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olors7.xml" ContentType="application/vnd.ms-office.chartcolorstyle+xml"/>
  <Override PartName="/xl/charts/style7.xml" ContentType="application/vnd.ms-office.chart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worksheets/sheet1.xml" ContentType="application/vnd.openxmlformats-officedocument.spreadsheetml.worksheet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olors9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olors2.xml" ContentType="application/vnd.ms-office.chartcolorstyle+xml"/>
  <Override PartName="/xl/charts/style3.xml" ContentType="application/vnd.ms-office.chartstyle+xml"/>
  <Override PartName="/xl/charts/chart2.xml" ContentType="application/vnd.openxmlformats-officedocument.drawingml.char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7.xml" ContentType="application/vnd.openxmlformats-officedocument.spreadsheetml.worksheet+xml"/>
  <Override PartName="/xl/charts/style2.xml" ContentType="application/vnd.ms-office.chartstyle+xml"/>
  <Override PartName="/xl/charts/colors1.xml" ContentType="application/vnd.ms-office.chartcolorstyle+xml"/>
  <Override PartName="/xl/worksheets/sheet28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drawings/drawing1.xml" ContentType="application/vnd.openxmlformats-officedocument.drawing+xml"/>
  <Override PartName="/xl/worksheets/sheet29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comments4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2017\2017 WA Annual Conservation Plan (Nov 15)\Revised Filing\"/>
    </mc:Choice>
  </mc:AlternateContent>
  <bookViews>
    <workbookView xWindow="0" yWindow="0" windowWidth="20490" windowHeight="7755" firstSheet="19" activeTab="29"/>
  </bookViews>
  <sheets>
    <sheet name="Intro" sheetId="1" r:id="rId1"/>
    <sheet name="NG AC" sheetId="2" r:id="rId2"/>
    <sheet name="Electric AC" sheetId="5" r:id="rId3"/>
    <sheet name="Template" sheetId="8" r:id="rId4"/>
    <sheet name="NEBs" sheetId="19" r:id="rId5"/>
    <sheet name="Res Pres wo Conv" sheetId="9" r:id="rId6"/>
    <sheet name="Res Conv" sheetId="20" r:id="rId7"/>
    <sheet name="Res Mail" sheetId="30" r:id="rId8"/>
    <sheet name="SSSS" sheetId="4" r:id="rId9"/>
    <sheet name="HER" sheetId="22" r:id="rId10"/>
    <sheet name="WA LI wo Conv" sheetId="13" r:id="rId11"/>
    <sheet name="WA LI Conv" sheetId="10" r:id="rId12"/>
    <sheet name="Int Ltg" sheetId="11" r:id="rId13"/>
    <sheet name="Ext Ltg" sheetId="23" r:id="rId14"/>
    <sheet name="SS" sheetId="15" r:id="rId15"/>
    <sheet name="NRShell" sheetId="12" r:id="rId16"/>
    <sheet name="VFD" sheetId="24" r:id="rId17"/>
    <sheet name="Food" sheetId="14" r:id="rId18"/>
    <sheet name="GreenMotor" sheetId="25" r:id="rId19"/>
    <sheet name="AirG" sheetId="27" r:id="rId20"/>
    <sheet name="Fleet" sheetId="28" r:id="rId21"/>
    <sheet name="ESGroc" sheetId="29" r:id="rId22"/>
    <sheet name="SMB" sheetId="26" r:id="rId23"/>
    <sheet name="MFMT" sheetId="31" r:id="rId24"/>
    <sheet name="Elec Program Summary" sheetId="6" r:id="rId25"/>
    <sheet name="NIUC Split" sheetId="7" r:id="rId26"/>
    <sheet name="Revisions" sheetId="3" r:id="rId27"/>
    <sheet name="Graphs" sheetId="17" r:id="rId28"/>
    <sheet name="Tables" sheetId="32" r:id="rId29"/>
    <sheet name="Programs Summary" sheetId="33" r:id="rId30"/>
  </sheets>
  <definedNames>
    <definedName name="Elec_Measure_Type" localSheetId="19">AirG!$BC$1:$BC$22</definedName>
    <definedName name="Elec_Measure_Type" localSheetId="21">ESGroc!$BC$1:$BC$22</definedName>
    <definedName name="Elec_Measure_Type" localSheetId="13">'Ext Ltg'!$BC$1:$BC$22</definedName>
    <definedName name="Elec_Measure_Type" localSheetId="20">Fleet!$BC$1:$BC$22</definedName>
    <definedName name="Elec_Measure_Type" localSheetId="17">Food!$BC$1:$BC$22</definedName>
    <definedName name="Elec_Measure_Type" localSheetId="18">GreenMotor!$BC$1:$BC$22</definedName>
    <definedName name="Elec_Measure_Type" localSheetId="9">HER!$BC$1:$BC$22</definedName>
    <definedName name="Elec_Measure_Type" localSheetId="12">'Int Ltg'!$BC$1:$BC$22</definedName>
    <definedName name="Elec_Measure_Type" localSheetId="23">MFMT!$BC$1:$BC$22</definedName>
    <definedName name="Elec_Measure_Type" localSheetId="15">NRShell!$BC$1:$BC$22</definedName>
    <definedName name="Elec_Measure_Type" localSheetId="6">'Res Conv'!$BC$1:$BC$22</definedName>
    <definedName name="Elec_Measure_Type" localSheetId="7">'Res Mail'!$BC$1:$BC$22</definedName>
    <definedName name="Elec_Measure_Type" localSheetId="5">'Res Pres wo Conv'!$BC$1:$BC$22</definedName>
    <definedName name="Elec_Measure_Type" localSheetId="22">SMB!$BC$1:$BC$22</definedName>
    <definedName name="Elec_Measure_Type" localSheetId="14">SS!$BC$1:$BC$22</definedName>
    <definedName name="Elec_Measure_Type" localSheetId="8">SSSS!$BC$1:$BC$22</definedName>
    <definedName name="Elec_Measure_Type" localSheetId="3">Template!$BC$1:$BC$22</definedName>
    <definedName name="Elec_Measure_Type" localSheetId="16">VFD!$BC$1:$BC$22</definedName>
    <definedName name="Elec_Measure_Type" localSheetId="11">'WA LI Conv'!$BC$1:$BC$22</definedName>
    <definedName name="Elec_Measure_Type" localSheetId="10">'WA LI wo Conv'!$BC$1:$BC$22</definedName>
  </definedNames>
  <calcPr calcId="152511"/>
</workbook>
</file>

<file path=xl/calcChain.xml><?xml version="1.0" encoding="utf-8"?>
<calcChain xmlns="http://schemas.openxmlformats.org/spreadsheetml/2006/main">
  <c r="K5" i="33" l="1"/>
  <c r="C27" i="33"/>
  <c r="K3" i="33"/>
  <c r="G1" i="2" l="1"/>
  <c r="F1" i="2"/>
  <c r="E27" i="33" l="1"/>
  <c r="E12" i="33"/>
  <c r="E39" i="33" l="1"/>
  <c r="F39" i="33" l="1"/>
  <c r="E6" i="33"/>
  <c r="E41" i="33" s="1"/>
  <c r="D6" i="33"/>
  <c r="E43" i="33" l="1"/>
  <c r="E45" i="33" s="1"/>
  <c r="F41" i="33"/>
  <c r="D27" i="33"/>
  <c r="F16" i="33"/>
  <c r="D12" i="33" l="1"/>
  <c r="D39" i="33" s="1"/>
  <c r="D41" i="33" s="1"/>
  <c r="D43" i="33" s="1"/>
  <c r="D45" i="33" s="1"/>
  <c r="J60" i="32" l="1"/>
  <c r="E1" i="7" l="1"/>
  <c r="H3" i="7"/>
  <c r="C35" i="33" l="1"/>
  <c r="B26" i="33"/>
  <c r="B25" i="33"/>
  <c r="B24" i="33"/>
  <c r="B23" i="33"/>
  <c r="B22" i="33"/>
  <c r="B21" i="33"/>
  <c r="B20" i="33"/>
  <c r="B18" i="33"/>
  <c r="B17" i="33"/>
  <c r="B11" i="33"/>
  <c r="B10" i="33"/>
  <c r="B9" i="33"/>
  <c r="B8" i="33"/>
  <c r="B5" i="33"/>
  <c r="F35" i="33" l="1"/>
  <c r="F43" i="33" s="1"/>
  <c r="B12" i="33"/>
  <c r="J4" i="33" s="1"/>
  <c r="D48" i="32" l="1"/>
  <c r="C49" i="32"/>
  <c r="D49" i="32" s="1"/>
  <c r="C50" i="32"/>
  <c r="H20" i="7"/>
  <c r="B50" i="32"/>
  <c r="D50" i="32" s="1"/>
  <c r="B48" i="32"/>
  <c r="B23" i="32"/>
  <c r="B24" i="32"/>
  <c r="B27" i="32"/>
  <c r="B28" i="32"/>
  <c r="B29" i="32"/>
  <c r="B31" i="32"/>
  <c r="B16" i="32"/>
  <c r="B17" i="32"/>
  <c r="B18" i="32"/>
  <c r="B14" i="32"/>
  <c r="B11" i="32"/>
  <c r="C5" i="32" l="1"/>
  <c r="L10" i="7" l="1"/>
  <c r="K10" i="7"/>
  <c r="J10" i="7"/>
  <c r="I10" i="7"/>
  <c r="H7" i="7"/>
  <c r="H4" i="7"/>
  <c r="H5" i="7" s="1"/>
  <c r="B44" i="32" l="1"/>
  <c r="D44" i="32" s="1"/>
  <c r="B41" i="32"/>
  <c r="D41" i="32" s="1"/>
  <c r="B45" i="32"/>
  <c r="D45" i="32" s="1"/>
  <c r="B42" i="32"/>
  <c r="D42" i="32" s="1"/>
  <c r="B46" i="32"/>
  <c r="D46" i="32" s="1"/>
  <c r="B43" i="32"/>
  <c r="D43" i="32" s="1"/>
  <c r="B47" i="32"/>
  <c r="D47" i="32" s="1"/>
  <c r="B4" i="32"/>
  <c r="H6" i="7"/>
  <c r="H9" i="7"/>
  <c r="H8" i="7"/>
  <c r="H10" i="7"/>
  <c r="AF5" i="10"/>
  <c r="AF4" i="10"/>
  <c r="U31" i="6"/>
  <c r="P4" i="31"/>
  <c r="N4" i="31"/>
  <c r="AL102" i="31"/>
  <c r="AK102" i="31"/>
  <c r="AH102" i="31"/>
  <c r="AI102" i="31" s="1"/>
  <c r="AJ102" i="31" s="1"/>
  <c r="AE102" i="31"/>
  <c r="W102" i="31"/>
  <c r="U102" i="31"/>
  <c r="T102" i="31"/>
  <c r="M102" i="31"/>
  <c r="L102" i="31"/>
  <c r="P102" i="31" s="1"/>
  <c r="AL101" i="31"/>
  <c r="AK101" i="31"/>
  <c r="AH101" i="31"/>
  <c r="AE101" i="31"/>
  <c r="U101" i="31"/>
  <c r="T101" i="31"/>
  <c r="M101" i="31"/>
  <c r="W101" i="31" s="1"/>
  <c r="L101" i="31"/>
  <c r="AL100" i="31"/>
  <c r="AK100" i="31"/>
  <c r="AH100" i="31"/>
  <c r="AE100" i="31"/>
  <c r="U100" i="31"/>
  <c r="T100" i="31"/>
  <c r="M100" i="31"/>
  <c r="L100" i="31"/>
  <c r="V100" i="31" s="1"/>
  <c r="AL99" i="31"/>
  <c r="AK99" i="31"/>
  <c r="AH99" i="31"/>
  <c r="AE99" i="31"/>
  <c r="U99" i="31"/>
  <c r="T99" i="31"/>
  <c r="M99" i="31"/>
  <c r="W99" i="31" s="1"/>
  <c r="L99" i="31"/>
  <c r="V99" i="31" s="1"/>
  <c r="AL98" i="31"/>
  <c r="AK98" i="31"/>
  <c r="AH98" i="31"/>
  <c r="AE98" i="31"/>
  <c r="U98" i="31"/>
  <c r="T98" i="31"/>
  <c r="M98" i="31"/>
  <c r="W98" i="31" s="1"/>
  <c r="L98" i="31"/>
  <c r="AL97" i="31"/>
  <c r="AK97" i="31"/>
  <c r="AH97" i="31"/>
  <c r="AE97" i="31"/>
  <c r="U97" i="31"/>
  <c r="T97" i="31"/>
  <c r="M97" i="31"/>
  <c r="L97" i="31"/>
  <c r="AL96" i="31"/>
  <c r="AK96" i="31"/>
  <c r="AH96" i="31"/>
  <c r="AE96" i="31"/>
  <c r="U96" i="31"/>
  <c r="T96" i="31"/>
  <c r="M96" i="31"/>
  <c r="W96" i="31" s="1"/>
  <c r="L96" i="31"/>
  <c r="V96" i="31" s="1"/>
  <c r="AL95" i="31"/>
  <c r="AK95" i="31"/>
  <c r="AH95" i="31"/>
  <c r="AE95" i="31"/>
  <c r="W95" i="31"/>
  <c r="U95" i="31"/>
  <c r="T95" i="31"/>
  <c r="R95" i="31"/>
  <c r="M95" i="31"/>
  <c r="L95" i="31"/>
  <c r="P95" i="31" s="1"/>
  <c r="Q95" i="31" s="1"/>
  <c r="AN95" i="31" s="1"/>
  <c r="AL94" i="31"/>
  <c r="AK94" i="31"/>
  <c r="AH94" i="31"/>
  <c r="AE94" i="31"/>
  <c r="U94" i="31"/>
  <c r="T94" i="31"/>
  <c r="M94" i="31"/>
  <c r="W94" i="31" s="1"/>
  <c r="L94" i="31"/>
  <c r="AL93" i="31"/>
  <c r="AK93" i="31"/>
  <c r="AH93" i="31"/>
  <c r="AE93" i="31"/>
  <c r="U93" i="31"/>
  <c r="T93" i="31"/>
  <c r="M93" i="31"/>
  <c r="W93" i="31" s="1"/>
  <c r="L93" i="31"/>
  <c r="AL92" i="31"/>
  <c r="AK92" i="31"/>
  <c r="AH92" i="31"/>
  <c r="AE92" i="31"/>
  <c r="U92" i="31"/>
  <c r="T92" i="31"/>
  <c r="M92" i="31"/>
  <c r="L92" i="31"/>
  <c r="V92" i="31" s="1"/>
  <c r="AL91" i="31"/>
  <c r="AK91" i="31"/>
  <c r="AH91" i="31"/>
  <c r="AE91" i="31"/>
  <c r="U91" i="31"/>
  <c r="T91" i="31"/>
  <c r="M91" i="31"/>
  <c r="L91" i="31"/>
  <c r="AI91" i="31" s="1"/>
  <c r="AL90" i="31"/>
  <c r="AK90" i="31"/>
  <c r="AH90" i="31"/>
  <c r="AE90" i="31"/>
  <c r="W90" i="31"/>
  <c r="U90" i="31"/>
  <c r="T90" i="31"/>
  <c r="M90" i="31"/>
  <c r="AF90" i="31" s="1"/>
  <c r="L90" i="31"/>
  <c r="AL89" i="31"/>
  <c r="AK89" i="31"/>
  <c r="AH89" i="31"/>
  <c r="AE89" i="31"/>
  <c r="U89" i="31"/>
  <c r="T89" i="31"/>
  <c r="M89" i="31"/>
  <c r="W89" i="31" s="1"/>
  <c r="L89" i="31"/>
  <c r="AL88" i="31"/>
  <c r="AK88" i="31"/>
  <c r="AH88" i="31"/>
  <c r="AE88" i="31"/>
  <c r="U88" i="31"/>
  <c r="T88" i="31"/>
  <c r="M88" i="31"/>
  <c r="W88" i="31" s="1"/>
  <c r="L88" i="31"/>
  <c r="AL87" i="31"/>
  <c r="AK87" i="31"/>
  <c r="AH87" i="31"/>
  <c r="AE87" i="31"/>
  <c r="U87" i="31"/>
  <c r="T87" i="31"/>
  <c r="M87" i="31"/>
  <c r="W87" i="31" s="1"/>
  <c r="L87" i="31"/>
  <c r="AL86" i="31"/>
  <c r="AK86" i="31"/>
  <c r="AH86" i="31"/>
  <c r="AE86" i="31"/>
  <c r="U86" i="31"/>
  <c r="T86" i="31"/>
  <c r="M86" i="31"/>
  <c r="P86" i="31" s="1"/>
  <c r="AM86" i="31" s="1"/>
  <c r="L86" i="31"/>
  <c r="AL85" i="31"/>
  <c r="AK85" i="31"/>
  <c r="AH85" i="31"/>
  <c r="AE85" i="31"/>
  <c r="U85" i="31"/>
  <c r="T85" i="31"/>
  <c r="M85" i="31"/>
  <c r="W85" i="31" s="1"/>
  <c r="L85" i="31"/>
  <c r="AL84" i="31"/>
  <c r="AK84" i="31"/>
  <c r="AH84" i="31"/>
  <c r="AE84" i="31"/>
  <c r="U84" i="31"/>
  <c r="T84" i="31"/>
  <c r="M84" i="31"/>
  <c r="L84" i="31"/>
  <c r="V84" i="31" s="1"/>
  <c r="AL83" i="31"/>
  <c r="AK83" i="31"/>
  <c r="AH83" i="31"/>
  <c r="AE83" i="31"/>
  <c r="U83" i="31"/>
  <c r="T83" i="31"/>
  <c r="S83" i="31"/>
  <c r="M83" i="31"/>
  <c r="W83" i="31" s="1"/>
  <c r="L83" i="31"/>
  <c r="P83" i="31" s="1"/>
  <c r="AL82" i="31"/>
  <c r="AK82" i="31"/>
  <c r="AH82" i="31"/>
  <c r="AE82" i="31"/>
  <c r="U82" i="31"/>
  <c r="T82" i="31"/>
  <c r="M82" i="31"/>
  <c r="W82" i="31" s="1"/>
  <c r="L82" i="31"/>
  <c r="AL81" i="31"/>
  <c r="AK81" i="31"/>
  <c r="AH81" i="31"/>
  <c r="AE81" i="31"/>
  <c r="U81" i="31"/>
  <c r="T81" i="31"/>
  <c r="M81" i="31"/>
  <c r="L81" i="31"/>
  <c r="AL80" i="31"/>
  <c r="AK80" i="31"/>
  <c r="AH80" i="31"/>
  <c r="AE80" i="31"/>
  <c r="U80" i="31"/>
  <c r="T80" i="31"/>
  <c r="M80" i="31"/>
  <c r="W80" i="31" s="1"/>
  <c r="L80" i="31"/>
  <c r="AL79" i="31"/>
  <c r="AK79" i="31"/>
  <c r="AH79" i="31"/>
  <c r="AE79" i="31"/>
  <c r="W79" i="31"/>
  <c r="V79" i="31"/>
  <c r="U79" i="31"/>
  <c r="T79" i="31"/>
  <c r="N79" i="31"/>
  <c r="X79" i="31" s="1"/>
  <c r="M79" i="31"/>
  <c r="L79" i="31"/>
  <c r="P79" i="31" s="1"/>
  <c r="AL78" i="31"/>
  <c r="AK78" i="31"/>
  <c r="AH78" i="31"/>
  <c r="AE78" i="31"/>
  <c r="U78" i="31"/>
  <c r="T78" i="31"/>
  <c r="M78" i="31"/>
  <c r="W78" i="31" s="1"/>
  <c r="L78" i="31"/>
  <c r="AL77" i="31"/>
  <c r="AK77" i="31"/>
  <c r="AH77" i="31"/>
  <c r="AE77" i="31"/>
  <c r="U77" i="31"/>
  <c r="T77" i="31"/>
  <c r="M77" i="31"/>
  <c r="W77" i="31" s="1"/>
  <c r="L77" i="31"/>
  <c r="AL76" i="31"/>
  <c r="AK76" i="31"/>
  <c r="AH76" i="31"/>
  <c r="AE76" i="31"/>
  <c r="U76" i="31"/>
  <c r="T76" i="31"/>
  <c r="M76" i="31"/>
  <c r="W76" i="31" s="1"/>
  <c r="L76" i="31"/>
  <c r="AL75" i="31"/>
  <c r="AK75" i="31"/>
  <c r="AH75" i="31"/>
  <c r="AE75" i="31"/>
  <c r="U75" i="31"/>
  <c r="T75" i="31"/>
  <c r="M75" i="31"/>
  <c r="L75" i="31"/>
  <c r="V75" i="31" s="1"/>
  <c r="AL74" i="31"/>
  <c r="AK74" i="31"/>
  <c r="AH74" i="31"/>
  <c r="AE74" i="31"/>
  <c r="U74" i="31"/>
  <c r="T74" i="31"/>
  <c r="M74" i="31"/>
  <c r="L74" i="31"/>
  <c r="V74" i="31" s="1"/>
  <c r="AL73" i="31"/>
  <c r="AK73" i="31"/>
  <c r="AH73" i="31"/>
  <c r="AE73" i="31"/>
  <c r="U73" i="31"/>
  <c r="T73" i="31"/>
  <c r="M73" i="31"/>
  <c r="W73" i="31" s="1"/>
  <c r="L73" i="31"/>
  <c r="AL72" i="31"/>
  <c r="AK72" i="31"/>
  <c r="AH72" i="31"/>
  <c r="AE72" i="31"/>
  <c r="U72" i="31"/>
  <c r="T72" i="31"/>
  <c r="M72" i="31"/>
  <c r="W72" i="31" s="1"/>
  <c r="L72" i="31"/>
  <c r="AL71" i="31"/>
  <c r="AK71" i="31"/>
  <c r="AH71" i="31"/>
  <c r="AE71" i="31"/>
  <c r="U71" i="31"/>
  <c r="T71" i="31"/>
  <c r="M71" i="31"/>
  <c r="W71" i="31" s="1"/>
  <c r="L71" i="31"/>
  <c r="AL70" i="31"/>
  <c r="AK70" i="31"/>
  <c r="AH70" i="31"/>
  <c r="AE70" i="31"/>
  <c r="U70" i="31"/>
  <c r="T70" i="31"/>
  <c r="M70" i="31"/>
  <c r="W70" i="31" s="1"/>
  <c r="L70" i="31"/>
  <c r="AL69" i="31"/>
  <c r="AK69" i="31"/>
  <c r="AH69" i="31"/>
  <c r="AE69" i="31"/>
  <c r="U69" i="31"/>
  <c r="T69" i="31"/>
  <c r="M69" i="31"/>
  <c r="L69" i="31"/>
  <c r="V69" i="31" s="1"/>
  <c r="AL68" i="31"/>
  <c r="AK68" i="31"/>
  <c r="AH68" i="31"/>
  <c r="AE68" i="31"/>
  <c r="U68" i="31"/>
  <c r="T68" i="31"/>
  <c r="M68" i="31"/>
  <c r="W68" i="31" s="1"/>
  <c r="L68" i="31"/>
  <c r="V68" i="31" s="1"/>
  <c r="AL67" i="31"/>
  <c r="AK67" i="31"/>
  <c r="AH67" i="31"/>
  <c r="AE67" i="31"/>
  <c r="U67" i="31"/>
  <c r="T67" i="31"/>
  <c r="M67" i="31"/>
  <c r="W67" i="31" s="1"/>
  <c r="L67" i="31"/>
  <c r="AL66" i="31"/>
  <c r="AK66" i="31"/>
  <c r="AH66" i="31"/>
  <c r="AE66" i="31"/>
  <c r="U66" i="31"/>
  <c r="T66" i="31"/>
  <c r="M66" i="31"/>
  <c r="W66" i="31" s="1"/>
  <c r="L66" i="31"/>
  <c r="AL65" i="31"/>
  <c r="AK65" i="31"/>
  <c r="AH65" i="31"/>
  <c r="AE65" i="31"/>
  <c r="U65" i="31"/>
  <c r="T65" i="31"/>
  <c r="M65" i="31"/>
  <c r="W65" i="31" s="1"/>
  <c r="L65" i="31"/>
  <c r="AL64" i="31"/>
  <c r="AK64" i="31"/>
  <c r="AH64" i="31"/>
  <c r="AI64" i="31" s="1"/>
  <c r="AE64" i="31"/>
  <c r="W64" i="31"/>
  <c r="U64" i="31"/>
  <c r="T64" i="31"/>
  <c r="M64" i="31"/>
  <c r="S64" i="31" s="1"/>
  <c r="L64" i="31"/>
  <c r="AL63" i="31"/>
  <c r="AK63" i="31"/>
  <c r="AH63" i="31"/>
  <c r="AE63" i="31"/>
  <c r="U63" i="31"/>
  <c r="T63" i="31"/>
  <c r="M63" i="31"/>
  <c r="W63" i="31" s="1"/>
  <c r="L63" i="31"/>
  <c r="AL62" i="31"/>
  <c r="AK62" i="31"/>
  <c r="AH62" i="31"/>
  <c r="AE62" i="31"/>
  <c r="U62" i="31"/>
  <c r="T62" i="31"/>
  <c r="M62" i="31"/>
  <c r="W62" i="31" s="1"/>
  <c r="L62" i="31"/>
  <c r="AL61" i="31"/>
  <c r="AK61" i="31"/>
  <c r="AH61" i="31"/>
  <c r="AE61" i="31"/>
  <c r="U61" i="31"/>
  <c r="T61" i="31"/>
  <c r="M61" i="31"/>
  <c r="N61" i="31" s="1"/>
  <c r="L61" i="31"/>
  <c r="V61" i="31" s="1"/>
  <c r="AL60" i="31"/>
  <c r="AK60" i="31"/>
  <c r="AH60" i="31"/>
  <c r="AE60" i="31"/>
  <c r="U60" i="31"/>
  <c r="T60" i="31"/>
  <c r="M60" i="31"/>
  <c r="L60" i="31"/>
  <c r="V60" i="31" s="1"/>
  <c r="AL59" i="31"/>
  <c r="AK59" i="31"/>
  <c r="AH59" i="31"/>
  <c r="AE59" i="31"/>
  <c r="W59" i="31"/>
  <c r="U59" i="31"/>
  <c r="T59" i="31"/>
  <c r="M59" i="31"/>
  <c r="L59" i="31"/>
  <c r="AL58" i="31"/>
  <c r="AK58" i="31"/>
  <c r="AH58" i="31"/>
  <c r="AE58" i="31"/>
  <c r="U58" i="31"/>
  <c r="T58" i="31"/>
  <c r="M58" i="31"/>
  <c r="W58" i="31" s="1"/>
  <c r="L58" i="31"/>
  <c r="AL57" i="31"/>
  <c r="AK57" i="31"/>
  <c r="AH57" i="31"/>
  <c r="AE57" i="31"/>
  <c r="U57" i="31"/>
  <c r="T57" i="31"/>
  <c r="M57" i="31"/>
  <c r="W57" i="31" s="1"/>
  <c r="L57" i="31"/>
  <c r="AL56" i="31"/>
  <c r="AK56" i="31"/>
  <c r="AH56" i="31"/>
  <c r="AE56" i="31"/>
  <c r="W56" i="31"/>
  <c r="U56" i="31"/>
  <c r="T56" i="31"/>
  <c r="N56" i="31"/>
  <c r="X56" i="31" s="1"/>
  <c r="M56" i="31"/>
  <c r="S56" i="31" s="1"/>
  <c r="L56" i="31"/>
  <c r="P56" i="31" s="1"/>
  <c r="Q56" i="31" s="1"/>
  <c r="AN56" i="31" s="1"/>
  <c r="AL55" i="31"/>
  <c r="AK55" i="31"/>
  <c r="AH55" i="31"/>
  <c r="AE55" i="31"/>
  <c r="U55" i="31"/>
  <c r="T55" i="31"/>
  <c r="M55" i="31"/>
  <c r="L55" i="31"/>
  <c r="AI55" i="31" s="1"/>
  <c r="AJ55" i="31" s="1"/>
  <c r="AL54" i="31"/>
  <c r="AK54" i="31"/>
  <c r="AH54" i="31"/>
  <c r="AE54" i="31"/>
  <c r="U54" i="31"/>
  <c r="T54" i="31"/>
  <c r="M54" i="31"/>
  <c r="W54" i="31" s="1"/>
  <c r="L54" i="31"/>
  <c r="AL53" i="31"/>
  <c r="AK53" i="31"/>
  <c r="AH53" i="31"/>
  <c r="AE53" i="31"/>
  <c r="U53" i="31"/>
  <c r="T53" i="31"/>
  <c r="M53" i="31"/>
  <c r="L53" i="31"/>
  <c r="V53" i="31" s="1"/>
  <c r="AL52" i="31"/>
  <c r="AK52" i="31"/>
  <c r="AH52" i="31"/>
  <c r="AE52" i="31"/>
  <c r="U52" i="31"/>
  <c r="T52" i="31"/>
  <c r="M52" i="31"/>
  <c r="W52" i="31" s="1"/>
  <c r="L52" i="31"/>
  <c r="V52" i="31" s="1"/>
  <c r="AL51" i="31"/>
  <c r="AK51" i="31"/>
  <c r="AH51" i="31"/>
  <c r="AE51" i="31"/>
  <c r="U51" i="31"/>
  <c r="T51" i="31"/>
  <c r="M51" i="31"/>
  <c r="W51" i="31" s="1"/>
  <c r="L51" i="31"/>
  <c r="AL50" i="31"/>
  <c r="AK50" i="31"/>
  <c r="AH50" i="31"/>
  <c r="AE50" i="31"/>
  <c r="U50" i="31"/>
  <c r="T50" i="31"/>
  <c r="M50" i="31"/>
  <c r="W50" i="31" s="1"/>
  <c r="L50" i="31"/>
  <c r="AL49" i="31"/>
  <c r="AK49" i="31"/>
  <c r="AH49" i="31"/>
  <c r="AE49" i="31"/>
  <c r="U49" i="31"/>
  <c r="T49" i="31"/>
  <c r="M49" i="31"/>
  <c r="W49" i="31" s="1"/>
  <c r="L49" i="31"/>
  <c r="P49" i="31" s="1"/>
  <c r="Q49" i="31" s="1"/>
  <c r="AL48" i="31"/>
  <c r="AK48" i="31"/>
  <c r="AH48" i="31"/>
  <c r="AE48" i="31"/>
  <c r="U48" i="31"/>
  <c r="T48" i="31"/>
  <c r="M48" i="31"/>
  <c r="W48" i="31" s="1"/>
  <c r="L48" i="31"/>
  <c r="AL47" i="31"/>
  <c r="AK47" i="31"/>
  <c r="AH47" i="31"/>
  <c r="AE47" i="31"/>
  <c r="U47" i="31"/>
  <c r="T47" i="31"/>
  <c r="M47" i="31"/>
  <c r="L47" i="31"/>
  <c r="V47" i="31" s="1"/>
  <c r="AL46" i="31"/>
  <c r="AK46" i="31"/>
  <c r="AH46" i="31"/>
  <c r="AE46" i="31"/>
  <c r="W46" i="31"/>
  <c r="U46" i="31"/>
  <c r="T46" i="31"/>
  <c r="N46" i="31"/>
  <c r="X46" i="31" s="1"/>
  <c r="M46" i="31"/>
  <c r="L46" i="31"/>
  <c r="P46" i="31" s="1"/>
  <c r="AL45" i="31"/>
  <c r="AK45" i="31"/>
  <c r="AH45" i="31"/>
  <c r="AE45" i="31"/>
  <c r="U45" i="31"/>
  <c r="T45" i="31"/>
  <c r="M45" i="31"/>
  <c r="W45" i="31" s="1"/>
  <c r="L45" i="31"/>
  <c r="AL44" i="31"/>
  <c r="AK44" i="31"/>
  <c r="AH44" i="31"/>
  <c r="AE44" i="31"/>
  <c r="U44" i="31"/>
  <c r="T44" i="31"/>
  <c r="M44" i="31"/>
  <c r="W44" i="31" s="1"/>
  <c r="L44" i="31"/>
  <c r="AL43" i="31"/>
  <c r="AK43" i="31"/>
  <c r="AH43" i="31"/>
  <c r="AE43" i="31"/>
  <c r="U43" i="31"/>
  <c r="T43" i="31"/>
  <c r="M43" i="31"/>
  <c r="L43" i="31"/>
  <c r="AL42" i="31"/>
  <c r="AK42" i="31"/>
  <c r="AH42" i="31"/>
  <c r="AE42" i="31"/>
  <c r="U42" i="31"/>
  <c r="T42" i="31"/>
  <c r="M42" i="31"/>
  <c r="L42" i="31"/>
  <c r="AL41" i="31"/>
  <c r="AK41" i="31"/>
  <c r="AH41" i="31"/>
  <c r="AE41" i="31"/>
  <c r="U41" i="31"/>
  <c r="T41" i="31"/>
  <c r="M41" i="31"/>
  <c r="W41" i="31" s="1"/>
  <c r="L41" i="31"/>
  <c r="P41" i="31" s="1"/>
  <c r="AM41" i="31" s="1"/>
  <c r="AL40" i="31"/>
  <c r="AK40" i="31"/>
  <c r="AH40" i="31"/>
  <c r="AE40" i="31"/>
  <c r="U40" i="31"/>
  <c r="T40" i="31"/>
  <c r="M40" i="31"/>
  <c r="W40" i="31" s="1"/>
  <c r="L40" i="31"/>
  <c r="AL39" i="31"/>
  <c r="AK39" i="31"/>
  <c r="AH39" i="31"/>
  <c r="AE39" i="31"/>
  <c r="U39" i="31"/>
  <c r="T39" i="31"/>
  <c r="M39" i="31"/>
  <c r="L39" i="31"/>
  <c r="V39" i="31" s="1"/>
  <c r="AL38" i="31"/>
  <c r="AK38" i="31"/>
  <c r="AH38" i="31"/>
  <c r="AE38" i="31"/>
  <c r="W38" i="31"/>
  <c r="U38" i="31"/>
  <c r="T38" i="31"/>
  <c r="R38" i="31"/>
  <c r="M38" i="31"/>
  <c r="L38" i="31"/>
  <c r="P38" i="31" s="1"/>
  <c r="AL37" i="31"/>
  <c r="AK37" i="31"/>
  <c r="AH37" i="31"/>
  <c r="AE37" i="31"/>
  <c r="U37" i="31"/>
  <c r="T37" i="31"/>
  <c r="M37" i="31"/>
  <c r="W37" i="31" s="1"/>
  <c r="L37" i="31"/>
  <c r="AL36" i="31"/>
  <c r="AK36" i="31"/>
  <c r="AH36" i="31"/>
  <c r="AE36" i="31"/>
  <c r="U36" i="31"/>
  <c r="T36" i="31"/>
  <c r="M36" i="31"/>
  <c r="L36" i="31"/>
  <c r="AL35" i="31"/>
  <c r="AK35" i="31"/>
  <c r="AH35" i="31"/>
  <c r="AE35" i="31"/>
  <c r="U35" i="31"/>
  <c r="T35" i="31"/>
  <c r="M35" i="31"/>
  <c r="L35" i="31"/>
  <c r="P35" i="31" s="1"/>
  <c r="AL34" i="31"/>
  <c r="AK34" i="31"/>
  <c r="AH34" i="31"/>
  <c r="AE34" i="31"/>
  <c r="U34" i="31"/>
  <c r="T34" i="31"/>
  <c r="M34" i="31"/>
  <c r="N34" i="31" s="1"/>
  <c r="L34" i="31"/>
  <c r="V34" i="31" s="1"/>
  <c r="AL33" i="31"/>
  <c r="AK33" i="31"/>
  <c r="AH33" i="31"/>
  <c r="AE33" i="31"/>
  <c r="W33" i="31"/>
  <c r="U33" i="31"/>
  <c r="T33" i="31"/>
  <c r="M33" i="31"/>
  <c r="L33" i="31"/>
  <c r="AL32" i="31"/>
  <c r="AK32" i="31"/>
  <c r="AH32" i="31"/>
  <c r="AE32" i="31"/>
  <c r="U32" i="31"/>
  <c r="T32" i="31"/>
  <c r="M32" i="31"/>
  <c r="L32" i="31"/>
  <c r="AL31" i="31"/>
  <c r="AK31" i="31"/>
  <c r="AH31" i="31"/>
  <c r="AE31" i="31"/>
  <c r="U31" i="31"/>
  <c r="T31" i="31"/>
  <c r="M31" i="31"/>
  <c r="W31" i="31" s="1"/>
  <c r="L31" i="31"/>
  <c r="V31" i="31" s="1"/>
  <c r="AL30" i="31"/>
  <c r="AK30" i="31"/>
  <c r="AH30" i="31"/>
  <c r="AE30" i="31"/>
  <c r="U30" i="31"/>
  <c r="T30" i="31"/>
  <c r="M30" i="31"/>
  <c r="W30" i="31" s="1"/>
  <c r="L30" i="31"/>
  <c r="S30" i="31" s="1"/>
  <c r="AL29" i="31"/>
  <c r="AK29" i="31"/>
  <c r="AH29" i="31"/>
  <c r="AE29" i="31"/>
  <c r="U29" i="31"/>
  <c r="T29" i="31"/>
  <c r="M29" i="31"/>
  <c r="L29" i="31"/>
  <c r="P29" i="31" s="1"/>
  <c r="AL28" i="31"/>
  <c r="AK28" i="31"/>
  <c r="AH28" i="31"/>
  <c r="AE28" i="31"/>
  <c r="U28" i="31"/>
  <c r="T28" i="31"/>
  <c r="M28" i="31"/>
  <c r="W28" i="31" s="1"/>
  <c r="L28" i="31"/>
  <c r="V28" i="31" s="1"/>
  <c r="AL27" i="31"/>
  <c r="AK27" i="31"/>
  <c r="AH27" i="31"/>
  <c r="AE27" i="31"/>
  <c r="U27" i="31"/>
  <c r="T27" i="31"/>
  <c r="M27" i="31"/>
  <c r="W27" i="31" s="1"/>
  <c r="L27" i="31"/>
  <c r="AL26" i="31"/>
  <c r="AK26" i="31"/>
  <c r="AH26" i="31"/>
  <c r="AE26" i="31"/>
  <c r="U26" i="31"/>
  <c r="T26" i="31"/>
  <c r="M26" i="31"/>
  <c r="L26" i="31"/>
  <c r="AL25" i="31"/>
  <c r="AK25" i="31"/>
  <c r="AH25" i="31"/>
  <c r="AE25" i="31"/>
  <c r="U25" i="31"/>
  <c r="T25" i="31"/>
  <c r="M25" i="31"/>
  <c r="L25" i="31"/>
  <c r="AL24" i="31"/>
  <c r="AH24" i="31"/>
  <c r="AE24" i="31"/>
  <c r="U24" i="31"/>
  <c r="M24" i="31"/>
  <c r="W24" i="31" s="1"/>
  <c r="AL23" i="31"/>
  <c r="AK23" i="31"/>
  <c r="AH23" i="31"/>
  <c r="AE23" i="31"/>
  <c r="U23" i="31"/>
  <c r="T23" i="31"/>
  <c r="M23" i="31"/>
  <c r="L23" i="31"/>
  <c r="AL22" i="31"/>
  <c r="AH22" i="31"/>
  <c r="AE22" i="31"/>
  <c r="U22" i="31"/>
  <c r="M22" i="31"/>
  <c r="W22" i="31" s="1"/>
  <c r="AL21" i="31"/>
  <c r="AK21" i="31"/>
  <c r="AH21" i="31"/>
  <c r="AE21" i="31"/>
  <c r="U21" i="31"/>
  <c r="T21" i="31"/>
  <c r="M21" i="31"/>
  <c r="L21" i="31"/>
  <c r="V21" i="31" s="1"/>
  <c r="AL20" i="31"/>
  <c r="AH20" i="31"/>
  <c r="AE20" i="31"/>
  <c r="U20" i="31"/>
  <c r="M20" i="31"/>
  <c r="W20" i="31" s="1"/>
  <c r="AL19" i="31"/>
  <c r="AK19" i="31"/>
  <c r="AH19" i="31"/>
  <c r="AE19" i="31"/>
  <c r="U19" i="31"/>
  <c r="T19" i="31"/>
  <c r="M19" i="31"/>
  <c r="L19" i="31"/>
  <c r="AL18" i="31"/>
  <c r="AH18" i="31"/>
  <c r="AE18" i="31"/>
  <c r="U18" i="31"/>
  <c r="M18" i="31"/>
  <c r="W18" i="31" s="1"/>
  <c r="AL17" i="31"/>
  <c r="AK17" i="31"/>
  <c r="AH17" i="31"/>
  <c r="AE17" i="31"/>
  <c r="U17" i="31"/>
  <c r="T17" i="31"/>
  <c r="M17" i="31"/>
  <c r="L17" i="31"/>
  <c r="V17" i="31" s="1"/>
  <c r="AL16" i="31"/>
  <c r="AH16" i="31"/>
  <c r="AE16" i="31"/>
  <c r="U16" i="31"/>
  <c r="M16" i="31"/>
  <c r="W16" i="31" s="1"/>
  <c r="AL15" i="31"/>
  <c r="AK15" i="31"/>
  <c r="AH15" i="31"/>
  <c r="AE15" i="31"/>
  <c r="U15" i="31"/>
  <c r="T15" i="31"/>
  <c r="M15" i="31"/>
  <c r="L15" i="31"/>
  <c r="AL14" i="31"/>
  <c r="AH14" i="31"/>
  <c r="AE14" i="31"/>
  <c r="U14" i="31"/>
  <c r="M14" i="31"/>
  <c r="W14" i="31" s="1"/>
  <c r="AK14" i="31"/>
  <c r="AL13" i="31"/>
  <c r="AK13" i="31"/>
  <c r="AH13" i="31"/>
  <c r="AE13" i="31"/>
  <c r="U13" i="31"/>
  <c r="T13" i="31"/>
  <c r="M13" i="31"/>
  <c r="W13" i="31" s="1"/>
  <c r="L13" i="31"/>
  <c r="AL12" i="31"/>
  <c r="AK12" i="31"/>
  <c r="AH12" i="31"/>
  <c r="AE12" i="31"/>
  <c r="U12" i="31"/>
  <c r="T12" i="31"/>
  <c r="M12" i="31"/>
  <c r="L12" i="31"/>
  <c r="AL11" i="31"/>
  <c r="AK11" i="31"/>
  <c r="AH11" i="31"/>
  <c r="AE11" i="31"/>
  <c r="W11" i="31"/>
  <c r="U11" i="31"/>
  <c r="T11" i="31"/>
  <c r="M11" i="31"/>
  <c r="L11" i="31"/>
  <c r="P11" i="31" s="1"/>
  <c r="AL10" i="31"/>
  <c r="AK10" i="31"/>
  <c r="AH10" i="31"/>
  <c r="AE10" i="31"/>
  <c r="U10" i="31"/>
  <c r="T10" i="31"/>
  <c r="M10" i="31"/>
  <c r="W10" i="31" s="1"/>
  <c r="L10" i="31"/>
  <c r="V10" i="31" s="1"/>
  <c r="AL9" i="31"/>
  <c r="AK9" i="31"/>
  <c r="AH9" i="31"/>
  <c r="AE9" i="31"/>
  <c r="U9" i="31"/>
  <c r="T9" i="31"/>
  <c r="M9" i="31"/>
  <c r="W9" i="31" s="1"/>
  <c r="L9" i="31"/>
  <c r="AF9" i="31" s="1"/>
  <c r="AG9" i="31" s="1"/>
  <c r="AL8" i="31"/>
  <c r="AK8" i="31"/>
  <c r="AH8" i="31"/>
  <c r="AE8" i="31"/>
  <c r="U8" i="31"/>
  <c r="T8" i="31"/>
  <c r="M8" i="31"/>
  <c r="L8" i="31"/>
  <c r="AL7" i="31"/>
  <c r="AK7" i="31"/>
  <c r="AH7" i="31"/>
  <c r="AE7" i="31"/>
  <c r="U7" i="31"/>
  <c r="T7" i="31"/>
  <c r="M7" i="31"/>
  <c r="W7" i="31" s="1"/>
  <c r="L7" i="31"/>
  <c r="AL6" i="31"/>
  <c r="AK6" i="31"/>
  <c r="AH6" i="31"/>
  <c r="AE6" i="31"/>
  <c r="U6" i="31"/>
  <c r="T6" i="31"/>
  <c r="M6" i="31"/>
  <c r="W6" i="31" s="1"/>
  <c r="L6" i="31"/>
  <c r="V6" i="31" s="1"/>
  <c r="AL5" i="31"/>
  <c r="AK5" i="31"/>
  <c r="AH5" i="31"/>
  <c r="AE5" i="31"/>
  <c r="U5" i="31"/>
  <c r="T5" i="31"/>
  <c r="M5" i="31"/>
  <c r="W5" i="31" s="1"/>
  <c r="L5" i="31"/>
  <c r="AL4" i="31"/>
  <c r="AK4" i="31"/>
  <c r="AH4" i="31"/>
  <c r="AE4" i="31"/>
  <c r="U4" i="31"/>
  <c r="T4" i="31"/>
  <c r="D4" i="32" l="1"/>
  <c r="V35" i="31"/>
  <c r="V91" i="31"/>
  <c r="N60" i="31"/>
  <c r="X60" i="31" s="1"/>
  <c r="N69" i="31"/>
  <c r="O69" i="31" s="1"/>
  <c r="Y69" i="31" s="1"/>
  <c r="V49" i="31"/>
  <c r="R35" i="31"/>
  <c r="P33" i="31"/>
  <c r="Z33" i="31" s="1"/>
  <c r="N38" i="31"/>
  <c r="X38" i="31" s="1"/>
  <c r="V38" i="31"/>
  <c r="S42" i="31"/>
  <c r="S46" i="31"/>
  <c r="P55" i="31"/>
  <c r="Q55" i="31" s="1"/>
  <c r="AI79" i="31"/>
  <c r="N95" i="31"/>
  <c r="O95" i="31" s="1"/>
  <c r="Y95" i="31" s="1"/>
  <c r="V95" i="31"/>
  <c r="R60" i="31"/>
  <c r="W60" i="31"/>
  <c r="P31" i="31"/>
  <c r="AM31" i="31" s="1"/>
  <c r="R34" i="31"/>
  <c r="W34" i="31"/>
  <c r="AF44" i="31"/>
  <c r="AG44" i="31" s="1"/>
  <c r="R49" i="31"/>
  <c r="AF49" i="31"/>
  <c r="AG49" i="31" s="1"/>
  <c r="Z56" i="31"/>
  <c r="AB56" i="31" s="1"/>
  <c r="P58" i="31"/>
  <c r="Q58" i="31" s="1"/>
  <c r="AN58" i="31" s="1"/>
  <c r="P60" i="31"/>
  <c r="Z60" i="31" s="1"/>
  <c r="AI63" i="31"/>
  <c r="AJ63" i="31" s="1"/>
  <c r="AF66" i="31"/>
  <c r="AG66" i="31" s="1"/>
  <c r="AF72" i="31"/>
  <c r="AG72" i="31" s="1"/>
  <c r="S82" i="31"/>
  <c r="AI86" i="31"/>
  <c r="AJ86" i="31" s="1"/>
  <c r="P94" i="31"/>
  <c r="Q94" i="31" s="1"/>
  <c r="AM56" i="31"/>
  <c r="N7" i="31"/>
  <c r="O7" i="31" s="1"/>
  <c r="Y7" i="31" s="1"/>
  <c r="P13" i="31"/>
  <c r="AM13" i="31" s="1"/>
  <c r="P34" i="31"/>
  <c r="Q34" i="31" s="1"/>
  <c r="AN34" i="31" s="1"/>
  <c r="S37" i="31"/>
  <c r="AI56" i="31"/>
  <c r="AF58" i="31"/>
  <c r="AG58" i="31" s="1"/>
  <c r="P63" i="31"/>
  <c r="AM63" i="31" s="1"/>
  <c r="S67" i="31"/>
  <c r="AF67" i="31"/>
  <c r="P68" i="31"/>
  <c r="AM68" i="31" s="1"/>
  <c r="AF80" i="31"/>
  <c r="AG80" i="31" s="1"/>
  <c r="S87" i="31"/>
  <c r="AI99" i="31"/>
  <c r="AM35" i="31"/>
  <c r="Q35" i="31"/>
  <c r="AN35" i="31" s="1"/>
  <c r="R43" i="31"/>
  <c r="N43" i="31"/>
  <c r="O43" i="31" s="1"/>
  <c r="Y43" i="31" s="1"/>
  <c r="AF93" i="31"/>
  <c r="AG93" i="31" s="1"/>
  <c r="W74" i="31"/>
  <c r="R74" i="31"/>
  <c r="N74" i="31"/>
  <c r="X74" i="31" s="1"/>
  <c r="S25" i="31"/>
  <c r="W25" i="31"/>
  <c r="N25" i="31"/>
  <c r="O25" i="31" s="1"/>
  <c r="Y25" i="31" s="1"/>
  <c r="AF28" i="31"/>
  <c r="AG28" i="31" s="1"/>
  <c r="S28" i="31"/>
  <c r="W36" i="31"/>
  <c r="AF36" i="31"/>
  <c r="AG36" i="31" s="1"/>
  <c r="P36" i="31"/>
  <c r="AM36" i="31" s="1"/>
  <c r="AI77" i="31"/>
  <c r="AJ77" i="31" s="1"/>
  <c r="W91" i="31"/>
  <c r="R91" i="31"/>
  <c r="AI6" i="31"/>
  <c r="AJ6" i="31" s="1"/>
  <c r="AF15" i="31"/>
  <c r="AG15" i="31" s="1"/>
  <c r="Z31" i="31"/>
  <c r="AF59" i="31"/>
  <c r="AG59" i="31" s="1"/>
  <c r="S59" i="31"/>
  <c r="Z34" i="31"/>
  <c r="AF43" i="31"/>
  <c r="AG43" i="31" s="1"/>
  <c r="W55" i="31"/>
  <c r="W86" i="31"/>
  <c r="Z95" i="31"/>
  <c r="AI10" i="31"/>
  <c r="AJ10" i="31" s="1"/>
  <c r="AI41" i="31"/>
  <c r="AJ41" i="31" s="1"/>
  <c r="N42" i="31"/>
  <c r="X42" i="31" s="1"/>
  <c r="W42" i="31"/>
  <c r="R52" i="31"/>
  <c r="AA56" i="31"/>
  <c r="N83" i="31"/>
  <c r="P89" i="31"/>
  <c r="AM89" i="31" s="1"/>
  <c r="AM95" i="31"/>
  <c r="R99" i="31"/>
  <c r="AF5" i="31"/>
  <c r="AG5" i="31" s="1"/>
  <c r="P7" i="31"/>
  <c r="Q7" i="31" s="1"/>
  <c r="AF19" i="31"/>
  <c r="AG19" i="31" s="1"/>
  <c r="AF23" i="31"/>
  <c r="AG23" i="31" s="1"/>
  <c r="P26" i="31"/>
  <c r="Q26" i="31" s="1"/>
  <c r="R32" i="31"/>
  <c r="AI33" i="31"/>
  <c r="AJ33" i="31" s="1"/>
  <c r="AF35" i="31"/>
  <c r="AG35" i="31" s="1"/>
  <c r="P50" i="31"/>
  <c r="Q50" i="31" s="1"/>
  <c r="AA50" i="31" s="1"/>
  <c r="AF50" i="31"/>
  <c r="AG50" i="31" s="1"/>
  <c r="S52" i="31"/>
  <c r="R57" i="31"/>
  <c r="R68" i="31"/>
  <c r="P74" i="31"/>
  <c r="AM74" i="31" s="1"/>
  <c r="P77" i="31"/>
  <c r="Z77" i="31" s="1"/>
  <c r="P91" i="31"/>
  <c r="Z91" i="31" s="1"/>
  <c r="P48" i="31"/>
  <c r="S48" i="31"/>
  <c r="R48" i="31"/>
  <c r="P65" i="31"/>
  <c r="Q65" i="31" s="1"/>
  <c r="AA65" i="31" s="1"/>
  <c r="V65" i="31"/>
  <c r="P71" i="31"/>
  <c r="Q71" i="31" s="1"/>
  <c r="N71" i="31"/>
  <c r="O71" i="31" s="1"/>
  <c r="Y71" i="31" s="1"/>
  <c r="P78" i="31"/>
  <c r="Z78" i="31" s="1"/>
  <c r="N78" i="31"/>
  <c r="S78" i="31"/>
  <c r="V80" i="31"/>
  <c r="V26" i="31"/>
  <c r="P30" i="31"/>
  <c r="Z30" i="31" s="1"/>
  <c r="AF30" i="31"/>
  <c r="AG30" i="31" s="1"/>
  <c r="N30" i="31"/>
  <c r="X30" i="31" s="1"/>
  <c r="O56" i="31"/>
  <c r="Y56" i="31" s="1"/>
  <c r="P64" i="31"/>
  <c r="N64" i="31"/>
  <c r="X64" i="31" s="1"/>
  <c r="AF65" i="31"/>
  <c r="AG65" i="31" s="1"/>
  <c r="S68" i="31"/>
  <c r="AI78" i="31"/>
  <c r="AJ78" i="31" s="1"/>
  <c r="O79" i="31"/>
  <c r="Y79" i="31" s="1"/>
  <c r="P82" i="31"/>
  <c r="AF82" i="31"/>
  <c r="AG82" i="31" s="1"/>
  <c r="N82" i="31"/>
  <c r="X82" i="31" s="1"/>
  <c r="P87" i="31"/>
  <c r="V87" i="31"/>
  <c r="R87" i="31"/>
  <c r="S91" i="31"/>
  <c r="P25" i="31"/>
  <c r="Z25" i="31" s="1"/>
  <c r="V25" i="31"/>
  <c r="R25" i="31"/>
  <c r="AF26" i="31"/>
  <c r="AG26" i="31" s="1"/>
  <c r="S29" i="31"/>
  <c r="S38" i="31"/>
  <c r="P42" i="31"/>
  <c r="V42" i="31"/>
  <c r="R42" i="31"/>
  <c r="N48" i="31"/>
  <c r="P52" i="31"/>
  <c r="Q52" i="31" s="1"/>
  <c r="N52" i="31"/>
  <c r="X52" i="31" s="1"/>
  <c r="P57" i="31"/>
  <c r="Q57" i="31" s="1"/>
  <c r="AN57" i="31" s="1"/>
  <c r="V57" i="31"/>
  <c r="R65" i="31"/>
  <c r="R71" i="31"/>
  <c r="AF78" i="31"/>
  <c r="AG78" i="31" s="1"/>
  <c r="S79" i="31"/>
  <c r="N96" i="31"/>
  <c r="O96" i="31" s="1"/>
  <c r="Y96" i="31" s="1"/>
  <c r="P99" i="31"/>
  <c r="Q99" i="31" s="1"/>
  <c r="N99" i="31"/>
  <c r="S99" i="31"/>
  <c r="R30" i="31"/>
  <c r="V30" i="31"/>
  <c r="AM33" i="31"/>
  <c r="P43" i="31"/>
  <c r="V43" i="31"/>
  <c r="P44" i="31"/>
  <c r="AM44" i="31" s="1"/>
  <c r="O46" i="31"/>
  <c r="Y46" i="31" s="1"/>
  <c r="V48" i="31"/>
  <c r="AF57" i="31"/>
  <c r="AG57" i="31" s="1"/>
  <c r="S60" i="31"/>
  <c r="R64" i="31"/>
  <c r="V64" i="31"/>
  <c r="P66" i="31"/>
  <c r="Q66" i="31" s="1"/>
  <c r="AA66" i="31" s="1"/>
  <c r="N68" i="31"/>
  <c r="X68" i="31" s="1"/>
  <c r="P72" i="31"/>
  <c r="Q72" i="31" s="1"/>
  <c r="R78" i="31"/>
  <c r="V78" i="31"/>
  <c r="R82" i="31"/>
  <c r="V82" i="31"/>
  <c r="N84" i="31"/>
  <c r="O84" i="31" s="1"/>
  <c r="Y84" i="31" s="1"/>
  <c r="N87" i="31"/>
  <c r="O87" i="31" s="1"/>
  <c r="Y87" i="31" s="1"/>
  <c r="S90" i="31"/>
  <c r="P90" i="31"/>
  <c r="Z90" i="31" s="1"/>
  <c r="N91" i="31"/>
  <c r="AI94" i="31"/>
  <c r="AJ94" i="31" s="1"/>
  <c r="S34" i="31"/>
  <c r="R46" i="31"/>
  <c r="V46" i="31"/>
  <c r="AI46" i="31"/>
  <c r="AJ46" i="31" s="1"/>
  <c r="AI48" i="31"/>
  <c r="AJ48" i="31" s="1"/>
  <c r="R56" i="31"/>
  <c r="V56" i="31"/>
  <c r="S74" i="31"/>
  <c r="R79" i="31"/>
  <c r="R83" i="31"/>
  <c r="V83" i="31"/>
  <c r="AI83" i="31"/>
  <c r="AJ83" i="31" s="1"/>
  <c r="S95" i="31"/>
  <c r="P5" i="31"/>
  <c r="Z5" i="31" s="1"/>
  <c r="S11" i="31"/>
  <c r="V19" i="31"/>
  <c r="S6" i="31"/>
  <c r="R7" i="31"/>
  <c r="V7" i="31"/>
  <c r="AF12" i="31"/>
  <c r="AG12" i="31" s="1"/>
  <c r="V12" i="31"/>
  <c r="S7" i="31"/>
  <c r="P9" i="31"/>
  <c r="AM9" i="31" s="1"/>
  <c r="N11" i="31"/>
  <c r="O11" i="31" s="1"/>
  <c r="Y11" i="31" s="1"/>
  <c r="V15" i="31"/>
  <c r="V23" i="31"/>
  <c r="AF8" i="31"/>
  <c r="AG8" i="31" s="1"/>
  <c r="V8" i="31"/>
  <c r="S10" i="31"/>
  <c r="R11" i="31"/>
  <c r="V11" i="31"/>
  <c r="X7" i="31"/>
  <c r="AF10" i="31"/>
  <c r="AG10" i="31" s="1"/>
  <c r="AI42" i="31"/>
  <c r="AJ42" i="31" s="1"/>
  <c r="W15" i="31"/>
  <c r="R15" i="31"/>
  <c r="N15" i="31"/>
  <c r="W19" i="31"/>
  <c r="R19" i="31"/>
  <c r="N19" i="31"/>
  <c r="T20" i="31"/>
  <c r="L20" i="31"/>
  <c r="AK20" i="31"/>
  <c r="R23" i="31"/>
  <c r="N23" i="31"/>
  <c r="W23" i="31"/>
  <c r="S27" i="31"/>
  <c r="V27" i="31"/>
  <c r="R27" i="31"/>
  <c r="N27" i="31"/>
  <c r="AF27" i="31"/>
  <c r="AG27" i="31" s="1"/>
  <c r="AF31" i="31"/>
  <c r="AG31" i="31" s="1"/>
  <c r="AF33" i="31"/>
  <c r="AG33" i="31" s="1"/>
  <c r="AF47" i="31"/>
  <c r="AG47" i="31" s="1"/>
  <c r="AI7" i="31"/>
  <c r="AJ7" i="31" s="1"/>
  <c r="R8" i="31"/>
  <c r="W8" i="31"/>
  <c r="N8" i="31"/>
  <c r="Q11" i="31"/>
  <c r="AM11" i="31"/>
  <c r="AI11" i="31"/>
  <c r="AJ11" i="31" s="1"/>
  <c r="R12" i="31"/>
  <c r="W12" i="31"/>
  <c r="N12" i="31"/>
  <c r="AI13" i="31"/>
  <c r="AJ13" i="31" s="1"/>
  <c r="S13" i="31"/>
  <c r="V13" i="31"/>
  <c r="R13" i="31"/>
  <c r="N13" i="31"/>
  <c r="AF13" i="31"/>
  <c r="AG13" i="31" s="1"/>
  <c r="AF17" i="31"/>
  <c r="AG17" i="31" s="1"/>
  <c r="AF21" i="31"/>
  <c r="AG21" i="31" s="1"/>
  <c r="AI27" i="31"/>
  <c r="AJ27" i="31" s="1"/>
  <c r="W32" i="31"/>
  <c r="N32" i="31"/>
  <c r="P32" i="31"/>
  <c r="W39" i="31"/>
  <c r="S39" i="31"/>
  <c r="R39" i="31"/>
  <c r="N39" i="31"/>
  <c r="S47" i="31"/>
  <c r="R47" i="31"/>
  <c r="AI47" i="31"/>
  <c r="AJ47" i="31" s="1"/>
  <c r="W47" i="31"/>
  <c r="N47" i="31"/>
  <c r="AF52" i="31"/>
  <c r="AG52" i="31" s="1"/>
  <c r="AF6" i="31"/>
  <c r="AG6" i="31" s="1"/>
  <c r="Z29" i="31"/>
  <c r="Q29" i="31"/>
  <c r="AM29" i="31"/>
  <c r="S40" i="31"/>
  <c r="V40" i="31"/>
  <c r="R40" i="31"/>
  <c r="N40" i="31"/>
  <c r="AF40" i="31"/>
  <c r="AG40" i="31" s="1"/>
  <c r="P40" i="31"/>
  <c r="AN49" i="31"/>
  <c r="AA49" i="31"/>
  <c r="U103" i="31"/>
  <c r="C25" i="6" s="1"/>
  <c r="T16" i="31"/>
  <c r="L16" i="31"/>
  <c r="AF16" i="31" s="1"/>
  <c r="AG16" i="31" s="1"/>
  <c r="AK16" i="31"/>
  <c r="AK24" i="31"/>
  <c r="T24" i="31"/>
  <c r="L24" i="31"/>
  <c r="AF24" i="31" s="1"/>
  <c r="AG24" i="31" s="1"/>
  <c r="AI25" i="31"/>
  <c r="AJ25" i="31"/>
  <c r="N26" i="31"/>
  <c r="W26" i="31"/>
  <c r="R26" i="31"/>
  <c r="W29" i="31"/>
  <c r="AI29" i="31"/>
  <c r="AJ29" i="31" s="1"/>
  <c r="X34" i="31"/>
  <c r="O34" i="31"/>
  <c r="Y34" i="31" s="1"/>
  <c r="Q36" i="31"/>
  <c r="V45" i="31"/>
  <c r="R45" i="31"/>
  <c r="N45" i="31"/>
  <c r="P45" i="31"/>
  <c r="AI45" i="31"/>
  <c r="AJ45" i="31" s="1"/>
  <c r="AF45" i="31"/>
  <c r="AG45" i="31" s="1"/>
  <c r="Q46" i="31"/>
  <c r="AM46" i="31"/>
  <c r="Z46" i="31"/>
  <c r="AI5" i="31"/>
  <c r="AJ5" i="31" s="1"/>
  <c r="S5" i="31"/>
  <c r="V5" i="31"/>
  <c r="R5" i="31"/>
  <c r="N5" i="31"/>
  <c r="AI9" i="31"/>
  <c r="AJ9" i="31" s="1"/>
  <c r="S9" i="31"/>
  <c r="V9" i="31"/>
  <c r="R9" i="31"/>
  <c r="N9" i="31"/>
  <c r="Z7" i="31"/>
  <c r="Z11" i="31"/>
  <c r="W17" i="31"/>
  <c r="R17" i="31"/>
  <c r="N17" i="31"/>
  <c r="T18" i="31"/>
  <c r="L18" i="31"/>
  <c r="AK18" i="31"/>
  <c r="W21" i="31"/>
  <c r="R21" i="31"/>
  <c r="N21" i="31"/>
  <c r="T22" i="31"/>
  <c r="L22" i="31"/>
  <c r="AK22" i="31"/>
  <c r="X25" i="31"/>
  <c r="P27" i="31"/>
  <c r="AJ34" i="31"/>
  <c r="AI34" i="31"/>
  <c r="V37" i="31"/>
  <c r="R37" i="31"/>
  <c r="N37" i="31"/>
  <c r="P37" i="31"/>
  <c r="AI37" i="31"/>
  <c r="AJ37" i="31" s="1"/>
  <c r="AF37" i="31"/>
  <c r="AG37" i="31" s="1"/>
  <c r="Q38" i="31"/>
  <c r="AM38" i="31"/>
  <c r="Z38" i="31"/>
  <c r="S45" i="31"/>
  <c r="AI76" i="31"/>
  <c r="AJ76" i="31" s="1"/>
  <c r="S76" i="31"/>
  <c r="V76" i="31"/>
  <c r="R76" i="31"/>
  <c r="N76" i="31"/>
  <c r="AF76" i="31"/>
  <c r="AG76" i="31" s="1"/>
  <c r="P76" i="31"/>
  <c r="W81" i="31"/>
  <c r="AI81" i="31"/>
  <c r="AJ81" i="31" s="1"/>
  <c r="S81" i="31"/>
  <c r="AH103" i="31"/>
  <c r="I25" i="6" s="1"/>
  <c r="P6" i="31"/>
  <c r="R31" i="31"/>
  <c r="AI39" i="31"/>
  <c r="AJ39" i="31" s="1"/>
  <c r="AI40" i="31"/>
  <c r="AJ40" i="31" s="1"/>
  <c r="V51" i="31"/>
  <c r="R51" i="31"/>
  <c r="N51" i="31"/>
  <c r="P51" i="31"/>
  <c r="AI51" i="31"/>
  <c r="AJ51" i="31" s="1"/>
  <c r="W53" i="31"/>
  <c r="R53" i="31"/>
  <c r="AF55" i="31"/>
  <c r="AG55" i="31" s="1"/>
  <c r="X84" i="31"/>
  <c r="AF88" i="31"/>
  <c r="AG88" i="31" s="1"/>
  <c r="S88" i="31"/>
  <c r="N88" i="31"/>
  <c r="R88" i="31"/>
  <c r="V88" i="31"/>
  <c r="P88" i="31"/>
  <c r="S101" i="31"/>
  <c r="V101" i="31"/>
  <c r="R101" i="31"/>
  <c r="N101" i="31"/>
  <c r="P101" i="31"/>
  <c r="AE103" i="31"/>
  <c r="AF7" i="31"/>
  <c r="AG7" i="31" s="1"/>
  <c r="S8" i="31"/>
  <c r="AI8" i="31"/>
  <c r="AJ8" i="31" s="1"/>
  <c r="AF11" i="31"/>
  <c r="AG11" i="31" s="1"/>
  <c r="S12" i="31"/>
  <c r="AI12" i="31"/>
  <c r="AJ12" i="31" s="1"/>
  <c r="L14" i="31"/>
  <c r="T14" i="31"/>
  <c r="S15" i="31"/>
  <c r="AI15" i="31"/>
  <c r="AJ15" i="31" s="1"/>
  <c r="S17" i="31"/>
  <c r="AI17" i="31"/>
  <c r="AJ17" i="31" s="1"/>
  <c r="S19" i="31"/>
  <c r="AI19" i="31"/>
  <c r="AJ19" i="31" s="1"/>
  <c r="S21" i="31"/>
  <c r="AI21" i="31"/>
  <c r="AJ21" i="31" s="1"/>
  <c r="S23" i="31"/>
  <c r="AI23" i="31"/>
  <c r="AJ23" i="31" s="1"/>
  <c r="AF25" i="31"/>
  <c r="AG25" i="31" s="1"/>
  <c r="S26" i="31"/>
  <c r="AI26" i="31"/>
  <c r="AJ26" i="31" s="1"/>
  <c r="AI28" i="31"/>
  <c r="AJ28" i="31" s="1"/>
  <c r="AF29" i="31"/>
  <c r="AG29" i="31" s="1"/>
  <c r="AI30" i="31"/>
  <c r="AJ30" i="31" s="1"/>
  <c r="N31" i="31"/>
  <c r="S31" i="31"/>
  <c r="V33" i="31"/>
  <c r="R33" i="31"/>
  <c r="N33" i="31"/>
  <c r="Q33" i="31"/>
  <c r="W35" i="31"/>
  <c r="S35" i="31"/>
  <c r="Z35" i="31"/>
  <c r="S36" i="31"/>
  <c r="V36" i="31"/>
  <c r="R36" i="31"/>
  <c r="N36" i="31"/>
  <c r="V41" i="31"/>
  <c r="R41" i="31"/>
  <c r="N41" i="31"/>
  <c r="S41" i="31"/>
  <c r="AF41" i="31"/>
  <c r="AG41" i="31" s="1"/>
  <c r="W43" i="31"/>
  <c r="S43" i="31"/>
  <c r="Z43" i="31"/>
  <c r="S44" i="31"/>
  <c r="V44" i="31"/>
  <c r="R44" i="31"/>
  <c r="N44" i="31"/>
  <c r="AM49" i="31"/>
  <c r="Z49" i="31"/>
  <c r="AB49" i="31" s="1"/>
  <c r="AF51" i="31"/>
  <c r="AG51" i="31" s="1"/>
  <c r="N53" i="31"/>
  <c r="AI53" i="31"/>
  <c r="AJ53" i="31" s="1"/>
  <c r="AJ56" i="31"/>
  <c r="AM58" i="31"/>
  <c r="V59" i="31"/>
  <c r="R59" i="31"/>
  <c r="N59" i="31"/>
  <c r="P59" i="31"/>
  <c r="AI59" i="31"/>
  <c r="AJ59" i="31" s="1"/>
  <c r="W61" i="31"/>
  <c r="R61" i="31"/>
  <c r="S62" i="31"/>
  <c r="V62" i="31"/>
  <c r="R62" i="31"/>
  <c r="N62" i="31"/>
  <c r="AF62" i="31"/>
  <c r="AG62" i="31" s="1"/>
  <c r="P62" i="31"/>
  <c r="AI62" i="31"/>
  <c r="AJ62" i="31" s="1"/>
  <c r="AF63" i="31"/>
  <c r="AG63" i="31" s="1"/>
  <c r="AF68" i="31"/>
  <c r="AG68" i="31" s="1"/>
  <c r="X71" i="31"/>
  <c r="AF74" i="31"/>
  <c r="AG74" i="31" s="1"/>
  <c r="AF77" i="31"/>
  <c r="AG77" i="31" s="1"/>
  <c r="AF83" i="31"/>
  <c r="AG83" i="31" s="1"/>
  <c r="W92" i="31"/>
  <c r="N92" i="31"/>
  <c r="R92" i="31"/>
  <c r="V98" i="31"/>
  <c r="R98" i="31"/>
  <c r="N98" i="31"/>
  <c r="AI98" i="31"/>
  <c r="AJ98" i="31" s="1"/>
  <c r="S98" i="31"/>
  <c r="P98" i="31"/>
  <c r="AF101" i="31"/>
  <c r="AG101" i="31" s="1"/>
  <c r="Z55" i="31"/>
  <c r="Q68" i="31"/>
  <c r="X69" i="31"/>
  <c r="AI69" i="31"/>
  <c r="AJ69" i="31" s="1"/>
  <c r="AF70" i="31"/>
  <c r="AG70" i="31" s="1"/>
  <c r="AL103" i="31"/>
  <c r="O25" i="6" s="1"/>
  <c r="P10" i="31"/>
  <c r="P28" i="31"/>
  <c r="AI32" i="31"/>
  <c r="AJ32" i="31" s="1"/>
  <c r="AF38" i="31"/>
  <c r="AG38" i="31" s="1"/>
  <c r="Z41" i="31"/>
  <c r="Q41" i="31"/>
  <c r="AF46" i="31"/>
  <c r="AG46" i="31" s="1"/>
  <c r="Z50" i="31"/>
  <c r="S54" i="31"/>
  <c r="V54" i="31"/>
  <c r="R54" i="31"/>
  <c r="N54" i="31"/>
  <c r="AF54" i="31"/>
  <c r="AG54" i="31" s="1"/>
  <c r="P54" i="31"/>
  <c r="AI54" i="31"/>
  <c r="AJ54" i="31" s="1"/>
  <c r="AF60" i="31"/>
  <c r="AG60" i="31" s="1"/>
  <c r="Q77" i="31"/>
  <c r="AM77" i="31"/>
  <c r="AI87" i="31"/>
  <c r="AJ87" i="31" s="1"/>
  <c r="N6" i="31"/>
  <c r="R6" i="31"/>
  <c r="P8" i="31"/>
  <c r="N10" i="31"/>
  <c r="R10" i="31"/>
  <c r="P12" i="31"/>
  <c r="P15" i="31"/>
  <c r="P17" i="31"/>
  <c r="P19" i="31"/>
  <c r="P21" i="31"/>
  <c r="P23" i="31"/>
  <c r="N28" i="31"/>
  <c r="R28" i="31"/>
  <c r="V29" i="31"/>
  <c r="R29" i="31"/>
  <c r="N29" i="31"/>
  <c r="AI31" i="31"/>
  <c r="AJ31" i="31" s="1"/>
  <c r="S32" i="31"/>
  <c r="V32" i="31"/>
  <c r="AF32" i="31"/>
  <c r="AG32" i="31" s="1"/>
  <c r="S33" i="31"/>
  <c r="AF34" i="31"/>
  <c r="AG34" i="31" s="1"/>
  <c r="N35" i="31"/>
  <c r="AI35" i="31"/>
  <c r="AJ35" i="31" s="1"/>
  <c r="AI36" i="31"/>
  <c r="AJ36" i="31" s="1"/>
  <c r="AI38" i="31"/>
  <c r="AJ38" i="31" s="1"/>
  <c r="P39" i="31"/>
  <c r="AF39" i="31"/>
  <c r="AG39" i="31" s="1"/>
  <c r="AF42" i="31"/>
  <c r="AG42" i="31" s="1"/>
  <c r="X43" i="31"/>
  <c r="AI43" i="31"/>
  <c r="AJ43" i="31" s="1"/>
  <c r="AI44" i="31"/>
  <c r="AJ44" i="31" s="1"/>
  <c r="S51" i="31"/>
  <c r="AM55" i="31"/>
  <c r="AA58" i="31"/>
  <c r="Q60" i="31"/>
  <c r="AM60" i="31"/>
  <c r="X61" i="31"/>
  <c r="O61" i="31"/>
  <c r="Y61" i="31" s="1"/>
  <c r="AI61" i="31"/>
  <c r="AJ61" i="31" s="1"/>
  <c r="AJ64" i="31"/>
  <c r="V67" i="31"/>
  <c r="R67" i="31"/>
  <c r="N67" i="31"/>
  <c r="P67" i="31"/>
  <c r="AI67" i="31"/>
  <c r="AJ67" i="31" s="1"/>
  <c r="W69" i="31"/>
  <c r="R69" i="31"/>
  <c r="P70" i="31"/>
  <c r="AI70" i="31"/>
  <c r="AJ70" i="31" s="1"/>
  <c r="S70" i="31"/>
  <c r="N70" i="31"/>
  <c r="R70" i="31"/>
  <c r="V70" i="31"/>
  <c r="V73" i="31"/>
  <c r="R73" i="31"/>
  <c r="N73" i="31"/>
  <c r="P73" i="31"/>
  <c r="AI73" i="31"/>
  <c r="AJ73" i="31" s="1"/>
  <c r="S73" i="31"/>
  <c r="AF73" i="31"/>
  <c r="AG73" i="31" s="1"/>
  <c r="W75" i="31"/>
  <c r="R75" i="31"/>
  <c r="N75" i="31"/>
  <c r="AM79" i="31"/>
  <c r="Z79" i="31"/>
  <c r="Q79" i="31"/>
  <c r="AI96" i="31"/>
  <c r="AJ96" i="31" s="1"/>
  <c r="W97" i="31"/>
  <c r="P97" i="31"/>
  <c r="S50" i="31"/>
  <c r="V50" i="31"/>
  <c r="R50" i="31"/>
  <c r="N50" i="31"/>
  <c r="V55" i="31"/>
  <c r="R55" i="31"/>
  <c r="N55" i="31"/>
  <c r="S55" i="31"/>
  <c r="S58" i="31"/>
  <c r="V58" i="31"/>
  <c r="R58" i="31"/>
  <c r="N58" i="31"/>
  <c r="V63" i="31"/>
  <c r="R63" i="31"/>
  <c r="N63" i="31"/>
  <c r="S63" i="31"/>
  <c r="S66" i="31"/>
  <c r="V66" i="31"/>
  <c r="R66" i="31"/>
  <c r="N66" i="31"/>
  <c r="Q74" i="31"/>
  <c r="Z74" i="31"/>
  <c r="AI75" i="31"/>
  <c r="AJ75" i="31" s="1"/>
  <c r="AF81" i="31"/>
  <c r="AG81" i="31" s="1"/>
  <c r="AF98" i="31"/>
  <c r="AG98" i="31" s="1"/>
  <c r="P47" i="31"/>
  <c r="AF48" i="31"/>
  <c r="AG48" i="31" s="1"/>
  <c r="N49" i="31"/>
  <c r="AI49" i="31"/>
  <c r="AJ49" i="31" s="1"/>
  <c r="AI50" i="31"/>
  <c r="AJ50" i="31" s="1"/>
  <c r="AI52" i="31"/>
  <c r="AJ52" i="31" s="1"/>
  <c r="P53" i="31"/>
  <c r="AF53" i="31"/>
  <c r="AG53" i="31" s="1"/>
  <c r="AF56" i="31"/>
  <c r="AG56" i="31" s="1"/>
  <c r="N57" i="31"/>
  <c r="AI57" i="31"/>
  <c r="AJ57" i="31" s="1"/>
  <c r="AI58" i="31"/>
  <c r="AJ58" i="31" s="1"/>
  <c r="O60" i="31"/>
  <c r="Y60" i="31" s="1"/>
  <c r="AI60" i="31"/>
  <c r="AJ60" i="31" s="1"/>
  <c r="P61" i="31"/>
  <c r="AF61" i="31"/>
  <c r="AG61" i="31" s="1"/>
  <c r="AF64" i="31"/>
  <c r="AG64" i="31" s="1"/>
  <c r="N65" i="31"/>
  <c r="AI65" i="31"/>
  <c r="AJ65" i="31" s="1"/>
  <c r="AI66" i="31"/>
  <c r="AJ66" i="31" s="1"/>
  <c r="AG67" i="31"/>
  <c r="AI68" i="31"/>
  <c r="AJ68" i="31" s="1"/>
  <c r="P69" i="31"/>
  <c r="AF69" i="31"/>
  <c r="AG69" i="31" s="1"/>
  <c r="AI84" i="31"/>
  <c r="AJ84" i="31" s="1"/>
  <c r="S49" i="31"/>
  <c r="S53" i="31"/>
  <c r="S57" i="31"/>
  <c r="S61" i="31"/>
  <c r="S65" i="31"/>
  <c r="S69" i="31"/>
  <c r="AI72" i="31"/>
  <c r="AJ72" i="31" s="1"/>
  <c r="S72" i="31"/>
  <c r="V72" i="31"/>
  <c r="R72" i="31"/>
  <c r="N72" i="31"/>
  <c r="V77" i="31"/>
  <c r="R77" i="31"/>
  <c r="N77" i="31"/>
  <c r="S77" i="31"/>
  <c r="AF79" i="31"/>
  <c r="AG79" i="31" s="1"/>
  <c r="R80" i="31"/>
  <c r="Q82" i="31"/>
  <c r="Z82" i="31"/>
  <c r="AM82" i="31"/>
  <c r="Q83" i="31"/>
  <c r="AM83" i="31"/>
  <c r="Z83" i="31"/>
  <c r="Z86" i="31"/>
  <c r="Q86" i="31"/>
  <c r="Q89" i="31"/>
  <c r="Z94" i="31"/>
  <c r="AM94" i="31"/>
  <c r="AF100" i="31"/>
  <c r="AG100" i="31" s="1"/>
  <c r="AF71" i="31"/>
  <c r="AG71" i="31" s="1"/>
  <c r="S71" i="31"/>
  <c r="V71" i="31"/>
  <c r="AI71" i="31"/>
  <c r="AJ71" i="31" s="1"/>
  <c r="AI74" i="31"/>
  <c r="AJ74" i="31" s="1"/>
  <c r="AF75" i="31"/>
  <c r="AG75" i="31" s="1"/>
  <c r="S80" i="31"/>
  <c r="P80" i="31"/>
  <c r="N80" i="31"/>
  <c r="P81" i="31"/>
  <c r="W84" i="31"/>
  <c r="R84" i="31"/>
  <c r="AI85" i="31"/>
  <c r="AJ85" i="31" s="1"/>
  <c r="S85" i="31"/>
  <c r="V85" i="31"/>
  <c r="R85" i="31"/>
  <c r="N85" i="31"/>
  <c r="AF85" i="31"/>
  <c r="AG85" i="31" s="1"/>
  <c r="P85" i="31"/>
  <c r="AF86" i="31"/>
  <c r="AG86" i="31" s="1"/>
  <c r="S93" i="31"/>
  <c r="V93" i="31"/>
  <c r="R93" i="31"/>
  <c r="N93" i="31"/>
  <c r="P93" i="31"/>
  <c r="X95" i="31"/>
  <c r="AF95" i="31"/>
  <c r="AG95" i="31" s="1"/>
  <c r="W100" i="31"/>
  <c r="N100" i="31"/>
  <c r="R100" i="31"/>
  <c r="S75" i="31"/>
  <c r="AI80" i="31"/>
  <c r="AJ80" i="31" s="1"/>
  <c r="AI82" i="31"/>
  <c r="AJ82" i="31" s="1"/>
  <c r="V86" i="31"/>
  <c r="R86" i="31"/>
  <c r="N86" i="31"/>
  <c r="S86" i="31"/>
  <c r="AF89" i="31"/>
  <c r="AG89" i="31" s="1"/>
  <c r="AM91" i="31"/>
  <c r="AI95" i="31"/>
  <c r="AJ95" i="31" s="1"/>
  <c r="Z102" i="31"/>
  <c r="Q102" i="31"/>
  <c r="P75" i="31"/>
  <c r="AJ79" i="31"/>
  <c r="V81" i="31"/>
  <c r="R81" i="31"/>
  <c r="N81" i="31"/>
  <c r="AF84" i="31"/>
  <c r="AG84" i="31" s="1"/>
  <c r="AF87" i="31"/>
  <c r="AG87" i="31" s="1"/>
  <c r="AI88" i="31"/>
  <c r="AJ88" i="31" s="1"/>
  <c r="V90" i="31"/>
  <c r="R90" i="31"/>
  <c r="N90" i="31"/>
  <c r="AI90" i="31"/>
  <c r="AJ90" i="31" s="1"/>
  <c r="AG90" i="31"/>
  <c r="P92" i="31"/>
  <c r="AF92" i="31"/>
  <c r="AG92" i="31" s="1"/>
  <c r="AF97" i="31"/>
  <c r="AG97" i="31" s="1"/>
  <c r="AM102" i="31"/>
  <c r="S84" i="31"/>
  <c r="AF91" i="31"/>
  <c r="AG91" i="31" s="1"/>
  <c r="AI92" i="31"/>
  <c r="AJ92" i="31" s="1"/>
  <c r="AI93" i="31"/>
  <c r="AJ93" i="31" s="1"/>
  <c r="AG94" i="31"/>
  <c r="AA95" i="31"/>
  <c r="AF96" i="31"/>
  <c r="AG96" i="31" s="1"/>
  <c r="R96" i="31"/>
  <c r="AF99" i="31"/>
  <c r="AG99" i="31" s="1"/>
  <c r="AI100" i="31"/>
  <c r="AJ100" i="31" s="1"/>
  <c r="AI101" i="31"/>
  <c r="AJ101" i="31" s="1"/>
  <c r="P84" i="31"/>
  <c r="AI89" i="31"/>
  <c r="AJ89" i="31" s="1"/>
  <c r="S89" i="31"/>
  <c r="V89" i="31"/>
  <c r="R89" i="31"/>
  <c r="N89" i="31"/>
  <c r="AJ91" i="31"/>
  <c r="V94" i="31"/>
  <c r="R94" i="31"/>
  <c r="N94" i="31"/>
  <c r="S94" i="31"/>
  <c r="AF94" i="31"/>
  <c r="AI97" i="31"/>
  <c r="AJ97" i="31" s="1"/>
  <c r="S97" i="31"/>
  <c r="V97" i="31"/>
  <c r="R97" i="31"/>
  <c r="N97" i="31"/>
  <c r="AJ99" i="31"/>
  <c r="V102" i="31"/>
  <c r="R102" i="31"/>
  <c r="N102" i="31"/>
  <c r="S102" i="31"/>
  <c r="AF102" i="31"/>
  <c r="AG102" i="31" s="1"/>
  <c r="S92" i="31"/>
  <c r="S96" i="31"/>
  <c r="S100" i="31"/>
  <c r="P96" i="31"/>
  <c r="P100" i="31"/>
  <c r="O38" i="31" l="1"/>
  <c r="Y38" i="31" s="1"/>
  <c r="Z52" i="31"/>
  <c r="AB35" i="31"/>
  <c r="AC35" i="31" s="1"/>
  <c r="AD35" i="31" s="1"/>
  <c r="Q63" i="31"/>
  <c r="AA35" i="31"/>
  <c r="AM34" i="31"/>
  <c r="Z63" i="31"/>
  <c r="AN65" i="31"/>
  <c r="AA34" i="31"/>
  <c r="X96" i="31"/>
  <c r="Z68" i="31"/>
  <c r="O30" i="31"/>
  <c r="Y30" i="31" s="1"/>
  <c r="Q31" i="31"/>
  <c r="AM71" i="31"/>
  <c r="AM57" i="31"/>
  <c r="Z58" i="31"/>
  <c r="Q13" i="31"/>
  <c r="AN13" i="31" s="1"/>
  <c r="Q5" i="31"/>
  <c r="AN5" i="31" s="1"/>
  <c r="O42" i="31"/>
  <c r="Y42" i="31" s="1"/>
  <c r="Z13" i="31"/>
  <c r="AM5" i="31"/>
  <c r="AB34" i="31"/>
  <c r="AC34" i="31" s="1"/>
  <c r="AD34" i="31" s="1"/>
  <c r="Q91" i="31"/>
  <c r="X87" i="31"/>
  <c r="Z66" i="31"/>
  <c r="AB66" i="31" s="1"/>
  <c r="AM65" i="31"/>
  <c r="Z72" i="31"/>
  <c r="AM52" i="31"/>
  <c r="Z26" i="31"/>
  <c r="AB50" i="31"/>
  <c r="AC50" i="31" s="1"/>
  <c r="AD50" i="31" s="1"/>
  <c r="Z89" i="31"/>
  <c r="AM50" i="31"/>
  <c r="Q44" i="31"/>
  <c r="AA44" i="31" s="1"/>
  <c r="Z36" i="31"/>
  <c r="X83" i="31"/>
  <c r="O83" i="31"/>
  <c r="Y83" i="31" s="1"/>
  <c r="Z99" i="31"/>
  <c r="O74" i="31"/>
  <c r="Y74" i="31" s="1"/>
  <c r="Q78" i="31"/>
  <c r="AM66" i="31"/>
  <c r="AN50" i="31"/>
  <c r="Q30" i="31"/>
  <c r="AN30" i="31" s="1"/>
  <c r="AM7" i="31"/>
  <c r="AM26" i="31"/>
  <c r="AB95" i="31"/>
  <c r="AC95" i="31" s="1"/>
  <c r="AD95" i="31" s="1"/>
  <c r="AM78" i="31"/>
  <c r="Z65" i="31"/>
  <c r="AB58" i="31"/>
  <c r="AN66" i="31"/>
  <c r="X11" i="31"/>
  <c r="X99" i="31"/>
  <c r="O99" i="31"/>
  <c r="Y99" i="31" s="1"/>
  <c r="Q87" i="31"/>
  <c r="AM87" i="31"/>
  <c r="Z87" i="31"/>
  <c r="AM72" i="31"/>
  <c r="O64" i="31"/>
  <c r="Y64" i="31" s="1"/>
  <c r="AM90" i="31"/>
  <c r="Q64" i="31"/>
  <c r="AM64" i="31"/>
  <c r="Z64" i="31"/>
  <c r="X78" i="31"/>
  <c r="O78" i="31"/>
  <c r="Y78" i="31" s="1"/>
  <c r="Q48" i="31"/>
  <c r="AM48" i="31"/>
  <c r="Z48" i="31"/>
  <c r="AM99" i="31"/>
  <c r="Z71" i="31"/>
  <c r="AA57" i="31"/>
  <c r="O82" i="31"/>
  <c r="Y82" i="31" s="1"/>
  <c r="Q90" i="31"/>
  <c r="AN90" i="31" s="1"/>
  <c r="Z44" i="31"/>
  <c r="AM30" i="31"/>
  <c r="AM25" i="31"/>
  <c r="Q9" i="31"/>
  <c r="AA9" i="31" s="1"/>
  <c r="Q42" i="31"/>
  <c r="AM42" i="31"/>
  <c r="Z42" i="31"/>
  <c r="O68" i="31"/>
  <c r="Y68" i="31" s="1"/>
  <c r="O52" i="31"/>
  <c r="Y52" i="31" s="1"/>
  <c r="Z57" i="31"/>
  <c r="AB57" i="31" s="1"/>
  <c r="AC57" i="31" s="1"/>
  <c r="AD57" i="31" s="1"/>
  <c r="Q25" i="31"/>
  <c r="AA25" i="31" s="1"/>
  <c r="AB25" i="31" s="1"/>
  <c r="X91" i="31"/>
  <c r="O91" i="31"/>
  <c r="Y91" i="31" s="1"/>
  <c r="AM43" i="31"/>
  <c r="Q43" i="31"/>
  <c r="X48" i="31"/>
  <c r="O48" i="31"/>
  <c r="Y48" i="31" s="1"/>
  <c r="T103" i="31"/>
  <c r="B25" i="6" s="1"/>
  <c r="AK103" i="31"/>
  <c r="N25" i="6" s="1"/>
  <c r="Z9" i="31"/>
  <c r="AM96" i="31"/>
  <c r="Z96" i="31"/>
  <c r="Q96" i="31"/>
  <c r="O90" i="31"/>
  <c r="Y90" i="31" s="1"/>
  <c r="X90" i="31"/>
  <c r="AA86" i="31"/>
  <c r="AB86" i="31" s="1"/>
  <c r="AN86" i="31"/>
  <c r="AN83" i="31"/>
  <c r="AA83" i="31"/>
  <c r="AB83" i="31" s="1"/>
  <c r="AN78" i="31"/>
  <c r="AA78" i="31"/>
  <c r="AB78" i="31" s="1"/>
  <c r="AN71" i="31"/>
  <c r="AA71" i="31"/>
  <c r="X63" i="31"/>
  <c r="O63" i="31"/>
  <c r="Y63" i="31" s="1"/>
  <c r="X70" i="31"/>
  <c r="O70" i="31"/>
  <c r="Y70" i="31" s="1"/>
  <c r="O67" i="31"/>
  <c r="Y67" i="31" s="1"/>
  <c r="X67" i="31"/>
  <c r="AN60" i="31"/>
  <c r="AA60" i="31"/>
  <c r="AB60" i="31" s="1"/>
  <c r="X35" i="31"/>
  <c r="O35" i="31"/>
  <c r="Y35" i="31" s="1"/>
  <c r="AM19" i="31"/>
  <c r="Z19" i="31"/>
  <c r="Q19" i="31"/>
  <c r="X6" i="31"/>
  <c r="O6" i="31"/>
  <c r="Y6" i="31" s="1"/>
  <c r="AA41" i="31"/>
  <c r="AB41" i="31" s="1"/>
  <c r="AN41" i="31"/>
  <c r="X41" i="31"/>
  <c r="O41" i="31"/>
  <c r="Y41" i="31" s="1"/>
  <c r="AM88" i="31"/>
  <c r="Z88" i="31"/>
  <c r="Q88" i="31"/>
  <c r="V18" i="31"/>
  <c r="R18" i="31"/>
  <c r="N18" i="31"/>
  <c r="P18" i="31"/>
  <c r="AI18" i="31"/>
  <c r="AJ18" i="31" s="1"/>
  <c r="S18" i="31"/>
  <c r="Z45" i="31"/>
  <c r="Q45" i="31"/>
  <c r="AM45" i="31"/>
  <c r="O13" i="31"/>
  <c r="Y13" i="31" s="1"/>
  <c r="X13" i="31"/>
  <c r="X19" i="31"/>
  <c r="O19" i="31"/>
  <c r="Y19" i="31" s="1"/>
  <c r="O81" i="31"/>
  <c r="Y81" i="31" s="1"/>
  <c r="X81" i="31"/>
  <c r="AM53" i="31"/>
  <c r="Q53" i="31"/>
  <c r="Z53" i="31"/>
  <c r="X55" i="31"/>
  <c r="O55" i="31"/>
  <c r="Y55" i="31" s="1"/>
  <c r="AM97" i="31"/>
  <c r="Z97" i="31"/>
  <c r="Q97" i="31"/>
  <c r="AN79" i="31"/>
  <c r="AA79" i="31"/>
  <c r="AB79" i="31" s="1"/>
  <c r="AC56" i="31"/>
  <c r="AD56" i="31" s="1"/>
  <c r="AM39" i="31"/>
  <c r="Q39" i="31"/>
  <c r="Z39" i="31"/>
  <c r="O29" i="31"/>
  <c r="Y29" i="31" s="1"/>
  <c r="X29" i="31"/>
  <c r="AM17" i="31"/>
  <c r="Z17" i="31"/>
  <c r="Q17" i="31"/>
  <c r="O98" i="31"/>
  <c r="Y98" i="31" s="1"/>
  <c r="X98" i="31"/>
  <c r="Z59" i="31"/>
  <c r="Q59" i="31"/>
  <c r="AM59" i="31"/>
  <c r="AN52" i="31"/>
  <c r="AA52" i="31"/>
  <c r="AB52" i="31" s="1"/>
  <c r="AN46" i="31"/>
  <c r="AA46" i="31"/>
  <c r="AB46" i="31" s="1"/>
  <c r="O45" i="31"/>
  <c r="Y45" i="31" s="1"/>
  <c r="X45" i="31"/>
  <c r="X26" i="31"/>
  <c r="O26" i="31"/>
  <c r="Y26" i="31" s="1"/>
  <c r="AN25" i="31"/>
  <c r="AN29" i="31"/>
  <c r="AA29" i="31"/>
  <c r="AB29" i="31" s="1"/>
  <c r="X39" i="31"/>
  <c r="O39" i="31"/>
  <c r="Y39" i="31" s="1"/>
  <c r="X12" i="31"/>
  <c r="O12" i="31"/>
  <c r="Y12" i="31" s="1"/>
  <c r="X102" i="31"/>
  <c r="O102" i="31"/>
  <c r="Y102" i="31" s="1"/>
  <c r="O97" i="31"/>
  <c r="Y97" i="31" s="1"/>
  <c r="X97" i="31"/>
  <c r="AM84" i="31"/>
  <c r="Q84" i="31"/>
  <c r="Z84" i="31"/>
  <c r="AN99" i="31"/>
  <c r="AA99" i="31"/>
  <c r="AN102" i="31"/>
  <c r="AA102" i="31"/>
  <c r="AB102" i="31" s="1"/>
  <c r="O93" i="31"/>
  <c r="Y93" i="31" s="1"/>
  <c r="X93" i="31"/>
  <c r="O85" i="31"/>
  <c r="Y85" i="31" s="1"/>
  <c r="X85" i="31"/>
  <c r="O80" i="31"/>
  <c r="Y80" i="31" s="1"/>
  <c r="X80" i="31"/>
  <c r="X65" i="31"/>
  <c r="O65" i="31"/>
  <c r="Y65" i="31" s="1"/>
  <c r="AM61" i="31"/>
  <c r="Q61" i="31"/>
  <c r="Z61" i="31"/>
  <c r="AN74" i="31"/>
  <c r="AA74" i="31"/>
  <c r="AB74" i="31" s="1"/>
  <c r="Z73" i="31"/>
  <c r="Q73" i="31"/>
  <c r="AM73" i="31"/>
  <c r="Z23" i="31"/>
  <c r="AM23" i="31"/>
  <c r="Q23" i="31"/>
  <c r="AM15" i="31"/>
  <c r="Z15" i="31"/>
  <c r="Q15" i="31"/>
  <c r="Z8" i="31"/>
  <c r="AM8" i="31"/>
  <c r="Q8" i="31"/>
  <c r="AA77" i="31"/>
  <c r="AB77" i="31" s="1"/>
  <c r="AN77" i="31"/>
  <c r="Z10" i="31"/>
  <c r="Q10" i="31"/>
  <c r="AM10" i="31"/>
  <c r="AN68" i="31"/>
  <c r="AA68" i="31"/>
  <c r="Z98" i="31"/>
  <c r="Q98" i="31"/>
  <c r="AM98" i="31"/>
  <c r="O62" i="31"/>
  <c r="Y62" i="31" s="1"/>
  <c r="X62" i="31"/>
  <c r="O59" i="31"/>
  <c r="Y59" i="31" s="1"/>
  <c r="X59" i="31"/>
  <c r="X53" i="31"/>
  <c r="O53" i="31"/>
  <c r="Y53" i="31" s="1"/>
  <c r="Z51" i="31"/>
  <c r="Q51" i="31"/>
  <c r="AM51" i="31"/>
  <c r="AA90" i="31"/>
  <c r="AB90" i="31" s="1"/>
  <c r="AM27" i="31"/>
  <c r="Z27" i="31"/>
  <c r="Q27" i="31"/>
  <c r="V22" i="31"/>
  <c r="R22" i="31"/>
  <c r="N22" i="31"/>
  <c r="P22" i="31"/>
  <c r="AI22" i="31"/>
  <c r="AJ22" i="31" s="1"/>
  <c r="S22" i="31"/>
  <c r="X17" i="31"/>
  <c r="O17" i="31"/>
  <c r="Y17" i="31" s="1"/>
  <c r="O5" i="31"/>
  <c r="Y5" i="31" s="1"/>
  <c r="X5" i="31"/>
  <c r="V24" i="31"/>
  <c r="R24" i="31"/>
  <c r="N24" i="31"/>
  <c r="P24" i="31"/>
  <c r="S24" i="31"/>
  <c r="AI24" i="31"/>
  <c r="AJ24" i="31" s="1"/>
  <c r="V16" i="31"/>
  <c r="R16" i="31"/>
  <c r="N16" i="31"/>
  <c r="P16" i="31"/>
  <c r="S16" i="31"/>
  <c r="AI16" i="31"/>
  <c r="AJ16" i="31" s="1"/>
  <c r="O40" i="31"/>
  <c r="Y40" i="31" s="1"/>
  <c r="X40" i="31"/>
  <c r="AA13" i="31"/>
  <c r="AB13" i="31" s="1"/>
  <c r="AA5" i="31"/>
  <c r="AB5" i="31" s="1"/>
  <c r="X47" i="31"/>
  <c r="O47" i="31"/>
  <c r="Y47" i="31" s="1"/>
  <c r="AM32" i="31"/>
  <c r="Q32" i="31"/>
  <c r="Z32" i="31"/>
  <c r="AF22" i="31"/>
  <c r="AG22" i="31" s="1"/>
  <c r="AA7" i="31"/>
  <c r="AB7" i="31" s="1"/>
  <c r="AN7" i="31"/>
  <c r="X4" i="31"/>
  <c r="O4" i="31"/>
  <c r="Y4" i="31" s="1"/>
  <c r="O27" i="31"/>
  <c r="Y27" i="31" s="1"/>
  <c r="X27" i="31"/>
  <c r="V20" i="31"/>
  <c r="R20" i="31"/>
  <c r="N20" i="31"/>
  <c r="P20" i="31"/>
  <c r="S20" i="31"/>
  <c r="AI20" i="31"/>
  <c r="AJ20" i="31" s="1"/>
  <c r="AF20" i="31"/>
  <c r="AG20" i="31" s="1"/>
  <c r="AN91" i="31"/>
  <c r="AA91" i="31"/>
  <c r="AB91" i="31" s="1"/>
  <c r="AM85" i="31"/>
  <c r="Z85" i="31"/>
  <c r="Q85" i="31"/>
  <c r="X49" i="31"/>
  <c r="O49" i="31"/>
  <c r="Y49" i="31" s="1"/>
  <c r="O58" i="31"/>
  <c r="Y58" i="31" s="1"/>
  <c r="X58" i="31"/>
  <c r="X75" i="31"/>
  <c r="O75" i="31"/>
  <c r="Y75" i="31" s="1"/>
  <c r="AM62" i="31"/>
  <c r="Z62" i="31"/>
  <c r="Q62" i="31"/>
  <c r="O36" i="31"/>
  <c r="Y36" i="31" s="1"/>
  <c r="X36" i="31"/>
  <c r="X33" i="31"/>
  <c r="O33" i="31"/>
  <c r="Y33" i="31" s="1"/>
  <c r="O101" i="31"/>
  <c r="Y101" i="31" s="1"/>
  <c r="X101" i="31"/>
  <c r="AN38" i="31"/>
  <c r="AA38" i="31"/>
  <c r="AB38" i="31" s="1"/>
  <c r="O37" i="31"/>
  <c r="Y37" i="31" s="1"/>
  <c r="X37" i="31"/>
  <c r="X21" i="31"/>
  <c r="O21" i="31"/>
  <c r="Y21" i="31" s="1"/>
  <c r="AA36" i="31"/>
  <c r="AN36" i="31"/>
  <c r="AM40" i="31"/>
  <c r="Z40" i="31"/>
  <c r="Q40" i="31"/>
  <c r="X8" i="31"/>
  <c r="O8" i="31"/>
  <c r="Y8" i="31" s="1"/>
  <c r="X94" i="31"/>
  <c r="O94" i="31"/>
  <c r="Y94" i="31" s="1"/>
  <c r="O89" i="31"/>
  <c r="Y89" i="31" s="1"/>
  <c r="X89" i="31"/>
  <c r="AM92" i="31"/>
  <c r="Q92" i="31"/>
  <c r="Z92" i="31"/>
  <c r="AM75" i="31"/>
  <c r="Q75" i="31"/>
  <c r="Z75" i="31"/>
  <c r="AM93" i="31"/>
  <c r="Z93" i="31"/>
  <c r="Q93" i="31"/>
  <c r="Z81" i="31"/>
  <c r="Q81" i="31"/>
  <c r="AM81" i="31"/>
  <c r="AA89" i="31"/>
  <c r="AB89" i="31" s="1"/>
  <c r="AN89" i="31"/>
  <c r="X57" i="31"/>
  <c r="O57" i="31"/>
  <c r="Y57" i="31" s="1"/>
  <c r="O50" i="31"/>
  <c r="Y50" i="31" s="1"/>
  <c r="X50" i="31"/>
  <c r="X28" i="31"/>
  <c r="O28" i="31"/>
  <c r="Y28" i="31" s="1"/>
  <c r="X10" i="31"/>
  <c r="O10" i="31"/>
  <c r="Y10" i="31" s="1"/>
  <c r="AM54" i="31"/>
  <c r="Z54" i="31"/>
  <c r="Q54" i="31"/>
  <c r="AM28" i="31"/>
  <c r="Z28" i="31"/>
  <c r="Q28" i="31"/>
  <c r="X92" i="31"/>
  <c r="O92" i="31"/>
  <c r="Y92" i="31" s="1"/>
  <c r="AC58" i="31"/>
  <c r="AD58" i="31" s="1"/>
  <c r="X31" i="31"/>
  <c r="O31" i="31"/>
  <c r="Y31" i="31" s="1"/>
  <c r="S14" i="31"/>
  <c r="P14" i="31"/>
  <c r="R14" i="31"/>
  <c r="V14" i="31"/>
  <c r="N14" i="31"/>
  <c r="O76" i="31"/>
  <c r="Y76" i="31" s="1"/>
  <c r="X76" i="31"/>
  <c r="O9" i="31"/>
  <c r="Y9" i="31" s="1"/>
  <c r="X9" i="31"/>
  <c r="AF18" i="31"/>
  <c r="AG18" i="31" s="1"/>
  <c r="AI14" i="31"/>
  <c r="AJ14" i="31" s="1"/>
  <c r="AM100" i="31"/>
  <c r="Q100" i="31"/>
  <c r="Z100" i="31"/>
  <c r="X86" i="31"/>
  <c r="O86" i="31"/>
  <c r="Y86" i="31" s="1"/>
  <c r="X100" i="31"/>
  <c r="O100" i="31"/>
  <c r="Y100" i="31" s="1"/>
  <c r="AM80" i="31"/>
  <c r="Z80" i="31"/>
  <c r="Q80" i="31"/>
  <c r="AN94" i="31"/>
  <c r="AA94" i="31"/>
  <c r="AB94" i="31" s="1"/>
  <c r="AN82" i="31"/>
  <c r="AA82" i="31"/>
  <c r="AB82" i="31" s="1"/>
  <c r="X77" i="31"/>
  <c r="O77" i="31"/>
  <c r="Y77" i="31" s="1"/>
  <c r="O72" i="31"/>
  <c r="Y72" i="31" s="1"/>
  <c r="X72" i="31"/>
  <c r="AM69" i="31"/>
  <c r="Q69" i="31"/>
  <c r="Z69" i="31"/>
  <c r="Z47" i="31"/>
  <c r="AM47" i="31"/>
  <c r="Q47" i="31"/>
  <c r="O66" i="31"/>
  <c r="Y66" i="31" s="1"/>
  <c r="X66" i="31"/>
  <c r="O73" i="31"/>
  <c r="Y73" i="31" s="1"/>
  <c r="X73" i="31"/>
  <c r="AM70" i="31"/>
  <c r="Z70" i="31"/>
  <c r="Q70" i="31"/>
  <c r="Z67" i="31"/>
  <c r="Q67" i="31"/>
  <c r="AM67" i="31"/>
  <c r="AM21" i="31"/>
  <c r="Z21" i="31"/>
  <c r="Q21" i="31"/>
  <c r="Z12" i="31"/>
  <c r="AM12" i="31"/>
  <c r="Q12" i="31"/>
  <c r="Z4" i="31"/>
  <c r="AM4" i="31"/>
  <c r="Q4" i="31"/>
  <c r="O54" i="31"/>
  <c r="Y54" i="31" s="1"/>
  <c r="X54" i="31"/>
  <c r="AB65" i="31"/>
  <c r="AA55" i="31"/>
  <c r="AB55" i="31" s="1"/>
  <c r="AN55" i="31"/>
  <c r="AA72" i="31"/>
  <c r="AB72" i="31" s="1"/>
  <c r="AN72" i="31"/>
  <c r="AC49" i="31"/>
  <c r="AD49" i="31" s="1"/>
  <c r="O44" i="31"/>
  <c r="Y44" i="31" s="1"/>
  <c r="X44" i="31"/>
  <c r="AN33" i="31"/>
  <c r="AA33" i="31"/>
  <c r="AB33" i="31" s="1"/>
  <c r="AF14" i="31"/>
  <c r="AG14" i="31" s="1"/>
  <c r="AM101" i="31"/>
  <c r="Z101" i="31"/>
  <c r="Q101" i="31"/>
  <c r="X88" i="31"/>
  <c r="O88" i="31"/>
  <c r="Y88" i="31" s="1"/>
  <c r="AA63" i="31"/>
  <c r="AN63" i="31"/>
  <c r="O51" i="31"/>
  <c r="Y51" i="31" s="1"/>
  <c r="X51" i="31"/>
  <c r="Z6" i="31"/>
  <c r="Q6" i="31"/>
  <c r="AM6" i="31"/>
  <c r="AM76" i="31"/>
  <c r="Z76" i="31"/>
  <c r="Q76" i="31"/>
  <c r="Z37" i="31"/>
  <c r="Q37" i="31"/>
  <c r="AM37" i="31"/>
  <c r="O32" i="31"/>
  <c r="Y32" i="31" s="1"/>
  <c r="X32" i="31"/>
  <c r="AN26" i="31"/>
  <c r="AA26" i="31"/>
  <c r="AA11" i="31"/>
  <c r="AB11" i="31" s="1"/>
  <c r="AN11" i="31"/>
  <c r="X23" i="31"/>
  <c r="O23" i="31"/>
  <c r="Y23" i="31" s="1"/>
  <c r="X15" i="31"/>
  <c r="O15" i="31"/>
  <c r="Y15" i="31" s="1"/>
  <c r="AB26" i="31" l="1"/>
  <c r="AB63" i="31"/>
  <c r="AC63" i="31" s="1"/>
  <c r="AD63" i="31" s="1"/>
  <c r="AA30" i="31"/>
  <c r="AB30" i="31" s="1"/>
  <c r="AN44" i="31"/>
  <c r="AB68" i="31"/>
  <c r="AA31" i="31"/>
  <c r="AB31" i="31" s="1"/>
  <c r="AC31" i="31" s="1"/>
  <c r="AD31" i="31" s="1"/>
  <c r="AN31" i="31"/>
  <c r="AB36" i="31"/>
  <c r="AC36" i="31" s="1"/>
  <c r="AD36" i="31" s="1"/>
  <c r="AB44" i="31"/>
  <c r="AC44" i="31" s="1"/>
  <c r="AD44" i="31" s="1"/>
  <c r="AB9" i="31"/>
  <c r="AC9" i="31" s="1"/>
  <c r="AD9" i="31" s="1"/>
  <c r="AB99" i="31"/>
  <c r="AC99" i="31" s="1"/>
  <c r="AD99" i="31" s="1"/>
  <c r="AB71" i="31"/>
  <c r="AC71" i="31" s="1"/>
  <c r="AD71" i="31" s="1"/>
  <c r="AN64" i="31"/>
  <c r="AA64" i="31"/>
  <c r="AN43" i="31"/>
  <c r="AA43" i="31"/>
  <c r="AB43" i="31" s="1"/>
  <c r="AC43" i="31" s="1"/>
  <c r="AD43" i="31" s="1"/>
  <c r="AC66" i="31"/>
  <c r="AD66" i="31" s="1"/>
  <c r="AN9" i="31"/>
  <c r="AB64" i="31"/>
  <c r="AN87" i="31"/>
  <c r="AA87" i="31"/>
  <c r="AB87" i="31" s="1"/>
  <c r="AN42" i="31"/>
  <c r="AA42" i="31"/>
  <c r="AB42" i="31" s="1"/>
  <c r="AN48" i="31"/>
  <c r="AA48" i="31"/>
  <c r="AB48" i="31" s="1"/>
  <c r="AC89" i="31"/>
  <c r="AD89" i="31" s="1"/>
  <c r="AC11" i="31"/>
  <c r="AD11" i="31"/>
  <c r="AC82" i="31"/>
  <c r="AD82" i="31"/>
  <c r="AC30" i="31"/>
  <c r="AD30" i="31" s="1"/>
  <c r="AC91" i="31"/>
  <c r="AD91" i="31" s="1"/>
  <c r="AC7" i="31"/>
  <c r="AD7" i="31" s="1"/>
  <c r="AC5" i="31"/>
  <c r="AD5" i="31" s="1"/>
  <c r="AC102" i="31"/>
  <c r="AD102" i="31" s="1"/>
  <c r="AC68" i="31"/>
  <c r="AD68" i="31" s="1"/>
  <c r="AC86" i="31"/>
  <c r="AD86" i="31" s="1"/>
  <c r="AC72" i="31"/>
  <c r="AD72" i="31" s="1"/>
  <c r="AC94" i="31"/>
  <c r="AD94" i="31" s="1"/>
  <c r="AC29" i="31"/>
  <c r="AD29" i="31" s="1"/>
  <c r="AC65" i="31"/>
  <c r="AD65" i="31" s="1"/>
  <c r="AA28" i="31"/>
  <c r="AB28" i="31" s="1"/>
  <c r="AN28" i="31"/>
  <c r="AA93" i="31"/>
  <c r="AB93" i="31" s="1"/>
  <c r="AN93" i="31"/>
  <c r="AC79" i="31"/>
  <c r="AD79" i="31"/>
  <c r="X18" i="31"/>
  <c r="O18" i="31"/>
  <c r="Y18" i="31" s="1"/>
  <c r="AN88" i="31"/>
  <c r="AA88" i="31"/>
  <c r="AB88" i="31" s="1"/>
  <c r="AC55" i="31"/>
  <c r="AD55" i="31" s="1"/>
  <c r="AC74" i="31"/>
  <c r="AD74" i="31"/>
  <c r="AC26" i="31"/>
  <c r="AD26" i="31" s="1"/>
  <c r="AC13" i="31"/>
  <c r="AD13" i="31" s="1"/>
  <c r="AN37" i="31"/>
  <c r="AA37" i="31"/>
  <c r="AB37" i="31" s="1"/>
  <c r="AC77" i="31"/>
  <c r="AD77" i="31" s="1"/>
  <c r="AN12" i="31"/>
  <c r="AA12" i="31"/>
  <c r="AN100" i="31"/>
  <c r="AA100" i="31"/>
  <c r="AB100" i="31" s="1"/>
  <c r="AA85" i="31"/>
  <c r="AB85" i="31" s="1"/>
  <c r="AN85" i="31"/>
  <c r="X16" i="31"/>
  <c r="O16" i="31"/>
  <c r="Y16" i="31" s="1"/>
  <c r="Z22" i="31"/>
  <c r="Q22" i="31"/>
  <c r="AM22" i="31"/>
  <c r="AA27" i="31"/>
  <c r="AB27" i="31" s="1"/>
  <c r="AN27" i="31"/>
  <c r="AN51" i="31"/>
  <c r="AA51" i="31"/>
  <c r="AB51" i="31" s="1"/>
  <c r="AN23" i="31"/>
  <c r="AA23" i="31"/>
  <c r="AB23" i="31" s="1"/>
  <c r="AC83" i="31"/>
  <c r="AD83" i="31" s="1"/>
  <c r="AC25" i="31"/>
  <c r="AD25" i="31" s="1"/>
  <c r="AN39" i="31"/>
  <c r="AA39" i="31"/>
  <c r="AB39" i="31" s="1"/>
  <c r="AN53" i="31"/>
  <c r="AA53" i="31"/>
  <c r="AB53" i="31" s="1"/>
  <c r="AN19" i="31"/>
  <c r="AA19" i="31"/>
  <c r="AB19" i="31" s="1"/>
  <c r="AC78" i="31"/>
  <c r="AD78" i="31" s="1"/>
  <c r="AN6" i="31"/>
  <c r="AA6" i="31"/>
  <c r="AB6" i="31" s="1"/>
  <c r="AA101" i="31"/>
  <c r="AB101" i="31" s="1"/>
  <c r="AN101" i="31"/>
  <c r="AC33" i="31"/>
  <c r="AD33" i="31" s="1"/>
  <c r="AN21" i="31"/>
  <c r="AA21" i="31"/>
  <c r="AB21" i="31" s="1"/>
  <c r="AN67" i="31"/>
  <c r="AA67" i="31"/>
  <c r="AB67" i="31" s="1"/>
  <c r="AA80" i="31"/>
  <c r="AB80" i="31" s="1"/>
  <c r="AN80" i="31"/>
  <c r="AN75" i="31"/>
  <c r="AA75" i="31"/>
  <c r="AB75" i="31" s="1"/>
  <c r="X20" i="31"/>
  <c r="O20" i="31"/>
  <c r="Y20" i="31" s="1"/>
  <c r="Z16" i="31"/>
  <c r="Q16" i="31"/>
  <c r="AM16" i="31"/>
  <c r="AC38" i="31"/>
  <c r="AD38" i="31" s="1"/>
  <c r="AC60" i="31"/>
  <c r="AD60" i="31" s="1"/>
  <c r="AN61" i="31"/>
  <c r="AA61" i="31"/>
  <c r="AB61" i="31" s="1"/>
  <c r="AC46" i="31"/>
  <c r="AD46" i="31" s="1"/>
  <c r="AC90" i="31"/>
  <c r="AD90" i="31" s="1"/>
  <c r="AN4" i="31"/>
  <c r="AA4" i="31"/>
  <c r="AN70" i="31"/>
  <c r="AA70" i="31"/>
  <c r="AB70" i="31" s="1"/>
  <c r="AA47" i="31"/>
  <c r="AB47" i="31" s="1"/>
  <c r="AN47" i="31"/>
  <c r="AN69" i="31"/>
  <c r="AA69" i="31"/>
  <c r="AB69" i="31" s="1"/>
  <c r="Q14" i="31"/>
  <c r="AM14" i="31"/>
  <c r="Z14" i="31"/>
  <c r="AN81" i="31"/>
  <c r="AA81" i="31"/>
  <c r="AB81" i="31" s="1"/>
  <c r="AA62" i="31"/>
  <c r="AB62" i="31" s="1"/>
  <c r="AN62" i="31"/>
  <c r="Z24" i="31"/>
  <c r="Q24" i="31"/>
  <c r="AM24" i="31"/>
  <c r="X22" i="31"/>
  <c r="O22" i="31"/>
  <c r="Y22" i="31" s="1"/>
  <c r="AA98" i="31"/>
  <c r="AB98" i="31" s="1"/>
  <c r="AN98" i="31"/>
  <c r="AN15" i="31"/>
  <c r="AA15" i="31"/>
  <c r="AB15" i="31" s="1"/>
  <c r="AN73" i="31"/>
  <c r="AA73" i="31"/>
  <c r="AB73" i="31" s="1"/>
  <c r="AN59" i="31"/>
  <c r="AA59" i="31"/>
  <c r="AB59" i="31" s="1"/>
  <c r="AC41" i="31"/>
  <c r="AD41" i="31" s="1"/>
  <c r="AN45" i="31"/>
  <c r="AA45" i="31"/>
  <c r="AB45" i="31" s="1"/>
  <c r="AA76" i="31"/>
  <c r="AB76" i="31" s="1"/>
  <c r="AN76" i="31"/>
  <c r="AC52" i="31"/>
  <c r="AD52" i="31" s="1"/>
  <c r="AB12" i="31"/>
  <c r="X14" i="31"/>
  <c r="O14" i="31"/>
  <c r="Y14" i="31" s="1"/>
  <c r="AA54" i="31"/>
  <c r="AB54" i="31" s="1"/>
  <c r="AN54" i="31"/>
  <c r="AN92" i="31"/>
  <c r="AA92" i="31"/>
  <c r="AB92" i="31" s="1"/>
  <c r="AA40" i="31"/>
  <c r="AB40" i="31" s="1"/>
  <c r="AN40" i="31"/>
  <c r="Z20" i="31"/>
  <c r="Q20" i="31"/>
  <c r="AM20" i="31"/>
  <c r="AA32" i="31"/>
  <c r="AB32" i="31" s="1"/>
  <c r="AN32" i="31"/>
  <c r="X24" i="31"/>
  <c r="O24" i="31"/>
  <c r="Y24" i="31" s="1"/>
  <c r="AN10" i="31"/>
  <c r="AA10" i="31"/>
  <c r="AB10" i="31" s="1"/>
  <c r="AN8" i="31"/>
  <c r="AA8" i="31"/>
  <c r="AB8" i="31" s="1"/>
  <c r="AN84" i="31"/>
  <c r="AA84" i="31"/>
  <c r="AB84" i="31" s="1"/>
  <c r="AN17" i="31"/>
  <c r="AA17" i="31"/>
  <c r="AB17" i="31" s="1"/>
  <c r="AA97" i="31"/>
  <c r="AB97" i="31" s="1"/>
  <c r="AN97" i="31"/>
  <c r="Z18" i="31"/>
  <c r="Q18" i="31"/>
  <c r="AM18" i="31"/>
  <c r="AN96" i="31"/>
  <c r="AA96" i="31"/>
  <c r="AB96" i="31" s="1"/>
  <c r="Y103" i="31" l="1"/>
  <c r="F25" i="6" s="1"/>
  <c r="AC48" i="31"/>
  <c r="AD48" i="31" s="1"/>
  <c r="AC87" i="31"/>
  <c r="AD87" i="31" s="1"/>
  <c r="AC42" i="31"/>
  <c r="AD42" i="31" s="1"/>
  <c r="AC64" i="31"/>
  <c r="AD64" i="31" s="1"/>
  <c r="X103" i="31"/>
  <c r="AC97" i="31"/>
  <c r="AD97" i="31" s="1"/>
  <c r="AC54" i="31"/>
  <c r="AD54" i="31" s="1"/>
  <c r="AC69" i="31"/>
  <c r="AD69" i="31" s="1"/>
  <c r="AC70" i="31"/>
  <c r="AD70" i="31" s="1"/>
  <c r="AC67" i="31"/>
  <c r="AD67" i="31" s="1"/>
  <c r="AC100" i="31"/>
  <c r="AD100" i="31" s="1"/>
  <c r="AC93" i="31"/>
  <c r="AD93" i="31" s="1"/>
  <c r="AC84" i="31"/>
  <c r="AD84" i="31" s="1"/>
  <c r="AC8" i="31"/>
  <c r="AD8" i="31" s="1"/>
  <c r="AC32" i="31"/>
  <c r="AD32" i="31" s="1"/>
  <c r="AC53" i="31"/>
  <c r="AD53" i="31" s="1"/>
  <c r="AC23" i="31"/>
  <c r="AD23" i="31" s="1"/>
  <c r="AC88" i="31"/>
  <c r="AD88" i="31" s="1"/>
  <c r="AC96" i="31"/>
  <c r="AD96" i="31" s="1"/>
  <c r="AC80" i="31"/>
  <c r="AD80" i="31" s="1"/>
  <c r="AC10" i="31"/>
  <c r="AD10" i="31" s="1"/>
  <c r="AC40" i="31"/>
  <c r="AD40" i="31" s="1"/>
  <c r="AC76" i="31"/>
  <c r="AD76" i="31" s="1"/>
  <c r="AC59" i="31"/>
  <c r="AD59" i="31" s="1"/>
  <c r="AC15" i="31"/>
  <c r="AD15" i="31" s="1"/>
  <c r="AC75" i="31"/>
  <c r="AD75" i="31" s="1"/>
  <c r="AC101" i="31"/>
  <c r="AD101" i="31" s="1"/>
  <c r="AC19" i="31"/>
  <c r="AD19" i="31" s="1"/>
  <c r="AC39" i="31"/>
  <c r="AD39" i="31" s="1"/>
  <c r="AC98" i="31"/>
  <c r="AD98" i="31" s="1"/>
  <c r="AC37" i="31"/>
  <c r="AD37" i="31" s="1"/>
  <c r="AN22" i="31"/>
  <c r="AA22" i="31"/>
  <c r="AB22" i="31" s="1"/>
  <c r="AN18" i="31"/>
  <c r="AA18" i="31"/>
  <c r="AB18" i="31" s="1"/>
  <c r="AN20" i="31"/>
  <c r="AA20" i="31"/>
  <c r="AB20" i="31" s="1"/>
  <c r="AC81" i="31"/>
  <c r="AD81" i="31" s="1"/>
  <c r="AC12" i="31"/>
  <c r="AD12" i="31" s="1"/>
  <c r="AC27" i="31"/>
  <c r="AD27" i="31" s="1"/>
  <c r="AN24" i="31"/>
  <c r="AA24" i="31"/>
  <c r="AB24" i="31" s="1"/>
  <c r="AC85" i="31"/>
  <c r="AD85" i="31" s="1"/>
  <c r="AC47" i="31"/>
  <c r="AD47" i="31" s="1"/>
  <c r="AC6" i="31"/>
  <c r="AD6" i="31" s="1"/>
  <c r="AC17" i="31"/>
  <c r="AD17" i="31" s="1"/>
  <c r="AA14" i="31"/>
  <c r="AN14" i="31"/>
  <c r="AN16" i="31"/>
  <c r="AA16" i="31"/>
  <c r="AB16" i="31" s="1"/>
  <c r="AC45" i="31"/>
  <c r="AD45" i="31" s="1"/>
  <c r="AC61" i="31"/>
  <c r="AD61" i="31" s="1"/>
  <c r="AC62" i="31"/>
  <c r="AD62" i="31" s="1"/>
  <c r="Z103" i="31"/>
  <c r="L25" i="6" s="1"/>
  <c r="AC28" i="31"/>
  <c r="AD28" i="31" s="1"/>
  <c r="AC21" i="31"/>
  <c r="AD21" i="31" s="1"/>
  <c r="AC73" i="31"/>
  <c r="AD73" i="31" s="1"/>
  <c r="AC51" i="31"/>
  <c r="AD51" i="31" s="1"/>
  <c r="AC92" i="31"/>
  <c r="AD92" i="31" s="1"/>
  <c r="E25" i="6" l="1"/>
  <c r="D25" i="6"/>
  <c r="AA103" i="31"/>
  <c r="AC16" i="31"/>
  <c r="AD16" i="31" s="1"/>
  <c r="AC22" i="31"/>
  <c r="AD22" i="31" s="1"/>
  <c r="AC24" i="31"/>
  <c r="AD24" i="31" s="1"/>
  <c r="AB14" i="31"/>
  <c r="AC20" i="31"/>
  <c r="AD20" i="31" s="1"/>
  <c r="AC18" i="31"/>
  <c r="AD18" i="31" s="1"/>
  <c r="AB103" i="31" l="1"/>
  <c r="M25" i="6"/>
  <c r="AC14" i="31"/>
  <c r="AD14" i="31" s="1"/>
  <c r="AB17" i="13" l="1"/>
  <c r="B5" i="20" l="1"/>
  <c r="B4" i="20"/>
  <c r="AC6" i="10" l="1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G5" i="2" l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4" i="2"/>
  <c r="N4" i="11" l="1"/>
  <c r="N5" i="11"/>
  <c r="N6" i="11"/>
  <c r="N7" i="11"/>
  <c r="N8" i="11"/>
  <c r="N9" i="11"/>
  <c r="U27" i="6"/>
  <c r="U29" i="6" s="1"/>
  <c r="U33" i="6" l="1"/>
  <c r="C18" i="6"/>
  <c r="O17" i="6" l="1"/>
  <c r="C17" i="6"/>
  <c r="O12" i="6" l="1"/>
  <c r="N12" i="6"/>
  <c r="C12" i="6"/>
  <c r="B12" i="6"/>
  <c r="U6" i="6"/>
  <c r="AB103" i="30" l="1"/>
  <c r="AL102" i="30"/>
  <c r="AK102" i="30"/>
  <c r="AH102" i="30"/>
  <c r="AE102" i="30"/>
  <c r="U102" i="30"/>
  <c r="T102" i="30"/>
  <c r="M102" i="30"/>
  <c r="W102" i="30" s="1"/>
  <c r="L102" i="30"/>
  <c r="AL101" i="30"/>
  <c r="AK101" i="30"/>
  <c r="AH101" i="30"/>
  <c r="AE101" i="30"/>
  <c r="U101" i="30"/>
  <c r="T101" i="30"/>
  <c r="M101" i="30"/>
  <c r="W101" i="30" s="1"/>
  <c r="L101" i="30"/>
  <c r="AL100" i="30"/>
  <c r="AK100" i="30"/>
  <c r="AH100" i="30"/>
  <c r="AE100" i="30"/>
  <c r="W100" i="30"/>
  <c r="U100" i="30"/>
  <c r="T100" i="30"/>
  <c r="M100" i="30"/>
  <c r="L100" i="30"/>
  <c r="P100" i="30" s="1"/>
  <c r="AL99" i="30"/>
  <c r="AK99" i="30"/>
  <c r="AH99" i="30"/>
  <c r="AE99" i="30"/>
  <c r="U99" i="30"/>
  <c r="T99" i="30"/>
  <c r="M99" i="30"/>
  <c r="W99" i="30" s="1"/>
  <c r="L99" i="30"/>
  <c r="AL98" i="30"/>
  <c r="AK98" i="30"/>
  <c r="AH98" i="30"/>
  <c r="AE98" i="30"/>
  <c r="U98" i="30"/>
  <c r="T98" i="30"/>
  <c r="M98" i="30"/>
  <c r="L98" i="30"/>
  <c r="AL97" i="30"/>
  <c r="AK97" i="30"/>
  <c r="AH97" i="30"/>
  <c r="AE97" i="30"/>
  <c r="U97" i="30"/>
  <c r="T97" i="30"/>
  <c r="M97" i="30"/>
  <c r="L97" i="30"/>
  <c r="AF97" i="30" s="1"/>
  <c r="AG97" i="30" s="1"/>
  <c r="AL96" i="30"/>
  <c r="AK96" i="30"/>
  <c r="AH96" i="30"/>
  <c r="AE96" i="30"/>
  <c r="U96" i="30"/>
  <c r="T96" i="30"/>
  <c r="M96" i="30"/>
  <c r="W96" i="30" s="1"/>
  <c r="L96" i="30"/>
  <c r="AL95" i="30"/>
  <c r="AK95" i="30"/>
  <c r="AH95" i="30"/>
  <c r="AE95" i="30"/>
  <c r="U95" i="30"/>
  <c r="T95" i="30"/>
  <c r="M95" i="30"/>
  <c r="L95" i="30"/>
  <c r="AL94" i="30"/>
  <c r="AK94" i="30"/>
  <c r="AH94" i="30"/>
  <c r="AE94" i="30"/>
  <c r="U94" i="30"/>
  <c r="T94" i="30"/>
  <c r="M94" i="30"/>
  <c r="W94" i="30" s="1"/>
  <c r="L94" i="30"/>
  <c r="AL93" i="30"/>
  <c r="AK93" i="30"/>
  <c r="AH93" i="30"/>
  <c r="AE93" i="30"/>
  <c r="U93" i="30"/>
  <c r="T93" i="30"/>
  <c r="M93" i="30"/>
  <c r="L93" i="30"/>
  <c r="AL92" i="30"/>
  <c r="AK92" i="30"/>
  <c r="AH92" i="30"/>
  <c r="AE92" i="30"/>
  <c r="U92" i="30"/>
  <c r="T92" i="30"/>
  <c r="M92" i="30"/>
  <c r="W92" i="30" s="1"/>
  <c r="L92" i="30"/>
  <c r="AL91" i="30"/>
  <c r="AK91" i="30"/>
  <c r="AH91" i="30"/>
  <c r="AE91" i="30"/>
  <c r="U91" i="30"/>
  <c r="T91" i="30"/>
  <c r="M91" i="30"/>
  <c r="L91" i="30"/>
  <c r="AL90" i="30"/>
  <c r="AK90" i="30"/>
  <c r="AH90" i="30"/>
  <c r="AE90" i="30"/>
  <c r="U90" i="30"/>
  <c r="T90" i="30"/>
  <c r="M90" i="30"/>
  <c r="W90" i="30" s="1"/>
  <c r="L90" i="30"/>
  <c r="AL89" i="30"/>
  <c r="AK89" i="30"/>
  <c r="AH89" i="30"/>
  <c r="AE89" i="30"/>
  <c r="U89" i="30"/>
  <c r="T89" i="30"/>
  <c r="M89" i="30"/>
  <c r="L89" i="30"/>
  <c r="V89" i="30" s="1"/>
  <c r="AL88" i="30"/>
  <c r="AK88" i="30"/>
  <c r="AH88" i="30"/>
  <c r="AE88" i="30"/>
  <c r="U88" i="30"/>
  <c r="T88" i="30"/>
  <c r="M88" i="30"/>
  <c r="W88" i="30" s="1"/>
  <c r="L88" i="30"/>
  <c r="AL87" i="30"/>
  <c r="AK87" i="30"/>
  <c r="AH87" i="30"/>
  <c r="AE87" i="30"/>
  <c r="U87" i="30"/>
  <c r="T87" i="30"/>
  <c r="M87" i="30"/>
  <c r="W87" i="30" s="1"/>
  <c r="L87" i="30"/>
  <c r="AL86" i="30"/>
  <c r="AK86" i="30"/>
  <c r="AH86" i="30"/>
  <c r="AE86" i="30"/>
  <c r="U86" i="30"/>
  <c r="T86" i="30"/>
  <c r="M86" i="30"/>
  <c r="W86" i="30" s="1"/>
  <c r="L86" i="30"/>
  <c r="V86" i="30" s="1"/>
  <c r="AL85" i="30"/>
  <c r="AK85" i="30"/>
  <c r="AH85" i="30"/>
  <c r="AE85" i="30"/>
  <c r="U85" i="30"/>
  <c r="T85" i="30"/>
  <c r="M85" i="30"/>
  <c r="L85" i="30"/>
  <c r="AL84" i="30"/>
  <c r="AK84" i="30"/>
  <c r="AH84" i="30"/>
  <c r="AE84" i="30"/>
  <c r="U84" i="30"/>
  <c r="T84" i="30"/>
  <c r="M84" i="30"/>
  <c r="W84" i="30" s="1"/>
  <c r="L84" i="30"/>
  <c r="AL83" i="30"/>
  <c r="AK83" i="30"/>
  <c r="AH83" i="30"/>
  <c r="AE83" i="30"/>
  <c r="U83" i="30"/>
  <c r="T83" i="30"/>
  <c r="M83" i="30"/>
  <c r="W83" i="30" s="1"/>
  <c r="L83" i="30"/>
  <c r="AL82" i="30"/>
  <c r="AK82" i="30"/>
  <c r="AH82" i="30"/>
  <c r="AE82" i="30"/>
  <c r="U82" i="30"/>
  <c r="T82" i="30"/>
  <c r="M82" i="30"/>
  <c r="W82" i="30" s="1"/>
  <c r="L82" i="30"/>
  <c r="AL81" i="30"/>
  <c r="AK81" i="30"/>
  <c r="AH81" i="30"/>
  <c r="AE81" i="30"/>
  <c r="U81" i="30"/>
  <c r="T81" i="30"/>
  <c r="M81" i="30"/>
  <c r="W81" i="30" s="1"/>
  <c r="L81" i="30"/>
  <c r="AL80" i="30"/>
  <c r="AK80" i="30"/>
  <c r="AH80" i="30"/>
  <c r="AE80" i="30"/>
  <c r="U80" i="30"/>
  <c r="T80" i="30"/>
  <c r="M80" i="30"/>
  <c r="W80" i="30" s="1"/>
  <c r="L80" i="30"/>
  <c r="AL79" i="30"/>
  <c r="AK79" i="30"/>
  <c r="AH79" i="30"/>
  <c r="AE79" i="30"/>
  <c r="U79" i="30"/>
  <c r="T79" i="30"/>
  <c r="M79" i="30"/>
  <c r="W79" i="30" s="1"/>
  <c r="L79" i="30"/>
  <c r="AL78" i="30"/>
  <c r="AK78" i="30"/>
  <c r="AH78" i="30"/>
  <c r="AE78" i="30"/>
  <c r="U78" i="30"/>
  <c r="T78" i="30"/>
  <c r="M78" i="30"/>
  <c r="W78" i="30" s="1"/>
  <c r="L78" i="30"/>
  <c r="AL77" i="30"/>
  <c r="AK77" i="30"/>
  <c r="AH77" i="30"/>
  <c r="AE77" i="30"/>
  <c r="U77" i="30"/>
  <c r="T77" i="30"/>
  <c r="M77" i="30"/>
  <c r="W77" i="30" s="1"/>
  <c r="L77" i="30"/>
  <c r="AL76" i="30"/>
  <c r="AK76" i="30"/>
  <c r="AH76" i="30"/>
  <c r="AE76" i="30"/>
  <c r="U76" i="30"/>
  <c r="T76" i="30"/>
  <c r="M76" i="30"/>
  <c r="W76" i="30" s="1"/>
  <c r="L76" i="30"/>
  <c r="AL75" i="30"/>
  <c r="AK75" i="30"/>
  <c r="AH75" i="30"/>
  <c r="AE75" i="30"/>
  <c r="U75" i="30"/>
  <c r="T75" i="30"/>
  <c r="M75" i="30"/>
  <c r="W75" i="30" s="1"/>
  <c r="L75" i="30"/>
  <c r="AL74" i="30"/>
  <c r="AK74" i="30"/>
  <c r="AH74" i="30"/>
  <c r="AE74" i="30"/>
  <c r="U74" i="30"/>
  <c r="T74" i="30"/>
  <c r="M74" i="30"/>
  <c r="W74" i="30" s="1"/>
  <c r="L74" i="30"/>
  <c r="AL73" i="30"/>
  <c r="AK73" i="30"/>
  <c r="AH73" i="30"/>
  <c r="AE73" i="30"/>
  <c r="U73" i="30"/>
  <c r="T73" i="30"/>
  <c r="M73" i="30"/>
  <c r="W73" i="30" s="1"/>
  <c r="L73" i="30"/>
  <c r="AL72" i="30"/>
  <c r="AK72" i="30"/>
  <c r="AH72" i="30"/>
  <c r="AE72" i="30"/>
  <c r="U72" i="30"/>
  <c r="T72" i="30"/>
  <c r="M72" i="30"/>
  <c r="W72" i="30" s="1"/>
  <c r="L72" i="30"/>
  <c r="AL71" i="30"/>
  <c r="AK71" i="30"/>
  <c r="AH71" i="30"/>
  <c r="AE71" i="30"/>
  <c r="U71" i="30"/>
  <c r="T71" i="30"/>
  <c r="M71" i="30"/>
  <c r="W71" i="30" s="1"/>
  <c r="L71" i="30"/>
  <c r="AL70" i="30"/>
  <c r="AK70" i="30"/>
  <c r="AH70" i="30"/>
  <c r="AE70" i="30"/>
  <c r="U70" i="30"/>
  <c r="T70" i="30"/>
  <c r="M70" i="30"/>
  <c r="W70" i="30" s="1"/>
  <c r="L70" i="30"/>
  <c r="AL69" i="30"/>
  <c r="AK69" i="30"/>
  <c r="AH69" i="30"/>
  <c r="AE69" i="30"/>
  <c r="U69" i="30"/>
  <c r="T69" i="30"/>
  <c r="M69" i="30"/>
  <c r="W69" i="30" s="1"/>
  <c r="L69" i="30"/>
  <c r="AL68" i="30"/>
  <c r="AK68" i="30"/>
  <c r="AH68" i="30"/>
  <c r="AE68" i="30"/>
  <c r="U68" i="30"/>
  <c r="T68" i="30"/>
  <c r="M68" i="30"/>
  <c r="L68" i="30"/>
  <c r="AL67" i="30"/>
  <c r="AK67" i="30"/>
  <c r="AH67" i="30"/>
  <c r="AE67" i="30"/>
  <c r="U67" i="30"/>
  <c r="T67" i="30"/>
  <c r="M67" i="30"/>
  <c r="W67" i="30" s="1"/>
  <c r="L67" i="30"/>
  <c r="AL66" i="30"/>
  <c r="AK66" i="30"/>
  <c r="AH66" i="30"/>
  <c r="AE66" i="30"/>
  <c r="U66" i="30"/>
  <c r="T66" i="30"/>
  <c r="M66" i="30"/>
  <c r="W66" i="30" s="1"/>
  <c r="L66" i="30"/>
  <c r="AL65" i="30"/>
  <c r="AK65" i="30"/>
  <c r="AH65" i="30"/>
  <c r="AE65" i="30"/>
  <c r="U65" i="30"/>
  <c r="T65" i="30"/>
  <c r="M65" i="30"/>
  <c r="L65" i="30"/>
  <c r="AL64" i="30"/>
  <c r="AK64" i="30"/>
  <c r="AH64" i="30"/>
  <c r="AE64" i="30"/>
  <c r="U64" i="30"/>
  <c r="T64" i="30"/>
  <c r="M64" i="30"/>
  <c r="W64" i="30" s="1"/>
  <c r="L64" i="30"/>
  <c r="AL63" i="30"/>
  <c r="AK63" i="30"/>
  <c r="AH63" i="30"/>
  <c r="AE63" i="30"/>
  <c r="U63" i="30"/>
  <c r="T63" i="30"/>
  <c r="M63" i="30"/>
  <c r="W63" i="30" s="1"/>
  <c r="L63" i="30"/>
  <c r="AL62" i="30"/>
  <c r="AK62" i="30"/>
  <c r="AH62" i="30"/>
  <c r="AE62" i="30"/>
  <c r="U62" i="30"/>
  <c r="T62" i="30"/>
  <c r="M62" i="30"/>
  <c r="W62" i="30" s="1"/>
  <c r="L62" i="30"/>
  <c r="AL61" i="30"/>
  <c r="AK61" i="30"/>
  <c r="AH61" i="30"/>
  <c r="AE61" i="30"/>
  <c r="U61" i="30"/>
  <c r="T61" i="30"/>
  <c r="M61" i="30"/>
  <c r="W61" i="30" s="1"/>
  <c r="L61" i="30"/>
  <c r="AL60" i="30"/>
  <c r="AK60" i="30"/>
  <c r="AH60" i="30"/>
  <c r="AE60" i="30"/>
  <c r="U60" i="30"/>
  <c r="T60" i="30"/>
  <c r="M60" i="30"/>
  <c r="W60" i="30" s="1"/>
  <c r="L60" i="30"/>
  <c r="AL59" i="30"/>
  <c r="AK59" i="30"/>
  <c r="AH59" i="30"/>
  <c r="AE59" i="30"/>
  <c r="U59" i="30"/>
  <c r="T59" i="30"/>
  <c r="M59" i="30"/>
  <c r="W59" i="30" s="1"/>
  <c r="L59" i="30"/>
  <c r="AL58" i="30"/>
  <c r="AK58" i="30"/>
  <c r="AH58" i="30"/>
  <c r="AE58" i="30"/>
  <c r="U58" i="30"/>
  <c r="T58" i="30"/>
  <c r="M58" i="30"/>
  <c r="W58" i="30" s="1"/>
  <c r="L58" i="30"/>
  <c r="AL57" i="30"/>
  <c r="AK57" i="30"/>
  <c r="AH57" i="30"/>
  <c r="AE57" i="30"/>
  <c r="U57" i="30"/>
  <c r="T57" i="30"/>
  <c r="M57" i="30"/>
  <c r="W57" i="30" s="1"/>
  <c r="L57" i="30"/>
  <c r="AL56" i="30"/>
  <c r="AK56" i="30"/>
  <c r="AH56" i="30"/>
  <c r="AE56" i="30"/>
  <c r="U56" i="30"/>
  <c r="T56" i="30"/>
  <c r="M56" i="30"/>
  <c r="W56" i="30" s="1"/>
  <c r="L56" i="30"/>
  <c r="AL55" i="30"/>
  <c r="AK55" i="30"/>
  <c r="AH55" i="30"/>
  <c r="AE55" i="30"/>
  <c r="U55" i="30"/>
  <c r="T55" i="30"/>
  <c r="M55" i="30"/>
  <c r="W55" i="30" s="1"/>
  <c r="L55" i="30"/>
  <c r="AL54" i="30"/>
  <c r="AK54" i="30"/>
  <c r="AH54" i="30"/>
  <c r="AE54" i="30"/>
  <c r="U54" i="30"/>
  <c r="T54" i="30"/>
  <c r="M54" i="30"/>
  <c r="W54" i="30" s="1"/>
  <c r="L54" i="30"/>
  <c r="AL53" i="30"/>
  <c r="AK53" i="30"/>
  <c r="AH53" i="30"/>
  <c r="AE53" i="30"/>
  <c r="U53" i="30"/>
  <c r="T53" i="30"/>
  <c r="M53" i="30"/>
  <c r="W53" i="30" s="1"/>
  <c r="L53" i="30"/>
  <c r="AL52" i="30"/>
  <c r="AK52" i="30"/>
  <c r="AH52" i="30"/>
  <c r="AE52" i="30"/>
  <c r="U52" i="30"/>
  <c r="T52" i="30"/>
  <c r="M52" i="30"/>
  <c r="W52" i="30" s="1"/>
  <c r="L52" i="30"/>
  <c r="AL51" i="30"/>
  <c r="AK51" i="30"/>
  <c r="AH51" i="30"/>
  <c r="AE51" i="30"/>
  <c r="U51" i="30"/>
  <c r="T51" i="30"/>
  <c r="M51" i="30"/>
  <c r="W51" i="30" s="1"/>
  <c r="L51" i="30"/>
  <c r="AL50" i="30"/>
  <c r="AK50" i="30"/>
  <c r="AH50" i="30"/>
  <c r="AE50" i="30"/>
  <c r="U50" i="30"/>
  <c r="T50" i="30"/>
  <c r="M50" i="30"/>
  <c r="W50" i="30" s="1"/>
  <c r="L50" i="30"/>
  <c r="AL49" i="30"/>
  <c r="AK49" i="30"/>
  <c r="AH49" i="30"/>
  <c r="AE49" i="30"/>
  <c r="U49" i="30"/>
  <c r="T49" i="30"/>
  <c r="M49" i="30"/>
  <c r="W49" i="30" s="1"/>
  <c r="L49" i="30"/>
  <c r="AL48" i="30"/>
  <c r="AK48" i="30"/>
  <c r="AH48" i="30"/>
  <c r="AE48" i="30"/>
  <c r="U48" i="30"/>
  <c r="T48" i="30"/>
  <c r="M48" i="30"/>
  <c r="W48" i="30" s="1"/>
  <c r="L48" i="30"/>
  <c r="AL47" i="30"/>
  <c r="AK47" i="30"/>
  <c r="AH47" i="30"/>
  <c r="AE47" i="30"/>
  <c r="U47" i="30"/>
  <c r="T47" i="30"/>
  <c r="M47" i="30"/>
  <c r="W47" i="30" s="1"/>
  <c r="L47" i="30"/>
  <c r="AL46" i="30"/>
  <c r="AK46" i="30"/>
  <c r="AH46" i="30"/>
  <c r="AE46" i="30"/>
  <c r="U46" i="30"/>
  <c r="T46" i="30"/>
  <c r="M46" i="30"/>
  <c r="W46" i="30" s="1"/>
  <c r="L46" i="30"/>
  <c r="AL45" i="30"/>
  <c r="AK45" i="30"/>
  <c r="AH45" i="30"/>
  <c r="AE45" i="30"/>
  <c r="U45" i="30"/>
  <c r="T45" i="30"/>
  <c r="M45" i="30"/>
  <c r="W45" i="30" s="1"/>
  <c r="L45" i="30"/>
  <c r="AL44" i="30"/>
  <c r="AK44" i="30"/>
  <c r="AH44" i="30"/>
  <c r="AE44" i="30"/>
  <c r="U44" i="30"/>
  <c r="T44" i="30"/>
  <c r="M44" i="30"/>
  <c r="L44" i="30"/>
  <c r="V44" i="30" s="1"/>
  <c r="AL43" i="30"/>
  <c r="AK43" i="30"/>
  <c r="AH43" i="30"/>
  <c r="AE43" i="30"/>
  <c r="U43" i="30"/>
  <c r="T43" i="30"/>
  <c r="M43" i="30"/>
  <c r="W43" i="30" s="1"/>
  <c r="L43" i="30"/>
  <c r="AL42" i="30"/>
  <c r="AK42" i="30"/>
  <c r="AH42" i="30"/>
  <c r="AE42" i="30"/>
  <c r="U42" i="30"/>
  <c r="T42" i="30"/>
  <c r="M42" i="30"/>
  <c r="L42" i="30"/>
  <c r="V42" i="30" s="1"/>
  <c r="AL41" i="30"/>
  <c r="AK41" i="30"/>
  <c r="AH41" i="30"/>
  <c r="AE41" i="30"/>
  <c r="U41" i="30"/>
  <c r="T41" i="30"/>
  <c r="M41" i="30"/>
  <c r="L41" i="30"/>
  <c r="AL40" i="30"/>
  <c r="AK40" i="30"/>
  <c r="AH40" i="30"/>
  <c r="AE40" i="30"/>
  <c r="U40" i="30"/>
  <c r="T40" i="30"/>
  <c r="M40" i="30"/>
  <c r="W40" i="30" s="1"/>
  <c r="L40" i="30"/>
  <c r="AL39" i="30"/>
  <c r="AK39" i="30"/>
  <c r="AH39" i="30"/>
  <c r="AE39" i="30"/>
  <c r="U39" i="30"/>
  <c r="T39" i="30"/>
  <c r="M39" i="30"/>
  <c r="W39" i="30" s="1"/>
  <c r="L39" i="30"/>
  <c r="AL38" i="30"/>
  <c r="AK38" i="30"/>
  <c r="AH38" i="30"/>
  <c r="AE38" i="30"/>
  <c r="U38" i="30"/>
  <c r="T38" i="30"/>
  <c r="M38" i="30"/>
  <c r="L38" i="30"/>
  <c r="AL37" i="30"/>
  <c r="AK37" i="30"/>
  <c r="AH37" i="30"/>
  <c r="AE37" i="30"/>
  <c r="U37" i="30"/>
  <c r="T37" i="30"/>
  <c r="M37" i="30"/>
  <c r="W37" i="30" s="1"/>
  <c r="L37" i="30"/>
  <c r="V37" i="30" s="1"/>
  <c r="AL36" i="30"/>
  <c r="AK36" i="30"/>
  <c r="AH36" i="30"/>
  <c r="AE36" i="30"/>
  <c r="U36" i="30"/>
  <c r="T36" i="30"/>
  <c r="M36" i="30"/>
  <c r="W36" i="30" s="1"/>
  <c r="L36" i="30"/>
  <c r="AL35" i="30"/>
  <c r="AK35" i="30"/>
  <c r="AH35" i="30"/>
  <c r="AE35" i="30"/>
  <c r="U35" i="30"/>
  <c r="T35" i="30"/>
  <c r="M35" i="30"/>
  <c r="L35" i="30"/>
  <c r="AL34" i="30"/>
  <c r="AK34" i="30"/>
  <c r="AH34" i="30"/>
  <c r="AE34" i="30"/>
  <c r="U34" i="30"/>
  <c r="T34" i="30"/>
  <c r="M34" i="30"/>
  <c r="L34" i="30"/>
  <c r="AL33" i="30"/>
  <c r="AK33" i="30"/>
  <c r="AH33" i="30"/>
  <c r="AE33" i="30"/>
  <c r="U33" i="30"/>
  <c r="T33" i="30"/>
  <c r="M33" i="30"/>
  <c r="W33" i="30" s="1"/>
  <c r="L33" i="30"/>
  <c r="AL32" i="30"/>
  <c r="AK32" i="30"/>
  <c r="AH32" i="30"/>
  <c r="AE32" i="30"/>
  <c r="U32" i="30"/>
  <c r="T32" i="30"/>
  <c r="M32" i="30"/>
  <c r="L32" i="30"/>
  <c r="AL31" i="30"/>
  <c r="AK31" i="30"/>
  <c r="AH31" i="30"/>
  <c r="AE31" i="30"/>
  <c r="U31" i="30"/>
  <c r="T31" i="30"/>
  <c r="M31" i="30"/>
  <c r="W31" i="30" s="1"/>
  <c r="L31" i="30"/>
  <c r="AL30" i="30"/>
  <c r="AK30" i="30"/>
  <c r="AH30" i="30"/>
  <c r="AE30" i="30"/>
  <c r="U30" i="30"/>
  <c r="T30" i="30"/>
  <c r="M30" i="30"/>
  <c r="W30" i="30" s="1"/>
  <c r="L30" i="30"/>
  <c r="AL29" i="30"/>
  <c r="AK29" i="30"/>
  <c r="AH29" i="30"/>
  <c r="AE29" i="30"/>
  <c r="U29" i="30"/>
  <c r="T29" i="30"/>
  <c r="M29" i="30"/>
  <c r="W29" i="30" s="1"/>
  <c r="L29" i="30"/>
  <c r="AL28" i="30"/>
  <c r="AK28" i="30"/>
  <c r="AH28" i="30"/>
  <c r="AE28" i="30"/>
  <c r="U28" i="30"/>
  <c r="T28" i="30"/>
  <c r="M28" i="30"/>
  <c r="W28" i="30" s="1"/>
  <c r="L28" i="30"/>
  <c r="AL27" i="30"/>
  <c r="AK27" i="30"/>
  <c r="AH27" i="30"/>
  <c r="AE27" i="30"/>
  <c r="U27" i="30"/>
  <c r="T27" i="30"/>
  <c r="M27" i="30"/>
  <c r="W27" i="30" s="1"/>
  <c r="L27" i="30"/>
  <c r="AL26" i="30"/>
  <c r="AK26" i="30"/>
  <c r="AH26" i="30"/>
  <c r="AE26" i="30"/>
  <c r="U26" i="30"/>
  <c r="T26" i="30"/>
  <c r="M26" i="30"/>
  <c r="W26" i="30" s="1"/>
  <c r="L26" i="30"/>
  <c r="AL25" i="30"/>
  <c r="AK25" i="30"/>
  <c r="AH25" i="30"/>
  <c r="AE25" i="30"/>
  <c r="U25" i="30"/>
  <c r="T25" i="30"/>
  <c r="M25" i="30"/>
  <c r="W25" i="30" s="1"/>
  <c r="L25" i="30"/>
  <c r="AL24" i="30"/>
  <c r="AK24" i="30"/>
  <c r="AH24" i="30"/>
  <c r="AE24" i="30"/>
  <c r="U24" i="30"/>
  <c r="T24" i="30"/>
  <c r="M24" i="30"/>
  <c r="W24" i="30" s="1"/>
  <c r="L24" i="30"/>
  <c r="AL23" i="30"/>
  <c r="AK23" i="30"/>
  <c r="AH23" i="30"/>
  <c r="AE23" i="30"/>
  <c r="U23" i="30"/>
  <c r="T23" i="30"/>
  <c r="M23" i="30"/>
  <c r="W23" i="30" s="1"/>
  <c r="L23" i="30"/>
  <c r="AL22" i="30"/>
  <c r="AK22" i="30"/>
  <c r="AH22" i="30"/>
  <c r="AE22" i="30"/>
  <c r="U22" i="30"/>
  <c r="T22" i="30"/>
  <c r="M22" i="30"/>
  <c r="W22" i="30" s="1"/>
  <c r="L22" i="30"/>
  <c r="AL21" i="30"/>
  <c r="AK21" i="30"/>
  <c r="AH21" i="30"/>
  <c r="AE21" i="30"/>
  <c r="U21" i="30"/>
  <c r="T21" i="30"/>
  <c r="M21" i="30"/>
  <c r="W21" i="30" s="1"/>
  <c r="L21" i="30"/>
  <c r="AL20" i="30"/>
  <c r="AK20" i="30"/>
  <c r="AH20" i="30"/>
  <c r="AE20" i="30"/>
  <c r="U20" i="30"/>
  <c r="T20" i="30"/>
  <c r="M20" i="30"/>
  <c r="W20" i="30" s="1"/>
  <c r="L20" i="30"/>
  <c r="AL19" i="30"/>
  <c r="AK19" i="30"/>
  <c r="AH19" i="30"/>
  <c r="AE19" i="30"/>
  <c r="U19" i="30"/>
  <c r="T19" i="30"/>
  <c r="M19" i="30"/>
  <c r="W19" i="30" s="1"/>
  <c r="L19" i="30"/>
  <c r="AL18" i="30"/>
  <c r="AK18" i="30"/>
  <c r="AH18" i="30"/>
  <c r="AE18" i="30"/>
  <c r="U18" i="30"/>
  <c r="T18" i="30"/>
  <c r="M18" i="30"/>
  <c r="W18" i="30" s="1"/>
  <c r="L18" i="30"/>
  <c r="AL17" i="30"/>
  <c r="AK17" i="30"/>
  <c r="AH17" i="30"/>
  <c r="AE17" i="30"/>
  <c r="U17" i="30"/>
  <c r="T17" i="30"/>
  <c r="M17" i="30"/>
  <c r="W17" i="30" s="1"/>
  <c r="L17" i="30"/>
  <c r="AL16" i="30"/>
  <c r="AK16" i="30"/>
  <c r="AH16" i="30"/>
  <c r="AE16" i="30"/>
  <c r="U16" i="30"/>
  <c r="T16" i="30"/>
  <c r="M16" i="30"/>
  <c r="L16" i="30"/>
  <c r="AL15" i="30"/>
  <c r="AK15" i="30"/>
  <c r="AH15" i="30"/>
  <c r="AE15" i="30"/>
  <c r="U15" i="30"/>
  <c r="T15" i="30"/>
  <c r="M15" i="30"/>
  <c r="W15" i="30" s="1"/>
  <c r="L15" i="30"/>
  <c r="AL14" i="30"/>
  <c r="AK14" i="30"/>
  <c r="AH14" i="30"/>
  <c r="AE14" i="30"/>
  <c r="U14" i="30"/>
  <c r="T14" i="30"/>
  <c r="M14" i="30"/>
  <c r="W14" i="30" s="1"/>
  <c r="L14" i="30"/>
  <c r="AL13" i="30"/>
  <c r="AK13" i="30"/>
  <c r="AH13" i="30"/>
  <c r="AE13" i="30"/>
  <c r="U13" i="30"/>
  <c r="T13" i="30"/>
  <c r="M13" i="30"/>
  <c r="W13" i="30" s="1"/>
  <c r="L13" i="30"/>
  <c r="AL12" i="30"/>
  <c r="AK12" i="30"/>
  <c r="AH12" i="30"/>
  <c r="AE12" i="30"/>
  <c r="U12" i="30"/>
  <c r="T12" i="30"/>
  <c r="M12" i="30"/>
  <c r="W12" i="30" s="1"/>
  <c r="L12" i="30"/>
  <c r="AL11" i="30"/>
  <c r="AK11" i="30"/>
  <c r="AH11" i="30"/>
  <c r="AE11" i="30"/>
  <c r="U11" i="30"/>
  <c r="T11" i="30"/>
  <c r="M11" i="30"/>
  <c r="W11" i="30" s="1"/>
  <c r="L11" i="30"/>
  <c r="AL10" i="30"/>
  <c r="AK10" i="30"/>
  <c r="AH10" i="30"/>
  <c r="AE10" i="30"/>
  <c r="U10" i="30"/>
  <c r="T10" i="30"/>
  <c r="M10" i="30"/>
  <c r="W10" i="30" s="1"/>
  <c r="L10" i="30"/>
  <c r="AL9" i="30"/>
  <c r="AK9" i="30"/>
  <c r="AH9" i="30"/>
  <c r="AE9" i="30"/>
  <c r="U9" i="30"/>
  <c r="T9" i="30"/>
  <c r="M9" i="30"/>
  <c r="W9" i="30" s="1"/>
  <c r="L9" i="30"/>
  <c r="AL8" i="30"/>
  <c r="AK8" i="30"/>
  <c r="AH8" i="30"/>
  <c r="AE8" i="30"/>
  <c r="U8" i="30"/>
  <c r="T8" i="30"/>
  <c r="M8" i="30"/>
  <c r="W8" i="30" s="1"/>
  <c r="L8" i="30"/>
  <c r="AL7" i="30"/>
  <c r="AK7" i="30"/>
  <c r="AH7" i="30"/>
  <c r="AE7" i="30"/>
  <c r="U7" i="30"/>
  <c r="T7" i="30"/>
  <c r="M7" i="30"/>
  <c r="W7" i="30" s="1"/>
  <c r="L7" i="30"/>
  <c r="AL6" i="30"/>
  <c r="AK6" i="30"/>
  <c r="AH6" i="30"/>
  <c r="AE6" i="30"/>
  <c r="U6" i="30"/>
  <c r="T6" i="30"/>
  <c r="M6" i="30"/>
  <c r="W6" i="30" s="1"/>
  <c r="L6" i="30"/>
  <c r="AL5" i="30"/>
  <c r="AK5" i="30"/>
  <c r="AH5" i="30"/>
  <c r="AE5" i="30"/>
  <c r="U5" i="30"/>
  <c r="T5" i="30"/>
  <c r="AL4" i="30"/>
  <c r="AK4" i="30"/>
  <c r="AH4" i="30"/>
  <c r="AE4" i="30"/>
  <c r="U4" i="30"/>
  <c r="T4" i="30"/>
  <c r="AB103" i="29"/>
  <c r="AL102" i="29"/>
  <c r="AK102" i="29"/>
  <c r="AH102" i="29"/>
  <c r="AE102" i="29"/>
  <c r="U102" i="29"/>
  <c r="T102" i="29"/>
  <c r="M102" i="29"/>
  <c r="W102" i="29" s="1"/>
  <c r="L102" i="29"/>
  <c r="AL101" i="29"/>
  <c r="AK101" i="29"/>
  <c r="AH101" i="29"/>
  <c r="AE101" i="29"/>
  <c r="U101" i="29"/>
  <c r="T101" i="29"/>
  <c r="M101" i="29"/>
  <c r="W101" i="29" s="1"/>
  <c r="L101" i="29"/>
  <c r="AL100" i="29"/>
  <c r="AK100" i="29"/>
  <c r="AH100" i="29"/>
  <c r="AE100" i="29"/>
  <c r="U100" i="29"/>
  <c r="T100" i="29"/>
  <c r="M100" i="29"/>
  <c r="L100" i="29"/>
  <c r="AL99" i="29"/>
  <c r="AK99" i="29"/>
  <c r="AH99" i="29"/>
  <c r="AE99" i="29"/>
  <c r="U99" i="29"/>
  <c r="T99" i="29"/>
  <c r="M99" i="29"/>
  <c r="L99" i="29"/>
  <c r="AL98" i="29"/>
  <c r="AK98" i="29"/>
  <c r="AH98" i="29"/>
  <c r="AE98" i="29"/>
  <c r="U98" i="29"/>
  <c r="T98" i="29"/>
  <c r="M98" i="29"/>
  <c r="W98" i="29" s="1"/>
  <c r="L98" i="29"/>
  <c r="AL97" i="29"/>
  <c r="AK97" i="29"/>
  <c r="AH97" i="29"/>
  <c r="AE97" i="29"/>
  <c r="U97" i="29"/>
  <c r="T97" i="29"/>
  <c r="M97" i="29"/>
  <c r="L97" i="29"/>
  <c r="V97" i="29" s="1"/>
  <c r="AL96" i="29"/>
  <c r="AK96" i="29"/>
  <c r="AH96" i="29"/>
  <c r="AE96" i="29"/>
  <c r="U96" i="29"/>
  <c r="T96" i="29"/>
  <c r="M96" i="29"/>
  <c r="W96" i="29" s="1"/>
  <c r="L96" i="29"/>
  <c r="AL95" i="29"/>
  <c r="AK95" i="29"/>
  <c r="AH95" i="29"/>
  <c r="AE95" i="29"/>
  <c r="U95" i="29"/>
  <c r="T95" i="29"/>
  <c r="M95" i="29"/>
  <c r="W95" i="29" s="1"/>
  <c r="L95" i="29"/>
  <c r="AL94" i="29"/>
  <c r="AK94" i="29"/>
  <c r="AH94" i="29"/>
  <c r="AE94" i="29"/>
  <c r="U94" i="29"/>
  <c r="T94" i="29"/>
  <c r="M94" i="29"/>
  <c r="W94" i="29" s="1"/>
  <c r="L94" i="29"/>
  <c r="AL93" i="29"/>
  <c r="AK93" i="29"/>
  <c r="AH93" i="29"/>
  <c r="AE93" i="29"/>
  <c r="U93" i="29"/>
  <c r="T93" i="29"/>
  <c r="M93" i="29"/>
  <c r="W93" i="29" s="1"/>
  <c r="L93" i="29"/>
  <c r="AL92" i="29"/>
  <c r="AK92" i="29"/>
  <c r="AH92" i="29"/>
  <c r="AE92" i="29"/>
  <c r="U92" i="29"/>
  <c r="T92" i="29"/>
  <c r="M92" i="29"/>
  <c r="L92" i="29"/>
  <c r="AL91" i="29"/>
  <c r="AK91" i="29"/>
  <c r="AH91" i="29"/>
  <c r="AE91" i="29"/>
  <c r="U91" i="29"/>
  <c r="T91" i="29"/>
  <c r="M91" i="29"/>
  <c r="W91" i="29" s="1"/>
  <c r="L91" i="29"/>
  <c r="AL90" i="29"/>
  <c r="AK90" i="29"/>
  <c r="AH90" i="29"/>
  <c r="AE90" i="29"/>
  <c r="U90" i="29"/>
  <c r="T90" i="29"/>
  <c r="M90" i="29"/>
  <c r="W90" i="29" s="1"/>
  <c r="L90" i="29"/>
  <c r="AL89" i="29"/>
  <c r="AK89" i="29"/>
  <c r="AH89" i="29"/>
  <c r="AE89" i="29"/>
  <c r="U89" i="29"/>
  <c r="T89" i="29"/>
  <c r="M89" i="29"/>
  <c r="L89" i="29"/>
  <c r="V89" i="29" s="1"/>
  <c r="AL88" i="29"/>
  <c r="AK88" i="29"/>
  <c r="AH88" i="29"/>
  <c r="AE88" i="29"/>
  <c r="U88" i="29"/>
  <c r="T88" i="29"/>
  <c r="M88" i="29"/>
  <c r="W88" i="29" s="1"/>
  <c r="L88" i="29"/>
  <c r="AL87" i="29"/>
  <c r="AK87" i="29"/>
  <c r="AH87" i="29"/>
  <c r="AE87" i="29"/>
  <c r="U87" i="29"/>
  <c r="T87" i="29"/>
  <c r="M87" i="29"/>
  <c r="W87" i="29" s="1"/>
  <c r="L87" i="29"/>
  <c r="AL86" i="29"/>
  <c r="AK86" i="29"/>
  <c r="AH86" i="29"/>
  <c r="AE86" i="29"/>
  <c r="U86" i="29"/>
  <c r="T86" i="29"/>
  <c r="M86" i="29"/>
  <c r="L86" i="29"/>
  <c r="AL85" i="29"/>
  <c r="AK85" i="29"/>
  <c r="AH85" i="29"/>
  <c r="AE85" i="29"/>
  <c r="U85" i="29"/>
  <c r="T85" i="29"/>
  <c r="M85" i="29"/>
  <c r="W85" i="29" s="1"/>
  <c r="L85" i="29"/>
  <c r="AL84" i="29"/>
  <c r="AK84" i="29"/>
  <c r="AH84" i="29"/>
  <c r="AE84" i="29"/>
  <c r="U84" i="29"/>
  <c r="T84" i="29"/>
  <c r="M84" i="29"/>
  <c r="L84" i="29"/>
  <c r="AL83" i="29"/>
  <c r="AK83" i="29"/>
  <c r="AH83" i="29"/>
  <c r="AE83" i="29"/>
  <c r="U83" i="29"/>
  <c r="T83" i="29"/>
  <c r="M83" i="29"/>
  <c r="L83" i="29"/>
  <c r="AL82" i="29"/>
  <c r="AK82" i="29"/>
  <c r="AH82" i="29"/>
  <c r="AE82" i="29"/>
  <c r="U82" i="29"/>
  <c r="T82" i="29"/>
  <c r="M82" i="29"/>
  <c r="W82" i="29" s="1"/>
  <c r="L82" i="29"/>
  <c r="AL81" i="29"/>
  <c r="AK81" i="29"/>
  <c r="AH81" i="29"/>
  <c r="AE81" i="29"/>
  <c r="U81" i="29"/>
  <c r="T81" i="29"/>
  <c r="M81" i="29"/>
  <c r="W81" i="29" s="1"/>
  <c r="L81" i="29"/>
  <c r="AL80" i="29"/>
  <c r="AK80" i="29"/>
  <c r="AH80" i="29"/>
  <c r="AE80" i="29"/>
  <c r="U80" i="29"/>
  <c r="T80" i="29"/>
  <c r="L80" i="29"/>
  <c r="AL79" i="29"/>
  <c r="AK79" i="29"/>
  <c r="AH79" i="29"/>
  <c r="AE79" i="29"/>
  <c r="U79" i="29"/>
  <c r="T79" i="29"/>
  <c r="L79" i="29"/>
  <c r="AL78" i="29"/>
  <c r="AK78" i="29"/>
  <c r="AH78" i="29"/>
  <c r="AE78" i="29"/>
  <c r="U78" i="29"/>
  <c r="T78" i="29"/>
  <c r="L78" i="29"/>
  <c r="V78" i="29" s="1"/>
  <c r="AL77" i="29"/>
  <c r="AK77" i="29"/>
  <c r="AH77" i="29"/>
  <c r="AE77" i="29"/>
  <c r="U77" i="29"/>
  <c r="T77" i="29"/>
  <c r="L77" i="29"/>
  <c r="AL76" i="29"/>
  <c r="AK76" i="29"/>
  <c r="AH76" i="29"/>
  <c r="AE76" i="29"/>
  <c r="U76" i="29"/>
  <c r="T76" i="29"/>
  <c r="L76" i="29"/>
  <c r="V76" i="29" s="1"/>
  <c r="AL75" i="29"/>
  <c r="AK75" i="29"/>
  <c r="AH75" i="29"/>
  <c r="AE75" i="29"/>
  <c r="U75" i="29"/>
  <c r="T75" i="29"/>
  <c r="L75" i="29"/>
  <c r="AL74" i="29"/>
  <c r="AK74" i="29"/>
  <c r="AH74" i="29"/>
  <c r="AE74" i="29"/>
  <c r="U74" i="29"/>
  <c r="T74" i="29"/>
  <c r="L74" i="29"/>
  <c r="AL73" i="29"/>
  <c r="AK73" i="29"/>
  <c r="AH73" i="29"/>
  <c r="AE73" i="29"/>
  <c r="U73" i="29"/>
  <c r="T73" i="29"/>
  <c r="L73" i="29"/>
  <c r="AL72" i="29"/>
  <c r="AK72" i="29"/>
  <c r="AH72" i="29"/>
  <c r="AE72" i="29"/>
  <c r="U72" i="29"/>
  <c r="T72" i="29"/>
  <c r="L72" i="29"/>
  <c r="V72" i="29" s="1"/>
  <c r="AL71" i="29"/>
  <c r="AK71" i="29"/>
  <c r="AH71" i="29"/>
  <c r="AE71" i="29"/>
  <c r="U71" i="29"/>
  <c r="T71" i="29"/>
  <c r="L71" i="29"/>
  <c r="V71" i="29" s="1"/>
  <c r="AL70" i="29"/>
  <c r="AK70" i="29"/>
  <c r="AH70" i="29"/>
  <c r="AE70" i="29"/>
  <c r="U70" i="29"/>
  <c r="T70" i="29"/>
  <c r="L70" i="29"/>
  <c r="V70" i="29" s="1"/>
  <c r="AL69" i="29"/>
  <c r="AK69" i="29"/>
  <c r="AH69" i="29"/>
  <c r="AE69" i="29"/>
  <c r="U69" i="29"/>
  <c r="T69" i="29"/>
  <c r="L69" i="29"/>
  <c r="V69" i="29" s="1"/>
  <c r="AL68" i="29"/>
  <c r="AK68" i="29"/>
  <c r="AH68" i="29"/>
  <c r="AE68" i="29"/>
  <c r="U68" i="29"/>
  <c r="T68" i="29"/>
  <c r="L68" i="29"/>
  <c r="AL67" i="29"/>
  <c r="AK67" i="29"/>
  <c r="AH67" i="29"/>
  <c r="AE67" i="29"/>
  <c r="U67" i="29"/>
  <c r="T67" i="29"/>
  <c r="L67" i="29"/>
  <c r="AL66" i="29"/>
  <c r="AK66" i="29"/>
  <c r="AH66" i="29"/>
  <c r="AE66" i="29"/>
  <c r="U66" i="29"/>
  <c r="T66" i="29"/>
  <c r="L66" i="29"/>
  <c r="AL65" i="29"/>
  <c r="AK65" i="29"/>
  <c r="AH65" i="29"/>
  <c r="AE65" i="29"/>
  <c r="U65" i="29"/>
  <c r="T65" i="29"/>
  <c r="L65" i="29"/>
  <c r="AL64" i="29"/>
  <c r="AK64" i="29"/>
  <c r="AH64" i="29"/>
  <c r="AE64" i="29"/>
  <c r="U64" i="29"/>
  <c r="T64" i="29"/>
  <c r="L64" i="29"/>
  <c r="AL63" i="29"/>
  <c r="AK63" i="29"/>
  <c r="AH63" i="29"/>
  <c r="AE63" i="29"/>
  <c r="U63" i="29"/>
  <c r="T63" i="29"/>
  <c r="L63" i="29"/>
  <c r="AL62" i="29"/>
  <c r="AK62" i="29"/>
  <c r="AH62" i="29"/>
  <c r="AE62" i="29"/>
  <c r="U62" i="29"/>
  <c r="T62" i="29"/>
  <c r="L62" i="29"/>
  <c r="AL61" i="29"/>
  <c r="AK61" i="29"/>
  <c r="AH61" i="29"/>
  <c r="AE61" i="29"/>
  <c r="U61" i="29"/>
  <c r="T61" i="29"/>
  <c r="L61" i="29"/>
  <c r="AL60" i="29"/>
  <c r="AK60" i="29"/>
  <c r="AH60" i="29"/>
  <c r="AE60" i="29"/>
  <c r="U60" i="29"/>
  <c r="T60" i="29"/>
  <c r="L60" i="29"/>
  <c r="AL59" i="29"/>
  <c r="AK59" i="29"/>
  <c r="AH59" i="29"/>
  <c r="AE59" i="29"/>
  <c r="U59" i="29"/>
  <c r="T59" i="29"/>
  <c r="L59" i="29"/>
  <c r="AL58" i="29"/>
  <c r="AK58" i="29"/>
  <c r="AH58" i="29"/>
  <c r="AE58" i="29"/>
  <c r="U58" i="29"/>
  <c r="T58" i="29"/>
  <c r="AL57" i="29"/>
  <c r="AK57" i="29"/>
  <c r="AH57" i="29"/>
  <c r="AE57" i="29"/>
  <c r="U57" i="29"/>
  <c r="T57" i="29"/>
  <c r="AL56" i="29"/>
  <c r="AK56" i="29"/>
  <c r="AH56" i="29"/>
  <c r="AE56" i="29"/>
  <c r="U56" i="29"/>
  <c r="T56" i="29"/>
  <c r="AL55" i="29"/>
  <c r="AK55" i="29"/>
  <c r="AH55" i="29"/>
  <c r="AE55" i="29"/>
  <c r="U55" i="29"/>
  <c r="T55" i="29"/>
  <c r="AL54" i="29"/>
  <c r="AK54" i="29"/>
  <c r="AH54" i="29"/>
  <c r="AE54" i="29"/>
  <c r="U54" i="29"/>
  <c r="T54" i="29"/>
  <c r="AL53" i="29"/>
  <c r="AK53" i="29"/>
  <c r="AH53" i="29"/>
  <c r="AE53" i="29"/>
  <c r="U53" i="29"/>
  <c r="T53" i="29"/>
  <c r="AL52" i="29"/>
  <c r="AK52" i="29"/>
  <c r="AH52" i="29"/>
  <c r="AE52" i="29"/>
  <c r="U52" i="29"/>
  <c r="T52" i="29"/>
  <c r="AL51" i="29"/>
  <c r="AK51" i="29"/>
  <c r="AH51" i="29"/>
  <c r="AE51" i="29"/>
  <c r="U51" i="29"/>
  <c r="T51" i="29"/>
  <c r="AL50" i="29"/>
  <c r="AK50" i="29"/>
  <c r="AH50" i="29"/>
  <c r="AE50" i="29"/>
  <c r="U50" i="29"/>
  <c r="T50" i="29"/>
  <c r="AL49" i="29"/>
  <c r="AK49" i="29"/>
  <c r="AH49" i="29"/>
  <c r="AE49" i="29"/>
  <c r="U49" i="29"/>
  <c r="T49" i="29"/>
  <c r="AL48" i="29"/>
  <c r="AK48" i="29"/>
  <c r="AH48" i="29"/>
  <c r="AE48" i="29"/>
  <c r="U48" i="29"/>
  <c r="T48" i="29"/>
  <c r="AL47" i="29"/>
  <c r="AK47" i="29"/>
  <c r="AH47" i="29"/>
  <c r="AE47" i="29"/>
  <c r="U47" i="29"/>
  <c r="T47" i="29"/>
  <c r="AL46" i="29"/>
  <c r="AK46" i="29"/>
  <c r="AH46" i="29"/>
  <c r="AE46" i="29"/>
  <c r="U46" i="29"/>
  <c r="T46" i="29"/>
  <c r="AL45" i="29"/>
  <c r="AK45" i="29"/>
  <c r="AH45" i="29"/>
  <c r="AE45" i="29"/>
  <c r="U45" i="29"/>
  <c r="T45" i="29"/>
  <c r="AL44" i="29"/>
  <c r="AK44" i="29"/>
  <c r="AH44" i="29"/>
  <c r="AE44" i="29"/>
  <c r="U44" i="29"/>
  <c r="T44" i="29"/>
  <c r="AL43" i="29"/>
  <c r="AK43" i="29"/>
  <c r="AH43" i="29"/>
  <c r="AE43" i="29"/>
  <c r="U43" i="29"/>
  <c r="T43" i="29"/>
  <c r="AL42" i="29"/>
  <c r="AK42" i="29"/>
  <c r="AH42" i="29"/>
  <c r="AE42" i="29"/>
  <c r="U42" i="29"/>
  <c r="T42" i="29"/>
  <c r="AL41" i="29"/>
  <c r="AK41" i="29"/>
  <c r="AH41" i="29"/>
  <c r="AE41" i="29"/>
  <c r="U41" i="29"/>
  <c r="T41" i="29"/>
  <c r="AL40" i="29"/>
  <c r="AK40" i="29"/>
  <c r="AH40" i="29"/>
  <c r="AE40" i="29"/>
  <c r="U40" i="29"/>
  <c r="T40" i="29"/>
  <c r="AL39" i="29"/>
  <c r="AK39" i="29"/>
  <c r="AH39" i="29"/>
  <c r="AE39" i="29"/>
  <c r="U39" i="29"/>
  <c r="T39" i="29"/>
  <c r="AL38" i="29"/>
  <c r="AK38" i="29"/>
  <c r="AH38" i="29"/>
  <c r="AE38" i="29"/>
  <c r="U38" i="29"/>
  <c r="T38" i="29"/>
  <c r="AL37" i="29"/>
  <c r="AK37" i="29"/>
  <c r="AH37" i="29"/>
  <c r="AE37" i="29"/>
  <c r="U37" i="29"/>
  <c r="T37" i="29"/>
  <c r="AL36" i="29"/>
  <c r="AK36" i="29"/>
  <c r="AH36" i="29"/>
  <c r="AE36" i="29"/>
  <c r="U36" i="29"/>
  <c r="T36" i="29"/>
  <c r="AL35" i="29"/>
  <c r="AK35" i="29"/>
  <c r="AH35" i="29"/>
  <c r="AE35" i="29"/>
  <c r="U35" i="29"/>
  <c r="T35" i="29"/>
  <c r="AL34" i="29"/>
  <c r="AK34" i="29"/>
  <c r="AH34" i="29"/>
  <c r="AE34" i="29"/>
  <c r="U34" i="29"/>
  <c r="T34" i="29"/>
  <c r="AL33" i="29"/>
  <c r="AK33" i="29"/>
  <c r="AH33" i="29"/>
  <c r="AE33" i="29"/>
  <c r="U33" i="29"/>
  <c r="T33" i="29"/>
  <c r="AL32" i="29"/>
  <c r="AK32" i="29"/>
  <c r="AH32" i="29"/>
  <c r="AE32" i="29"/>
  <c r="U32" i="29"/>
  <c r="T32" i="29"/>
  <c r="AL31" i="29"/>
  <c r="AK31" i="29"/>
  <c r="AH31" i="29"/>
  <c r="AE31" i="29"/>
  <c r="U31" i="29"/>
  <c r="T31" i="29"/>
  <c r="AL30" i="29"/>
  <c r="AK30" i="29"/>
  <c r="AH30" i="29"/>
  <c r="AE30" i="29"/>
  <c r="U30" i="29"/>
  <c r="T30" i="29"/>
  <c r="AL29" i="29"/>
  <c r="AK29" i="29"/>
  <c r="AH29" i="29"/>
  <c r="AE29" i="29"/>
  <c r="U29" i="29"/>
  <c r="T29" i="29"/>
  <c r="AL28" i="29"/>
  <c r="AK28" i="29"/>
  <c r="AH28" i="29"/>
  <c r="AE28" i="29"/>
  <c r="U28" i="29"/>
  <c r="T28" i="29"/>
  <c r="AL27" i="29"/>
  <c r="AK27" i="29"/>
  <c r="AH27" i="29"/>
  <c r="AE27" i="29"/>
  <c r="U27" i="29"/>
  <c r="T27" i="29"/>
  <c r="AL26" i="29"/>
  <c r="AK26" i="29"/>
  <c r="AH26" i="29"/>
  <c r="AE26" i="29"/>
  <c r="U26" i="29"/>
  <c r="T26" i="29"/>
  <c r="AL25" i="29"/>
  <c r="AK25" i="29"/>
  <c r="AH25" i="29"/>
  <c r="AE25" i="29"/>
  <c r="U25" i="29"/>
  <c r="T25" i="29"/>
  <c r="AL24" i="29"/>
  <c r="AK24" i="29"/>
  <c r="AH24" i="29"/>
  <c r="AE24" i="29"/>
  <c r="U24" i="29"/>
  <c r="T24" i="29"/>
  <c r="AL23" i="29"/>
  <c r="AH23" i="29"/>
  <c r="AE23" i="29"/>
  <c r="U23" i="29"/>
  <c r="AL22" i="29"/>
  <c r="AK22" i="29"/>
  <c r="AH22" i="29"/>
  <c r="AE22" i="29"/>
  <c r="U22" i="29"/>
  <c r="T22" i="29"/>
  <c r="AL21" i="29"/>
  <c r="AH21" i="29"/>
  <c r="AE21" i="29"/>
  <c r="U21" i="29"/>
  <c r="AL20" i="29"/>
  <c r="AK20" i="29"/>
  <c r="AH20" i="29"/>
  <c r="AE20" i="29"/>
  <c r="U20" i="29"/>
  <c r="T20" i="29"/>
  <c r="AL19" i="29"/>
  <c r="AH19" i="29"/>
  <c r="AE19" i="29"/>
  <c r="U19" i="29"/>
  <c r="AL18" i="29"/>
  <c r="AK18" i="29"/>
  <c r="AH18" i="29"/>
  <c r="AE18" i="29"/>
  <c r="U18" i="29"/>
  <c r="T18" i="29"/>
  <c r="AL17" i="29"/>
  <c r="AH17" i="29"/>
  <c r="AE17" i="29"/>
  <c r="U17" i="29"/>
  <c r="AL16" i="29"/>
  <c r="AK16" i="29"/>
  <c r="AH16" i="29"/>
  <c r="AE16" i="29"/>
  <c r="U16" i="29"/>
  <c r="T16" i="29"/>
  <c r="AL15" i="29"/>
  <c r="AK15" i="29"/>
  <c r="AH15" i="29"/>
  <c r="AE15" i="29"/>
  <c r="U15" i="29"/>
  <c r="T15" i="29"/>
  <c r="AL14" i="29"/>
  <c r="AH14" i="29"/>
  <c r="AE14" i="29"/>
  <c r="U14" i="29"/>
  <c r="AL13" i="29"/>
  <c r="AK13" i="29"/>
  <c r="AH13" i="29"/>
  <c r="AE13" i="29"/>
  <c r="U13" i="29"/>
  <c r="T13" i="29"/>
  <c r="AL12" i="29"/>
  <c r="AK12" i="29"/>
  <c r="AH12" i="29"/>
  <c r="AE12" i="29"/>
  <c r="U12" i="29"/>
  <c r="T12" i="29"/>
  <c r="AL11" i="29"/>
  <c r="AK11" i="29"/>
  <c r="AH11" i="29"/>
  <c r="AE11" i="29"/>
  <c r="U11" i="29"/>
  <c r="T11" i="29"/>
  <c r="AL10" i="29"/>
  <c r="AK10" i="29"/>
  <c r="AH10" i="29"/>
  <c r="AE10" i="29"/>
  <c r="U10" i="29"/>
  <c r="T10" i="29"/>
  <c r="AL9" i="29"/>
  <c r="AK9" i="29"/>
  <c r="AH9" i="29"/>
  <c r="AE9" i="29"/>
  <c r="U9" i="29"/>
  <c r="T9" i="29"/>
  <c r="AL8" i="29"/>
  <c r="AK8" i="29"/>
  <c r="AH8" i="29"/>
  <c r="AE8" i="29"/>
  <c r="U8" i="29"/>
  <c r="T8" i="29"/>
  <c r="AL7" i="29"/>
  <c r="AK7" i="29"/>
  <c r="AH7" i="29"/>
  <c r="AE7" i="29"/>
  <c r="U7" i="29"/>
  <c r="T7" i="29"/>
  <c r="AL6" i="29"/>
  <c r="AK6" i="29"/>
  <c r="AH6" i="29"/>
  <c r="AE6" i="29"/>
  <c r="U6" i="29"/>
  <c r="T6" i="29"/>
  <c r="AL5" i="29"/>
  <c r="AK5" i="29"/>
  <c r="AH5" i="29"/>
  <c r="AE5" i="29"/>
  <c r="U5" i="29"/>
  <c r="T5" i="29"/>
  <c r="AL4" i="29"/>
  <c r="AK4" i="29"/>
  <c r="AH4" i="29"/>
  <c r="AE4" i="29"/>
  <c r="U4" i="29"/>
  <c r="T4" i="29"/>
  <c r="AB103" i="28"/>
  <c r="AL102" i="28"/>
  <c r="AK102" i="28"/>
  <c r="AH102" i="28"/>
  <c r="AE102" i="28"/>
  <c r="U102" i="28"/>
  <c r="T102" i="28"/>
  <c r="M102" i="28"/>
  <c r="L102" i="28"/>
  <c r="V102" i="28" s="1"/>
  <c r="AL101" i="28"/>
  <c r="AK101" i="28"/>
  <c r="AH101" i="28"/>
  <c r="AE101" i="28"/>
  <c r="U101" i="28"/>
  <c r="T101" i="28"/>
  <c r="M101" i="28"/>
  <c r="W101" i="28" s="1"/>
  <c r="L101" i="28"/>
  <c r="V101" i="28" s="1"/>
  <c r="AL100" i="28"/>
  <c r="AK100" i="28"/>
  <c r="AH100" i="28"/>
  <c r="AE100" i="28"/>
  <c r="U100" i="28"/>
  <c r="T100" i="28"/>
  <c r="M100" i="28"/>
  <c r="L100" i="28"/>
  <c r="V100" i="28" s="1"/>
  <c r="AL99" i="28"/>
  <c r="AK99" i="28"/>
  <c r="AH99" i="28"/>
  <c r="AE99" i="28"/>
  <c r="U99" i="28"/>
  <c r="T99" i="28"/>
  <c r="M99" i="28"/>
  <c r="W99" i="28" s="1"/>
  <c r="L99" i="28"/>
  <c r="V99" i="28" s="1"/>
  <c r="AL98" i="28"/>
  <c r="AK98" i="28"/>
  <c r="AH98" i="28"/>
  <c r="AE98" i="28"/>
  <c r="U98" i="28"/>
  <c r="T98" i="28"/>
  <c r="M98" i="28"/>
  <c r="L98" i="28"/>
  <c r="V98" i="28" s="1"/>
  <c r="AL97" i="28"/>
  <c r="AK97" i="28"/>
  <c r="AH97" i="28"/>
  <c r="AE97" i="28"/>
  <c r="U97" i="28"/>
  <c r="T97" i="28"/>
  <c r="M97" i="28"/>
  <c r="L97" i="28"/>
  <c r="AL96" i="28"/>
  <c r="AK96" i="28"/>
  <c r="AH96" i="28"/>
  <c r="AE96" i="28"/>
  <c r="U96" i="28"/>
  <c r="T96" i="28"/>
  <c r="M96" i="28"/>
  <c r="W96" i="28" s="1"/>
  <c r="L96" i="28"/>
  <c r="AL95" i="28"/>
  <c r="AK95" i="28"/>
  <c r="AH95" i="28"/>
  <c r="AE95" i="28"/>
  <c r="U95" i="28"/>
  <c r="T95" i="28"/>
  <c r="M95" i="28"/>
  <c r="W95" i="28" s="1"/>
  <c r="L95" i="28"/>
  <c r="AL94" i="28"/>
  <c r="AK94" i="28"/>
  <c r="AH94" i="28"/>
  <c r="AE94" i="28"/>
  <c r="U94" i="28"/>
  <c r="T94" i="28"/>
  <c r="M94" i="28"/>
  <c r="W94" i="28" s="1"/>
  <c r="L94" i="28"/>
  <c r="AL93" i="28"/>
  <c r="AK93" i="28"/>
  <c r="AH93" i="28"/>
  <c r="AE93" i="28"/>
  <c r="U93" i="28"/>
  <c r="T93" i="28"/>
  <c r="M93" i="28"/>
  <c r="W93" i="28" s="1"/>
  <c r="L93" i="28"/>
  <c r="AL92" i="28"/>
  <c r="AK92" i="28"/>
  <c r="AH92" i="28"/>
  <c r="AE92" i="28"/>
  <c r="U92" i="28"/>
  <c r="T92" i="28"/>
  <c r="M92" i="28"/>
  <c r="W92" i="28" s="1"/>
  <c r="L92" i="28"/>
  <c r="AL91" i="28"/>
  <c r="AK91" i="28"/>
  <c r="AH91" i="28"/>
  <c r="AE91" i="28"/>
  <c r="U91" i="28"/>
  <c r="T91" i="28"/>
  <c r="M91" i="28"/>
  <c r="W91" i="28" s="1"/>
  <c r="L91" i="28"/>
  <c r="AL90" i="28"/>
  <c r="AK90" i="28"/>
  <c r="AH90" i="28"/>
  <c r="AE90" i="28"/>
  <c r="U90" i="28"/>
  <c r="T90" i="28"/>
  <c r="M90" i="28"/>
  <c r="W90" i="28" s="1"/>
  <c r="L90" i="28"/>
  <c r="AL89" i="28"/>
  <c r="AK89" i="28"/>
  <c r="AH89" i="28"/>
  <c r="AE89" i="28"/>
  <c r="U89" i="28"/>
  <c r="T89" i="28"/>
  <c r="M89" i="28"/>
  <c r="L89" i="28"/>
  <c r="AL88" i="28"/>
  <c r="AK88" i="28"/>
  <c r="AH88" i="28"/>
  <c r="AE88" i="28"/>
  <c r="U88" i="28"/>
  <c r="T88" i="28"/>
  <c r="M88" i="28"/>
  <c r="W88" i="28" s="1"/>
  <c r="L88" i="28"/>
  <c r="AL87" i="28"/>
  <c r="AK87" i="28"/>
  <c r="AH87" i="28"/>
  <c r="AE87" i="28"/>
  <c r="U87" i="28"/>
  <c r="T87" i="28"/>
  <c r="M87" i="28"/>
  <c r="W87" i="28" s="1"/>
  <c r="L87" i="28"/>
  <c r="AL86" i="28"/>
  <c r="AK86" i="28"/>
  <c r="AH86" i="28"/>
  <c r="AE86" i="28"/>
  <c r="U86" i="28"/>
  <c r="T86" i="28"/>
  <c r="M86" i="28"/>
  <c r="W86" i="28" s="1"/>
  <c r="L86" i="28"/>
  <c r="AL85" i="28"/>
  <c r="AK85" i="28"/>
  <c r="AH85" i="28"/>
  <c r="AE85" i="28"/>
  <c r="U85" i="28"/>
  <c r="T85" i="28"/>
  <c r="M85" i="28"/>
  <c r="L85" i="28"/>
  <c r="AL84" i="28"/>
  <c r="AK84" i="28"/>
  <c r="AH84" i="28"/>
  <c r="AE84" i="28"/>
  <c r="U84" i="28"/>
  <c r="T84" i="28"/>
  <c r="M84" i="28"/>
  <c r="W84" i="28" s="1"/>
  <c r="L84" i="28"/>
  <c r="AL83" i="28"/>
  <c r="AK83" i="28"/>
  <c r="AH83" i="28"/>
  <c r="AE83" i="28"/>
  <c r="U83" i="28"/>
  <c r="T83" i="28"/>
  <c r="M83" i="28"/>
  <c r="W83" i="28" s="1"/>
  <c r="L83" i="28"/>
  <c r="AL82" i="28"/>
  <c r="AK82" i="28"/>
  <c r="AH82" i="28"/>
  <c r="AE82" i="28"/>
  <c r="U82" i="28"/>
  <c r="T82" i="28"/>
  <c r="M82" i="28"/>
  <c r="W82" i="28" s="1"/>
  <c r="L82" i="28"/>
  <c r="AL81" i="28"/>
  <c r="AK81" i="28"/>
  <c r="AH81" i="28"/>
  <c r="AE81" i="28"/>
  <c r="U81" i="28"/>
  <c r="T81" i="28"/>
  <c r="M81" i="28"/>
  <c r="W81" i="28" s="1"/>
  <c r="L81" i="28"/>
  <c r="AL80" i="28"/>
  <c r="AK80" i="28"/>
  <c r="AH80" i="28"/>
  <c r="AE80" i="28"/>
  <c r="U80" i="28"/>
  <c r="T80" i="28"/>
  <c r="M80" i="28"/>
  <c r="W80" i="28" s="1"/>
  <c r="L80" i="28"/>
  <c r="AL79" i="28"/>
  <c r="AK79" i="28"/>
  <c r="AH79" i="28"/>
  <c r="AE79" i="28"/>
  <c r="U79" i="28"/>
  <c r="T79" i="28"/>
  <c r="M79" i="28"/>
  <c r="W79" i="28" s="1"/>
  <c r="L79" i="28"/>
  <c r="AL78" i="28"/>
  <c r="AK78" i="28"/>
  <c r="AH78" i="28"/>
  <c r="AE78" i="28"/>
  <c r="U78" i="28"/>
  <c r="T78" i="28"/>
  <c r="M78" i="28"/>
  <c r="W78" i="28" s="1"/>
  <c r="L78" i="28"/>
  <c r="AL77" i="28"/>
  <c r="AK77" i="28"/>
  <c r="AH77" i="28"/>
  <c r="AE77" i="28"/>
  <c r="U77" i="28"/>
  <c r="T77" i="28"/>
  <c r="M77" i="28"/>
  <c r="L77" i="28"/>
  <c r="AL76" i="28"/>
  <c r="AK76" i="28"/>
  <c r="AH76" i="28"/>
  <c r="AE76" i="28"/>
  <c r="U76" i="28"/>
  <c r="T76" i="28"/>
  <c r="M76" i="28"/>
  <c r="W76" i="28" s="1"/>
  <c r="L76" i="28"/>
  <c r="AL75" i="28"/>
  <c r="AK75" i="28"/>
  <c r="AH75" i="28"/>
  <c r="AE75" i="28"/>
  <c r="U75" i="28"/>
  <c r="T75" i="28"/>
  <c r="M75" i="28"/>
  <c r="L75" i="28"/>
  <c r="AL74" i="28"/>
  <c r="AK74" i="28"/>
  <c r="AH74" i="28"/>
  <c r="AE74" i="28"/>
  <c r="U74" i="28"/>
  <c r="T74" i="28"/>
  <c r="M74" i="28"/>
  <c r="W74" i="28" s="1"/>
  <c r="L74" i="28"/>
  <c r="AL73" i="28"/>
  <c r="AK73" i="28"/>
  <c r="AH73" i="28"/>
  <c r="AE73" i="28"/>
  <c r="U73" i="28"/>
  <c r="T73" i="28"/>
  <c r="M73" i="28"/>
  <c r="W73" i="28" s="1"/>
  <c r="L73" i="28"/>
  <c r="AL72" i="28"/>
  <c r="AK72" i="28"/>
  <c r="AH72" i="28"/>
  <c r="AE72" i="28"/>
  <c r="U72" i="28"/>
  <c r="T72" i="28"/>
  <c r="M72" i="28"/>
  <c r="W72" i="28" s="1"/>
  <c r="L72" i="28"/>
  <c r="AL71" i="28"/>
  <c r="AK71" i="28"/>
  <c r="AH71" i="28"/>
  <c r="AE71" i="28"/>
  <c r="U71" i="28"/>
  <c r="T71" i="28"/>
  <c r="M71" i="28"/>
  <c r="L71" i="28"/>
  <c r="V71" i="28" s="1"/>
  <c r="AL70" i="28"/>
  <c r="AK70" i="28"/>
  <c r="AH70" i="28"/>
  <c r="AE70" i="28"/>
  <c r="U70" i="28"/>
  <c r="T70" i="28"/>
  <c r="M70" i="28"/>
  <c r="W70" i="28" s="1"/>
  <c r="L70" i="28"/>
  <c r="V70" i="28" s="1"/>
  <c r="AL69" i="28"/>
  <c r="AK69" i="28"/>
  <c r="AH69" i="28"/>
  <c r="AE69" i="28"/>
  <c r="U69" i="28"/>
  <c r="T69" i="28"/>
  <c r="M69" i="28"/>
  <c r="W69" i="28" s="1"/>
  <c r="L69" i="28"/>
  <c r="AL68" i="28"/>
  <c r="AK68" i="28"/>
  <c r="AH68" i="28"/>
  <c r="AE68" i="28"/>
  <c r="U68" i="28"/>
  <c r="T68" i="28"/>
  <c r="M68" i="28"/>
  <c r="W68" i="28" s="1"/>
  <c r="L68" i="28"/>
  <c r="AL67" i="28"/>
  <c r="AK67" i="28"/>
  <c r="AH67" i="28"/>
  <c r="AE67" i="28"/>
  <c r="U67" i="28"/>
  <c r="T67" i="28"/>
  <c r="M67" i="28"/>
  <c r="W67" i="28" s="1"/>
  <c r="L67" i="28"/>
  <c r="AL66" i="28"/>
  <c r="AK66" i="28"/>
  <c r="AH66" i="28"/>
  <c r="AE66" i="28"/>
  <c r="U66" i="28"/>
  <c r="T66" i="28"/>
  <c r="M66" i="28"/>
  <c r="W66" i="28" s="1"/>
  <c r="L66" i="28"/>
  <c r="AL65" i="28"/>
  <c r="AK65" i="28"/>
  <c r="AH65" i="28"/>
  <c r="AE65" i="28"/>
  <c r="U65" i="28"/>
  <c r="T65" i="28"/>
  <c r="M65" i="28"/>
  <c r="W65" i="28" s="1"/>
  <c r="L65" i="28"/>
  <c r="AL64" i="28"/>
  <c r="AK64" i="28"/>
  <c r="AH64" i="28"/>
  <c r="AE64" i="28"/>
  <c r="U64" i="28"/>
  <c r="T64" i="28"/>
  <c r="M64" i="28"/>
  <c r="W64" i="28" s="1"/>
  <c r="L64" i="28"/>
  <c r="AL63" i="28"/>
  <c r="AK63" i="28"/>
  <c r="AH63" i="28"/>
  <c r="AE63" i="28"/>
  <c r="U63" i="28"/>
  <c r="T63" i="28"/>
  <c r="M63" i="28"/>
  <c r="W63" i="28" s="1"/>
  <c r="L63" i="28"/>
  <c r="AL62" i="28"/>
  <c r="AK62" i="28"/>
  <c r="AH62" i="28"/>
  <c r="AE62" i="28"/>
  <c r="U62" i="28"/>
  <c r="T62" i="28"/>
  <c r="M62" i="28"/>
  <c r="W62" i="28" s="1"/>
  <c r="L62" i="28"/>
  <c r="AL61" i="28"/>
  <c r="AK61" i="28"/>
  <c r="AH61" i="28"/>
  <c r="AE61" i="28"/>
  <c r="U61" i="28"/>
  <c r="T61" i="28"/>
  <c r="M61" i="28"/>
  <c r="W61" i="28" s="1"/>
  <c r="L61" i="28"/>
  <c r="AL60" i="28"/>
  <c r="AK60" i="28"/>
  <c r="AH60" i="28"/>
  <c r="AE60" i="28"/>
  <c r="U60" i="28"/>
  <c r="T60" i="28"/>
  <c r="M60" i="28"/>
  <c r="W60" i="28" s="1"/>
  <c r="L60" i="28"/>
  <c r="AL59" i="28"/>
  <c r="AK59" i="28"/>
  <c r="AH59" i="28"/>
  <c r="AE59" i="28"/>
  <c r="U59" i="28"/>
  <c r="T59" i="28"/>
  <c r="M59" i="28"/>
  <c r="W59" i="28" s="1"/>
  <c r="L59" i="28"/>
  <c r="AL58" i="28"/>
  <c r="AK58" i="28"/>
  <c r="AH58" i="28"/>
  <c r="AE58" i="28"/>
  <c r="U58" i="28"/>
  <c r="T58" i="28"/>
  <c r="M58" i="28"/>
  <c r="W58" i="28" s="1"/>
  <c r="L58" i="28"/>
  <c r="AL57" i="28"/>
  <c r="AK57" i="28"/>
  <c r="AH57" i="28"/>
  <c r="AE57" i="28"/>
  <c r="U57" i="28"/>
  <c r="T57" i="28"/>
  <c r="M57" i="28"/>
  <c r="W57" i="28" s="1"/>
  <c r="L57" i="28"/>
  <c r="AL56" i="28"/>
  <c r="AK56" i="28"/>
  <c r="AH56" i="28"/>
  <c r="AE56" i="28"/>
  <c r="U56" i="28"/>
  <c r="T56" i="28"/>
  <c r="M56" i="28"/>
  <c r="W56" i="28" s="1"/>
  <c r="L56" i="28"/>
  <c r="AL55" i="28"/>
  <c r="AK55" i="28"/>
  <c r="AH55" i="28"/>
  <c r="AE55" i="28"/>
  <c r="U55" i="28"/>
  <c r="T55" i="28"/>
  <c r="M55" i="28"/>
  <c r="W55" i="28" s="1"/>
  <c r="L55" i="28"/>
  <c r="AL54" i="28"/>
  <c r="AK54" i="28"/>
  <c r="AH54" i="28"/>
  <c r="AE54" i="28"/>
  <c r="U54" i="28"/>
  <c r="T54" i="28"/>
  <c r="M54" i="28"/>
  <c r="W54" i="28" s="1"/>
  <c r="L54" i="28"/>
  <c r="AL53" i="28"/>
  <c r="AK53" i="28"/>
  <c r="AH53" i="28"/>
  <c r="AE53" i="28"/>
  <c r="U53" i="28"/>
  <c r="T53" i="28"/>
  <c r="M53" i="28"/>
  <c r="W53" i="28" s="1"/>
  <c r="L53" i="28"/>
  <c r="AL52" i="28"/>
  <c r="AK52" i="28"/>
  <c r="AH52" i="28"/>
  <c r="AE52" i="28"/>
  <c r="U52" i="28"/>
  <c r="T52" i="28"/>
  <c r="M52" i="28"/>
  <c r="W52" i="28" s="1"/>
  <c r="L52" i="28"/>
  <c r="AL51" i="28"/>
  <c r="AK51" i="28"/>
  <c r="AH51" i="28"/>
  <c r="AE51" i="28"/>
  <c r="U51" i="28"/>
  <c r="T51" i="28"/>
  <c r="M51" i="28"/>
  <c r="W51" i="28" s="1"/>
  <c r="L51" i="28"/>
  <c r="AL50" i="28"/>
  <c r="AK50" i="28"/>
  <c r="AH50" i="28"/>
  <c r="AE50" i="28"/>
  <c r="U50" i="28"/>
  <c r="T50" i="28"/>
  <c r="M50" i="28"/>
  <c r="W50" i="28" s="1"/>
  <c r="L50" i="28"/>
  <c r="AL49" i="28"/>
  <c r="AK49" i="28"/>
  <c r="AH49" i="28"/>
  <c r="AE49" i="28"/>
  <c r="U49" i="28"/>
  <c r="T49" i="28"/>
  <c r="M49" i="28"/>
  <c r="W49" i="28" s="1"/>
  <c r="L49" i="28"/>
  <c r="AL48" i="28"/>
  <c r="AK48" i="28"/>
  <c r="AH48" i="28"/>
  <c r="AE48" i="28"/>
  <c r="U48" i="28"/>
  <c r="T48" i="28"/>
  <c r="M48" i="28"/>
  <c r="W48" i="28" s="1"/>
  <c r="L48" i="28"/>
  <c r="V48" i="28" s="1"/>
  <c r="AL47" i="28"/>
  <c r="AK47" i="28"/>
  <c r="AH47" i="28"/>
  <c r="AE47" i="28"/>
  <c r="U47" i="28"/>
  <c r="T47" i="28"/>
  <c r="M47" i="28"/>
  <c r="W47" i="28" s="1"/>
  <c r="L47" i="28"/>
  <c r="AL46" i="28"/>
  <c r="AK46" i="28"/>
  <c r="AH46" i="28"/>
  <c r="AE46" i="28"/>
  <c r="U46" i="28"/>
  <c r="T46" i="28"/>
  <c r="M46" i="28"/>
  <c r="L46" i="28"/>
  <c r="V46" i="28" s="1"/>
  <c r="AL45" i="28"/>
  <c r="AK45" i="28"/>
  <c r="AH45" i="28"/>
  <c r="AE45" i="28"/>
  <c r="U45" i="28"/>
  <c r="T45" i="28"/>
  <c r="M45" i="28"/>
  <c r="W45" i="28" s="1"/>
  <c r="L45" i="28"/>
  <c r="AL44" i="28"/>
  <c r="AK44" i="28"/>
  <c r="AH44" i="28"/>
  <c r="AE44" i="28"/>
  <c r="U44" i="28"/>
  <c r="T44" i="28"/>
  <c r="M44" i="28"/>
  <c r="W44" i="28" s="1"/>
  <c r="L44" i="28"/>
  <c r="AL43" i="28"/>
  <c r="AK43" i="28"/>
  <c r="AH43" i="28"/>
  <c r="AE43" i="28"/>
  <c r="U43" i="28"/>
  <c r="T43" i="28"/>
  <c r="M43" i="28"/>
  <c r="W43" i="28" s="1"/>
  <c r="L43" i="28"/>
  <c r="AL42" i="28"/>
  <c r="AK42" i="28"/>
  <c r="AH42" i="28"/>
  <c r="AE42" i="28"/>
  <c r="U42" i="28"/>
  <c r="T42" i="28"/>
  <c r="M42" i="28"/>
  <c r="W42" i="28" s="1"/>
  <c r="L42" i="28"/>
  <c r="AL41" i="28"/>
  <c r="AK41" i="28"/>
  <c r="AH41" i="28"/>
  <c r="AE41" i="28"/>
  <c r="U41" i="28"/>
  <c r="T41" i="28"/>
  <c r="M41" i="28"/>
  <c r="L41" i="28"/>
  <c r="AL40" i="28"/>
  <c r="AK40" i="28"/>
  <c r="AH40" i="28"/>
  <c r="AE40" i="28"/>
  <c r="U40" i="28"/>
  <c r="T40" i="28"/>
  <c r="M40" i="28"/>
  <c r="W40" i="28" s="1"/>
  <c r="L40" i="28"/>
  <c r="AL39" i="28"/>
  <c r="AK39" i="28"/>
  <c r="AH39" i="28"/>
  <c r="AE39" i="28"/>
  <c r="U39" i="28"/>
  <c r="T39" i="28"/>
  <c r="M39" i="28"/>
  <c r="W39" i="28" s="1"/>
  <c r="L39" i="28"/>
  <c r="AL38" i="28"/>
  <c r="AK38" i="28"/>
  <c r="AH38" i="28"/>
  <c r="AE38" i="28"/>
  <c r="U38" i="28"/>
  <c r="T38" i="28"/>
  <c r="M38" i="28"/>
  <c r="W38" i="28" s="1"/>
  <c r="L38" i="28"/>
  <c r="AL37" i="28"/>
  <c r="AK37" i="28"/>
  <c r="AH37" i="28"/>
  <c r="AE37" i="28"/>
  <c r="U37" i="28"/>
  <c r="T37" i="28"/>
  <c r="M37" i="28"/>
  <c r="W37" i="28" s="1"/>
  <c r="L37" i="28"/>
  <c r="AL36" i="28"/>
  <c r="AK36" i="28"/>
  <c r="AH36" i="28"/>
  <c r="AE36" i="28"/>
  <c r="U36" i="28"/>
  <c r="T36" i="28"/>
  <c r="M36" i="28"/>
  <c r="W36" i="28" s="1"/>
  <c r="L36" i="28"/>
  <c r="AL35" i="28"/>
  <c r="AK35" i="28"/>
  <c r="AH35" i="28"/>
  <c r="AE35" i="28"/>
  <c r="U35" i="28"/>
  <c r="T35" i="28"/>
  <c r="M35" i="28"/>
  <c r="W35" i="28" s="1"/>
  <c r="L35" i="28"/>
  <c r="AL34" i="28"/>
  <c r="AK34" i="28"/>
  <c r="AH34" i="28"/>
  <c r="AE34" i="28"/>
  <c r="U34" i="28"/>
  <c r="T34" i="28"/>
  <c r="M34" i="28"/>
  <c r="W34" i="28" s="1"/>
  <c r="L34" i="28"/>
  <c r="AL33" i="28"/>
  <c r="AK33" i="28"/>
  <c r="AH33" i="28"/>
  <c r="AE33" i="28"/>
  <c r="U33" i="28"/>
  <c r="T33" i="28"/>
  <c r="M33" i="28"/>
  <c r="W33" i="28" s="1"/>
  <c r="L33" i="28"/>
  <c r="AL32" i="28"/>
  <c r="AK32" i="28"/>
  <c r="AH32" i="28"/>
  <c r="AE32" i="28"/>
  <c r="U32" i="28"/>
  <c r="T32" i="28"/>
  <c r="M32" i="28"/>
  <c r="L32" i="28"/>
  <c r="AL31" i="28"/>
  <c r="AK31" i="28"/>
  <c r="AH31" i="28"/>
  <c r="AE31" i="28"/>
  <c r="U31" i="28"/>
  <c r="T31" i="28"/>
  <c r="M31" i="28"/>
  <c r="W31" i="28" s="1"/>
  <c r="L31" i="28"/>
  <c r="V31" i="28" s="1"/>
  <c r="AL30" i="28"/>
  <c r="AK30" i="28"/>
  <c r="AH30" i="28"/>
  <c r="AE30" i="28"/>
  <c r="U30" i="28"/>
  <c r="T30" i="28"/>
  <c r="M30" i="28"/>
  <c r="W30" i="28" s="1"/>
  <c r="L30" i="28"/>
  <c r="V30" i="28" s="1"/>
  <c r="AL29" i="28"/>
  <c r="AK29" i="28"/>
  <c r="AH29" i="28"/>
  <c r="AE29" i="28"/>
  <c r="U29" i="28"/>
  <c r="T29" i="28"/>
  <c r="M29" i="28"/>
  <c r="W29" i="28" s="1"/>
  <c r="L29" i="28"/>
  <c r="AL28" i="28"/>
  <c r="AK28" i="28"/>
  <c r="AH28" i="28"/>
  <c r="AE28" i="28"/>
  <c r="U28" i="28"/>
  <c r="T28" i="28"/>
  <c r="M28" i="28"/>
  <c r="L28" i="28"/>
  <c r="V28" i="28" s="1"/>
  <c r="AL27" i="28"/>
  <c r="AK27" i="28"/>
  <c r="AH27" i="28"/>
  <c r="AE27" i="28"/>
  <c r="U27" i="28"/>
  <c r="T27" i="28"/>
  <c r="M27" i="28"/>
  <c r="L27" i="28"/>
  <c r="AL26" i="28"/>
  <c r="AK26" i="28"/>
  <c r="AH26" i="28"/>
  <c r="AE26" i="28"/>
  <c r="U26" i="28"/>
  <c r="T26" i="28"/>
  <c r="M26" i="28"/>
  <c r="W26" i="28" s="1"/>
  <c r="L26" i="28"/>
  <c r="V26" i="28" s="1"/>
  <c r="AL25" i="28"/>
  <c r="AK25" i="28"/>
  <c r="AH25" i="28"/>
  <c r="AE25" i="28"/>
  <c r="U25" i="28"/>
  <c r="T25" i="28"/>
  <c r="M25" i="28"/>
  <c r="W25" i="28" s="1"/>
  <c r="L25" i="28"/>
  <c r="AL24" i="28"/>
  <c r="AK24" i="28"/>
  <c r="AH24" i="28"/>
  <c r="AE24" i="28"/>
  <c r="U24" i="28"/>
  <c r="T24" i="28"/>
  <c r="M24" i="28"/>
  <c r="L24" i="28"/>
  <c r="V24" i="28" s="1"/>
  <c r="AL23" i="28"/>
  <c r="AK23" i="28"/>
  <c r="AH23" i="28"/>
  <c r="AE23" i="28"/>
  <c r="U23" i="28"/>
  <c r="T23" i="28"/>
  <c r="M23" i="28"/>
  <c r="L23" i="28"/>
  <c r="AL22" i="28"/>
  <c r="AK22" i="28"/>
  <c r="AH22" i="28"/>
  <c r="AE22" i="28"/>
  <c r="U22" i="28"/>
  <c r="T22" i="28"/>
  <c r="M22" i="28"/>
  <c r="W22" i="28" s="1"/>
  <c r="L22" i="28"/>
  <c r="V22" i="28" s="1"/>
  <c r="AL21" i="28"/>
  <c r="AK21" i="28"/>
  <c r="AH21" i="28"/>
  <c r="AE21" i="28"/>
  <c r="U21" i="28"/>
  <c r="T21" i="28"/>
  <c r="M21" i="28"/>
  <c r="W21" i="28" s="1"/>
  <c r="L21" i="28"/>
  <c r="AL20" i="28"/>
  <c r="AK20" i="28"/>
  <c r="AH20" i="28"/>
  <c r="AE20" i="28"/>
  <c r="U20" i="28"/>
  <c r="T20" i="28"/>
  <c r="M20" i="28"/>
  <c r="W20" i="28" s="1"/>
  <c r="L20" i="28"/>
  <c r="V20" i="28" s="1"/>
  <c r="AL19" i="28"/>
  <c r="AK19" i="28"/>
  <c r="AH19" i="28"/>
  <c r="AE19" i="28"/>
  <c r="U19" i="28"/>
  <c r="T19" i="28"/>
  <c r="M19" i="28"/>
  <c r="W19" i="28" s="1"/>
  <c r="L19" i="28"/>
  <c r="AL18" i="28"/>
  <c r="AK18" i="28"/>
  <c r="AH18" i="28"/>
  <c r="AE18" i="28"/>
  <c r="U18" i="28"/>
  <c r="T18" i="28"/>
  <c r="M18" i="28"/>
  <c r="W18" i="28" s="1"/>
  <c r="L18" i="28"/>
  <c r="V18" i="28" s="1"/>
  <c r="AL17" i="28"/>
  <c r="AK17" i="28"/>
  <c r="AH17" i="28"/>
  <c r="AE17" i="28"/>
  <c r="U17" i="28"/>
  <c r="T17" i="28"/>
  <c r="M17" i="28"/>
  <c r="W17" i="28" s="1"/>
  <c r="L17" i="28"/>
  <c r="AL16" i="28"/>
  <c r="AK16" i="28"/>
  <c r="AH16" i="28"/>
  <c r="AE16" i="28"/>
  <c r="U16" i="28"/>
  <c r="T16" i="28"/>
  <c r="M16" i="28"/>
  <c r="W16" i="28" s="1"/>
  <c r="L16" i="28"/>
  <c r="AL15" i="28"/>
  <c r="AK15" i="28"/>
  <c r="AH15" i="28"/>
  <c r="AE15" i="28"/>
  <c r="U15" i="28"/>
  <c r="T15" i="28"/>
  <c r="M15" i="28"/>
  <c r="W15" i="28" s="1"/>
  <c r="L15" i="28"/>
  <c r="AL14" i="28"/>
  <c r="AK14" i="28"/>
  <c r="AH14" i="28"/>
  <c r="AE14" i="28"/>
  <c r="U14" i="28"/>
  <c r="T14" i="28"/>
  <c r="M14" i="28"/>
  <c r="W14" i="28" s="1"/>
  <c r="L14" i="28"/>
  <c r="AL13" i="28"/>
  <c r="AK13" i="28"/>
  <c r="AH13" i="28"/>
  <c r="AE13" i="28"/>
  <c r="U13" i="28"/>
  <c r="T13" i="28"/>
  <c r="M13" i="28"/>
  <c r="W13" i="28" s="1"/>
  <c r="L13" i="28"/>
  <c r="AL12" i="28"/>
  <c r="AK12" i="28"/>
  <c r="AH12" i="28"/>
  <c r="AE12" i="28"/>
  <c r="U12" i="28"/>
  <c r="T12" i="28"/>
  <c r="M12" i="28"/>
  <c r="W12" i="28" s="1"/>
  <c r="L12" i="28"/>
  <c r="AL11" i="28"/>
  <c r="AK11" i="28"/>
  <c r="AH11" i="28"/>
  <c r="AE11" i="28"/>
  <c r="U11" i="28"/>
  <c r="T11" i="28"/>
  <c r="M11" i="28"/>
  <c r="W11" i="28" s="1"/>
  <c r="L11" i="28"/>
  <c r="AL10" i="28"/>
  <c r="AK10" i="28"/>
  <c r="AH10" i="28"/>
  <c r="AE10" i="28"/>
  <c r="U10" i="28"/>
  <c r="T10" i="28"/>
  <c r="M10" i="28"/>
  <c r="L10" i="28"/>
  <c r="AL9" i="28"/>
  <c r="AK9" i="28"/>
  <c r="AH9" i="28"/>
  <c r="AE9" i="28"/>
  <c r="U9" i="28"/>
  <c r="T9" i="28"/>
  <c r="M9" i="28"/>
  <c r="W9" i="28" s="1"/>
  <c r="L9" i="28"/>
  <c r="AL8" i="28"/>
  <c r="AK8" i="28"/>
  <c r="AH8" i="28"/>
  <c r="AE8" i="28"/>
  <c r="U8" i="28"/>
  <c r="T8" i="28"/>
  <c r="M8" i="28"/>
  <c r="L8" i="28"/>
  <c r="V8" i="28" s="1"/>
  <c r="AL7" i="28"/>
  <c r="AK7" i="28"/>
  <c r="AH7" i="28"/>
  <c r="AE7" i="28"/>
  <c r="U7" i="28"/>
  <c r="T7" i="28"/>
  <c r="M7" i="28"/>
  <c r="L7" i="28"/>
  <c r="AL6" i="28"/>
  <c r="AK6" i="28"/>
  <c r="AH6" i="28"/>
  <c r="AE6" i="28"/>
  <c r="U6" i="28"/>
  <c r="T6" i="28"/>
  <c r="M6" i="28"/>
  <c r="W6" i="28" s="1"/>
  <c r="L6" i="28"/>
  <c r="AL5" i="28"/>
  <c r="AK5" i="28"/>
  <c r="AH5" i="28"/>
  <c r="AE5" i="28"/>
  <c r="U5" i="28"/>
  <c r="T5" i="28"/>
  <c r="M5" i="28"/>
  <c r="W5" i="28" s="1"/>
  <c r="L5" i="28"/>
  <c r="AL4" i="28"/>
  <c r="AK4" i="28"/>
  <c r="AH4" i="28"/>
  <c r="AE4" i="28"/>
  <c r="U4" i="28"/>
  <c r="T4" i="28"/>
  <c r="M4" i="28"/>
  <c r="W4" i="28" s="1"/>
  <c r="E4" i="27"/>
  <c r="I4" i="27" s="1"/>
  <c r="AC29" i="30" l="1"/>
  <c r="AD29" i="30" s="1"/>
  <c r="AC87" i="29"/>
  <c r="AD87" i="29" s="1"/>
  <c r="AC65" i="30"/>
  <c r="AD65" i="30" s="1"/>
  <c r="R84" i="29"/>
  <c r="S86" i="29"/>
  <c r="R99" i="29"/>
  <c r="AL103" i="30"/>
  <c r="O10" i="6" s="1"/>
  <c r="AC23" i="28"/>
  <c r="AD23" i="28" s="1"/>
  <c r="AC54" i="28"/>
  <c r="AD54" i="28" s="1"/>
  <c r="AC95" i="29"/>
  <c r="AD95" i="29" s="1"/>
  <c r="AF53" i="30"/>
  <c r="AG53" i="30" s="1"/>
  <c r="S11" i="28"/>
  <c r="AF22" i="30"/>
  <c r="AG22" i="30" s="1"/>
  <c r="AC77" i="30"/>
  <c r="AD77" i="30" s="1"/>
  <c r="AC78" i="30"/>
  <c r="AD78" i="30" s="1"/>
  <c r="AC79" i="30"/>
  <c r="AD79" i="30" s="1"/>
  <c r="AC80" i="30"/>
  <c r="AD80" i="30" s="1"/>
  <c r="AC81" i="30"/>
  <c r="AD81" i="30" s="1"/>
  <c r="AC82" i="30"/>
  <c r="AD82" i="30" s="1"/>
  <c r="AC16" i="28"/>
  <c r="AD16" i="28" s="1"/>
  <c r="AC82" i="29"/>
  <c r="AD82" i="29" s="1"/>
  <c r="AC102" i="29"/>
  <c r="AD102" i="29" s="1"/>
  <c r="AC36" i="30"/>
  <c r="AD36" i="30" s="1"/>
  <c r="AC39" i="30"/>
  <c r="AD39" i="30" s="1"/>
  <c r="S43" i="30"/>
  <c r="AC46" i="30"/>
  <c r="AD46" i="30" s="1"/>
  <c r="AC47" i="30"/>
  <c r="AD47" i="30" s="1"/>
  <c r="AC48" i="30"/>
  <c r="AD48" i="30" s="1"/>
  <c r="AC49" i="30"/>
  <c r="AD49" i="30" s="1"/>
  <c r="AC50" i="30"/>
  <c r="AD50" i="30" s="1"/>
  <c r="AF51" i="30"/>
  <c r="AG51" i="30" s="1"/>
  <c r="AC91" i="29"/>
  <c r="AD91" i="29" s="1"/>
  <c r="AC25" i="30"/>
  <c r="AD25" i="30" s="1"/>
  <c r="P57" i="30"/>
  <c r="AC6" i="28"/>
  <c r="AD6" i="28" s="1"/>
  <c r="S49" i="28"/>
  <c r="AC50" i="28"/>
  <c r="AD50" i="28" s="1"/>
  <c r="AC66" i="28"/>
  <c r="AD66" i="28" s="1"/>
  <c r="S93" i="28"/>
  <c r="AC98" i="29"/>
  <c r="AD98" i="29" s="1"/>
  <c r="AC99" i="29"/>
  <c r="AD99" i="29" s="1"/>
  <c r="AC100" i="29"/>
  <c r="AD100" i="29" s="1"/>
  <c r="AC101" i="29"/>
  <c r="AD101" i="29" s="1"/>
  <c r="AC23" i="30"/>
  <c r="AD23" i="30" s="1"/>
  <c r="P30" i="30"/>
  <c r="AM30" i="30" s="1"/>
  <c r="W65" i="30"/>
  <c r="N12" i="28"/>
  <c r="O12" i="28" s="1"/>
  <c r="Y12" i="28" s="1"/>
  <c r="AC58" i="28"/>
  <c r="AD58" i="28" s="1"/>
  <c r="AC76" i="28"/>
  <c r="AD76" i="28" s="1"/>
  <c r="AC79" i="28"/>
  <c r="AD79" i="28" s="1"/>
  <c r="AC84" i="29"/>
  <c r="AD84" i="29" s="1"/>
  <c r="AC85" i="29"/>
  <c r="AD85" i="29" s="1"/>
  <c r="AC93" i="29"/>
  <c r="AD93" i="29" s="1"/>
  <c r="S101" i="29"/>
  <c r="P8" i="30"/>
  <c r="AM8" i="30" s="1"/>
  <c r="S9" i="30"/>
  <c r="P60" i="30"/>
  <c r="Q60" i="30" s="1"/>
  <c r="P61" i="30"/>
  <c r="AF95" i="30"/>
  <c r="AG95" i="30" s="1"/>
  <c r="AC96" i="30"/>
  <c r="AD96" i="30" s="1"/>
  <c r="W86" i="29"/>
  <c r="AI101" i="30"/>
  <c r="AJ101" i="30" s="1"/>
  <c r="N90" i="29"/>
  <c r="O90" i="29" s="1"/>
  <c r="Y90" i="29" s="1"/>
  <c r="AI90" i="29"/>
  <c r="AJ90" i="29" s="1"/>
  <c r="W99" i="29"/>
  <c r="AC14" i="28"/>
  <c r="AD14" i="28" s="1"/>
  <c r="S35" i="28"/>
  <c r="AC62" i="28"/>
  <c r="AD62" i="28" s="1"/>
  <c r="AC86" i="29"/>
  <c r="AD86" i="29" s="1"/>
  <c r="AC90" i="29"/>
  <c r="AD90" i="29" s="1"/>
  <c r="S96" i="29"/>
  <c r="N9" i="30"/>
  <c r="O9" i="30" s="1"/>
  <c r="Y9" i="30" s="1"/>
  <c r="AF26" i="30"/>
  <c r="AG26" i="30" s="1"/>
  <c r="P62" i="30"/>
  <c r="AC63" i="30"/>
  <c r="AD63" i="30" s="1"/>
  <c r="P84" i="30"/>
  <c r="AM84" i="30" s="1"/>
  <c r="S88" i="30"/>
  <c r="P101" i="30"/>
  <c r="Q101" i="30" s="1"/>
  <c r="V87" i="29"/>
  <c r="AC62" i="30"/>
  <c r="AD62" i="30" s="1"/>
  <c r="N10" i="28"/>
  <c r="O10" i="28" s="1"/>
  <c r="Y10" i="28" s="1"/>
  <c r="AF46" i="28"/>
  <c r="AG46" i="28" s="1"/>
  <c r="V82" i="29"/>
  <c r="N85" i="29"/>
  <c r="O85" i="29" s="1"/>
  <c r="Y85" i="29" s="1"/>
  <c r="N93" i="29"/>
  <c r="X93" i="29" s="1"/>
  <c r="AF33" i="30"/>
  <c r="AG33" i="30" s="1"/>
  <c r="S93" i="30"/>
  <c r="S95" i="30"/>
  <c r="V12" i="28"/>
  <c r="AI12" i="28"/>
  <c r="AJ12" i="28" s="1"/>
  <c r="AI26" i="28"/>
  <c r="AJ26" i="28" s="1"/>
  <c r="S70" i="28"/>
  <c r="V80" i="29"/>
  <c r="R82" i="29"/>
  <c r="S85" i="29"/>
  <c r="N91" i="29"/>
  <c r="X91" i="29" s="1"/>
  <c r="V91" i="29"/>
  <c r="R93" i="29"/>
  <c r="V93" i="29"/>
  <c r="AI93" i="29"/>
  <c r="AJ93" i="29" s="1"/>
  <c r="R102" i="29"/>
  <c r="R38" i="30"/>
  <c r="AI44" i="30"/>
  <c r="AC56" i="30"/>
  <c r="AD56" i="30" s="1"/>
  <c r="AI62" i="30"/>
  <c r="AJ62" i="30" s="1"/>
  <c r="AI71" i="30"/>
  <c r="AJ71" i="30" s="1"/>
  <c r="P72" i="30"/>
  <c r="Q72" i="30" s="1"/>
  <c r="AC101" i="30"/>
  <c r="AD101" i="30" s="1"/>
  <c r="S71" i="28"/>
  <c r="P75" i="28"/>
  <c r="Q75" i="28" s="1"/>
  <c r="AC77" i="28"/>
  <c r="AD77" i="28" s="1"/>
  <c r="R91" i="29"/>
  <c r="S93" i="29"/>
  <c r="S95" i="29"/>
  <c r="V96" i="29"/>
  <c r="R98" i="29"/>
  <c r="AI98" i="29"/>
  <c r="AJ98" i="29" s="1"/>
  <c r="V99" i="29"/>
  <c r="R100" i="29"/>
  <c r="N101" i="29"/>
  <c r="X101" i="29" s="1"/>
  <c r="AC90" i="30"/>
  <c r="AD90" i="30" s="1"/>
  <c r="N81" i="29"/>
  <c r="O81" i="29" s="1"/>
  <c r="Y81" i="29" s="1"/>
  <c r="AC81" i="29"/>
  <c r="AD81" i="29" s="1"/>
  <c r="AF81" i="29"/>
  <c r="AG81" i="29" s="1"/>
  <c r="P81" i="29"/>
  <c r="AM81" i="29" s="1"/>
  <c r="AC92" i="29"/>
  <c r="AD92" i="29" s="1"/>
  <c r="V92" i="29"/>
  <c r="AF92" i="29"/>
  <c r="AG92" i="29" s="1"/>
  <c r="R92" i="29"/>
  <c r="N16" i="28"/>
  <c r="X16" i="28" s="1"/>
  <c r="V16" i="28"/>
  <c r="AI16" i="28"/>
  <c r="AJ16" i="28" s="1"/>
  <c r="AC27" i="28"/>
  <c r="AD27" i="28" s="1"/>
  <c r="AC41" i="28"/>
  <c r="AD41" i="28" s="1"/>
  <c r="S88" i="29"/>
  <c r="AI88" i="29"/>
  <c r="AJ88" i="29" s="1"/>
  <c r="V88" i="29"/>
  <c r="N88" i="29"/>
  <c r="AC12" i="28"/>
  <c r="AD12" i="28" s="1"/>
  <c r="R12" i="28"/>
  <c r="R16" i="28"/>
  <c r="N40" i="30"/>
  <c r="O40" i="30" s="1"/>
  <c r="Y40" i="30" s="1"/>
  <c r="P40" i="30"/>
  <c r="AM40" i="30" s="1"/>
  <c r="S45" i="30"/>
  <c r="V45" i="30"/>
  <c r="P45" i="30"/>
  <c r="Q45" i="30" s="1"/>
  <c r="V48" i="30"/>
  <c r="X90" i="29"/>
  <c r="AI92" i="29"/>
  <c r="AJ92" i="29" s="1"/>
  <c r="AC94" i="29"/>
  <c r="AD94" i="29" s="1"/>
  <c r="V94" i="29"/>
  <c r="R94" i="29"/>
  <c r="AI84" i="29"/>
  <c r="AJ84" i="29" s="1"/>
  <c r="AI86" i="29"/>
  <c r="AJ86" i="29" s="1"/>
  <c r="R90" i="29"/>
  <c r="AI95" i="29"/>
  <c r="AJ95" i="29" s="1"/>
  <c r="AI100" i="29"/>
  <c r="AJ100" i="29" s="1"/>
  <c r="V43" i="30"/>
  <c r="V46" i="30"/>
  <c r="AI57" i="30"/>
  <c r="AJ57" i="30" s="1"/>
  <c r="N7" i="28"/>
  <c r="X7" i="28" s="1"/>
  <c r="R8" i="28"/>
  <c r="AI22" i="28"/>
  <c r="AJ22" i="28" s="1"/>
  <c r="AI23" i="28"/>
  <c r="AJ23" i="28" s="1"/>
  <c r="AC32" i="28"/>
  <c r="AD32" i="28" s="1"/>
  <c r="R70" i="28"/>
  <c r="S101" i="28"/>
  <c r="AF101" i="28"/>
  <c r="AG101" i="28" s="1"/>
  <c r="AI82" i="29"/>
  <c r="AJ82" i="29" s="1"/>
  <c r="N84" i="29"/>
  <c r="X84" i="29" s="1"/>
  <c r="V84" i="29"/>
  <c r="R85" i="29"/>
  <c r="V85" i="29"/>
  <c r="AI85" i="29"/>
  <c r="AJ85" i="29" s="1"/>
  <c r="V86" i="29"/>
  <c r="S87" i="29"/>
  <c r="AF90" i="29"/>
  <c r="AG90" i="29" s="1"/>
  <c r="S91" i="29"/>
  <c r="AI94" i="29"/>
  <c r="AJ94" i="29" s="1"/>
  <c r="R95" i="29"/>
  <c r="V95" i="29"/>
  <c r="N98" i="29"/>
  <c r="X98" i="29" s="1"/>
  <c r="V98" i="29"/>
  <c r="N99" i="29"/>
  <c r="X99" i="29" s="1"/>
  <c r="N100" i="29"/>
  <c r="X100" i="29" s="1"/>
  <c r="V100" i="29"/>
  <c r="R101" i="29"/>
  <c r="V101" i="29"/>
  <c r="AI101" i="29"/>
  <c r="AJ101" i="29" s="1"/>
  <c r="V102" i="29"/>
  <c r="AI36" i="30"/>
  <c r="AJ36" i="30" s="1"/>
  <c r="V47" i="30"/>
  <c r="AC54" i="30"/>
  <c r="AD54" i="30" s="1"/>
  <c r="AC61" i="30"/>
  <c r="AD61" i="30" s="1"/>
  <c r="P64" i="30"/>
  <c r="Q64" i="30" s="1"/>
  <c r="AC73" i="30"/>
  <c r="AD73" i="30" s="1"/>
  <c r="V73" i="29"/>
  <c r="AF84" i="29"/>
  <c r="AG84" i="29" s="1"/>
  <c r="AI87" i="29"/>
  <c r="AJ87" i="29" s="1"/>
  <c r="V90" i="29"/>
  <c r="N92" i="29"/>
  <c r="X92" i="29" s="1"/>
  <c r="AF98" i="29"/>
  <c r="AG98" i="29" s="1"/>
  <c r="S99" i="29"/>
  <c r="AF100" i="29"/>
  <c r="AG100" i="29" s="1"/>
  <c r="AI102" i="29"/>
  <c r="AJ102" i="29" s="1"/>
  <c r="AF31" i="30"/>
  <c r="AG31" i="30" s="1"/>
  <c r="V49" i="30"/>
  <c r="AC52" i="30"/>
  <c r="AD52" i="30" s="1"/>
  <c r="AC57" i="30"/>
  <c r="AD57" i="30" s="1"/>
  <c r="AI67" i="30"/>
  <c r="AJ67" i="30" s="1"/>
  <c r="P68" i="30"/>
  <c r="Q68" i="30" s="1"/>
  <c r="AC69" i="30"/>
  <c r="AD69" i="30" s="1"/>
  <c r="N88" i="30"/>
  <c r="X88" i="30" s="1"/>
  <c r="S97" i="30"/>
  <c r="S98" i="30"/>
  <c r="AC100" i="30"/>
  <c r="AD100" i="30" s="1"/>
  <c r="W89" i="29"/>
  <c r="S89" i="29"/>
  <c r="R89" i="29"/>
  <c r="W8" i="28"/>
  <c r="N18" i="28"/>
  <c r="X18" i="28" s="1"/>
  <c r="P94" i="28"/>
  <c r="Z94" i="28" s="1"/>
  <c r="S99" i="28"/>
  <c r="AI99" i="29"/>
  <c r="AJ99" i="29" s="1"/>
  <c r="AI48" i="30"/>
  <c r="AJ48" i="30" s="1"/>
  <c r="S48" i="28"/>
  <c r="AI70" i="28"/>
  <c r="AJ70" i="28" s="1"/>
  <c r="W71" i="28"/>
  <c r="P92" i="28"/>
  <c r="AM92" i="28" s="1"/>
  <c r="AF92" i="28"/>
  <c r="AG92" i="28" s="1"/>
  <c r="AF99" i="28"/>
  <c r="AG99" i="28" s="1"/>
  <c r="AF86" i="29"/>
  <c r="AG86" i="29" s="1"/>
  <c r="N86" i="29"/>
  <c r="AI89" i="29"/>
  <c r="AJ89" i="29" s="1"/>
  <c r="W35" i="30"/>
  <c r="S35" i="30"/>
  <c r="AI8" i="28"/>
  <c r="AJ8" i="28" s="1"/>
  <c r="W10" i="28"/>
  <c r="AI17" i="28"/>
  <c r="AJ17" i="28" s="1"/>
  <c r="AI18" i="28"/>
  <c r="AJ18" i="28" s="1"/>
  <c r="AI31" i="28"/>
  <c r="AJ31" i="28" s="1"/>
  <c r="AI91" i="29"/>
  <c r="AJ91" i="29" s="1"/>
  <c r="AI47" i="30"/>
  <c r="AJ47" i="30" s="1"/>
  <c r="S5" i="28"/>
  <c r="S13" i="28"/>
  <c r="N20" i="28"/>
  <c r="O20" i="28" s="1"/>
  <c r="Y20" i="28" s="1"/>
  <c r="R31" i="28"/>
  <c r="P42" i="28"/>
  <c r="AM42" i="28" s="1"/>
  <c r="S91" i="28"/>
  <c r="AF94" i="28"/>
  <c r="AG94" i="28" s="1"/>
  <c r="N89" i="29"/>
  <c r="X89" i="29" s="1"/>
  <c r="O92" i="29"/>
  <c r="Y92" i="29" s="1"/>
  <c r="W41" i="30"/>
  <c r="N41" i="30"/>
  <c r="O41" i="30" s="1"/>
  <c r="Y41" i="30" s="1"/>
  <c r="AI58" i="30"/>
  <c r="AJ58" i="30" s="1"/>
  <c r="AI6" i="28"/>
  <c r="AJ6" i="28" s="1"/>
  <c r="W7" i="28"/>
  <c r="AI10" i="28"/>
  <c r="AJ10" i="28" s="1"/>
  <c r="AI14" i="28"/>
  <c r="AJ14" i="28" s="1"/>
  <c r="R18" i="28"/>
  <c r="R20" i="28"/>
  <c r="N5" i="28"/>
  <c r="X5" i="28" s="1"/>
  <c r="AC8" i="28"/>
  <c r="AD8" i="28" s="1"/>
  <c r="AC10" i="28"/>
  <c r="AD10" i="28" s="1"/>
  <c r="N13" i="28"/>
  <c r="X13" i="28" s="1"/>
  <c r="S15" i="28"/>
  <c r="S17" i="28"/>
  <c r="AC18" i="28"/>
  <c r="AD18" i="28" s="1"/>
  <c r="S19" i="28"/>
  <c r="P21" i="28"/>
  <c r="AM21" i="28" s="1"/>
  <c r="P25" i="28"/>
  <c r="Z25" i="28" s="1"/>
  <c r="P29" i="28"/>
  <c r="Q29" i="28" s="1"/>
  <c r="P33" i="28"/>
  <c r="AM33" i="28" s="1"/>
  <c r="S39" i="28"/>
  <c r="AC42" i="28"/>
  <c r="AD42" i="28" s="1"/>
  <c r="P47" i="28"/>
  <c r="AM47" i="28" s="1"/>
  <c r="AI48" i="28"/>
  <c r="AJ48" i="28" s="1"/>
  <c r="AC49" i="28"/>
  <c r="AD49" i="28" s="1"/>
  <c r="AC74" i="28"/>
  <c r="AD74" i="28" s="1"/>
  <c r="AF90" i="28"/>
  <c r="AG90" i="28" s="1"/>
  <c r="P96" i="28"/>
  <c r="AM96" i="28" s="1"/>
  <c r="AF96" i="28"/>
  <c r="AG96" i="28" s="1"/>
  <c r="AC83" i="29"/>
  <c r="AD83" i="29" s="1"/>
  <c r="P83" i="29"/>
  <c r="Q83" i="29" s="1"/>
  <c r="W83" i="29"/>
  <c r="N83" i="29"/>
  <c r="O83" i="29" s="1"/>
  <c r="Y83" i="29" s="1"/>
  <c r="AF83" i="29"/>
  <c r="AG83" i="29" s="1"/>
  <c r="R86" i="29"/>
  <c r="R87" i="29"/>
  <c r="N87" i="29"/>
  <c r="X87" i="29" s="1"/>
  <c r="R88" i="29"/>
  <c r="AF88" i="29"/>
  <c r="AG88" i="29" s="1"/>
  <c r="N96" i="29"/>
  <c r="R96" i="29"/>
  <c r="AF96" i="29"/>
  <c r="AG96" i="29" s="1"/>
  <c r="AI96" i="29"/>
  <c r="AJ96" i="29" s="1"/>
  <c r="N97" i="29"/>
  <c r="X97" i="29" s="1"/>
  <c r="W97" i="29"/>
  <c r="S97" i="29"/>
  <c r="R97" i="29"/>
  <c r="W44" i="30"/>
  <c r="N44" i="30"/>
  <c r="O44" i="30" s="1"/>
  <c r="Y44" i="30" s="1"/>
  <c r="AC44" i="30"/>
  <c r="AD44" i="30" s="1"/>
  <c r="P44" i="30"/>
  <c r="AF44" i="30"/>
  <c r="AG44" i="30" s="1"/>
  <c r="AI46" i="30"/>
  <c r="AJ46" i="30" s="1"/>
  <c r="W68" i="30"/>
  <c r="S84" i="29"/>
  <c r="W84" i="29"/>
  <c r="S92" i="29"/>
  <c r="W92" i="29"/>
  <c r="N94" i="29"/>
  <c r="N95" i="29"/>
  <c r="X95" i="29" s="1"/>
  <c r="AI97" i="29"/>
  <c r="AJ97" i="29" s="1"/>
  <c r="S100" i="29"/>
  <c r="W100" i="29"/>
  <c r="N102" i="29"/>
  <c r="AF9" i="30"/>
  <c r="AG9" i="30" s="1"/>
  <c r="S11" i="30"/>
  <c r="S12" i="30"/>
  <c r="N13" i="30"/>
  <c r="O13" i="30" s="1"/>
  <c r="Y13" i="30" s="1"/>
  <c r="S36" i="30"/>
  <c r="N46" i="30"/>
  <c r="O46" i="30" s="1"/>
  <c r="Y46" i="30" s="1"/>
  <c r="N47" i="30"/>
  <c r="O47" i="30" s="1"/>
  <c r="Y47" i="30" s="1"/>
  <c r="N48" i="30"/>
  <c r="O48" i="30" s="1"/>
  <c r="Y48" i="30" s="1"/>
  <c r="N49" i="30"/>
  <c r="O49" i="30" s="1"/>
  <c r="Y49" i="30" s="1"/>
  <c r="P58" i="30"/>
  <c r="Q58" i="30" s="1"/>
  <c r="AC58" i="30"/>
  <c r="AD58" i="30" s="1"/>
  <c r="S59" i="30"/>
  <c r="AI64" i="30"/>
  <c r="AJ64" i="30" s="1"/>
  <c r="P67" i="30"/>
  <c r="Z67" i="30" s="1"/>
  <c r="AC67" i="30"/>
  <c r="AD67" i="30" s="1"/>
  <c r="AI68" i="30"/>
  <c r="AJ68" i="30" s="1"/>
  <c r="P71" i="30"/>
  <c r="Z71" i="30" s="1"/>
  <c r="AC71" i="30"/>
  <c r="AD71" i="30" s="1"/>
  <c r="AI72" i="30"/>
  <c r="AJ72" i="30" s="1"/>
  <c r="P87" i="30"/>
  <c r="Z87" i="30" s="1"/>
  <c r="W98" i="30"/>
  <c r="AC88" i="29"/>
  <c r="AD88" i="29" s="1"/>
  <c r="AC89" i="29"/>
  <c r="AD89" i="29" s="1"/>
  <c r="S90" i="29"/>
  <c r="AF94" i="29"/>
  <c r="AG94" i="29" s="1"/>
  <c r="AC96" i="29"/>
  <c r="AD96" i="29" s="1"/>
  <c r="AC97" i="29"/>
  <c r="AD97" i="29" s="1"/>
  <c r="S98" i="29"/>
  <c r="AF102" i="29"/>
  <c r="AG102" i="29" s="1"/>
  <c r="AC19" i="30"/>
  <c r="AD19" i="30" s="1"/>
  <c r="AF24" i="30"/>
  <c r="AG24" i="30" s="1"/>
  <c r="AF28" i="30"/>
  <c r="AG28" i="30" s="1"/>
  <c r="AF36" i="30"/>
  <c r="AG36" i="30" s="1"/>
  <c r="R37" i="30"/>
  <c r="S41" i="30"/>
  <c r="P43" i="30"/>
  <c r="Q43" i="30" s="1"/>
  <c r="S44" i="30"/>
  <c r="R46" i="30"/>
  <c r="R47" i="30"/>
  <c r="R48" i="30"/>
  <c r="R49" i="30"/>
  <c r="AF55" i="30"/>
  <c r="AG55" i="30" s="1"/>
  <c r="AI61" i="30"/>
  <c r="AJ61" i="30" s="1"/>
  <c r="AC64" i="30"/>
  <c r="AD64" i="30" s="1"/>
  <c r="AC68" i="30"/>
  <c r="AD68" i="30" s="1"/>
  <c r="AC72" i="30"/>
  <c r="AD72" i="30" s="1"/>
  <c r="AC86" i="30"/>
  <c r="AD86" i="30" s="1"/>
  <c r="AF93" i="30"/>
  <c r="AG93" i="30" s="1"/>
  <c r="P99" i="30"/>
  <c r="AM99" i="30" s="1"/>
  <c r="AI100" i="30"/>
  <c r="AJ100" i="30" s="1"/>
  <c r="S94" i="29"/>
  <c r="S102" i="29"/>
  <c r="AI37" i="30"/>
  <c r="AJ37" i="30" s="1"/>
  <c r="AI41" i="30"/>
  <c r="AJ41" i="30" s="1"/>
  <c r="AJ44" i="30"/>
  <c r="P12" i="30"/>
  <c r="AM12" i="30" s="1"/>
  <c r="AI12" i="30"/>
  <c r="AJ12" i="30" s="1"/>
  <c r="AI8" i="30"/>
  <c r="AJ8" i="30" s="1"/>
  <c r="AF13" i="30"/>
  <c r="AG13" i="30" s="1"/>
  <c r="AC15" i="30"/>
  <c r="AD15" i="30" s="1"/>
  <c r="AF20" i="30"/>
  <c r="AG20" i="30" s="1"/>
  <c r="P13" i="30"/>
  <c r="Z13" i="30" s="1"/>
  <c r="S7" i="30"/>
  <c r="S8" i="30"/>
  <c r="P9" i="30"/>
  <c r="Z9" i="30" s="1"/>
  <c r="S13" i="30"/>
  <c r="AC16" i="30"/>
  <c r="AD16" i="30" s="1"/>
  <c r="AF18" i="30"/>
  <c r="AG18" i="30" s="1"/>
  <c r="R10" i="30"/>
  <c r="AI10" i="30"/>
  <c r="AJ10" i="30" s="1"/>
  <c r="AC11" i="30"/>
  <c r="AD11" i="30" s="1"/>
  <c r="R14" i="30"/>
  <c r="AI14" i="30"/>
  <c r="AJ14" i="30" s="1"/>
  <c r="V21" i="30"/>
  <c r="R21" i="30"/>
  <c r="N21" i="30"/>
  <c r="AF21" i="30"/>
  <c r="AG21" i="30" s="1"/>
  <c r="P21" i="30"/>
  <c r="S21" i="30"/>
  <c r="V27" i="30"/>
  <c r="R27" i="30"/>
  <c r="N27" i="30"/>
  <c r="AF27" i="30"/>
  <c r="AG27" i="30" s="1"/>
  <c r="P27" i="30"/>
  <c r="S27" i="30"/>
  <c r="AF43" i="30"/>
  <c r="AG43" i="30" s="1"/>
  <c r="T103" i="30"/>
  <c r="B10" i="6" s="1"/>
  <c r="P6" i="30"/>
  <c r="N7" i="30"/>
  <c r="AF7" i="30"/>
  <c r="AG7" i="30" s="1"/>
  <c r="R8" i="30"/>
  <c r="V9" i="30"/>
  <c r="AC9" i="30"/>
  <c r="AD9" i="30" s="1"/>
  <c r="P10" i="30"/>
  <c r="N11" i="30"/>
  <c r="AF11" i="30"/>
  <c r="AG11" i="30" s="1"/>
  <c r="R12" i="30"/>
  <c r="V13" i="30"/>
  <c r="AC13" i="30"/>
  <c r="AD13" i="30" s="1"/>
  <c r="P14" i="30"/>
  <c r="N15" i="30"/>
  <c r="W16" i="30"/>
  <c r="AC21" i="30"/>
  <c r="AD21" i="30" s="1"/>
  <c r="AC27" i="30"/>
  <c r="AD27" i="30" s="1"/>
  <c r="AF32" i="30"/>
  <c r="AG32" i="30" s="1"/>
  <c r="S32" i="30"/>
  <c r="W32" i="30"/>
  <c r="AF34" i="30"/>
  <c r="AG34" i="30" s="1"/>
  <c r="S34" i="30"/>
  <c r="W34" i="30"/>
  <c r="R6" i="30"/>
  <c r="AI6" i="30"/>
  <c r="AJ6" i="30" s="1"/>
  <c r="V7" i="30"/>
  <c r="AC7" i="30"/>
  <c r="AD7" i="30" s="1"/>
  <c r="V19" i="30"/>
  <c r="R19" i="30"/>
  <c r="N19" i="30"/>
  <c r="AF19" i="30"/>
  <c r="AG19" i="30" s="1"/>
  <c r="P19" i="30"/>
  <c r="S19" i="30"/>
  <c r="V25" i="30"/>
  <c r="R25" i="30"/>
  <c r="N25" i="30"/>
  <c r="AF25" i="30"/>
  <c r="AG25" i="30" s="1"/>
  <c r="P25" i="30"/>
  <c r="S25" i="30"/>
  <c r="V29" i="30"/>
  <c r="R29" i="30"/>
  <c r="N29" i="30"/>
  <c r="AF29" i="30"/>
  <c r="AG29" i="30" s="1"/>
  <c r="P29" i="30"/>
  <c r="S29" i="30"/>
  <c r="U103" i="30"/>
  <c r="C10" i="6" s="1"/>
  <c r="AE103" i="30"/>
  <c r="AK103" i="30"/>
  <c r="N10" i="6" s="1"/>
  <c r="S6" i="30"/>
  <c r="V6" i="30"/>
  <c r="AC6" i="30"/>
  <c r="AD6" i="30" s="1"/>
  <c r="P7" i="30"/>
  <c r="N8" i="30"/>
  <c r="AF8" i="30"/>
  <c r="AG8" i="30" s="1"/>
  <c r="R9" i="30"/>
  <c r="AI9" i="30"/>
  <c r="AJ9" i="30" s="1"/>
  <c r="S10" i="30"/>
  <c r="V10" i="30"/>
  <c r="AC10" i="30"/>
  <c r="AD10" i="30" s="1"/>
  <c r="P11" i="30"/>
  <c r="N12" i="30"/>
  <c r="AF12" i="30"/>
  <c r="AG12" i="30" s="1"/>
  <c r="R13" i="30"/>
  <c r="AI13" i="30"/>
  <c r="AJ13" i="30" s="1"/>
  <c r="S14" i="30"/>
  <c r="V14" i="30"/>
  <c r="AC14" i="30"/>
  <c r="AD14" i="30" s="1"/>
  <c r="P15" i="30"/>
  <c r="V16" i="30"/>
  <c r="R16" i="30"/>
  <c r="N16" i="30"/>
  <c r="AF16" i="30"/>
  <c r="AG16" i="30" s="1"/>
  <c r="P16" i="30"/>
  <c r="S16" i="30"/>
  <c r="AI30" i="30"/>
  <c r="AJ30" i="30" s="1"/>
  <c r="AI32" i="30"/>
  <c r="AJ32" i="30" s="1"/>
  <c r="AI34" i="30"/>
  <c r="AJ34" i="30" s="1"/>
  <c r="V11" i="30"/>
  <c r="V15" i="30"/>
  <c r="S15" i="30"/>
  <c r="V23" i="30"/>
  <c r="R23" i="30"/>
  <c r="N23" i="30"/>
  <c r="AF23" i="30"/>
  <c r="AG23" i="30" s="1"/>
  <c r="P23" i="30"/>
  <c r="S23" i="30"/>
  <c r="Q40" i="30"/>
  <c r="AH103" i="30"/>
  <c r="N6" i="30"/>
  <c r="AF6" i="30"/>
  <c r="AG6" i="30" s="1"/>
  <c r="R7" i="30"/>
  <c r="AI7" i="30"/>
  <c r="AJ7" i="30" s="1"/>
  <c r="V8" i="30"/>
  <c r="AC8" i="30"/>
  <c r="AD8" i="30" s="1"/>
  <c r="N10" i="30"/>
  <c r="AF10" i="30"/>
  <c r="AG10" i="30" s="1"/>
  <c r="R11" i="30"/>
  <c r="AI11" i="30"/>
  <c r="AJ11" i="30" s="1"/>
  <c r="V12" i="30"/>
  <c r="AC12" i="30"/>
  <c r="AD12" i="30" s="1"/>
  <c r="N14" i="30"/>
  <c r="AF14" i="30"/>
  <c r="AG14" i="30" s="1"/>
  <c r="R15" i="30"/>
  <c r="AF15" i="30"/>
  <c r="AG15" i="30" s="1"/>
  <c r="AI16" i="30"/>
  <c r="AJ16" i="30" s="1"/>
  <c r="V17" i="30"/>
  <c r="R17" i="30"/>
  <c r="N17" i="30"/>
  <c r="AF17" i="30"/>
  <c r="AG17" i="30" s="1"/>
  <c r="P17" i="30"/>
  <c r="S17" i="30"/>
  <c r="AC17" i="30"/>
  <c r="AD17" i="30" s="1"/>
  <c r="W42" i="30"/>
  <c r="P42" i="30"/>
  <c r="AI42" i="30"/>
  <c r="AJ42" i="30" s="1"/>
  <c r="AC42" i="30"/>
  <c r="AD42" i="30" s="1"/>
  <c r="N42" i="30"/>
  <c r="AF70" i="30"/>
  <c r="AG70" i="30" s="1"/>
  <c r="S70" i="30"/>
  <c r="V70" i="30"/>
  <c r="R70" i="30"/>
  <c r="N70" i="30"/>
  <c r="P70" i="30"/>
  <c r="AC70" i="30"/>
  <c r="AD70" i="30" s="1"/>
  <c r="AI15" i="30"/>
  <c r="AJ15" i="30" s="1"/>
  <c r="AI17" i="30"/>
  <c r="AJ17" i="30" s="1"/>
  <c r="P18" i="30"/>
  <c r="AI19" i="30"/>
  <c r="AJ19" i="30" s="1"/>
  <c r="P20" i="30"/>
  <c r="AI21" i="30"/>
  <c r="AJ21" i="30" s="1"/>
  <c r="P22" i="30"/>
  <c r="AI23" i="30"/>
  <c r="AJ23" i="30" s="1"/>
  <c r="P24" i="30"/>
  <c r="AI25" i="30"/>
  <c r="AJ25" i="30" s="1"/>
  <c r="P26" i="30"/>
  <c r="AI27" i="30"/>
  <c r="AJ27" i="30" s="1"/>
  <c r="P28" i="30"/>
  <c r="AI29" i="30"/>
  <c r="AJ29" i="30" s="1"/>
  <c r="AC31" i="30"/>
  <c r="AD31" i="30" s="1"/>
  <c r="S31" i="30"/>
  <c r="AC33" i="30"/>
  <c r="AD33" i="30" s="1"/>
  <c r="S33" i="30"/>
  <c r="AC35" i="30"/>
  <c r="AD35" i="30" s="1"/>
  <c r="AF45" i="30"/>
  <c r="AG45" i="30" s="1"/>
  <c r="S83" i="30"/>
  <c r="AI83" i="30"/>
  <c r="AJ83" i="30" s="1"/>
  <c r="V83" i="30"/>
  <c r="R83" i="30"/>
  <c r="N83" i="30"/>
  <c r="AC83" i="30"/>
  <c r="AD83" i="30" s="1"/>
  <c r="P83" i="30"/>
  <c r="V18" i="30"/>
  <c r="R18" i="30"/>
  <c r="N18" i="30"/>
  <c r="AC18" i="30"/>
  <c r="AD18" i="30" s="1"/>
  <c r="V20" i="30"/>
  <c r="R20" i="30"/>
  <c r="N20" i="30"/>
  <c r="AC20" i="30"/>
  <c r="AD20" i="30" s="1"/>
  <c r="V22" i="30"/>
  <c r="R22" i="30"/>
  <c r="N22" i="30"/>
  <c r="AC22" i="30"/>
  <c r="AD22" i="30" s="1"/>
  <c r="V24" i="30"/>
  <c r="R24" i="30"/>
  <c r="N24" i="30"/>
  <c r="AC24" i="30"/>
  <c r="AD24" i="30" s="1"/>
  <c r="V26" i="30"/>
  <c r="R26" i="30"/>
  <c r="N26" i="30"/>
  <c r="AC26" i="30"/>
  <c r="AD26" i="30" s="1"/>
  <c r="V28" i="30"/>
  <c r="R28" i="30"/>
  <c r="N28" i="30"/>
  <c r="AC28" i="30"/>
  <c r="AD28" i="30" s="1"/>
  <c r="AC30" i="30"/>
  <c r="AD30" i="30" s="1"/>
  <c r="V30" i="30"/>
  <c r="R30" i="30"/>
  <c r="N30" i="30"/>
  <c r="AI31" i="30"/>
  <c r="AJ31" i="30" s="1"/>
  <c r="AI33" i="30"/>
  <c r="AJ33" i="30" s="1"/>
  <c r="AF35" i="30"/>
  <c r="AG35" i="30" s="1"/>
  <c r="AF37" i="30"/>
  <c r="AG37" i="30" s="1"/>
  <c r="S39" i="30"/>
  <c r="N39" i="30"/>
  <c r="R39" i="30"/>
  <c r="P39" i="30"/>
  <c r="AI39" i="30"/>
  <c r="AJ39" i="30" s="1"/>
  <c r="S76" i="30"/>
  <c r="V76" i="30"/>
  <c r="R76" i="30"/>
  <c r="N76" i="30"/>
  <c r="P76" i="30"/>
  <c r="AC76" i="30"/>
  <c r="AD76" i="30" s="1"/>
  <c r="S18" i="30"/>
  <c r="AI18" i="30"/>
  <c r="AJ18" i="30" s="1"/>
  <c r="S20" i="30"/>
  <c r="AI20" i="30"/>
  <c r="AJ20" i="30" s="1"/>
  <c r="S22" i="30"/>
  <c r="AI22" i="30"/>
  <c r="AJ22" i="30" s="1"/>
  <c r="S24" i="30"/>
  <c r="AI24" i="30"/>
  <c r="AJ24" i="30" s="1"/>
  <c r="S26" i="30"/>
  <c r="AI26" i="30"/>
  <c r="AJ26" i="30" s="1"/>
  <c r="S28" i="30"/>
  <c r="AI28" i="30"/>
  <c r="AJ28" i="30" s="1"/>
  <c r="S30" i="30"/>
  <c r="AF30" i="30"/>
  <c r="AG30" i="30" s="1"/>
  <c r="AC32" i="30"/>
  <c r="AD32" i="30" s="1"/>
  <c r="AC34" i="30"/>
  <c r="AD34" i="30" s="1"/>
  <c r="AI35" i="30"/>
  <c r="AJ35" i="30" s="1"/>
  <c r="W38" i="30"/>
  <c r="P38" i="30"/>
  <c r="N38" i="30"/>
  <c r="AI38" i="30"/>
  <c r="AJ38" i="30" s="1"/>
  <c r="V39" i="30"/>
  <c r="AF41" i="30"/>
  <c r="AG41" i="30" s="1"/>
  <c r="N31" i="30"/>
  <c r="R31" i="30"/>
  <c r="V31" i="30"/>
  <c r="N32" i="30"/>
  <c r="R32" i="30"/>
  <c r="V32" i="30"/>
  <c r="N33" i="30"/>
  <c r="R33" i="30"/>
  <c r="V33" i="30"/>
  <c r="N34" i="30"/>
  <c r="R34" i="30"/>
  <c r="V34" i="30"/>
  <c r="N35" i="30"/>
  <c r="R35" i="30"/>
  <c r="V35" i="30"/>
  <c r="N36" i="30"/>
  <c r="R36" i="30"/>
  <c r="V36" i="30"/>
  <c r="N37" i="30"/>
  <c r="S38" i="30"/>
  <c r="V38" i="30"/>
  <c r="AC38" i="30"/>
  <c r="AD38" i="30" s="1"/>
  <c r="AF40" i="30"/>
  <c r="AG40" i="30" s="1"/>
  <c r="R41" i="30"/>
  <c r="S42" i="30"/>
  <c r="R42" i="30"/>
  <c r="N43" i="30"/>
  <c r="AC43" i="30"/>
  <c r="AD43" i="30" s="1"/>
  <c r="AI43" i="30"/>
  <c r="AJ43" i="30" s="1"/>
  <c r="R44" i="30"/>
  <c r="N45" i="30"/>
  <c r="AC45" i="30"/>
  <c r="AD45" i="30" s="1"/>
  <c r="AI45" i="30"/>
  <c r="AJ45" i="30" s="1"/>
  <c r="AF46" i="30"/>
  <c r="AG46" i="30" s="1"/>
  <c r="AF48" i="30"/>
  <c r="AG48" i="30" s="1"/>
  <c r="P31" i="30"/>
  <c r="P32" i="30"/>
  <c r="P33" i="30"/>
  <c r="P34" i="30"/>
  <c r="P35" i="30"/>
  <c r="P36" i="30"/>
  <c r="S37" i="30"/>
  <c r="P37" i="30"/>
  <c r="AF38" i="30"/>
  <c r="AG38" i="30" s="1"/>
  <c r="S40" i="30"/>
  <c r="V40" i="30"/>
  <c r="AC40" i="30"/>
  <c r="AD40" i="30" s="1"/>
  <c r="P41" i="30"/>
  <c r="R43" i="30"/>
  <c r="R45" i="30"/>
  <c r="AF47" i="30"/>
  <c r="AG47" i="30" s="1"/>
  <c r="AF49" i="30"/>
  <c r="AG49" i="30" s="1"/>
  <c r="AC37" i="30"/>
  <c r="AD37" i="30" s="1"/>
  <c r="AF39" i="30"/>
  <c r="AG39" i="30" s="1"/>
  <c r="R40" i="30"/>
  <c r="AI40" i="30"/>
  <c r="AJ40" i="30" s="1"/>
  <c r="V41" i="30"/>
  <c r="AC41" i="30"/>
  <c r="AD41" i="30" s="1"/>
  <c r="AF42" i="30"/>
  <c r="AG42" i="30" s="1"/>
  <c r="V50" i="30"/>
  <c r="R50" i="30"/>
  <c r="N50" i="30"/>
  <c r="S50" i="30"/>
  <c r="AF50" i="30"/>
  <c r="AG50" i="30" s="1"/>
  <c r="P50" i="30"/>
  <c r="V52" i="30"/>
  <c r="R52" i="30"/>
  <c r="N52" i="30"/>
  <c r="S52" i="30"/>
  <c r="AF52" i="30"/>
  <c r="AG52" i="30" s="1"/>
  <c r="P52" i="30"/>
  <c r="V54" i="30"/>
  <c r="R54" i="30"/>
  <c r="N54" i="30"/>
  <c r="S54" i="30"/>
  <c r="AF54" i="30"/>
  <c r="AG54" i="30" s="1"/>
  <c r="P54" i="30"/>
  <c r="V56" i="30"/>
  <c r="R56" i="30"/>
  <c r="N56" i="30"/>
  <c r="S56" i="30"/>
  <c r="AF56" i="30"/>
  <c r="AG56" i="30" s="1"/>
  <c r="P56" i="30"/>
  <c r="V59" i="30"/>
  <c r="R59" i="30"/>
  <c r="N59" i="30"/>
  <c r="AC59" i="30"/>
  <c r="AD59" i="30" s="1"/>
  <c r="P59" i="30"/>
  <c r="AF59" i="30"/>
  <c r="AG59" i="30" s="1"/>
  <c r="AF63" i="30"/>
  <c r="AG63" i="30" s="1"/>
  <c r="S63" i="30"/>
  <c r="V63" i="30"/>
  <c r="R63" i="30"/>
  <c r="N63" i="30"/>
  <c r="P63" i="30"/>
  <c r="AF66" i="30"/>
  <c r="AG66" i="30" s="1"/>
  <c r="S66" i="30"/>
  <c r="V66" i="30"/>
  <c r="R66" i="30"/>
  <c r="N66" i="30"/>
  <c r="P66" i="30"/>
  <c r="AC66" i="30"/>
  <c r="AD66" i="30" s="1"/>
  <c r="AF74" i="30"/>
  <c r="AG74" i="30" s="1"/>
  <c r="S74" i="30"/>
  <c r="V74" i="30"/>
  <c r="R74" i="30"/>
  <c r="N74" i="30"/>
  <c r="P74" i="30"/>
  <c r="AC74" i="30"/>
  <c r="AD74" i="30" s="1"/>
  <c r="AF88" i="30"/>
  <c r="AG88" i="30" s="1"/>
  <c r="AI49" i="30"/>
  <c r="AJ49" i="30" s="1"/>
  <c r="S51" i="30"/>
  <c r="AI51" i="30"/>
  <c r="AJ51" i="30" s="1"/>
  <c r="S53" i="30"/>
  <c r="AI53" i="30"/>
  <c r="AJ53" i="30" s="1"/>
  <c r="S55" i="30"/>
  <c r="AI55" i="30"/>
  <c r="AJ55" i="30" s="1"/>
  <c r="V60" i="30"/>
  <c r="R60" i="30"/>
  <c r="N60" i="30"/>
  <c r="S60" i="30"/>
  <c r="AF60" i="30"/>
  <c r="AG60" i="30" s="1"/>
  <c r="AI63" i="30"/>
  <c r="AJ63" i="30" s="1"/>
  <c r="AF65" i="30"/>
  <c r="AG65" i="30" s="1"/>
  <c r="S65" i="30"/>
  <c r="V65" i="30"/>
  <c r="R65" i="30"/>
  <c r="N65" i="30"/>
  <c r="AF69" i="30"/>
  <c r="AG69" i="30" s="1"/>
  <c r="S69" i="30"/>
  <c r="V69" i="30"/>
  <c r="R69" i="30"/>
  <c r="N69" i="30"/>
  <c r="AF73" i="30"/>
  <c r="AG73" i="30" s="1"/>
  <c r="S73" i="30"/>
  <c r="V73" i="30"/>
  <c r="R73" i="30"/>
  <c r="N73" i="30"/>
  <c r="R75" i="30"/>
  <c r="W85" i="30"/>
  <c r="R85" i="30"/>
  <c r="S46" i="30"/>
  <c r="S47" i="30"/>
  <c r="S48" i="30"/>
  <c r="S49" i="30"/>
  <c r="AI50" i="30"/>
  <c r="AJ50" i="30" s="1"/>
  <c r="P51" i="30"/>
  <c r="AI52" i="30"/>
  <c r="AJ52" i="30" s="1"/>
  <c r="P53" i="30"/>
  <c r="AI54" i="30"/>
  <c r="AJ54" i="30" s="1"/>
  <c r="P55" i="30"/>
  <c r="AI56" i="30"/>
  <c r="AJ56" i="30" s="1"/>
  <c r="V58" i="30"/>
  <c r="R58" i="30"/>
  <c r="N58" i="30"/>
  <c r="S58" i="30"/>
  <c r="AF58" i="30"/>
  <c r="AG58" i="30" s="1"/>
  <c r="AC60" i="30"/>
  <c r="AD60" i="30" s="1"/>
  <c r="AI60" i="30"/>
  <c r="AJ60" i="30" s="1"/>
  <c r="V62" i="30"/>
  <c r="R62" i="30"/>
  <c r="N62" i="30"/>
  <c r="S62" i="30"/>
  <c r="AF62" i="30"/>
  <c r="AG62" i="30" s="1"/>
  <c r="P65" i="30"/>
  <c r="AI65" i="30"/>
  <c r="AJ65" i="30" s="1"/>
  <c r="AF67" i="30"/>
  <c r="AG67" i="30" s="1"/>
  <c r="S67" i="30"/>
  <c r="V67" i="30"/>
  <c r="R67" i="30"/>
  <c r="N67" i="30"/>
  <c r="P69" i="30"/>
  <c r="AI69" i="30"/>
  <c r="AJ69" i="30" s="1"/>
  <c r="AF71" i="30"/>
  <c r="AG71" i="30" s="1"/>
  <c r="S71" i="30"/>
  <c r="V71" i="30"/>
  <c r="R71" i="30"/>
  <c r="N71" i="30"/>
  <c r="P73" i="30"/>
  <c r="AI73" i="30"/>
  <c r="AJ73" i="30" s="1"/>
  <c r="P75" i="30"/>
  <c r="AF83" i="30"/>
  <c r="AG83" i="30" s="1"/>
  <c r="AI85" i="30"/>
  <c r="AJ85" i="30" s="1"/>
  <c r="P46" i="30"/>
  <c r="P47" i="30"/>
  <c r="P48" i="30"/>
  <c r="P49" i="30"/>
  <c r="V51" i="30"/>
  <c r="R51" i="30"/>
  <c r="N51" i="30"/>
  <c r="AC51" i="30"/>
  <c r="AD51" i="30" s="1"/>
  <c r="V53" i="30"/>
  <c r="R53" i="30"/>
  <c r="N53" i="30"/>
  <c r="AC53" i="30"/>
  <c r="AD53" i="30" s="1"/>
  <c r="V55" i="30"/>
  <c r="R55" i="30"/>
  <c r="N55" i="30"/>
  <c r="AC55" i="30"/>
  <c r="AD55" i="30" s="1"/>
  <c r="V57" i="30"/>
  <c r="R57" i="30"/>
  <c r="N57" i="30"/>
  <c r="S57" i="30"/>
  <c r="AF57" i="30"/>
  <c r="AG57" i="30" s="1"/>
  <c r="AI59" i="30"/>
  <c r="AJ59" i="30" s="1"/>
  <c r="V61" i="30"/>
  <c r="R61" i="30"/>
  <c r="N61" i="30"/>
  <c r="S61" i="30"/>
  <c r="AF61" i="30"/>
  <c r="AG61" i="30" s="1"/>
  <c r="AF64" i="30"/>
  <c r="AG64" i="30" s="1"/>
  <c r="S64" i="30"/>
  <c r="V64" i="30"/>
  <c r="R64" i="30"/>
  <c r="N64" i="30"/>
  <c r="AI66" i="30"/>
  <c r="AJ66" i="30" s="1"/>
  <c r="AF68" i="30"/>
  <c r="AG68" i="30" s="1"/>
  <c r="S68" i="30"/>
  <c r="V68" i="30"/>
  <c r="R68" i="30"/>
  <c r="N68" i="30"/>
  <c r="AI70" i="30"/>
  <c r="AJ70" i="30" s="1"/>
  <c r="AF72" i="30"/>
  <c r="AG72" i="30" s="1"/>
  <c r="S72" i="30"/>
  <c r="V72" i="30"/>
  <c r="R72" i="30"/>
  <c r="N72" i="30"/>
  <c r="AI74" i="30"/>
  <c r="AJ74" i="30" s="1"/>
  <c r="AI76" i="30"/>
  <c r="AJ76" i="30" s="1"/>
  <c r="N75" i="30"/>
  <c r="AC75" i="30"/>
  <c r="AD75" i="30" s="1"/>
  <c r="AI75" i="30"/>
  <c r="AJ75" i="30" s="1"/>
  <c r="P77" i="30"/>
  <c r="P78" i="30"/>
  <c r="P79" i="30"/>
  <c r="P80" i="30"/>
  <c r="P81" i="30"/>
  <c r="P82" i="30"/>
  <c r="S84" i="30"/>
  <c r="AC84" i="30"/>
  <c r="AD84" i="30" s="1"/>
  <c r="V84" i="30"/>
  <c r="R84" i="30"/>
  <c r="N84" i="30"/>
  <c r="W89" i="30"/>
  <c r="R89" i="30"/>
  <c r="N89" i="30"/>
  <c r="AF76" i="30"/>
  <c r="AG76" i="30" s="1"/>
  <c r="AF77" i="30"/>
  <c r="AG77" i="30" s="1"/>
  <c r="AF78" i="30"/>
  <c r="AG78" i="30" s="1"/>
  <c r="AF79" i="30"/>
  <c r="AG79" i="30" s="1"/>
  <c r="AF80" i="30"/>
  <c r="AG80" i="30" s="1"/>
  <c r="AF81" i="30"/>
  <c r="AG81" i="30" s="1"/>
  <c r="W91" i="30"/>
  <c r="S91" i="30"/>
  <c r="V94" i="30"/>
  <c r="R94" i="30"/>
  <c r="N94" i="30"/>
  <c r="AF94" i="30"/>
  <c r="AG94" i="30" s="1"/>
  <c r="P94" i="30"/>
  <c r="S94" i="30"/>
  <c r="AC94" i="30"/>
  <c r="AD94" i="30" s="1"/>
  <c r="S75" i="30"/>
  <c r="V75" i="30"/>
  <c r="AF75" i="30"/>
  <c r="AG75" i="30" s="1"/>
  <c r="S77" i="30"/>
  <c r="V77" i="30"/>
  <c r="R77" i="30"/>
  <c r="N77" i="30"/>
  <c r="S78" i="30"/>
  <c r="V78" i="30"/>
  <c r="R78" i="30"/>
  <c r="N78" i="30"/>
  <c r="S79" i="30"/>
  <c r="V79" i="30"/>
  <c r="R79" i="30"/>
  <c r="N79" i="30"/>
  <c r="S80" i="30"/>
  <c r="V80" i="30"/>
  <c r="R80" i="30"/>
  <c r="N80" i="30"/>
  <c r="S81" i="30"/>
  <c r="AI81" i="30"/>
  <c r="AJ81" i="30" s="1"/>
  <c r="V81" i="30"/>
  <c r="R81" i="30"/>
  <c r="N81" i="30"/>
  <c r="S82" i="30"/>
  <c r="AI82" i="30"/>
  <c r="AJ82" i="30" s="1"/>
  <c r="V82" i="30"/>
  <c r="R82" i="30"/>
  <c r="N82" i="30"/>
  <c r="AF82" i="30"/>
  <c r="AG82" i="30" s="1"/>
  <c r="AF84" i="30"/>
  <c r="AG84" i="30" s="1"/>
  <c r="P85" i="30"/>
  <c r="S86" i="30"/>
  <c r="P86" i="30"/>
  <c r="N86" i="30"/>
  <c r="R86" i="30"/>
  <c r="AI86" i="30"/>
  <c r="AJ86" i="30" s="1"/>
  <c r="V90" i="30"/>
  <c r="R90" i="30"/>
  <c r="N90" i="30"/>
  <c r="S90" i="30"/>
  <c r="AF90" i="30"/>
  <c r="AG90" i="30" s="1"/>
  <c r="P90" i="30"/>
  <c r="N85" i="30"/>
  <c r="AF85" i="30"/>
  <c r="AG85" i="30" s="1"/>
  <c r="S87" i="30"/>
  <c r="V87" i="30"/>
  <c r="AC87" i="30"/>
  <c r="AD87" i="30" s="1"/>
  <c r="P88" i="30"/>
  <c r="AI91" i="30"/>
  <c r="AJ91" i="30" s="1"/>
  <c r="V92" i="30"/>
  <c r="R92" i="30"/>
  <c r="N92" i="30"/>
  <c r="AF92" i="30"/>
  <c r="AG92" i="30" s="1"/>
  <c r="P92" i="30"/>
  <c r="S92" i="30"/>
  <c r="AM100" i="30"/>
  <c r="Z100" i="30"/>
  <c r="Q100" i="30"/>
  <c r="V102" i="30"/>
  <c r="R102" i="30"/>
  <c r="N102" i="30"/>
  <c r="P102" i="30"/>
  <c r="AC102" i="30"/>
  <c r="AD102" i="30" s="1"/>
  <c r="AF102" i="30"/>
  <c r="AG102" i="30" s="1"/>
  <c r="AI77" i="30"/>
  <c r="AJ77" i="30" s="1"/>
  <c r="AI78" i="30"/>
  <c r="AJ78" i="30" s="1"/>
  <c r="AI79" i="30"/>
  <c r="AJ79" i="30" s="1"/>
  <c r="AI80" i="30"/>
  <c r="AJ80" i="30" s="1"/>
  <c r="AF86" i="30"/>
  <c r="AG86" i="30" s="1"/>
  <c r="R87" i="30"/>
  <c r="AI87" i="30"/>
  <c r="AJ87" i="30" s="1"/>
  <c r="V88" i="30"/>
  <c r="AC88" i="30"/>
  <c r="AD88" i="30" s="1"/>
  <c r="AF89" i="30"/>
  <c r="AG89" i="30" s="1"/>
  <c r="V98" i="30"/>
  <c r="R98" i="30"/>
  <c r="N98" i="30"/>
  <c r="P98" i="30"/>
  <c r="AC98" i="30"/>
  <c r="AD98" i="30" s="1"/>
  <c r="AF98" i="30"/>
  <c r="AG98" i="30" s="1"/>
  <c r="AI84" i="30"/>
  <c r="AJ84" i="30" s="1"/>
  <c r="S85" i="30"/>
  <c r="V85" i="30"/>
  <c r="AC85" i="30"/>
  <c r="AD85" i="30" s="1"/>
  <c r="N87" i="30"/>
  <c r="AF87" i="30"/>
  <c r="AG87" i="30" s="1"/>
  <c r="R88" i="30"/>
  <c r="AI88" i="30"/>
  <c r="AJ88" i="30" s="1"/>
  <c r="AC89" i="30"/>
  <c r="AD89" i="30" s="1"/>
  <c r="AI89" i="30"/>
  <c r="AJ89" i="30" s="1"/>
  <c r="AF91" i="30"/>
  <c r="AG91" i="30" s="1"/>
  <c r="AC92" i="30"/>
  <c r="AD92" i="30" s="1"/>
  <c r="V96" i="30"/>
  <c r="R96" i="30"/>
  <c r="N96" i="30"/>
  <c r="AF96" i="30"/>
  <c r="AG96" i="30" s="1"/>
  <c r="P96" i="30"/>
  <c r="S96" i="30"/>
  <c r="S102" i="30"/>
  <c r="S89" i="30"/>
  <c r="AI90" i="30"/>
  <c r="AJ90" i="30" s="1"/>
  <c r="P91" i="30"/>
  <c r="AI92" i="30"/>
  <c r="AJ92" i="30" s="1"/>
  <c r="P93" i="30"/>
  <c r="AI94" i="30"/>
  <c r="AJ94" i="30" s="1"/>
  <c r="P95" i="30"/>
  <c r="AI96" i="30"/>
  <c r="AJ96" i="30" s="1"/>
  <c r="P97" i="30"/>
  <c r="AC99" i="30"/>
  <c r="AD99" i="30" s="1"/>
  <c r="AI99" i="30"/>
  <c r="AJ99" i="30" s="1"/>
  <c r="V101" i="30"/>
  <c r="R101" i="30"/>
  <c r="N101" i="30"/>
  <c r="S101" i="30"/>
  <c r="AF101" i="30"/>
  <c r="AG101" i="30" s="1"/>
  <c r="P89" i="30"/>
  <c r="V91" i="30"/>
  <c r="R91" i="30"/>
  <c r="N91" i="30"/>
  <c r="AC91" i="30"/>
  <c r="AD91" i="30" s="1"/>
  <c r="V93" i="30"/>
  <c r="R93" i="30"/>
  <c r="N93" i="30"/>
  <c r="W93" i="30"/>
  <c r="AC93" i="30"/>
  <c r="AD93" i="30" s="1"/>
  <c r="V95" i="30"/>
  <c r="R95" i="30"/>
  <c r="N95" i="30"/>
  <c r="W95" i="30"/>
  <c r="AC95" i="30"/>
  <c r="AD95" i="30" s="1"/>
  <c r="V97" i="30"/>
  <c r="R97" i="30"/>
  <c r="N97" i="30"/>
  <c r="W97" i="30"/>
  <c r="AC97" i="30"/>
  <c r="AD97" i="30" s="1"/>
  <c r="AI98" i="30"/>
  <c r="AJ98" i="30" s="1"/>
  <c r="V100" i="30"/>
  <c r="R100" i="30"/>
  <c r="N100" i="30"/>
  <c r="S100" i="30"/>
  <c r="AF100" i="30"/>
  <c r="AG100" i="30" s="1"/>
  <c r="AI102" i="30"/>
  <c r="AJ102" i="30" s="1"/>
  <c r="AI93" i="30"/>
  <c r="AJ93" i="30" s="1"/>
  <c r="AI95" i="30"/>
  <c r="AJ95" i="30" s="1"/>
  <c r="AI97" i="30"/>
  <c r="AJ97" i="30" s="1"/>
  <c r="V99" i="30"/>
  <c r="R99" i="30"/>
  <c r="N99" i="30"/>
  <c r="S99" i="30"/>
  <c r="AF99" i="30"/>
  <c r="AG99" i="30" s="1"/>
  <c r="AK17" i="29"/>
  <c r="T17" i="29"/>
  <c r="AE103" i="29"/>
  <c r="AK14" i="29"/>
  <c r="T14" i="29"/>
  <c r="AK23" i="29"/>
  <c r="T23" i="29"/>
  <c r="AK19" i="29"/>
  <c r="T19" i="29"/>
  <c r="AK21" i="29"/>
  <c r="T21" i="29"/>
  <c r="V59" i="29"/>
  <c r="V61" i="29"/>
  <c r="V63" i="29"/>
  <c r="V75" i="29"/>
  <c r="V60" i="29"/>
  <c r="V62" i="29"/>
  <c r="V64" i="29"/>
  <c r="U103" i="29"/>
  <c r="C24" i="6" s="1"/>
  <c r="AH103" i="29"/>
  <c r="AL103" i="29"/>
  <c r="O24" i="6" s="1"/>
  <c r="V66" i="29"/>
  <c r="V68" i="29"/>
  <c r="V74" i="29"/>
  <c r="V65" i="29"/>
  <c r="V67" i="29"/>
  <c r="AF85" i="29"/>
  <c r="AG85" i="29" s="1"/>
  <c r="AF93" i="29"/>
  <c r="AG93" i="29" s="1"/>
  <c r="AF101" i="29"/>
  <c r="AG101" i="29" s="1"/>
  <c r="AF82" i="29"/>
  <c r="AG82" i="29" s="1"/>
  <c r="AF89" i="29"/>
  <c r="AG89" i="29" s="1"/>
  <c r="AF97" i="29"/>
  <c r="AG97" i="29" s="1"/>
  <c r="V79" i="29"/>
  <c r="V83" i="29"/>
  <c r="R83" i="29"/>
  <c r="AI83" i="29"/>
  <c r="AJ83" i="29" s="1"/>
  <c r="S83" i="29"/>
  <c r="AF87" i="29"/>
  <c r="AG87" i="29" s="1"/>
  <c r="AF95" i="29"/>
  <c r="AG95" i="29" s="1"/>
  <c r="V77" i="29"/>
  <c r="AI81" i="29"/>
  <c r="AJ81" i="29" s="1"/>
  <c r="V81" i="29"/>
  <c r="R81" i="29"/>
  <c r="S81" i="29"/>
  <c r="AF91" i="29"/>
  <c r="AG91" i="29" s="1"/>
  <c r="AF99" i="29"/>
  <c r="AG99" i="29" s="1"/>
  <c r="P82" i="29"/>
  <c r="N82" i="29"/>
  <c r="S82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S6" i="28"/>
  <c r="S14" i="28"/>
  <c r="W27" i="28"/>
  <c r="W28" i="28"/>
  <c r="R28" i="28"/>
  <c r="W32" i="28"/>
  <c r="AC37" i="28"/>
  <c r="AD37" i="28" s="1"/>
  <c r="P37" i="28"/>
  <c r="W41" i="28"/>
  <c r="AC44" i="28"/>
  <c r="AD44" i="28" s="1"/>
  <c r="P44" i="28"/>
  <c r="AM44" i="28" s="1"/>
  <c r="N6" i="28"/>
  <c r="X6" i="28" s="1"/>
  <c r="AC7" i="28"/>
  <c r="AD7" i="28" s="1"/>
  <c r="V7" i="28"/>
  <c r="R7" i="28"/>
  <c r="AI7" i="28"/>
  <c r="AJ7" i="28" s="1"/>
  <c r="S9" i="28"/>
  <c r="S10" i="28"/>
  <c r="N11" i="28"/>
  <c r="O11" i="28" s="1"/>
  <c r="Y11" i="28" s="1"/>
  <c r="N14" i="28"/>
  <c r="X14" i="28" s="1"/>
  <c r="AC15" i="28"/>
  <c r="AD15" i="28" s="1"/>
  <c r="V15" i="28"/>
  <c r="R15" i="28"/>
  <c r="N15" i="28"/>
  <c r="O15" i="28" s="1"/>
  <c r="Y15" i="28" s="1"/>
  <c r="W23" i="28"/>
  <c r="W24" i="28"/>
  <c r="R24" i="28"/>
  <c r="P31" i="28"/>
  <c r="AM31" i="28" s="1"/>
  <c r="N31" i="28"/>
  <c r="X31" i="28" s="1"/>
  <c r="AC31" i="28"/>
  <c r="AD31" i="28" s="1"/>
  <c r="AC40" i="28"/>
  <c r="AD40" i="28" s="1"/>
  <c r="P40" i="28"/>
  <c r="Q40" i="28" s="1"/>
  <c r="W46" i="28"/>
  <c r="R46" i="28"/>
  <c r="AI49" i="28"/>
  <c r="AJ49" i="28" s="1"/>
  <c r="V49" i="28"/>
  <c r="R49" i="28"/>
  <c r="N49" i="28"/>
  <c r="O49" i="28" s="1"/>
  <c r="Y49" i="28" s="1"/>
  <c r="AC51" i="28"/>
  <c r="AD51" i="28" s="1"/>
  <c r="P51" i="28"/>
  <c r="Z51" i="28" s="1"/>
  <c r="AF57" i="28"/>
  <c r="AG57" i="28" s="1"/>
  <c r="S57" i="28"/>
  <c r="AF73" i="28"/>
  <c r="AG73" i="28" s="1"/>
  <c r="W75" i="28"/>
  <c r="R6" i="28"/>
  <c r="V6" i="28"/>
  <c r="N8" i="28"/>
  <c r="X8" i="28" s="1"/>
  <c r="AC9" i="28"/>
  <c r="AD9" i="28" s="1"/>
  <c r="V9" i="28"/>
  <c r="R9" i="28"/>
  <c r="AI9" i="28"/>
  <c r="AJ9" i="28" s="1"/>
  <c r="S12" i="28"/>
  <c r="R14" i="28"/>
  <c r="V14" i="28"/>
  <c r="AI19" i="28"/>
  <c r="AJ19" i="28" s="1"/>
  <c r="S23" i="28"/>
  <c r="N24" i="28"/>
  <c r="X24" i="28" s="1"/>
  <c r="AC24" i="28"/>
  <c r="AD24" i="28" s="1"/>
  <c r="P27" i="28"/>
  <c r="AM27" i="28" s="1"/>
  <c r="V27" i="28"/>
  <c r="R27" i="28"/>
  <c r="N27" i="28"/>
  <c r="X27" i="28" s="1"/>
  <c r="AI30" i="28"/>
  <c r="AJ30" i="28" s="1"/>
  <c r="AI32" i="28"/>
  <c r="AJ32" i="28" s="1"/>
  <c r="V32" i="28"/>
  <c r="R32" i="28"/>
  <c r="N32" i="28"/>
  <c r="X32" i="28" s="1"/>
  <c r="AC36" i="28"/>
  <c r="AD36" i="28" s="1"/>
  <c r="S43" i="28"/>
  <c r="P46" i="28"/>
  <c r="AM46" i="28" s="1"/>
  <c r="R48" i="28"/>
  <c r="AF53" i="28"/>
  <c r="AG53" i="28" s="1"/>
  <c r="S53" i="28"/>
  <c r="AC63" i="28"/>
  <c r="AD63" i="28" s="1"/>
  <c r="P63" i="28"/>
  <c r="Z63" i="28" s="1"/>
  <c r="P70" i="28"/>
  <c r="AM70" i="28" s="1"/>
  <c r="N70" i="28"/>
  <c r="X70" i="28" s="1"/>
  <c r="AC70" i="28"/>
  <c r="AD70" i="28" s="1"/>
  <c r="R71" i="28"/>
  <c r="AF75" i="28"/>
  <c r="AG75" i="28" s="1"/>
  <c r="P90" i="28"/>
  <c r="Z90" i="28" s="1"/>
  <c r="AC11" i="28"/>
  <c r="AD11" i="28" s="1"/>
  <c r="V11" i="28"/>
  <c r="R11" i="28"/>
  <c r="AI11" i="28"/>
  <c r="AJ11" i="28" s="1"/>
  <c r="AC19" i="28"/>
  <c r="AD19" i="28" s="1"/>
  <c r="V19" i="28"/>
  <c r="R19" i="28"/>
  <c r="N19" i="28"/>
  <c r="O19" i="28" s="1"/>
  <c r="Y19" i="28" s="1"/>
  <c r="AI27" i="28"/>
  <c r="AJ27" i="28" s="1"/>
  <c r="AC38" i="28"/>
  <c r="AD38" i="28" s="1"/>
  <c r="P38" i="28"/>
  <c r="Z38" i="28" s="1"/>
  <c r="AC45" i="28"/>
  <c r="AD45" i="28" s="1"/>
  <c r="P45" i="28"/>
  <c r="Q45" i="28" s="1"/>
  <c r="AC59" i="28"/>
  <c r="AD59" i="28" s="1"/>
  <c r="P59" i="28"/>
  <c r="Q59" i="28" s="1"/>
  <c r="AF65" i="28"/>
  <c r="AG65" i="28" s="1"/>
  <c r="S65" i="28"/>
  <c r="W77" i="28"/>
  <c r="AH103" i="28"/>
  <c r="AC5" i="28"/>
  <c r="AD5" i="28" s="1"/>
  <c r="V5" i="28"/>
  <c r="R5" i="28"/>
  <c r="AI5" i="28"/>
  <c r="AJ5" i="28" s="1"/>
  <c r="S7" i="28"/>
  <c r="S8" i="28"/>
  <c r="N9" i="28"/>
  <c r="X9" i="28" s="1"/>
  <c r="R10" i="28"/>
  <c r="V10" i="28"/>
  <c r="AC13" i="28"/>
  <c r="AD13" i="28" s="1"/>
  <c r="V13" i="28"/>
  <c r="R13" i="28"/>
  <c r="AI13" i="28"/>
  <c r="AJ13" i="28" s="1"/>
  <c r="AI15" i="28"/>
  <c r="AJ15" i="28" s="1"/>
  <c r="AC17" i="28"/>
  <c r="AD17" i="28" s="1"/>
  <c r="V17" i="28"/>
  <c r="R17" i="28"/>
  <c r="N17" i="28"/>
  <c r="X17" i="28" s="1"/>
  <c r="P23" i="28"/>
  <c r="Q23" i="28" s="1"/>
  <c r="V23" i="28"/>
  <c r="R23" i="28"/>
  <c r="N23" i="28"/>
  <c r="O23" i="28" s="1"/>
  <c r="Y23" i="28" s="1"/>
  <c r="S27" i="28"/>
  <c r="N28" i="28"/>
  <c r="X28" i="28" s="1"/>
  <c r="AC28" i="28"/>
  <c r="AD28" i="28" s="1"/>
  <c r="S31" i="28"/>
  <c r="S32" i="28"/>
  <c r="P41" i="28"/>
  <c r="Q41" i="28" s="1"/>
  <c r="P48" i="28"/>
  <c r="AM48" i="28" s="1"/>
  <c r="N48" i="28"/>
  <c r="O48" i="28" s="1"/>
  <c r="Y48" i="28" s="1"/>
  <c r="AC48" i="28"/>
  <c r="AD48" i="28" s="1"/>
  <c r="AC55" i="28"/>
  <c r="AD55" i="28" s="1"/>
  <c r="P55" i="28"/>
  <c r="Q55" i="28" s="1"/>
  <c r="AF61" i="28"/>
  <c r="AG61" i="28" s="1"/>
  <c r="S61" i="28"/>
  <c r="AC67" i="28"/>
  <c r="AD67" i="28" s="1"/>
  <c r="P67" i="28"/>
  <c r="Q67" i="28" s="1"/>
  <c r="AF71" i="28"/>
  <c r="AG71" i="28" s="1"/>
  <c r="N71" i="28"/>
  <c r="X71" i="28" s="1"/>
  <c r="AC71" i="28"/>
  <c r="AD71" i="28" s="1"/>
  <c r="P77" i="28"/>
  <c r="Q77" i="28" s="1"/>
  <c r="P86" i="28"/>
  <c r="Q86" i="28" s="1"/>
  <c r="AC86" i="28"/>
  <c r="AD86" i="28" s="1"/>
  <c r="AI20" i="28"/>
  <c r="AJ20" i="28" s="1"/>
  <c r="S20" i="28"/>
  <c r="AF23" i="28"/>
  <c r="AG23" i="28" s="1"/>
  <c r="AF27" i="28"/>
  <c r="AG27" i="28" s="1"/>
  <c r="S16" i="28"/>
  <c r="S18" i="28"/>
  <c r="AL103" i="28"/>
  <c r="O23" i="6" s="1"/>
  <c r="AF20" i="28"/>
  <c r="AG20" i="28" s="1"/>
  <c r="AC20" i="28"/>
  <c r="AD20" i="28" s="1"/>
  <c r="AI24" i="28"/>
  <c r="AJ24" i="28" s="1"/>
  <c r="S24" i="28"/>
  <c r="AI28" i="28"/>
  <c r="AJ28" i="28" s="1"/>
  <c r="S28" i="28"/>
  <c r="AF31" i="28"/>
  <c r="AG31" i="28" s="1"/>
  <c r="AI34" i="28"/>
  <c r="AJ34" i="28" s="1"/>
  <c r="S52" i="28"/>
  <c r="S56" i="28"/>
  <c r="S60" i="28"/>
  <c r="S68" i="28"/>
  <c r="AI74" i="28"/>
  <c r="AJ74" i="28" s="1"/>
  <c r="P87" i="28"/>
  <c r="Z87" i="28" s="1"/>
  <c r="AF26" i="28"/>
  <c r="AG26" i="28" s="1"/>
  <c r="AC21" i="28"/>
  <c r="AD21" i="28" s="1"/>
  <c r="S21" i="28"/>
  <c r="N21" i="28"/>
  <c r="AI21" i="28"/>
  <c r="AJ21" i="28" s="1"/>
  <c r="V21" i="28"/>
  <c r="R21" i="28"/>
  <c r="AF21" i="28"/>
  <c r="AG21" i="28" s="1"/>
  <c r="AC29" i="28"/>
  <c r="AD29" i="28" s="1"/>
  <c r="S29" i="28"/>
  <c r="N29" i="28"/>
  <c r="V29" i="28"/>
  <c r="AI29" i="28"/>
  <c r="AJ29" i="28" s="1"/>
  <c r="R29" i="28"/>
  <c r="AF29" i="28"/>
  <c r="AG29" i="28" s="1"/>
  <c r="AI35" i="28"/>
  <c r="AJ35" i="28" s="1"/>
  <c r="V35" i="28"/>
  <c r="R35" i="28"/>
  <c r="N35" i="28"/>
  <c r="AC35" i="28"/>
  <c r="AD35" i="28" s="1"/>
  <c r="P35" i="28"/>
  <c r="AF35" i="28"/>
  <c r="AG35" i="28" s="1"/>
  <c r="AI39" i="28"/>
  <c r="AJ39" i="28" s="1"/>
  <c r="V39" i="28"/>
  <c r="R39" i="28"/>
  <c r="N39" i="28"/>
  <c r="AC39" i="28"/>
  <c r="AD39" i="28" s="1"/>
  <c r="P39" i="28"/>
  <c r="AF39" i="28"/>
  <c r="AG39" i="28" s="1"/>
  <c r="AF22" i="28"/>
  <c r="AG22" i="28" s="1"/>
  <c r="Z27" i="28"/>
  <c r="AF30" i="28"/>
  <c r="AG30" i="28" s="1"/>
  <c r="AI43" i="28"/>
  <c r="AJ43" i="28" s="1"/>
  <c r="V43" i="28"/>
  <c r="R43" i="28"/>
  <c r="N43" i="28"/>
  <c r="AC43" i="28"/>
  <c r="AD43" i="28" s="1"/>
  <c r="P43" i="28"/>
  <c r="AF43" i="28"/>
  <c r="AG43" i="28" s="1"/>
  <c r="AE103" i="28"/>
  <c r="AF5" i="28"/>
  <c r="AG5" i="28" s="1"/>
  <c r="AF6" i="28"/>
  <c r="AG6" i="28" s="1"/>
  <c r="AF7" i="28"/>
  <c r="AG7" i="28" s="1"/>
  <c r="AF8" i="28"/>
  <c r="AG8" i="28" s="1"/>
  <c r="AF9" i="28"/>
  <c r="AG9" i="28" s="1"/>
  <c r="AF10" i="28"/>
  <c r="AG10" i="28" s="1"/>
  <c r="AF11" i="28"/>
  <c r="AG11" i="28" s="1"/>
  <c r="AF12" i="28"/>
  <c r="AG12" i="28" s="1"/>
  <c r="AF13" i="28"/>
  <c r="AG13" i="28" s="1"/>
  <c r="AF14" i="28"/>
  <c r="AG14" i="28" s="1"/>
  <c r="AF15" i="28"/>
  <c r="AG15" i="28" s="1"/>
  <c r="AF16" i="28"/>
  <c r="AG16" i="28" s="1"/>
  <c r="AF17" i="28"/>
  <c r="AG17" i="28" s="1"/>
  <c r="AF18" i="28"/>
  <c r="AG18" i="28" s="1"/>
  <c r="AF19" i="28"/>
  <c r="AG19" i="28" s="1"/>
  <c r="X20" i="28"/>
  <c r="AC25" i="28"/>
  <c r="AD25" i="28" s="1"/>
  <c r="S25" i="28"/>
  <c r="N25" i="28"/>
  <c r="V25" i="28"/>
  <c r="R25" i="28"/>
  <c r="AI25" i="28"/>
  <c r="AJ25" i="28" s="1"/>
  <c r="AF25" i="28"/>
  <c r="AG25" i="28" s="1"/>
  <c r="AC33" i="28"/>
  <c r="AD33" i="28" s="1"/>
  <c r="S33" i="28"/>
  <c r="N33" i="28"/>
  <c r="V33" i="28"/>
  <c r="R33" i="28"/>
  <c r="AI33" i="28"/>
  <c r="AJ33" i="28" s="1"/>
  <c r="AF33" i="28"/>
  <c r="AG33" i="28" s="1"/>
  <c r="AI64" i="28"/>
  <c r="AJ64" i="28" s="1"/>
  <c r="V64" i="28"/>
  <c r="R64" i="28"/>
  <c r="N64" i="28"/>
  <c r="AC64" i="28"/>
  <c r="AD64" i="28" s="1"/>
  <c r="AF34" i="28"/>
  <c r="AG34" i="28" s="1"/>
  <c r="U103" i="28"/>
  <c r="C23" i="6" s="1"/>
  <c r="N22" i="28"/>
  <c r="S22" i="28"/>
  <c r="AC22" i="28"/>
  <c r="AD22" i="28" s="1"/>
  <c r="P24" i="28"/>
  <c r="AF24" i="28"/>
  <c r="AG24" i="28" s="1"/>
  <c r="N26" i="28"/>
  <c r="S26" i="28"/>
  <c r="AC26" i="28"/>
  <c r="AD26" i="28" s="1"/>
  <c r="P28" i="28"/>
  <c r="AF28" i="28"/>
  <c r="AG28" i="28" s="1"/>
  <c r="N30" i="28"/>
  <c r="S30" i="28"/>
  <c r="AC30" i="28"/>
  <c r="AD30" i="28" s="1"/>
  <c r="P32" i="28"/>
  <c r="AF32" i="28"/>
  <c r="AG32" i="28" s="1"/>
  <c r="N34" i="28"/>
  <c r="S34" i="28"/>
  <c r="AC34" i="28"/>
  <c r="AD34" i="28" s="1"/>
  <c r="AI36" i="28"/>
  <c r="AJ36" i="28" s="1"/>
  <c r="V36" i="28"/>
  <c r="R36" i="28"/>
  <c r="N36" i="28"/>
  <c r="S36" i="28"/>
  <c r="AF36" i="28"/>
  <c r="AG36" i="28" s="1"/>
  <c r="AI40" i="28"/>
  <c r="AJ40" i="28" s="1"/>
  <c r="V40" i="28"/>
  <c r="R40" i="28"/>
  <c r="N40" i="28"/>
  <c r="S40" i="28"/>
  <c r="AF40" i="28"/>
  <c r="AG40" i="28" s="1"/>
  <c r="AI44" i="28"/>
  <c r="AJ44" i="28" s="1"/>
  <c r="V44" i="28"/>
  <c r="R44" i="28"/>
  <c r="N44" i="28"/>
  <c r="S44" i="28"/>
  <c r="AF44" i="28"/>
  <c r="AG44" i="28" s="1"/>
  <c r="S64" i="28"/>
  <c r="S78" i="28"/>
  <c r="V47" i="28"/>
  <c r="R47" i="28"/>
  <c r="AC47" i="28"/>
  <c r="AD47" i="28" s="1"/>
  <c r="S47" i="28"/>
  <c r="N47" i="28"/>
  <c r="AI47" i="28"/>
  <c r="AJ47" i="28" s="1"/>
  <c r="AI52" i="28"/>
  <c r="AJ52" i="28" s="1"/>
  <c r="V52" i="28"/>
  <c r="R52" i="28"/>
  <c r="N52" i="28"/>
  <c r="AC52" i="28"/>
  <c r="AD52" i="28" s="1"/>
  <c r="AI56" i="28"/>
  <c r="AJ56" i="28" s="1"/>
  <c r="V56" i="28"/>
  <c r="R56" i="28"/>
  <c r="N56" i="28"/>
  <c r="AC56" i="28"/>
  <c r="AD56" i="28" s="1"/>
  <c r="AI60" i="28"/>
  <c r="AJ60" i="28" s="1"/>
  <c r="V60" i="28"/>
  <c r="R60" i="28"/>
  <c r="N60" i="28"/>
  <c r="AC60" i="28"/>
  <c r="AD60" i="28" s="1"/>
  <c r="AI68" i="28"/>
  <c r="AJ68" i="28" s="1"/>
  <c r="V68" i="28"/>
  <c r="R68" i="28"/>
  <c r="N68" i="28"/>
  <c r="AC68" i="28"/>
  <c r="AD68" i="28" s="1"/>
  <c r="AF69" i="28"/>
  <c r="AG69" i="28" s="1"/>
  <c r="V84" i="28"/>
  <c r="R84" i="28"/>
  <c r="N84" i="28"/>
  <c r="AF84" i="28"/>
  <c r="AG84" i="28" s="1"/>
  <c r="S84" i="28"/>
  <c r="P84" i="28"/>
  <c r="AC84" i="28"/>
  <c r="AD84" i="28" s="1"/>
  <c r="P22" i="28"/>
  <c r="P26" i="28"/>
  <c r="P30" i="28"/>
  <c r="P34" i="28"/>
  <c r="AI38" i="28"/>
  <c r="AJ38" i="28" s="1"/>
  <c r="V38" i="28"/>
  <c r="R38" i="28"/>
  <c r="N38" i="28"/>
  <c r="S38" i="28"/>
  <c r="AF38" i="28"/>
  <c r="AG38" i="28" s="1"/>
  <c r="AI42" i="28"/>
  <c r="AJ42" i="28" s="1"/>
  <c r="V42" i="28"/>
  <c r="R42" i="28"/>
  <c r="N42" i="28"/>
  <c r="S42" i="28"/>
  <c r="AF42" i="28"/>
  <c r="AG42" i="28" s="1"/>
  <c r="AF52" i="28"/>
  <c r="AG52" i="28" s="1"/>
  <c r="AF56" i="28"/>
  <c r="AG56" i="28" s="1"/>
  <c r="AF60" i="28"/>
  <c r="AG60" i="28" s="1"/>
  <c r="AF64" i="28"/>
  <c r="AG64" i="28" s="1"/>
  <c r="AF68" i="28"/>
  <c r="AG68" i="28" s="1"/>
  <c r="V80" i="28"/>
  <c r="R80" i="28"/>
  <c r="N80" i="28"/>
  <c r="S80" i="28"/>
  <c r="AF80" i="28"/>
  <c r="AG80" i="28" s="1"/>
  <c r="P80" i="28"/>
  <c r="AC80" i="28"/>
  <c r="AD80" i="28" s="1"/>
  <c r="V88" i="28"/>
  <c r="R88" i="28"/>
  <c r="N88" i="28"/>
  <c r="AF88" i="28"/>
  <c r="AG88" i="28" s="1"/>
  <c r="S88" i="28"/>
  <c r="AC88" i="28"/>
  <c r="AD88" i="28" s="1"/>
  <c r="P88" i="28"/>
  <c r="T103" i="28"/>
  <c r="B23" i="6" s="1"/>
  <c r="AK103" i="28"/>
  <c r="N23" i="6" s="1"/>
  <c r="P5" i="28"/>
  <c r="P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R22" i="28"/>
  <c r="R26" i="28"/>
  <c r="R30" i="28"/>
  <c r="R34" i="28"/>
  <c r="V34" i="28"/>
  <c r="P36" i="28"/>
  <c r="AI37" i="28"/>
  <c r="AJ37" i="28" s="1"/>
  <c r="V37" i="28"/>
  <c r="R37" i="28"/>
  <c r="N37" i="28"/>
  <c r="S37" i="28"/>
  <c r="AF37" i="28"/>
  <c r="AG37" i="28" s="1"/>
  <c r="AI41" i="28"/>
  <c r="AJ41" i="28" s="1"/>
  <c r="V41" i="28"/>
  <c r="R41" i="28"/>
  <c r="N41" i="28"/>
  <c r="S41" i="28"/>
  <c r="AF41" i="28"/>
  <c r="AG41" i="28" s="1"/>
  <c r="AI45" i="28"/>
  <c r="AJ45" i="28" s="1"/>
  <c r="AF45" i="28"/>
  <c r="AG45" i="28" s="1"/>
  <c r="V45" i="28"/>
  <c r="R45" i="28"/>
  <c r="N45" i="28"/>
  <c r="S45" i="28"/>
  <c r="AC46" i="28"/>
  <c r="AD46" i="28" s="1"/>
  <c r="S46" i="28"/>
  <c r="N46" i="28"/>
  <c r="AI46" i="28"/>
  <c r="AJ46" i="28" s="1"/>
  <c r="AF47" i="28"/>
  <c r="AG47" i="28" s="1"/>
  <c r="AF48" i="28"/>
  <c r="AG48" i="28" s="1"/>
  <c r="P52" i="28"/>
  <c r="AI53" i="28"/>
  <c r="AJ53" i="28" s="1"/>
  <c r="V53" i="28"/>
  <c r="R53" i="28"/>
  <c r="N53" i="28"/>
  <c r="AC53" i="28"/>
  <c r="AD53" i="28" s="1"/>
  <c r="P53" i="28"/>
  <c r="P56" i="28"/>
  <c r="AI57" i="28"/>
  <c r="AJ57" i="28" s="1"/>
  <c r="V57" i="28"/>
  <c r="R57" i="28"/>
  <c r="N57" i="28"/>
  <c r="AC57" i="28"/>
  <c r="AD57" i="28" s="1"/>
  <c r="P57" i="28"/>
  <c r="P60" i="28"/>
  <c r="AI61" i="28"/>
  <c r="AJ61" i="28" s="1"/>
  <c r="V61" i="28"/>
  <c r="R61" i="28"/>
  <c r="N61" i="28"/>
  <c r="AC61" i="28"/>
  <c r="AD61" i="28" s="1"/>
  <c r="P61" i="28"/>
  <c r="P64" i="28"/>
  <c r="AI65" i="28"/>
  <c r="AJ65" i="28" s="1"/>
  <c r="V65" i="28"/>
  <c r="R65" i="28"/>
  <c r="N65" i="28"/>
  <c r="AC65" i="28"/>
  <c r="AD65" i="28" s="1"/>
  <c r="P65" i="28"/>
  <c r="P68" i="28"/>
  <c r="V69" i="28"/>
  <c r="R69" i="28"/>
  <c r="AC69" i="28"/>
  <c r="AD69" i="28" s="1"/>
  <c r="S69" i="28"/>
  <c r="N69" i="28"/>
  <c r="P69" i="28"/>
  <c r="AI69" i="28"/>
  <c r="AJ69" i="28" s="1"/>
  <c r="V72" i="28"/>
  <c r="R72" i="28"/>
  <c r="N72" i="28"/>
  <c r="AF72" i="28"/>
  <c r="AG72" i="28" s="1"/>
  <c r="P72" i="28"/>
  <c r="AC72" i="28"/>
  <c r="AD72" i="28" s="1"/>
  <c r="S72" i="28"/>
  <c r="V81" i="28"/>
  <c r="R81" i="28"/>
  <c r="N81" i="28"/>
  <c r="AF81" i="28"/>
  <c r="AG81" i="28" s="1"/>
  <c r="P81" i="28"/>
  <c r="S81" i="28"/>
  <c r="AC81" i="28"/>
  <c r="AD81" i="28" s="1"/>
  <c r="W97" i="28"/>
  <c r="S97" i="28"/>
  <c r="AF97" i="28"/>
  <c r="AG97" i="28" s="1"/>
  <c r="P49" i="28"/>
  <c r="AF49" i="28"/>
  <c r="AG49" i="28" s="1"/>
  <c r="AI50" i="28"/>
  <c r="AJ50" i="28" s="1"/>
  <c r="V50" i="28"/>
  <c r="R50" i="28"/>
  <c r="N50" i="28"/>
  <c r="S50" i="28"/>
  <c r="AF50" i="28"/>
  <c r="AG50" i="28" s="1"/>
  <c r="AI54" i="28"/>
  <c r="AJ54" i="28" s="1"/>
  <c r="V54" i="28"/>
  <c r="R54" i="28"/>
  <c r="N54" i="28"/>
  <c r="S54" i="28"/>
  <c r="AF54" i="28"/>
  <c r="AG54" i="28" s="1"/>
  <c r="AI58" i="28"/>
  <c r="AJ58" i="28" s="1"/>
  <c r="V58" i="28"/>
  <c r="R58" i="28"/>
  <c r="N58" i="28"/>
  <c r="S58" i="28"/>
  <c r="AF58" i="28"/>
  <c r="AG58" i="28" s="1"/>
  <c r="AI62" i="28"/>
  <c r="AJ62" i="28" s="1"/>
  <c r="V62" i="28"/>
  <c r="R62" i="28"/>
  <c r="N62" i="28"/>
  <c r="S62" i="28"/>
  <c r="AF62" i="28"/>
  <c r="AG62" i="28" s="1"/>
  <c r="AI66" i="28"/>
  <c r="AJ66" i="28" s="1"/>
  <c r="V66" i="28"/>
  <c r="R66" i="28"/>
  <c r="N66" i="28"/>
  <c r="S66" i="28"/>
  <c r="AF66" i="28"/>
  <c r="AG66" i="28" s="1"/>
  <c r="V75" i="28"/>
  <c r="R75" i="28"/>
  <c r="N75" i="28"/>
  <c r="S75" i="28"/>
  <c r="AC75" i="28"/>
  <c r="AD75" i="28" s="1"/>
  <c r="V78" i="28"/>
  <c r="R78" i="28"/>
  <c r="N78" i="28"/>
  <c r="AF78" i="28"/>
  <c r="AG78" i="28" s="1"/>
  <c r="P78" i="28"/>
  <c r="AC78" i="28"/>
  <c r="AD78" i="28" s="1"/>
  <c r="S95" i="28"/>
  <c r="P50" i="28"/>
  <c r="AI51" i="28"/>
  <c r="AJ51" i="28" s="1"/>
  <c r="V51" i="28"/>
  <c r="R51" i="28"/>
  <c r="N51" i="28"/>
  <c r="S51" i="28"/>
  <c r="AF51" i="28"/>
  <c r="AG51" i="28" s="1"/>
  <c r="P54" i="28"/>
  <c r="AI55" i="28"/>
  <c r="AJ55" i="28" s="1"/>
  <c r="V55" i="28"/>
  <c r="R55" i="28"/>
  <c r="N55" i="28"/>
  <c r="S55" i="28"/>
  <c r="AF55" i="28"/>
  <c r="AG55" i="28" s="1"/>
  <c r="P58" i="28"/>
  <c r="AI59" i="28"/>
  <c r="AJ59" i="28" s="1"/>
  <c r="V59" i="28"/>
  <c r="R59" i="28"/>
  <c r="N59" i="28"/>
  <c r="S59" i="28"/>
  <c r="AF59" i="28"/>
  <c r="AG59" i="28" s="1"/>
  <c r="P62" i="28"/>
  <c r="AI63" i="28"/>
  <c r="AJ63" i="28" s="1"/>
  <c r="V63" i="28"/>
  <c r="R63" i="28"/>
  <c r="N63" i="28"/>
  <c r="S63" i="28"/>
  <c r="AF63" i="28"/>
  <c r="AG63" i="28" s="1"/>
  <c r="P66" i="28"/>
  <c r="AI67" i="28"/>
  <c r="AJ67" i="28" s="1"/>
  <c r="V67" i="28"/>
  <c r="R67" i="28"/>
  <c r="N67" i="28"/>
  <c r="S67" i="28"/>
  <c r="AF67" i="28"/>
  <c r="AG67" i="28" s="1"/>
  <c r="AF70" i="28"/>
  <c r="AG70" i="28" s="1"/>
  <c r="V73" i="28"/>
  <c r="R73" i="28"/>
  <c r="N73" i="28"/>
  <c r="S73" i="28"/>
  <c r="AC73" i="28"/>
  <c r="AD73" i="28" s="1"/>
  <c r="P73" i="28"/>
  <c r="AI76" i="28"/>
  <c r="AJ76" i="28" s="1"/>
  <c r="AI88" i="28"/>
  <c r="AJ88" i="28" s="1"/>
  <c r="W89" i="28"/>
  <c r="P89" i="28"/>
  <c r="AI100" i="28"/>
  <c r="AJ100" i="28" s="1"/>
  <c r="AI102" i="28"/>
  <c r="AJ102" i="28" s="1"/>
  <c r="P71" i="28"/>
  <c r="AI72" i="28"/>
  <c r="AJ72" i="28" s="1"/>
  <c r="V76" i="28"/>
  <c r="R76" i="28"/>
  <c r="N76" i="28"/>
  <c r="AF76" i="28"/>
  <c r="AG76" i="28" s="1"/>
  <c r="P76" i="28"/>
  <c r="S76" i="28"/>
  <c r="V79" i="28"/>
  <c r="R79" i="28"/>
  <c r="N79" i="28"/>
  <c r="S79" i="28"/>
  <c r="AF79" i="28"/>
  <c r="AG79" i="28" s="1"/>
  <c r="V82" i="28"/>
  <c r="R82" i="28"/>
  <c r="N82" i="28"/>
  <c r="S82" i="28"/>
  <c r="AF82" i="28"/>
  <c r="AG82" i="28" s="1"/>
  <c r="P82" i="28"/>
  <c r="AC82" i="28"/>
  <c r="AD82" i="28" s="1"/>
  <c r="AI84" i="28"/>
  <c r="AJ84" i="28" s="1"/>
  <c r="W85" i="28"/>
  <c r="P85" i="28"/>
  <c r="V74" i="28"/>
  <c r="R74" i="28"/>
  <c r="N74" i="28"/>
  <c r="AF74" i="28"/>
  <c r="AG74" i="28" s="1"/>
  <c r="P74" i="28"/>
  <c r="S74" i="28"/>
  <c r="V77" i="28"/>
  <c r="R77" i="28"/>
  <c r="N77" i="28"/>
  <c r="S77" i="28"/>
  <c r="AF77" i="28"/>
  <c r="AG77" i="28" s="1"/>
  <c r="AI78" i="28"/>
  <c r="AJ78" i="28" s="1"/>
  <c r="P79" i="28"/>
  <c r="V83" i="28"/>
  <c r="R83" i="28"/>
  <c r="N83" i="28"/>
  <c r="AF83" i="28"/>
  <c r="AG83" i="28" s="1"/>
  <c r="P83" i="28"/>
  <c r="S83" i="28"/>
  <c r="AC83" i="28"/>
  <c r="AD83" i="28" s="1"/>
  <c r="V86" i="28"/>
  <c r="R86" i="28"/>
  <c r="N86" i="28"/>
  <c r="AF86" i="28"/>
  <c r="AG86" i="28" s="1"/>
  <c r="S86" i="28"/>
  <c r="AI86" i="28"/>
  <c r="AJ86" i="28" s="1"/>
  <c r="AI98" i="28"/>
  <c r="AJ98" i="28" s="1"/>
  <c r="AI71" i="28"/>
  <c r="AJ71" i="28" s="1"/>
  <c r="AI73" i="28"/>
  <c r="AJ73" i="28" s="1"/>
  <c r="AI75" i="28"/>
  <c r="AJ75" i="28" s="1"/>
  <c r="AI77" i="28"/>
  <c r="AJ77" i="28" s="1"/>
  <c r="AI79" i="28"/>
  <c r="AJ79" i="28" s="1"/>
  <c r="AI81" i="28"/>
  <c r="AJ81" i="28" s="1"/>
  <c r="AI83" i="28"/>
  <c r="AJ83" i="28" s="1"/>
  <c r="V85" i="28"/>
  <c r="R85" i="28"/>
  <c r="N85" i="28"/>
  <c r="AF85" i="28"/>
  <c r="AG85" i="28" s="1"/>
  <c r="S85" i="28"/>
  <c r="AC85" i="28"/>
  <c r="AD85" i="28" s="1"/>
  <c r="AI85" i="28"/>
  <c r="AJ85" i="28" s="1"/>
  <c r="V89" i="28"/>
  <c r="R89" i="28"/>
  <c r="N89" i="28"/>
  <c r="AF89" i="28"/>
  <c r="AG89" i="28" s="1"/>
  <c r="S89" i="28"/>
  <c r="AC89" i="28"/>
  <c r="AD89" i="28" s="1"/>
  <c r="AI89" i="28"/>
  <c r="AJ89" i="28" s="1"/>
  <c r="V93" i="28"/>
  <c r="R93" i="28"/>
  <c r="N93" i="28"/>
  <c r="AF93" i="28"/>
  <c r="AG93" i="28" s="1"/>
  <c r="P93" i="28"/>
  <c r="AC93" i="28"/>
  <c r="AD93" i="28" s="1"/>
  <c r="AI93" i="28"/>
  <c r="AJ93" i="28" s="1"/>
  <c r="V97" i="28"/>
  <c r="R97" i="28"/>
  <c r="N97" i="28"/>
  <c r="AC97" i="28"/>
  <c r="AD97" i="28" s="1"/>
  <c r="P97" i="28"/>
  <c r="W100" i="28"/>
  <c r="AF100" i="28"/>
  <c r="AG100" i="28" s="1"/>
  <c r="S100" i="28"/>
  <c r="AI80" i="28"/>
  <c r="AJ80" i="28" s="1"/>
  <c r="AI82" i="28"/>
  <c r="AJ82" i="28" s="1"/>
  <c r="V87" i="28"/>
  <c r="R87" i="28"/>
  <c r="N87" i="28"/>
  <c r="AF87" i="28"/>
  <c r="AG87" i="28" s="1"/>
  <c r="S87" i="28"/>
  <c r="AC87" i="28"/>
  <c r="AD87" i="28" s="1"/>
  <c r="AI87" i="28"/>
  <c r="AJ87" i="28" s="1"/>
  <c r="V91" i="28"/>
  <c r="R91" i="28"/>
  <c r="N91" i="28"/>
  <c r="AF91" i="28"/>
  <c r="AG91" i="28" s="1"/>
  <c r="P91" i="28"/>
  <c r="AC91" i="28"/>
  <c r="AD91" i="28" s="1"/>
  <c r="AI91" i="28"/>
  <c r="AJ91" i="28" s="1"/>
  <c r="V95" i="28"/>
  <c r="R95" i="28"/>
  <c r="N95" i="28"/>
  <c r="AF95" i="28"/>
  <c r="AG95" i="28" s="1"/>
  <c r="P95" i="28"/>
  <c r="AC95" i="28"/>
  <c r="AD95" i="28" s="1"/>
  <c r="AI95" i="28"/>
  <c r="AJ95" i="28" s="1"/>
  <c r="W98" i="28"/>
  <c r="AF98" i="28"/>
  <c r="AG98" i="28" s="1"/>
  <c r="S98" i="28"/>
  <c r="W102" i="28"/>
  <c r="AF102" i="28"/>
  <c r="AG102" i="28" s="1"/>
  <c r="S102" i="28"/>
  <c r="S90" i="28"/>
  <c r="AI90" i="28"/>
  <c r="AJ90" i="28" s="1"/>
  <c r="S92" i="28"/>
  <c r="AI92" i="28"/>
  <c r="AJ92" i="28" s="1"/>
  <c r="S94" i="28"/>
  <c r="AI94" i="28"/>
  <c r="AJ94" i="28" s="1"/>
  <c r="S96" i="28"/>
  <c r="AI96" i="28"/>
  <c r="AJ96" i="28" s="1"/>
  <c r="V90" i="28"/>
  <c r="R90" i="28"/>
  <c r="N90" i="28"/>
  <c r="AC90" i="28"/>
  <c r="AD90" i="28" s="1"/>
  <c r="V92" i="28"/>
  <c r="R92" i="28"/>
  <c r="N92" i="28"/>
  <c r="AC92" i="28"/>
  <c r="AD92" i="28" s="1"/>
  <c r="V94" i="28"/>
  <c r="R94" i="28"/>
  <c r="N94" i="28"/>
  <c r="AC94" i="28"/>
  <c r="AD94" i="28" s="1"/>
  <c r="V96" i="28"/>
  <c r="R96" i="28"/>
  <c r="N96" i="28"/>
  <c r="AC96" i="28"/>
  <c r="AD96" i="28" s="1"/>
  <c r="AI97" i="28"/>
  <c r="AJ97" i="28" s="1"/>
  <c r="AI99" i="28"/>
  <c r="AJ99" i="28" s="1"/>
  <c r="AI101" i="28"/>
  <c r="AJ101" i="28" s="1"/>
  <c r="P98" i="28"/>
  <c r="AC98" i="28"/>
  <c r="AD98" i="28" s="1"/>
  <c r="P99" i="28"/>
  <c r="AC99" i="28"/>
  <c r="AD99" i="28" s="1"/>
  <c r="P100" i="28"/>
  <c r="AC100" i="28"/>
  <c r="AD100" i="28" s="1"/>
  <c r="P101" i="28"/>
  <c r="AC101" i="28"/>
  <c r="AD101" i="28" s="1"/>
  <c r="P102" i="28"/>
  <c r="AC102" i="28"/>
  <c r="AD102" i="28" s="1"/>
  <c r="N98" i="28"/>
  <c r="R98" i="28"/>
  <c r="N99" i="28"/>
  <c r="R99" i="28"/>
  <c r="N100" i="28"/>
  <c r="R100" i="28"/>
  <c r="N101" i="28"/>
  <c r="R101" i="28"/>
  <c r="N102" i="28"/>
  <c r="R102" i="28"/>
  <c r="AM68" i="30" l="1"/>
  <c r="AM94" i="28"/>
  <c r="Z101" i="30"/>
  <c r="O84" i="29"/>
  <c r="Y84" i="29" s="1"/>
  <c r="O88" i="30"/>
  <c r="Y88" i="30" s="1"/>
  <c r="Z60" i="30"/>
  <c r="Z30" i="30"/>
  <c r="X10" i="28"/>
  <c r="O7" i="28"/>
  <c r="Y7" i="28" s="1"/>
  <c r="AM29" i="28"/>
  <c r="Z47" i="28"/>
  <c r="Z72" i="30"/>
  <c r="I24" i="6"/>
  <c r="I23" i="6"/>
  <c r="I10" i="6"/>
  <c r="X85" i="29"/>
  <c r="AM67" i="30"/>
  <c r="X12" i="28"/>
  <c r="Q87" i="30"/>
  <c r="AA87" i="30" s="1"/>
  <c r="Z8" i="30"/>
  <c r="AM37" i="28"/>
  <c r="Q37" i="28"/>
  <c r="AN37" i="28" s="1"/>
  <c r="O88" i="29"/>
  <c r="Y88" i="29" s="1"/>
  <c r="X88" i="29"/>
  <c r="Z61" i="30"/>
  <c r="Q61" i="30"/>
  <c r="AA61" i="30" s="1"/>
  <c r="AM57" i="30"/>
  <c r="Q57" i="30"/>
  <c r="AA57" i="30" s="1"/>
  <c r="O93" i="29"/>
  <c r="Y93" i="29" s="1"/>
  <c r="AM61" i="30"/>
  <c r="Z75" i="28"/>
  <c r="O91" i="29"/>
  <c r="Y91" i="29" s="1"/>
  <c r="Z57" i="30"/>
  <c r="AM62" i="30"/>
  <c r="Z62" i="30"/>
  <c r="Q33" i="28"/>
  <c r="AN33" i="28" s="1"/>
  <c r="AM60" i="30"/>
  <c r="AM72" i="30"/>
  <c r="Z58" i="30"/>
  <c r="Z40" i="30"/>
  <c r="Q30" i="30"/>
  <c r="AA30" i="30" s="1"/>
  <c r="Q96" i="28"/>
  <c r="AN96" i="28" s="1"/>
  <c r="X46" i="30"/>
  <c r="Q8" i="30"/>
  <c r="AA8" i="30" s="1"/>
  <c r="AM63" i="28"/>
  <c r="Z29" i="28"/>
  <c r="X19" i="28"/>
  <c r="O8" i="28"/>
  <c r="Y8" i="28" s="1"/>
  <c r="Z23" i="28"/>
  <c r="AM101" i="30"/>
  <c r="X49" i="30"/>
  <c r="Q62" i="30"/>
  <c r="AA62" i="30" s="1"/>
  <c r="X41" i="30"/>
  <c r="AM43" i="30"/>
  <c r="Q47" i="28"/>
  <c r="AN47" i="28" s="1"/>
  <c r="AM71" i="30"/>
  <c r="Z68" i="30"/>
  <c r="X9" i="30"/>
  <c r="T103" i="29"/>
  <c r="B24" i="6" s="1"/>
  <c r="AK103" i="29"/>
  <c r="N24" i="6" s="1"/>
  <c r="O32" i="28"/>
  <c r="Y32" i="28" s="1"/>
  <c r="Q63" i="28"/>
  <c r="AA63" i="28" s="1"/>
  <c r="Q27" i="28"/>
  <c r="AA27" i="28" s="1"/>
  <c r="O95" i="29"/>
  <c r="Y95" i="29" s="1"/>
  <c r="Q84" i="30"/>
  <c r="AN84" i="30" s="1"/>
  <c r="O71" i="28"/>
  <c r="Y71" i="28" s="1"/>
  <c r="Q46" i="28"/>
  <c r="AN46" i="28" s="1"/>
  <c r="O16" i="28"/>
  <c r="Y16" i="28" s="1"/>
  <c r="O9" i="28"/>
  <c r="Y9" i="28" s="1"/>
  <c r="AM25" i="28"/>
  <c r="Z81" i="29"/>
  <c r="Z83" i="29"/>
  <c r="Z84" i="30"/>
  <c r="Z64" i="30"/>
  <c r="X48" i="30"/>
  <c r="Q42" i="28"/>
  <c r="AA42" i="28" s="1"/>
  <c r="AM23" i="28"/>
  <c r="X81" i="29"/>
  <c r="AM58" i="30"/>
  <c r="Q13" i="30"/>
  <c r="AA13" i="30" s="1"/>
  <c r="O98" i="29"/>
  <c r="Y98" i="29" s="1"/>
  <c r="X49" i="28"/>
  <c r="AM75" i="28"/>
  <c r="O5" i="28"/>
  <c r="Y5" i="28" s="1"/>
  <c r="O99" i="29"/>
  <c r="Y99" i="29" s="1"/>
  <c r="AM83" i="29"/>
  <c r="AM45" i="30"/>
  <c r="Z96" i="28"/>
  <c r="AM45" i="28"/>
  <c r="Z77" i="28"/>
  <c r="O13" i="28"/>
  <c r="Y13" i="28" s="1"/>
  <c r="O31" i="28"/>
  <c r="Y31" i="28" s="1"/>
  <c r="X23" i="28"/>
  <c r="Z33" i="28"/>
  <c r="O101" i="29"/>
  <c r="Y101" i="29" s="1"/>
  <c r="O89" i="29"/>
  <c r="Y89" i="29" s="1"/>
  <c r="Q67" i="30"/>
  <c r="AN67" i="30" s="1"/>
  <c r="Z59" i="28"/>
  <c r="Z86" i="28"/>
  <c r="X15" i="28"/>
  <c r="O87" i="29"/>
  <c r="Y87" i="29" s="1"/>
  <c r="Q71" i="30"/>
  <c r="AN71" i="30" s="1"/>
  <c r="X40" i="30"/>
  <c r="Q21" i="28"/>
  <c r="AA21" i="28" s="1"/>
  <c r="Q38" i="28"/>
  <c r="AA38" i="28" s="1"/>
  <c r="Q81" i="29"/>
  <c r="AA81" i="29" s="1"/>
  <c r="Q99" i="30"/>
  <c r="AA99" i="30" s="1"/>
  <c r="X47" i="30"/>
  <c r="Q70" i="28"/>
  <c r="AN70" i="28" s="1"/>
  <c r="AM51" i="28"/>
  <c r="Z31" i="28"/>
  <c r="O97" i="29"/>
  <c r="Y97" i="29" s="1"/>
  <c r="AM64" i="30"/>
  <c r="Z45" i="30"/>
  <c r="Z43" i="30"/>
  <c r="AM13" i="30"/>
  <c r="O100" i="29"/>
  <c r="Y100" i="29" s="1"/>
  <c r="AM87" i="28"/>
  <c r="AM38" i="28"/>
  <c r="X102" i="29"/>
  <c r="O102" i="29"/>
  <c r="Y102" i="29" s="1"/>
  <c r="Q31" i="28"/>
  <c r="AN31" i="28" s="1"/>
  <c r="AM87" i="30"/>
  <c r="Z44" i="28"/>
  <c r="O18" i="28"/>
  <c r="Y18" i="28" s="1"/>
  <c r="X83" i="29"/>
  <c r="Z99" i="30"/>
  <c r="X44" i="30"/>
  <c r="X13" i="30"/>
  <c r="Q44" i="30"/>
  <c r="AM44" i="30"/>
  <c r="Z44" i="30"/>
  <c r="X86" i="29"/>
  <c r="O86" i="29"/>
  <c r="Y86" i="29" s="1"/>
  <c r="Q92" i="28"/>
  <c r="AA92" i="28" s="1"/>
  <c r="Z40" i="28"/>
  <c r="Q51" i="28"/>
  <c r="AN51" i="28" s="1"/>
  <c r="AM86" i="28"/>
  <c r="X48" i="28"/>
  <c r="O17" i="28"/>
  <c r="Y17" i="28" s="1"/>
  <c r="O6" i="28"/>
  <c r="Y6" i="28" s="1"/>
  <c r="Q25" i="28"/>
  <c r="AN25" i="28" s="1"/>
  <c r="X94" i="29"/>
  <c r="O94" i="29"/>
  <c r="Y94" i="29" s="1"/>
  <c r="X96" i="29"/>
  <c r="O96" i="29"/>
  <c r="Y96" i="29" s="1"/>
  <c r="AM90" i="28"/>
  <c r="Q94" i="28"/>
  <c r="AN94" i="28" s="1"/>
  <c r="Z92" i="28"/>
  <c r="AM40" i="28"/>
  <c r="Z45" i="28"/>
  <c r="Z37" i="28"/>
  <c r="Z21" i="28"/>
  <c r="O14" i="28"/>
  <c r="Y14" i="28" s="1"/>
  <c r="Z42" i="28"/>
  <c r="O27" i="28"/>
  <c r="Y27" i="28" s="1"/>
  <c r="Z46" i="28"/>
  <c r="Z41" i="28"/>
  <c r="X11" i="28"/>
  <c r="Q12" i="30"/>
  <c r="AN12" i="30" s="1"/>
  <c r="Z12" i="30"/>
  <c r="AM9" i="30"/>
  <c r="Q9" i="30"/>
  <c r="AA9" i="30" s="1"/>
  <c r="O78" i="30"/>
  <c r="Y78" i="30" s="1"/>
  <c r="X78" i="30"/>
  <c r="AM82" i="30"/>
  <c r="Z82" i="30"/>
  <c r="Q82" i="30"/>
  <c r="AM73" i="30"/>
  <c r="Z73" i="30"/>
  <c r="Q73" i="30"/>
  <c r="AM51" i="30"/>
  <c r="Z51" i="30"/>
  <c r="Q51" i="30"/>
  <c r="AM63" i="30"/>
  <c r="Z63" i="30"/>
  <c r="Q63" i="30"/>
  <c r="O59" i="30"/>
  <c r="Y59" i="30" s="1"/>
  <c r="X59" i="30"/>
  <c r="AM54" i="30"/>
  <c r="Z54" i="30"/>
  <c r="Q54" i="30"/>
  <c r="AM50" i="30"/>
  <c r="Z50" i="30"/>
  <c r="Q50" i="30"/>
  <c r="X37" i="30"/>
  <c r="O37" i="30"/>
  <c r="Y37" i="30" s="1"/>
  <c r="O38" i="30"/>
  <c r="Y38" i="30" s="1"/>
  <c r="X38" i="30"/>
  <c r="Z39" i="30"/>
  <c r="AM39" i="30"/>
  <c r="Q39" i="30"/>
  <c r="O70" i="30"/>
  <c r="Y70" i="30" s="1"/>
  <c r="X70" i="30"/>
  <c r="O42" i="30"/>
  <c r="Y42" i="30" s="1"/>
  <c r="X42" i="30"/>
  <c r="O14" i="30"/>
  <c r="Y14" i="30" s="1"/>
  <c r="X14" i="30"/>
  <c r="AM23" i="30"/>
  <c r="Z23" i="30"/>
  <c r="Q23" i="30"/>
  <c r="O29" i="30"/>
  <c r="Y29" i="30" s="1"/>
  <c r="X29" i="30"/>
  <c r="X100" i="30"/>
  <c r="O100" i="30"/>
  <c r="Y100" i="30" s="1"/>
  <c r="AM102" i="30"/>
  <c r="Z102" i="30"/>
  <c r="Q102" i="30"/>
  <c r="AA100" i="30"/>
  <c r="AN100" i="30"/>
  <c r="AM92" i="30"/>
  <c r="Z92" i="30"/>
  <c r="Q92" i="30"/>
  <c r="O90" i="30"/>
  <c r="Y90" i="30" s="1"/>
  <c r="X90" i="30"/>
  <c r="O82" i="30"/>
  <c r="Y82" i="30" s="1"/>
  <c r="X82" i="30"/>
  <c r="X89" i="30"/>
  <c r="O89" i="30"/>
  <c r="Y89" i="30" s="1"/>
  <c r="AM80" i="30"/>
  <c r="Z80" i="30"/>
  <c r="Q80" i="30"/>
  <c r="O72" i="30"/>
  <c r="Y72" i="30" s="1"/>
  <c r="X72" i="30"/>
  <c r="O64" i="30"/>
  <c r="Y64" i="30" s="1"/>
  <c r="X64" i="30"/>
  <c r="X57" i="30"/>
  <c r="O57" i="30"/>
  <c r="Y57" i="30" s="1"/>
  <c r="X55" i="30"/>
  <c r="O55" i="30"/>
  <c r="Y55" i="30" s="1"/>
  <c r="X53" i="30"/>
  <c r="O53" i="30"/>
  <c r="Y53" i="30" s="1"/>
  <c r="X51" i="30"/>
  <c r="O51" i="30"/>
  <c r="Y51" i="30" s="1"/>
  <c r="Q48" i="30"/>
  <c r="Z48" i="30"/>
  <c r="AM48" i="30"/>
  <c r="AM75" i="30"/>
  <c r="Z75" i="30"/>
  <c r="Q75" i="30"/>
  <c r="AM65" i="30"/>
  <c r="Z65" i="30"/>
  <c r="Q65" i="30"/>
  <c r="AM53" i="30"/>
  <c r="Z53" i="30"/>
  <c r="Q53" i="30"/>
  <c r="O74" i="30"/>
  <c r="Y74" i="30" s="1"/>
  <c r="X74" i="30"/>
  <c r="AM59" i="30"/>
  <c r="Z59" i="30"/>
  <c r="Q59" i="30"/>
  <c r="AM56" i="30"/>
  <c r="Z56" i="30"/>
  <c r="Q56" i="30"/>
  <c r="AM52" i="30"/>
  <c r="Z52" i="30"/>
  <c r="Q52" i="30"/>
  <c r="Q35" i="30"/>
  <c r="AM35" i="30"/>
  <c r="Z35" i="30"/>
  <c r="AM31" i="30"/>
  <c r="Z31" i="30"/>
  <c r="Q31" i="30"/>
  <c r="X35" i="30"/>
  <c r="O35" i="30"/>
  <c r="Y35" i="30" s="1"/>
  <c r="X31" i="30"/>
  <c r="O31" i="30"/>
  <c r="Y31" i="30" s="1"/>
  <c r="O39" i="30"/>
  <c r="Y39" i="30" s="1"/>
  <c r="X39" i="30"/>
  <c r="X28" i="30"/>
  <c r="O28" i="30"/>
  <c r="Y28" i="30" s="1"/>
  <c r="X26" i="30"/>
  <c r="O26" i="30"/>
  <c r="Y26" i="30" s="1"/>
  <c r="X24" i="30"/>
  <c r="O24" i="30"/>
  <c r="Y24" i="30" s="1"/>
  <c r="X22" i="30"/>
  <c r="O22" i="30"/>
  <c r="Y22" i="30" s="1"/>
  <c r="X20" i="30"/>
  <c r="O20" i="30"/>
  <c r="Y20" i="30" s="1"/>
  <c r="X18" i="30"/>
  <c r="O18" i="30"/>
  <c r="Y18" i="30" s="1"/>
  <c r="O6" i="30"/>
  <c r="Y6" i="30" s="1"/>
  <c r="X6" i="30"/>
  <c r="O23" i="30"/>
  <c r="Y23" i="30" s="1"/>
  <c r="X23" i="30"/>
  <c r="O16" i="30"/>
  <c r="Y16" i="30" s="1"/>
  <c r="X16" i="30"/>
  <c r="O12" i="30"/>
  <c r="Y12" i="30" s="1"/>
  <c r="X12" i="30"/>
  <c r="AM29" i="30"/>
  <c r="Z29" i="30"/>
  <c r="Q29" i="30"/>
  <c r="O25" i="30"/>
  <c r="Y25" i="30" s="1"/>
  <c r="X25" i="30"/>
  <c r="AM19" i="30"/>
  <c r="Z19" i="30"/>
  <c r="Q19" i="30"/>
  <c r="AM10" i="30"/>
  <c r="Q10" i="30"/>
  <c r="Z10" i="30"/>
  <c r="O7" i="30"/>
  <c r="Y7" i="30" s="1"/>
  <c r="X7" i="30"/>
  <c r="O101" i="30"/>
  <c r="Y101" i="30" s="1"/>
  <c r="X101" i="30"/>
  <c r="O92" i="30"/>
  <c r="Y92" i="30" s="1"/>
  <c r="X92" i="30"/>
  <c r="O86" i="30"/>
  <c r="Y86" i="30" s="1"/>
  <c r="X86" i="30"/>
  <c r="O80" i="30"/>
  <c r="Y80" i="30" s="1"/>
  <c r="X80" i="30"/>
  <c r="O79" i="30"/>
  <c r="Y79" i="30" s="1"/>
  <c r="X79" i="30"/>
  <c r="O77" i="30"/>
  <c r="Y77" i="30" s="1"/>
  <c r="X77" i="30"/>
  <c r="AN60" i="30"/>
  <c r="AA60" i="30"/>
  <c r="O67" i="30"/>
  <c r="Y67" i="30" s="1"/>
  <c r="X67" i="30"/>
  <c r="AM55" i="30"/>
  <c r="Z55" i="30"/>
  <c r="Q55" i="30"/>
  <c r="O66" i="30"/>
  <c r="Y66" i="30" s="1"/>
  <c r="X66" i="30"/>
  <c r="AM33" i="30"/>
  <c r="Z33" i="30"/>
  <c r="Q33" i="30"/>
  <c r="X33" i="30"/>
  <c r="O33" i="30"/>
  <c r="Y33" i="30" s="1"/>
  <c r="O76" i="30"/>
  <c r="Y76" i="30" s="1"/>
  <c r="X76" i="30"/>
  <c r="AM25" i="30"/>
  <c r="Z25" i="30"/>
  <c r="Q25" i="30"/>
  <c r="O19" i="30"/>
  <c r="Y19" i="30" s="1"/>
  <c r="X19" i="30"/>
  <c r="X93" i="30"/>
  <c r="O93" i="30"/>
  <c r="Y93" i="30" s="1"/>
  <c r="X91" i="30"/>
  <c r="O91" i="30"/>
  <c r="Y91" i="30" s="1"/>
  <c r="O85" i="30"/>
  <c r="Y85" i="30" s="1"/>
  <c r="X85" i="30"/>
  <c r="AM95" i="30"/>
  <c r="Z95" i="30"/>
  <c r="Q95" i="30"/>
  <c r="AM91" i="30"/>
  <c r="Z91" i="30"/>
  <c r="Q91" i="30"/>
  <c r="AN101" i="30"/>
  <c r="AA101" i="30"/>
  <c r="AM96" i="30"/>
  <c r="Z96" i="30"/>
  <c r="Q96" i="30"/>
  <c r="O87" i="30"/>
  <c r="Y87" i="30" s="1"/>
  <c r="X87" i="30"/>
  <c r="AM98" i="30"/>
  <c r="Z98" i="30"/>
  <c r="Q98" i="30"/>
  <c r="O102" i="30"/>
  <c r="Y102" i="30" s="1"/>
  <c r="X102" i="30"/>
  <c r="AM90" i="30"/>
  <c r="Z90" i="30"/>
  <c r="Q90" i="30"/>
  <c r="AM85" i="30"/>
  <c r="Q85" i="30"/>
  <c r="Z85" i="30"/>
  <c r="O81" i="30"/>
  <c r="Y81" i="30" s="1"/>
  <c r="X81" i="30"/>
  <c r="O94" i="30"/>
  <c r="Y94" i="30" s="1"/>
  <c r="X94" i="30"/>
  <c r="X84" i="30"/>
  <c r="O84" i="30"/>
  <c r="Y84" i="30" s="1"/>
  <c r="AM79" i="30"/>
  <c r="Z79" i="30"/>
  <c r="Q79" i="30"/>
  <c r="Q47" i="30"/>
  <c r="AM47" i="30"/>
  <c r="Z47" i="30"/>
  <c r="AM69" i="30"/>
  <c r="Z69" i="30"/>
  <c r="Q69" i="30"/>
  <c r="O73" i="30"/>
  <c r="Y73" i="30" s="1"/>
  <c r="X73" i="30"/>
  <c r="O69" i="30"/>
  <c r="Y69" i="30" s="1"/>
  <c r="X69" i="30"/>
  <c r="O65" i="30"/>
  <c r="Y65" i="30" s="1"/>
  <c r="X65" i="30"/>
  <c r="O60" i="30"/>
  <c r="Y60" i="30" s="1"/>
  <c r="X60" i="30"/>
  <c r="AN72" i="30"/>
  <c r="AA72" i="30"/>
  <c r="AM66" i="30"/>
  <c r="Z66" i="30"/>
  <c r="Q66" i="30"/>
  <c r="O54" i="30"/>
  <c r="Y54" i="30" s="1"/>
  <c r="X54" i="30"/>
  <c r="O50" i="30"/>
  <c r="Y50" i="30" s="1"/>
  <c r="X50" i="30"/>
  <c r="AM37" i="30"/>
  <c r="Q37" i="30"/>
  <c r="Z37" i="30"/>
  <c r="AM34" i="30"/>
  <c r="Z34" i="30"/>
  <c r="Q34" i="30"/>
  <c r="O43" i="30"/>
  <c r="Y43" i="30" s="1"/>
  <c r="X43" i="30"/>
  <c r="X36" i="30"/>
  <c r="O36" i="30"/>
  <c r="Y36" i="30" s="1"/>
  <c r="X32" i="30"/>
  <c r="O32" i="30"/>
  <c r="Y32" i="30" s="1"/>
  <c r="AM76" i="30"/>
  <c r="Z76" i="30"/>
  <c r="Q76" i="30"/>
  <c r="O83" i="30"/>
  <c r="Y83" i="30" s="1"/>
  <c r="X83" i="30"/>
  <c r="AM26" i="30"/>
  <c r="Z26" i="30"/>
  <c r="Q26" i="30"/>
  <c r="AM22" i="30"/>
  <c r="Z22" i="30"/>
  <c r="Q22" i="30"/>
  <c r="AM18" i="30"/>
  <c r="Z18" i="30"/>
  <c r="Q18" i="30"/>
  <c r="AM70" i="30"/>
  <c r="Z70" i="30"/>
  <c r="Q70" i="30"/>
  <c r="Q42" i="30"/>
  <c r="AM42" i="30"/>
  <c r="Z42" i="30"/>
  <c r="AM17" i="30"/>
  <c r="Z17" i="30"/>
  <c r="Q17" i="30"/>
  <c r="Z7" i="30"/>
  <c r="AM7" i="30"/>
  <c r="Q7" i="30"/>
  <c r="AM6" i="30"/>
  <c r="Q6" i="30"/>
  <c r="Z6" i="30"/>
  <c r="AM27" i="30"/>
  <c r="Z27" i="30"/>
  <c r="Q27" i="30"/>
  <c r="O21" i="30"/>
  <c r="Y21" i="30" s="1"/>
  <c r="X21" i="30"/>
  <c r="X97" i="30"/>
  <c r="O97" i="30"/>
  <c r="Y97" i="30" s="1"/>
  <c r="O98" i="30"/>
  <c r="Y98" i="30" s="1"/>
  <c r="X98" i="30"/>
  <c r="AM88" i="30"/>
  <c r="Q88" i="30"/>
  <c r="Z88" i="30"/>
  <c r="AM78" i="30"/>
  <c r="Z78" i="30"/>
  <c r="Q78" i="30"/>
  <c r="O68" i="30"/>
  <c r="Y68" i="30" s="1"/>
  <c r="X68" i="30"/>
  <c r="Q46" i="30"/>
  <c r="Z46" i="30"/>
  <c r="AM46" i="30"/>
  <c r="X58" i="30"/>
  <c r="O58" i="30"/>
  <c r="Y58" i="30" s="1"/>
  <c r="AA58" i="30"/>
  <c r="AN58" i="30"/>
  <c r="AN45" i="30"/>
  <c r="AA45" i="30"/>
  <c r="AM16" i="30"/>
  <c r="Z16" i="30"/>
  <c r="Q16" i="30"/>
  <c r="AM11" i="30"/>
  <c r="Z11" i="30"/>
  <c r="Q11" i="30"/>
  <c r="X15" i="30"/>
  <c r="O15" i="30"/>
  <c r="Y15" i="30" s="1"/>
  <c r="X99" i="30"/>
  <c r="O99" i="30"/>
  <c r="Y99" i="30" s="1"/>
  <c r="X95" i="30"/>
  <c r="O95" i="30"/>
  <c r="Y95" i="30" s="1"/>
  <c r="AM89" i="30"/>
  <c r="Q89" i="30"/>
  <c r="Z89" i="30"/>
  <c r="AM97" i="30"/>
  <c r="Z97" i="30"/>
  <c r="Q97" i="30"/>
  <c r="AM93" i="30"/>
  <c r="Z93" i="30"/>
  <c r="Q93" i="30"/>
  <c r="O96" i="30"/>
  <c r="Y96" i="30" s="1"/>
  <c r="X96" i="30"/>
  <c r="Z86" i="30"/>
  <c r="AM86" i="30"/>
  <c r="Q86" i="30"/>
  <c r="AM94" i="30"/>
  <c r="Z94" i="30"/>
  <c r="Q94" i="30"/>
  <c r="AM81" i="30"/>
  <c r="Z81" i="30"/>
  <c r="Q81" i="30"/>
  <c r="AM77" i="30"/>
  <c r="Z77" i="30"/>
  <c r="Q77" i="30"/>
  <c r="O75" i="30"/>
  <c r="Y75" i="30" s="1"/>
  <c r="X75" i="30"/>
  <c r="X61" i="30"/>
  <c r="O61" i="30"/>
  <c r="Y61" i="30" s="1"/>
  <c r="AM49" i="30"/>
  <c r="Q49" i="30"/>
  <c r="Z49" i="30"/>
  <c r="O71" i="30"/>
  <c r="Y71" i="30" s="1"/>
  <c r="X71" i="30"/>
  <c r="X62" i="30"/>
  <c r="O62" i="30"/>
  <c r="Y62" i="30" s="1"/>
  <c r="AM74" i="30"/>
  <c r="Z74" i="30"/>
  <c r="Q74" i="30"/>
  <c r="AN64" i="30"/>
  <c r="AA64" i="30"/>
  <c r="O63" i="30"/>
  <c r="Y63" i="30" s="1"/>
  <c r="X63" i="30"/>
  <c r="O56" i="30"/>
  <c r="Y56" i="30" s="1"/>
  <c r="X56" i="30"/>
  <c r="O52" i="30"/>
  <c r="Y52" i="30" s="1"/>
  <c r="X52" i="30"/>
  <c r="AM41" i="30"/>
  <c r="Q41" i="30"/>
  <c r="Z41" i="30"/>
  <c r="Q36" i="30"/>
  <c r="AM36" i="30"/>
  <c r="Z36" i="30"/>
  <c r="AM32" i="30"/>
  <c r="Z32" i="30"/>
  <c r="Q32" i="30"/>
  <c r="O45" i="30"/>
  <c r="Y45" i="30" s="1"/>
  <c r="X45" i="30"/>
  <c r="X34" i="30"/>
  <c r="O34" i="30"/>
  <c r="Y34" i="30" s="1"/>
  <c r="Z38" i="30"/>
  <c r="AM38" i="30"/>
  <c r="Q38" i="30"/>
  <c r="X30" i="30"/>
  <c r="O30" i="30"/>
  <c r="Y30" i="30" s="1"/>
  <c r="AM83" i="30"/>
  <c r="Z83" i="30"/>
  <c r="Q83" i="30"/>
  <c r="AM28" i="30"/>
  <c r="Z28" i="30"/>
  <c r="Q28" i="30"/>
  <c r="AM24" i="30"/>
  <c r="Z24" i="30"/>
  <c r="Q24" i="30"/>
  <c r="AM20" i="30"/>
  <c r="Z20" i="30"/>
  <c r="Q20" i="30"/>
  <c r="AN68" i="30"/>
  <c r="AA68" i="30"/>
  <c r="X17" i="30"/>
  <c r="O17" i="30"/>
  <c r="Y17" i="30" s="1"/>
  <c r="O10" i="30"/>
  <c r="Y10" i="30" s="1"/>
  <c r="X10" i="30"/>
  <c r="AN40" i="30"/>
  <c r="AA40" i="30"/>
  <c r="AM15" i="30"/>
  <c r="Z15" i="30"/>
  <c r="Q15" i="30"/>
  <c r="O8" i="30"/>
  <c r="Y8" i="30" s="1"/>
  <c r="X8" i="30"/>
  <c r="AN43" i="30"/>
  <c r="AA43" i="30"/>
  <c r="AM14" i="30"/>
  <c r="Q14" i="30"/>
  <c r="Z14" i="30"/>
  <c r="O11" i="30"/>
  <c r="Y11" i="30" s="1"/>
  <c r="X11" i="30"/>
  <c r="O27" i="30"/>
  <c r="Y27" i="30" s="1"/>
  <c r="X27" i="30"/>
  <c r="AM21" i="30"/>
  <c r="Z21" i="30"/>
  <c r="Q21" i="30"/>
  <c r="Q96" i="29"/>
  <c r="Z96" i="29"/>
  <c r="AM96" i="29"/>
  <c r="Q84" i="29"/>
  <c r="Z84" i="29"/>
  <c r="AM84" i="29"/>
  <c r="Q99" i="29"/>
  <c r="AM99" i="29"/>
  <c r="Z99" i="29"/>
  <c r="Q95" i="29"/>
  <c r="AM95" i="29"/>
  <c r="Z95" i="29"/>
  <c r="Q91" i="29"/>
  <c r="AM91" i="29"/>
  <c r="Z91" i="29"/>
  <c r="Q87" i="29"/>
  <c r="AM87" i="29"/>
  <c r="Z87" i="29"/>
  <c r="Q100" i="29"/>
  <c r="Z100" i="29"/>
  <c r="AM100" i="29"/>
  <c r="Q92" i="29"/>
  <c r="Z92" i="29"/>
  <c r="AM92" i="29"/>
  <c r="Q88" i="29"/>
  <c r="Z88" i="29"/>
  <c r="AM88" i="29"/>
  <c r="Q102" i="29"/>
  <c r="Z102" i="29"/>
  <c r="AM102" i="29"/>
  <c r="Q98" i="29"/>
  <c r="Z98" i="29"/>
  <c r="AM98" i="29"/>
  <c r="Q94" i="29"/>
  <c r="Z94" i="29"/>
  <c r="AM94" i="29"/>
  <c r="Q90" i="29"/>
  <c r="Z90" i="29"/>
  <c r="AM90" i="29"/>
  <c r="Q86" i="29"/>
  <c r="Z86" i="29"/>
  <c r="AM86" i="29"/>
  <c r="Q101" i="29"/>
  <c r="AM101" i="29"/>
  <c r="Z101" i="29"/>
  <c r="Q97" i="29"/>
  <c r="AM97" i="29"/>
  <c r="Z97" i="29"/>
  <c r="Q93" i="29"/>
  <c r="AM93" i="29"/>
  <c r="Z93" i="29"/>
  <c r="Q89" i="29"/>
  <c r="AM89" i="29"/>
  <c r="Z89" i="29"/>
  <c r="Q85" i="29"/>
  <c r="AM85" i="29"/>
  <c r="Z85" i="29"/>
  <c r="X82" i="29"/>
  <c r="O82" i="29"/>
  <c r="Y82" i="29" s="1"/>
  <c r="Q82" i="29"/>
  <c r="Z82" i="29"/>
  <c r="AM82" i="29"/>
  <c r="AA83" i="29"/>
  <c r="AN83" i="29"/>
  <c r="O24" i="28"/>
  <c r="Y24" i="28" s="1"/>
  <c r="Z67" i="28"/>
  <c r="Q90" i="28"/>
  <c r="AN90" i="28" s="1"/>
  <c r="Z48" i="28"/>
  <c r="Q44" i="28"/>
  <c r="AA44" i="28" s="1"/>
  <c r="AM67" i="28"/>
  <c r="AM59" i="28"/>
  <c r="AM55" i="28"/>
  <c r="AM41" i="28"/>
  <c r="Q87" i="28"/>
  <c r="AN87" i="28" s="1"/>
  <c r="O70" i="28"/>
  <c r="Y70" i="28" s="1"/>
  <c r="Z55" i="28"/>
  <c r="AM77" i="28"/>
  <c r="W103" i="28"/>
  <c r="H23" i="6" s="1"/>
  <c r="Z70" i="28"/>
  <c r="Q48" i="28"/>
  <c r="O28" i="28"/>
  <c r="Y28" i="28" s="1"/>
  <c r="O91" i="28"/>
  <c r="Y91" i="28" s="1"/>
  <c r="X91" i="28"/>
  <c r="O87" i="28"/>
  <c r="Y87" i="28" s="1"/>
  <c r="X87" i="28"/>
  <c r="AM97" i="28"/>
  <c r="Z97" i="28"/>
  <c r="Q97" i="28"/>
  <c r="AM93" i="28"/>
  <c r="Z93" i="28"/>
  <c r="Q93" i="28"/>
  <c r="X83" i="28"/>
  <c r="O83" i="28"/>
  <c r="Y83" i="28" s="1"/>
  <c r="X79" i="28"/>
  <c r="O79" i="28"/>
  <c r="Y79" i="28" s="1"/>
  <c r="AM76" i="28"/>
  <c r="Z76" i="28"/>
  <c r="Q76" i="28"/>
  <c r="X73" i="28"/>
  <c r="O73" i="28"/>
  <c r="Y73" i="28" s="1"/>
  <c r="X55" i="28"/>
  <c r="O55" i="28"/>
  <c r="Y55" i="28" s="1"/>
  <c r="Q54" i="28"/>
  <c r="AM54" i="28"/>
  <c r="Z54" i="28"/>
  <c r="X50" i="28"/>
  <c r="O50" i="28"/>
  <c r="Y50" i="28" s="1"/>
  <c r="O72" i="28"/>
  <c r="Y72" i="28" s="1"/>
  <c r="X72" i="28"/>
  <c r="Q53" i="28"/>
  <c r="AM53" i="28"/>
  <c r="Z53" i="28"/>
  <c r="X46" i="28"/>
  <c r="O46" i="28"/>
  <c r="Y46" i="28" s="1"/>
  <c r="X45" i="28"/>
  <c r="O45" i="28"/>
  <c r="Y45" i="28" s="1"/>
  <c r="AA67" i="28"/>
  <c r="AN67" i="28"/>
  <c r="AA55" i="28"/>
  <c r="AN55" i="28"/>
  <c r="Q34" i="28"/>
  <c r="AM34" i="28"/>
  <c r="Z34" i="28"/>
  <c r="O60" i="28"/>
  <c r="Y60" i="28" s="1"/>
  <c r="X60" i="28"/>
  <c r="O47" i="28"/>
  <c r="Y47" i="28" s="1"/>
  <c r="X47" i="28"/>
  <c r="AA29" i="28"/>
  <c r="AN29" i="28"/>
  <c r="Q39" i="28"/>
  <c r="AM39" i="28"/>
  <c r="Z39" i="28"/>
  <c r="X21" i="28"/>
  <c r="O21" i="28"/>
  <c r="Y21" i="28" s="1"/>
  <c r="X96" i="28"/>
  <c r="O96" i="28"/>
  <c r="Y96" i="28" s="1"/>
  <c r="X94" i="28"/>
  <c r="O94" i="28"/>
  <c r="Y94" i="28" s="1"/>
  <c r="X92" i="28"/>
  <c r="O92" i="28"/>
  <c r="Y92" i="28" s="1"/>
  <c r="X90" i="28"/>
  <c r="O90" i="28"/>
  <c r="Y90" i="28" s="1"/>
  <c r="AM95" i="28"/>
  <c r="Z95" i="28"/>
  <c r="Q95" i="28"/>
  <c r="AM91" i="28"/>
  <c r="Z91" i="28"/>
  <c r="Q91" i="28"/>
  <c r="X97" i="28"/>
  <c r="O97" i="28"/>
  <c r="Y97" i="28" s="1"/>
  <c r="O93" i="28"/>
  <c r="Y93" i="28" s="1"/>
  <c r="X93" i="28"/>
  <c r="O89" i="28"/>
  <c r="Y89" i="28" s="1"/>
  <c r="X89" i="28"/>
  <c r="O85" i="28"/>
  <c r="Y85" i="28" s="1"/>
  <c r="X85" i="28"/>
  <c r="AM83" i="28"/>
  <c r="Z83" i="28"/>
  <c r="Q83" i="28"/>
  <c r="X76" i="28"/>
  <c r="O76" i="28"/>
  <c r="Y76" i="28" s="1"/>
  <c r="AM71" i="28"/>
  <c r="Q71" i="28"/>
  <c r="Z71" i="28"/>
  <c r="X63" i="28"/>
  <c r="O63" i="28"/>
  <c r="Y63" i="28" s="1"/>
  <c r="Q62" i="28"/>
  <c r="AM62" i="28"/>
  <c r="Z62" i="28"/>
  <c r="O78" i="28"/>
  <c r="Y78" i="28" s="1"/>
  <c r="X78" i="28"/>
  <c r="X62" i="28"/>
  <c r="O62" i="28"/>
  <c r="Y62" i="28" s="1"/>
  <c r="X54" i="28"/>
  <c r="O54" i="28"/>
  <c r="Y54" i="28" s="1"/>
  <c r="AM72" i="28"/>
  <c r="Z72" i="28"/>
  <c r="Q72" i="28"/>
  <c r="Q68" i="28"/>
  <c r="AM68" i="28"/>
  <c r="Z68" i="28"/>
  <c r="Q61" i="28"/>
  <c r="AM61" i="28"/>
  <c r="Z61" i="28"/>
  <c r="O53" i="28"/>
  <c r="Y53" i="28" s="1"/>
  <c r="X53" i="28"/>
  <c r="Q52" i="28"/>
  <c r="AM52" i="28"/>
  <c r="Z52" i="28"/>
  <c r="X41" i="28"/>
  <c r="O41" i="28"/>
  <c r="Y41" i="28" s="1"/>
  <c r="Q18" i="28"/>
  <c r="AM18" i="28"/>
  <c r="Z18" i="28"/>
  <c r="Q14" i="28"/>
  <c r="AM14" i="28"/>
  <c r="Z14" i="28"/>
  <c r="Q10" i="28"/>
  <c r="AM10" i="28"/>
  <c r="Z10" i="28"/>
  <c r="Q6" i="28"/>
  <c r="AM6" i="28"/>
  <c r="Z6" i="28"/>
  <c r="X80" i="28"/>
  <c r="O80" i="28"/>
  <c r="Y80" i="28" s="1"/>
  <c r="Q26" i="28"/>
  <c r="Z26" i="28"/>
  <c r="AM26" i="28"/>
  <c r="X84" i="28"/>
  <c r="O84" i="28"/>
  <c r="Y84" i="28" s="1"/>
  <c r="O52" i="28"/>
  <c r="Y52" i="28" s="1"/>
  <c r="X52" i="28"/>
  <c r="AN77" i="28"/>
  <c r="AA77" i="28"/>
  <c r="O39" i="28"/>
  <c r="Y39" i="28" s="1"/>
  <c r="X39" i="28"/>
  <c r="AN23" i="28"/>
  <c r="AA23" i="28"/>
  <c r="X102" i="28"/>
  <c r="O102" i="28"/>
  <c r="Y102" i="28" s="1"/>
  <c r="X100" i="28"/>
  <c r="O100" i="28"/>
  <c r="Y100" i="28" s="1"/>
  <c r="X98" i="28"/>
  <c r="O98" i="28"/>
  <c r="Y98" i="28" s="1"/>
  <c r="AM101" i="28"/>
  <c r="Z101" i="28"/>
  <c r="Q101" i="28"/>
  <c r="AM99" i="28"/>
  <c r="Z99" i="28"/>
  <c r="Q99" i="28"/>
  <c r="AM79" i="28"/>
  <c r="Z79" i="28"/>
  <c r="Q79" i="28"/>
  <c r="X77" i="28"/>
  <c r="O77" i="28"/>
  <c r="Y77" i="28" s="1"/>
  <c r="AM74" i="28"/>
  <c r="Z74" i="28"/>
  <c r="Q74" i="28"/>
  <c r="AM85" i="28"/>
  <c r="Z85" i="28"/>
  <c r="Q85" i="28"/>
  <c r="X82" i="28"/>
  <c r="O82" i="28"/>
  <c r="Y82" i="28" s="1"/>
  <c r="AM89" i="28"/>
  <c r="Z89" i="28"/>
  <c r="Q89" i="28"/>
  <c r="X67" i="28"/>
  <c r="O67" i="28"/>
  <c r="Y67" i="28" s="1"/>
  <c r="Q66" i="28"/>
  <c r="AM66" i="28"/>
  <c r="Z66" i="28"/>
  <c r="X51" i="28"/>
  <c r="O51" i="28"/>
  <c r="Y51" i="28" s="1"/>
  <c r="Q50" i="28"/>
  <c r="AM50" i="28"/>
  <c r="Z50" i="28"/>
  <c r="X75" i="28"/>
  <c r="O75" i="28"/>
  <c r="Y75" i="28" s="1"/>
  <c r="AM81" i="28"/>
  <c r="Z81" i="28"/>
  <c r="Q81" i="28"/>
  <c r="Q65" i="28"/>
  <c r="AM65" i="28"/>
  <c r="Z65" i="28"/>
  <c r="O57" i="28"/>
  <c r="Y57" i="28" s="1"/>
  <c r="X57" i="28"/>
  <c r="Q56" i="28"/>
  <c r="AM56" i="28"/>
  <c r="Z56" i="28"/>
  <c r="X37" i="28"/>
  <c r="O37" i="28"/>
  <c r="Y37" i="28" s="1"/>
  <c r="Q36" i="28"/>
  <c r="AM36" i="28"/>
  <c r="Z36" i="28"/>
  <c r="Q17" i="28"/>
  <c r="AM17" i="28"/>
  <c r="Z17" i="28"/>
  <c r="Q13" i="28"/>
  <c r="AM13" i="28"/>
  <c r="Z13" i="28"/>
  <c r="Q9" i="28"/>
  <c r="AM9" i="28"/>
  <c r="Z9" i="28"/>
  <c r="Q5" i="28"/>
  <c r="AM5" i="28"/>
  <c r="Z5" i="28"/>
  <c r="AM88" i="28"/>
  <c r="Z88" i="28"/>
  <c r="Q88" i="28"/>
  <c r="O88" i="28"/>
  <c r="Y88" i="28" s="1"/>
  <c r="X88" i="28"/>
  <c r="AM80" i="28"/>
  <c r="Z80" i="28"/>
  <c r="Q80" i="28"/>
  <c r="AN45" i="28"/>
  <c r="AA45" i="28"/>
  <c r="X42" i="28"/>
  <c r="O42" i="28"/>
  <c r="Y42" i="28" s="1"/>
  <c r="Q22" i="28"/>
  <c r="Z22" i="28"/>
  <c r="AM22" i="28"/>
  <c r="AN86" i="28"/>
  <c r="AA86" i="28"/>
  <c r="AM84" i="28"/>
  <c r="Z84" i="28"/>
  <c r="Q84" i="28"/>
  <c r="O68" i="28"/>
  <c r="Y68" i="28" s="1"/>
  <c r="X68" i="28"/>
  <c r="X40" i="28"/>
  <c r="O40" i="28"/>
  <c r="Y40" i="28" s="1"/>
  <c r="X34" i="28"/>
  <c r="O34" i="28"/>
  <c r="Y34" i="28" s="1"/>
  <c r="Q28" i="28"/>
  <c r="AM28" i="28"/>
  <c r="Z28" i="28"/>
  <c r="X26" i="28"/>
  <c r="O26" i="28"/>
  <c r="Y26" i="28" s="1"/>
  <c r="X33" i="28"/>
  <c r="O33" i="28"/>
  <c r="Y33" i="28" s="1"/>
  <c r="Q43" i="28"/>
  <c r="AM43" i="28"/>
  <c r="Z43" i="28"/>
  <c r="Q35" i="28"/>
  <c r="AM35" i="28"/>
  <c r="Z35" i="28"/>
  <c r="O95" i="28"/>
  <c r="Y95" i="28" s="1"/>
  <c r="X95" i="28"/>
  <c r="AM82" i="28"/>
  <c r="Z82" i="28"/>
  <c r="Q82" i="28"/>
  <c r="AM78" i="28"/>
  <c r="Z78" i="28"/>
  <c r="Q78" i="28"/>
  <c r="X66" i="28"/>
  <c r="O66" i="28"/>
  <c r="Y66" i="28" s="1"/>
  <c r="X58" i="28"/>
  <c r="O58" i="28"/>
  <c r="Y58" i="28" s="1"/>
  <c r="Q69" i="28"/>
  <c r="AM69" i="28"/>
  <c r="Z69" i="28"/>
  <c r="O61" i="28"/>
  <c r="Y61" i="28" s="1"/>
  <c r="X61" i="28"/>
  <c r="Q60" i="28"/>
  <c r="AM60" i="28"/>
  <c r="Z60" i="28"/>
  <c r="AN40" i="28"/>
  <c r="AA40" i="28"/>
  <c r="AM20" i="28"/>
  <c r="Z20" i="28"/>
  <c r="Q20" i="28"/>
  <c r="Q16" i="28"/>
  <c r="Z16" i="28"/>
  <c r="AM16" i="28"/>
  <c r="Q12" i="28"/>
  <c r="AM12" i="28"/>
  <c r="Z12" i="28"/>
  <c r="Q8" i="28"/>
  <c r="AM8" i="28"/>
  <c r="Z8" i="28"/>
  <c r="AA59" i="28"/>
  <c r="AN59" i="28"/>
  <c r="X38" i="28"/>
  <c r="O38" i="28"/>
  <c r="Y38" i="28" s="1"/>
  <c r="X101" i="28"/>
  <c r="O101" i="28"/>
  <c r="Y101" i="28" s="1"/>
  <c r="X99" i="28"/>
  <c r="O99" i="28"/>
  <c r="Y99" i="28" s="1"/>
  <c r="AM102" i="28"/>
  <c r="Z102" i="28"/>
  <c r="Q102" i="28"/>
  <c r="AM100" i="28"/>
  <c r="Z100" i="28"/>
  <c r="Q100" i="28"/>
  <c r="AM98" i="28"/>
  <c r="Z98" i="28"/>
  <c r="Q98" i="28"/>
  <c r="O86" i="28"/>
  <c r="Y86" i="28" s="1"/>
  <c r="X86" i="28"/>
  <c r="X74" i="28"/>
  <c r="O74" i="28"/>
  <c r="Y74" i="28" s="1"/>
  <c r="AM73" i="28"/>
  <c r="Z73" i="28"/>
  <c r="Q73" i="28"/>
  <c r="X59" i="28"/>
  <c r="O59" i="28"/>
  <c r="Y59" i="28" s="1"/>
  <c r="Q58" i="28"/>
  <c r="AM58" i="28"/>
  <c r="Z58" i="28"/>
  <c r="Q49" i="28"/>
  <c r="AM49" i="28"/>
  <c r="Z49" i="28"/>
  <c r="X81" i="28"/>
  <c r="O81" i="28"/>
  <c r="Y81" i="28" s="1"/>
  <c r="O69" i="28"/>
  <c r="Y69" i="28" s="1"/>
  <c r="X69" i="28"/>
  <c r="O65" i="28"/>
  <c r="Y65" i="28" s="1"/>
  <c r="X65" i="28"/>
  <c r="Q64" i="28"/>
  <c r="AM64" i="28"/>
  <c r="Z64" i="28"/>
  <c r="Q57" i="28"/>
  <c r="AM57" i="28"/>
  <c r="Z57" i="28"/>
  <c r="Q19" i="28"/>
  <c r="AM19" i="28"/>
  <c r="Z19" i="28"/>
  <c r="Q15" i="28"/>
  <c r="AM15" i="28"/>
  <c r="Z15" i="28"/>
  <c r="Q11" i="28"/>
  <c r="Z11" i="28"/>
  <c r="AM11" i="28"/>
  <c r="Q7" i="28"/>
  <c r="AM7" i="28"/>
  <c r="Z7" i="28"/>
  <c r="AA41" i="28"/>
  <c r="AN41" i="28"/>
  <c r="Q30" i="28"/>
  <c r="Z30" i="28"/>
  <c r="AM30" i="28"/>
  <c r="AN75" i="28"/>
  <c r="AA75" i="28"/>
  <c r="O56" i="28"/>
  <c r="Y56" i="28" s="1"/>
  <c r="X56" i="28"/>
  <c r="O44" i="28"/>
  <c r="Y44" i="28" s="1"/>
  <c r="X44" i="28"/>
  <c r="O36" i="28"/>
  <c r="Y36" i="28" s="1"/>
  <c r="X36" i="28"/>
  <c r="Q32" i="28"/>
  <c r="AM32" i="28"/>
  <c r="Z32" i="28"/>
  <c r="X30" i="28"/>
  <c r="O30" i="28"/>
  <c r="Y30" i="28" s="1"/>
  <c r="Q24" i="28"/>
  <c r="AM24" i="28"/>
  <c r="Z24" i="28"/>
  <c r="X22" i="28"/>
  <c r="O22" i="28"/>
  <c r="Y22" i="28" s="1"/>
  <c r="O64" i="28"/>
  <c r="Y64" i="28" s="1"/>
  <c r="X64" i="28"/>
  <c r="X25" i="28"/>
  <c r="O25" i="28"/>
  <c r="Y25" i="28" s="1"/>
  <c r="O43" i="28"/>
  <c r="Y43" i="28" s="1"/>
  <c r="X43" i="28"/>
  <c r="O35" i="28"/>
  <c r="Y35" i="28" s="1"/>
  <c r="X35" i="28"/>
  <c r="X29" i="28"/>
  <c r="O29" i="28"/>
  <c r="Y29" i="28" s="1"/>
  <c r="AN57" i="30" l="1"/>
  <c r="AN30" i="30"/>
  <c r="AA33" i="28"/>
  <c r="AN8" i="30"/>
  <c r="AA37" i="28"/>
  <c r="AA96" i="28"/>
  <c r="AN87" i="30"/>
  <c r="AA47" i="28"/>
  <c r="AN27" i="28"/>
  <c r="AN61" i="30"/>
  <c r="AN44" i="28"/>
  <c r="AA87" i="28"/>
  <c r="AN62" i="30"/>
  <c r="AA46" i="28"/>
  <c r="AN13" i="30"/>
  <c r="AN63" i="28"/>
  <c r="AN21" i="28"/>
  <c r="AA84" i="30"/>
  <c r="AA25" i="28"/>
  <c r="AN42" i="28"/>
  <c r="AA67" i="30"/>
  <c r="AN81" i="29"/>
  <c r="AA71" i="30"/>
  <c r="AN38" i="28"/>
  <c r="AN99" i="30"/>
  <c r="AN92" i="28"/>
  <c r="AA48" i="28"/>
  <c r="AN48" i="28"/>
  <c r="AA31" i="28"/>
  <c r="AA70" i="28"/>
  <c r="AA94" i="28"/>
  <c r="AA51" i="28"/>
  <c r="AA12" i="30"/>
  <c r="AN9" i="30"/>
  <c r="AA44" i="30"/>
  <c r="AN44" i="30"/>
  <c r="AA90" i="28"/>
  <c r="AN81" i="30"/>
  <c r="AA81" i="30"/>
  <c r="AN86" i="30"/>
  <c r="AA86" i="30"/>
  <c r="AN47" i="30"/>
  <c r="AA47" i="30"/>
  <c r="AN10" i="30"/>
  <c r="AA10" i="30"/>
  <c r="AN65" i="30"/>
  <c r="AA65" i="30"/>
  <c r="AN48" i="30"/>
  <c r="AA48" i="30"/>
  <c r="AA92" i="30"/>
  <c r="AN92" i="30"/>
  <c r="AA32" i="30"/>
  <c r="AN32" i="30"/>
  <c r="AN11" i="30"/>
  <c r="AA11" i="30"/>
  <c r="AN46" i="30"/>
  <c r="AA46" i="30"/>
  <c r="AN26" i="30"/>
  <c r="AA26" i="30"/>
  <c r="AA34" i="30"/>
  <c r="AN34" i="30"/>
  <c r="AN37" i="30"/>
  <c r="AA37" i="30"/>
  <c r="AN66" i="30"/>
  <c r="AA66" i="30"/>
  <c r="AN98" i="30"/>
  <c r="AA98" i="30"/>
  <c r="AA25" i="30"/>
  <c r="AN25" i="30"/>
  <c r="AA55" i="30"/>
  <c r="AN55" i="30"/>
  <c r="AN31" i="30"/>
  <c r="AA31" i="30"/>
  <c r="AN59" i="30"/>
  <c r="AA59" i="30"/>
  <c r="AN73" i="30"/>
  <c r="AA73" i="30"/>
  <c r="AN15" i="30"/>
  <c r="AA15" i="30"/>
  <c r="AN24" i="30"/>
  <c r="AA24" i="30"/>
  <c r="AN97" i="30"/>
  <c r="AA97" i="30"/>
  <c r="AA89" i="30"/>
  <c r="AN89" i="30"/>
  <c r="AN6" i="30"/>
  <c r="AA6" i="30"/>
  <c r="AN42" i="30"/>
  <c r="AA42" i="30"/>
  <c r="AN91" i="30"/>
  <c r="AA91" i="30"/>
  <c r="AN52" i="30"/>
  <c r="AA52" i="30"/>
  <c r="AN14" i="30"/>
  <c r="AA14" i="30"/>
  <c r="AN83" i="30"/>
  <c r="AA83" i="30"/>
  <c r="AN28" i="30"/>
  <c r="AA28" i="30"/>
  <c r="AN38" i="30"/>
  <c r="AA38" i="30"/>
  <c r="AA36" i="30"/>
  <c r="AN36" i="30"/>
  <c r="AN74" i="30"/>
  <c r="AA74" i="30"/>
  <c r="AA49" i="30"/>
  <c r="AN49" i="30"/>
  <c r="AA17" i="30"/>
  <c r="AN17" i="30"/>
  <c r="AN22" i="30"/>
  <c r="AA22" i="30"/>
  <c r="AN76" i="30"/>
  <c r="AA76" i="30"/>
  <c r="AN69" i="30"/>
  <c r="AA69" i="30"/>
  <c r="AN85" i="30"/>
  <c r="AA85" i="30"/>
  <c r="AA96" i="30"/>
  <c r="AN96" i="30"/>
  <c r="AN95" i="30"/>
  <c r="AA95" i="30"/>
  <c r="AN33" i="30"/>
  <c r="AA33" i="30"/>
  <c r="AN35" i="30"/>
  <c r="AA35" i="30"/>
  <c r="AN56" i="30"/>
  <c r="AA56" i="30"/>
  <c r="AN75" i="30"/>
  <c r="AA75" i="30"/>
  <c r="AA23" i="30"/>
  <c r="AN23" i="30"/>
  <c r="AN54" i="30"/>
  <c r="AA54" i="30"/>
  <c r="AA51" i="30"/>
  <c r="AN51" i="30"/>
  <c r="AA21" i="30"/>
  <c r="AN21" i="30"/>
  <c r="AN7" i="30"/>
  <c r="AA7" i="30"/>
  <c r="AN18" i="30"/>
  <c r="AA18" i="30"/>
  <c r="AA19" i="30"/>
  <c r="AN19" i="30"/>
  <c r="AN50" i="30"/>
  <c r="AA50" i="30"/>
  <c r="AN63" i="30"/>
  <c r="AA63" i="30"/>
  <c r="AN20" i="30"/>
  <c r="AA20" i="30"/>
  <c r="AN41" i="30"/>
  <c r="AA41" i="30"/>
  <c r="AN77" i="30"/>
  <c r="AA77" i="30"/>
  <c r="AA94" i="30"/>
  <c r="AN94" i="30"/>
  <c r="AN93" i="30"/>
  <c r="AA93" i="30"/>
  <c r="AN16" i="30"/>
  <c r="AA16" i="30"/>
  <c r="AN78" i="30"/>
  <c r="AA78" i="30"/>
  <c r="AN88" i="30"/>
  <c r="AA88" i="30"/>
  <c r="AA27" i="30"/>
  <c r="AN27" i="30"/>
  <c r="AN70" i="30"/>
  <c r="AA70" i="30"/>
  <c r="AN79" i="30"/>
  <c r="AA79" i="30"/>
  <c r="AN90" i="30"/>
  <c r="AA90" i="30"/>
  <c r="AA29" i="30"/>
  <c r="AN29" i="30"/>
  <c r="AA53" i="30"/>
  <c r="AN53" i="30"/>
  <c r="AN80" i="30"/>
  <c r="AA80" i="30"/>
  <c r="AN102" i="30"/>
  <c r="AA102" i="30"/>
  <c r="AN39" i="30"/>
  <c r="AA39" i="30"/>
  <c r="AN82" i="30"/>
  <c r="AA82" i="30"/>
  <c r="AA85" i="29"/>
  <c r="AN85" i="29"/>
  <c r="AA101" i="29"/>
  <c r="AN101" i="29"/>
  <c r="AN86" i="29"/>
  <c r="AA86" i="29"/>
  <c r="AN102" i="29"/>
  <c r="AA102" i="29"/>
  <c r="AA87" i="29"/>
  <c r="AN87" i="29"/>
  <c r="AN84" i="29"/>
  <c r="AA84" i="29"/>
  <c r="AA97" i="29"/>
  <c r="AN97" i="29"/>
  <c r="AN98" i="29"/>
  <c r="AA98" i="29"/>
  <c r="AN100" i="29"/>
  <c r="AA100" i="29"/>
  <c r="AA99" i="29"/>
  <c r="AN99" i="29"/>
  <c r="AA93" i="29"/>
  <c r="AN93" i="29"/>
  <c r="AN94" i="29"/>
  <c r="AA94" i="29"/>
  <c r="AN92" i="29"/>
  <c r="AA92" i="29"/>
  <c r="AA95" i="29"/>
  <c r="AN95" i="29"/>
  <c r="AN82" i="29"/>
  <c r="AA82" i="29"/>
  <c r="AA89" i="29"/>
  <c r="AN89" i="29"/>
  <c r="AN90" i="29"/>
  <c r="AA90" i="29"/>
  <c r="AN88" i="29"/>
  <c r="AA88" i="29"/>
  <c r="AA91" i="29"/>
  <c r="AN91" i="29"/>
  <c r="AN96" i="29"/>
  <c r="AA96" i="29"/>
  <c r="AA98" i="28"/>
  <c r="AN98" i="28"/>
  <c r="AN20" i="28"/>
  <c r="AA20" i="28"/>
  <c r="AN10" i="28"/>
  <c r="AA10" i="28"/>
  <c r="AN61" i="28"/>
  <c r="AA61" i="28"/>
  <c r="AA91" i="28"/>
  <c r="AN91" i="28"/>
  <c r="AN97" i="28"/>
  <c r="AA97" i="28"/>
  <c r="AN15" i="28"/>
  <c r="AA15" i="28"/>
  <c r="AA100" i="28"/>
  <c r="AN100" i="28"/>
  <c r="AN16" i="28"/>
  <c r="AA16" i="28"/>
  <c r="AA78" i="28"/>
  <c r="AN78" i="28"/>
  <c r="AN43" i="28"/>
  <c r="AA43" i="28"/>
  <c r="AA5" i="28"/>
  <c r="AN5" i="28"/>
  <c r="AN36" i="28"/>
  <c r="AA36" i="28"/>
  <c r="AN65" i="28"/>
  <c r="AA65" i="28"/>
  <c r="AA50" i="28"/>
  <c r="AN50" i="28"/>
  <c r="AA89" i="28"/>
  <c r="AN89" i="28"/>
  <c r="AA74" i="28"/>
  <c r="AN74" i="28"/>
  <c r="AN99" i="28"/>
  <c r="AA99" i="28"/>
  <c r="AA14" i="28"/>
  <c r="AN14" i="28"/>
  <c r="AA52" i="28"/>
  <c r="AN52" i="28"/>
  <c r="AA68" i="28"/>
  <c r="AN68" i="28"/>
  <c r="AA62" i="28"/>
  <c r="AN62" i="28"/>
  <c r="AN71" i="28"/>
  <c r="AA71" i="28"/>
  <c r="AA83" i="28"/>
  <c r="AN83" i="28"/>
  <c r="AA95" i="28"/>
  <c r="AN95" i="28"/>
  <c r="AA54" i="28"/>
  <c r="AN54" i="28"/>
  <c r="AN24" i="28"/>
  <c r="AA24" i="28"/>
  <c r="AA30" i="28"/>
  <c r="AN30" i="28"/>
  <c r="AN11" i="28"/>
  <c r="AA11" i="28"/>
  <c r="AA64" i="28"/>
  <c r="AN64" i="28"/>
  <c r="AN12" i="28"/>
  <c r="AA12" i="28"/>
  <c r="AA22" i="28"/>
  <c r="AN22" i="28"/>
  <c r="AN17" i="28"/>
  <c r="AA17" i="28"/>
  <c r="AA81" i="28"/>
  <c r="AN81" i="28"/>
  <c r="AA66" i="28"/>
  <c r="AN66" i="28"/>
  <c r="AN85" i="28"/>
  <c r="AA85" i="28"/>
  <c r="AN79" i="28"/>
  <c r="AA79" i="28"/>
  <c r="AA72" i="28"/>
  <c r="AN72" i="28"/>
  <c r="AN32" i="28"/>
  <c r="AA32" i="28"/>
  <c r="AN7" i="28"/>
  <c r="AA7" i="28"/>
  <c r="AN57" i="28"/>
  <c r="AA57" i="28"/>
  <c r="AN49" i="28"/>
  <c r="AA49" i="28"/>
  <c r="AN73" i="28"/>
  <c r="AA73" i="28"/>
  <c r="AN8" i="28"/>
  <c r="AA8" i="28"/>
  <c r="AA60" i="28"/>
  <c r="AN60" i="28"/>
  <c r="AN84" i="28"/>
  <c r="AA84" i="28"/>
  <c r="AN80" i="28"/>
  <c r="AA80" i="28"/>
  <c r="AN13" i="28"/>
  <c r="AA13" i="28"/>
  <c r="AA26" i="28"/>
  <c r="AN26" i="28"/>
  <c r="AN6" i="28"/>
  <c r="AA6" i="28"/>
  <c r="AA34" i="28"/>
  <c r="AN34" i="28"/>
  <c r="AA93" i="28"/>
  <c r="AN93" i="28"/>
  <c r="AN19" i="28"/>
  <c r="AA19" i="28"/>
  <c r="AA58" i="28"/>
  <c r="AN58" i="28"/>
  <c r="AA102" i="28"/>
  <c r="AN102" i="28"/>
  <c r="AA69" i="28"/>
  <c r="AN69" i="28"/>
  <c r="AN82" i="28"/>
  <c r="AA82" i="28"/>
  <c r="AN35" i="28"/>
  <c r="AA35" i="28"/>
  <c r="AN28" i="28"/>
  <c r="AA28" i="28"/>
  <c r="AN88" i="28"/>
  <c r="AA88" i="28"/>
  <c r="AN9" i="28"/>
  <c r="AA9" i="28"/>
  <c r="AA56" i="28"/>
  <c r="AN56" i="28"/>
  <c r="AN101" i="28"/>
  <c r="AA101" i="28"/>
  <c r="AN18" i="28"/>
  <c r="AA18" i="28"/>
  <c r="AN39" i="28"/>
  <c r="AA39" i="28"/>
  <c r="AN53" i="28"/>
  <c r="AA53" i="28"/>
  <c r="AA76" i="28"/>
  <c r="AN76" i="28"/>
  <c r="AB103" i="27" l="1"/>
  <c r="AL102" i="27"/>
  <c r="AK102" i="27"/>
  <c r="AH102" i="27"/>
  <c r="AE102" i="27"/>
  <c r="U102" i="27"/>
  <c r="T102" i="27"/>
  <c r="M102" i="27"/>
  <c r="W102" i="27" s="1"/>
  <c r="L102" i="27"/>
  <c r="V102" i="27" s="1"/>
  <c r="AL101" i="27"/>
  <c r="AK101" i="27"/>
  <c r="AH101" i="27"/>
  <c r="AE101" i="27"/>
  <c r="U101" i="27"/>
  <c r="T101" i="27"/>
  <c r="M101" i="27"/>
  <c r="W101" i="27" s="1"/>
  <c r="L101" i="27"/>
  <c r="AL100" i="27"/>
  <c r="AK100" i="27"/>
  <c r="AH100" i="27"/>
  <c r="AE100" i="27"/>
  <c r="U100" i="27"/>
  <c r="T100" i="27"/>
  <c r="M100" i="27"/>
  <c r="W100" i="27" s="1"/>
  <c r="L100" i="27"/>
  <c r="AL99" i="27"/>
  <c r="AK99" i="27"/>
  <c r="AH99" i="27"/>
  <c r="AE99" i="27"/>
  <c r="U99" i="27"/>
  <c r="T99" i="27"/>
  <c r="M99" i="27"/>
  <c r="W99" i="27" s="1"/>
  <c r="L99" i="27"/>
  <c r="AL98" i="27"/>
  <c r="AK98" i="27"/>
  <c r="AH98" i="27"/>
  <c r="AE98" i="27"/>
  <c r="U98" i="27"/>
  <c r="T98" i="27"/>
  <c r="M98" i="27"/>
  <c r="L98" i="27"/>
  <c r="AL97" i="27"/>
  <c r="AK97" i="27"/>
  <c r="AH97" i="27"/>
  <c r="AE97" i="27"/>
  <c r="U97" i="27"/>
  <c r="T97" i="27"/>
  <c r="M97" i="27"/>
  <c r="W97" i="27" s="1"/>
  <c r="L97" i="27"/>
  <c r="V97" i="27" s="1"/>
  <c r="AL96" i="27"/>
  <c r="AK96" i="27"/>
  <c r="AH96" i="27"/>
  <c r="AE96" i="27"/>
  <c r="U96" i="27"/>
  <c r="T96" i="27"/>
  <c r="M96" i="27"/>
  <c r="L96" i="27"/>
  <c r="AL95" i="27"/>
  <c r="AK95" i="27"/>
  <c r="AH95" i="27"/>
  <c r="AE95" i="27"/>
  <c r="U95" i="27"/>
  <c r="T95" i="27"/>
  <c r="M95" i="27"/>
  <c r="W95" i="27" s="1"/>
  <c r="L95" i="27"/>
  <c r="V95" i="27" s="1"/>
  <c r="AL94" i="27"/>
  <c r="AK94" i="27"/>
  <c r="AH94" i="27"/>
  <c r="AE94" i="27"/>
  <c r="U94" i="27"/>
  <c r="T94" i="27"/>
  <c r="M94" i="27"/>
  <c r="L94" i="27"/>
  <c r="AL93" i="27"/>
  <c r="AK93" i="27"/>
  <c r="AH93" i="27"/>
  <c r="AE93" i="27"/>
  <c r="U93" i="27"/>
  <c r="T93" i="27"/>
  <c r="M93" i="27"/>
  <c r="W93" i="27" s="1"/>
  <c r="L93" i="27"/>
  <c r="V93" i="27" s="1"/>
  <c r="AL92" i="27"/>
  <c r="AK92" i="27"/>
  <c r="AH92" i="27"/>
  <c r="AE92" i="27"/>
  <c r="U92" i="27"/>
  <c r="T92" i="27"/>
  <c r="M92" i="27"/>
  <c r="W92" i="27" s="1"/>
  <c r="L92" i="27"/>
  <c r="AL91" i="27"/>
  <c r="AK91" i="27"/>
  <c r="AH91" i="27"/>
  <c r="AE91" i="27"/>
  <c r="U91" i="27"/>
  <c r="T91" i="27"/>
  <c r="M91" i="27"/>
  <c r="W91" i="27" s="1"/>
  <c r="L91" i="27"/>
  <c r="AL90" i="27"/>
  <c r="AK90" i="27"/>
  <c r="AH90" i="27"/>
  <c r="AE90" i="27"/>
  <c r="U90" i="27"/>
  <c r="T90" i="27"/>
  <c r="M90" i="27"/>
  <c r="L90" i="27"/>
  <c r="AL89" i="27"/>
  <c r="AK89" i="27"/>
  <c r="AH89" i="27"/>
  <c r="AE89" i="27"/>
  <c r="U89" i="27"/>
  <c r="T89" i="27"/>
  <c r="M89" i="27"/>
  <c r="L89" i="27"/>
  <c r="AL88" i="27"/>
  <c r="AK88" i="27"/>
  <c r="AH88" i="27"/>
  <c r="AE88" i="27"/>
  <c r="U88" i="27"/>
  <c r="T88" i="27"/>
  <c r="M88" i="27"/>
  <c r="L88" i="27"/>
  <c r="AL87" i="27"/>
  <c r="AK87" i="27"/>
  <c r="AH87" i="27"/>
  <c r="AE87" i="27"/>
  <c r="U87" i="27"/>
  <c r="T87" i="27"/>
  <c r="M87" i="27"/>
  <c r="W87" i="27" s="1"/>
  <c r="L87" i="27"/>
  <c r="AL86" i="27"/>
  <c r="AK86" i="27"/>
  <c r="AH86" i="27"/>
  <c r="AE86" i="27"/>
  <c r="U86" i="27"/>
  <c r="T86" i="27"/>
  <c r="M86" i="27"/>
  <c r="L86" i="27"/>
  <c r="AL85" i="27"/>
  <c r="AK85" i="27"/>
  <c r="AH85" i="27"/>
  <c r="AE85" i="27"/>
  <c r="U85" i="27"/>
  <c r="T85" i="27"/>
  <c r="M85" i="27"/>
  <c r="L85" i="27"/>
  <c r="AL84" i="27"/>
  <c r="AK84" i="27"/>
  <c r="AH84" i="27"/>
  <c r="AE84" i="27"/>
  <c r="U84" i="27"/>
  <c r="T84" i="27"/>
  <c r="M84" i="27"/>
  <c r="L84" i="27"/>
  <c r="V84" i="27" s="1"/>
  <c r="AL83" i="27"/>
  <c r="AK83" i="27"/>
  <c r="AH83" i="27"/>
  <c r="AE83" i="27"/>
  <c r="U83" i="27"/>
  <c r="T83" i="27"/>
  <c r="M83" i="27"/>
  <c r="L83" i="27"/>
  <c r="V83" i="27" s="1"/>
  <c r="AL82" i="27"/>
  <c r="AK82" i="27"/>
  <c r="AH82" i="27"/>
  <c r="AE82" i="27"/>
  <c r="U82" i="27"/>
  <c r="T82" i="27"/>
  <c r="M82" i="27"/>
  <c r="L82" i="27"/>
  <c r="V82" i="27" s="1"/>
  <c r="AL81" i="27"/>
  <c r="AK81" i="27"/>
  <c r="AH81" i="27"/>
  <c r="AE81" i="27"/>
  <c r="U81" i="27"/>
  <c r="T81" i="27"/>
  <c r="M81" i="27"/>
  <c r="W81" i="27" s="1"/>
  <c r="L81" i="27"/>
  <c r="AL80" i="27"/>
  <c r="AK80" i="27"/>
  <c r="AH80" i="27"/>
  <c r="AE80" i="27"/>
  <c r="U80" i="27"/>
  <c r="T80" i="27"/>
  <c r="M80" i="27"/>
  <c r="W80" i="27" s="1"/>
  <c r="L80" i="27"/>
  <c r="V80" i="27" s="1"/>
  <c r="AL79" i="27"/>
  <c r="AK79" i="27"/>
  <c r="AH79" i="27"/>
  <c r="AE79" i="27"/>
  <c r="U79" i="27"/>
  <c r="T79" i="27"/>
  <c r="M79" i="27"/>
  <c r="W79" i="27" s="1"/>
  <c r="L79" i="27"/>
  <c r="AL78" i="27"/>
  <c r="AK78" i="27"/>
  <c r="AH78" i="27"/>
  <c r="AE78" i="27"/>
  <c r="U78" i="27"/>
  <c r="T78" i="27"/>
  <c r="M78" i="27"/>
  <c r="L78" i="27"/>
  <c r="AL77" i="27"/>
  <c r="AK77" i="27"/>
  <c r="AH77" i="27"/>
  <c r="AE77" i="27"/>
  <c r="U77" i="27"/>
  <c r="T77" i="27"/>
  <c r="M77" i="27"/>
  <c r="L77" i="27"/>
  <c r="AL76" i="27"/>
  <c r="AK76" i="27"/>
  <c r="AH76" i="27"/>
  <c r="AE76" i="27"/>
  <c r="U76" i="27"/>
  <c r="T76" i="27"/>
  <c r="M76" i="27"/>
  <c r="W76" i="27" s="1"/>
  <c r="L76" i="27"/>
  <c r="AL75" i="27"/>
  <c r="AK75" i="27"/>
  <c r="AH75" i="27"/>
  <c r="AE75" i="27"/>
  <c r="U75" i="27"/>
  <c r="T75" i="27"/>
  <c r="M75" i="27"/>
  <c r="L75" i="27"/>
  <c r="AL74" i="27"/>
  <c r="AK74" i="27"/>
  <c r="AH74" i="27"/>
  <c r="AE74" i="27"/>
  <c r="U74" i="27"/>
  <c r="T74" i="27"/>
  <c r="M74" i="27"/>
  <c r="W74" i="27" s="1"/>
  <c r="L74" i="27"/>
  <c r="AL73" i="27"/>
  <c r="AK73" i="27"/>
  <c r="AH73" i="27"/>
  <c r="AE73" i="27"/>
  <c r="U73" i="27"/>
  <c r="T73" i="27"/>
  <c r="M73" i="27"/>
  <c r="W73" i="27" s="1"/>
  <c r="L73" i="27"/>
  <c r="AL72" i="27"/>
  <c r="AK72" i="27"/>
  <c r="AH72" i="27"/>
  <c r="AE72" i="27"/>
  <c r="U72" i="27"/>
  <c r="T72" i="27"/>
  <c r="M72" i="27"/>
  <c r="W72" i="27" s="1"/>
  <c r="L72" i="27"/>
  <c r="AL71" i="27"/>
  <c r="AK71" i="27"/>
  <c r="AH71" i="27"/>
  <c r="AE71" i="27"/>
  <c r="U71" i="27"/>
  <c r="T71" i="27"/>
  <c r="M71" i="27"/>
  <c r="W71" i="27" s="1"/>
  <c r="L71" i="27"/>
  <c r="AL70" i="27"/>
  <c r="AK70" i="27"/>
  <c r="AH70" i="27"/>
  <c r="AE70" i="27"/>
  <c r="U70" i="27"/>
  <c r="T70" i="27"/>
  <c r="M70" i="27"/>
  <c r="W70" i="27" s="1"/>
  <c r="L70" i="27"/>
  <c r="AL69" i="27"/>
  <c r="AK69" i="27"/>
  <c r="AH69" i="27"/>
  <c r="AE69" i="27"/>
  <c r="U69" i="27"/>
  <c r="T69" i="27"/>
  <c r="M69" i="27"/>
  <c r="W69" i="27" s="1"/>
  <c r="L69" i="27"/>
  <c r="AL68" i="27"/>
  <c r="AK68" i="27"/>
  <c r="AH68" i="27"/>
  <c r="AE68" i="27"/>
  <c r="U68" i="27"/>
  <c r="T68" i="27"/>
  <c r="M68" i="27"/>
  <c r="W68" i="27" s="1"/>
  <c r="L68" i="27"/>
  <c r="AL67" i="27"/>
  <c r="AK67" i="27"/>
  <c r="AH67" i="27"/>
  <c r="AE67" i="27"/>
  <c r="U67" i="27"/>
  <c r="T67" i="27"/>
  <c r="M67" i="27"/>
  <c r="W67" i="27" s="1"/>
  <c r="L67" i="27"/>
  <c r="AL66" i="27"/>
  <c r="AK66" i="27"/>
  <c r="AH66" i="27"/>
  <c r="AE66" i="27"/>
  <c r="U66" i="27"/>
  <c r="T66" i="27"/>
  <c r="M66" i="27"/>
  <c r="W66" i="27" s="1"/>
  <c r="L66" i="27"/>
  <c r="AL65" i="27"/>
  <c r="AK65" i="27"/>
  <c r="AH65" i="27"/>
  <c r="AE65" i="27"/>
  <c r="U65" i="27"/>
  <c r="T65" i="27"/>
  <c r="M65" i="27"/>
  <c r="W65" i="27" s="1"/>
  <c r="L65" i="27"/>
  <c r="AL64" i="27"/>
  <c r="AK64" i="27"/>
  <c r="AH64" i="27"/>
  <c r="AE64" i="27"/>
  <c r="U64" i="27"/>
  <c r="T64" i="27"/>
  <c r="M64" i="27"/>
  <c r="W64" i="27" s="1"/>
  <c r="L64" i="27"/>
  <c r="AL63" i="27"/>
  <c r="AK63" i="27"/>
  <c r="AH63" i="27"/>
  <c r="AE63" i="27"/>
  <c r="U63" i="27"/>
  <c r="T63" i="27"/>
  <c r="M63" i="27"/>
  <c r="W63" i="27" s="1"/>
  <c r="L63" i="27"/>
  <c r="AL62" i="27"/>
  <c r="AK62" i="27"/>
  <c r="AH62" i="27"/>
  <c r="AE62" i="27"/>
  <c r="U62" i="27"/>
  <c r="T62" i="27"/>
  <c r="M62" i="27"/>
  <c r="W62" i="27" s="1"/>
  <c r="L62" i="27"/>
  <c r="AL61" i="27"/>
  <c r="AK61" i="27"/>
  <c r="AH61" i="27"/>
  <c r="AE61" i="27"/>
  <c r="U61" i="27"/>
  <c r="T61" i="27"/>
  <c r="M61" i="27"/>
  <c r="W61" i="27" s="1"/>
  <c r="L61" i="27"/>
  <c r="AL60" i="27"/>
  <c r="AK60" i="27"/>
  <c r="AH60" i="27"/>
  <c r="AE60" i="27"/>
  <c r="U60" i="27"/>
  <c r="T60" i="27"/>
  <c r="M60" i="27"/>
  <c r="W60" i="27" s="1"/>
  <c r="L60" i="27"/>
  <c r="AL59" i="27"/>
  <c r="AK59" i="27"/>
  <c r="AH59" i="27"/>
  <c r="AE59" i="27"/>
  <c r="U59" i="27"/>
  <c r="T59" i="27"/>
  <c r="M59" i="27"/>
  <c r="W59" i="27" s="1"/>
  <c r="L59" i="27"/>
  <c r="AL58" i="27"/>
  <c r="AK58" i="27"/>
  <c r="AH58" i="27"/>
  <c r="AE58" i="27"/>
  <c r="U58" i="27"/>
  <c r="T58" i="27"/>
  <c r="M58" i="27"/>
  <c r="W58" i="27" s="1"/>
  <c r="L58" i="27"/>
  <c r="AL57" i="27"/>
  <c r="AK57" i="27"/>
  <c r="AH57" i="27"/>
  <c r="AE57" i="27"/>
  <c r="U57" i="27"/>
  <c r="T57" i="27"/>
  <c r="M57" i="27"/>
  <c r="L57" i="27"/>
  <c r="AL56" i="27"/>
  <c r="AK56" i="27"/>
  <c r="AH56" i="27"/>
  <c r="AE56" i="27"/>
  <c r="U56" i="27"/>
  <c r="T56" i="27"/>
  <c r="M56" i="27"/>
  <c r="W56" i="27" s="1"/>
  <c r="L56" i="27"/>
  <c r="AL55" i="27"/>
  <c r="AK55" i="27"/>
  <c r="AH55" i="27"/>
  <c r="AE55" i="27"/>
  <c r="U55" i="27"/>
  <c r="T55" i="27"/>
  <c r="M55" i="27"/>
  <c r="L55" i="27"/>
  <c r="AL54" i="27"/>
  <c r="AK54" i="27"/>
  <c r="AH54" i="27"/>
  <c r="AE54" i="27"/>
  <c r="U54" i="27"/>
  <c r="T54" i="27"/>
  <c r="M54" i="27"/>
  <c r="W54" i="27" s="1"/>
  <c r="L54" i="27"/>
  <c r="AL53" i="27"/>
  <c r="AK53" i="27"/>
  <c r="AH53" i="27"/>
  <c r="AE53" i="27"/>
  <c r="U53" i="27"/>
  <c r="T53" i="27"/>
  <c r="M53" i="27"/>
  <c r="W53" i="27" s="1"/>
  <c r="L53" i="27"/>
  <c r="AL52" i="27"/>
  <c r="AK52" i="27"/>
  <c r="AH52" i="27"/>
  <c r="AE52" i="27"/>
  <c r="U52" i="27"/>
  <c r="T52" i="27"/>
  <c r="M52" i="27"/>
  <c r="W52" i="27" s="1"/>
  <c r="L52" i="27"/>
  <c r="AL51" i="27"/>
  <c r="AK51" i="27"/>
  <c r="AH51" i="27"/>
  <c r="AE51" i="27"/>
  <c r="U51" i="27"/>
  <c r="T51" i="27"/>
  <c r="M51" i="27"/>
  <c r="L51" i="27"/>
  <c r="AL50" i="27"/>
  <c r="AK50" i="27"/>
  <c r="AH50" i="27"/>
  <c r="AE50" i="27"/>
  <c r="U50" i="27"/>
  <c r="T50" i="27"/>
  <c r="M50" i="27"/>
  <c r="W50" i="27" s="1"/>
  <c r="L50" i="27"/>
  <c r="AL49" i="27"/>
  <c r="AK49" i="27"/>
  <c r="AH49" i="27"/>
  <c r="AE49" i="27"/>
  <c r="U49" i="27"/>
  <c r="T49" i="27"/>
  <c r="M49" i="27"/>
  <c r="L49" i="27"/>
  <c r="AL48" i="27"/>
  <c r="AK48" i="27"/>
  <c r="AH48" i="27"/>
  <c r="AE48" i="27"/>
  <c r="U48" i="27"/>
  <c r="T48" i="27"/>
  <c r="M48" i="27"/>
  <c r="W48" i="27" s="1"/>
  <c r="L48" i="27"/>
  <c r="AL47" i="27"/>
  <c r="AK47" i="27"/>
  <c r="AH47" i="27"/>
  <c r="AE47" i="27"/>
  <c r="U47" i="27"/>
  <c r="T47" i="27"/>
  <c r="M47" i="27"/>
  <c r="L47" i="27"/>
  <c r="AL46" i="27"/>
  <c r="AK46" i="27"/>
  <c r="AH46" i="27"/>
  <c r="AE46" i="27"/>
  <c r="U46" i="27"/>
  <c r="T46" i="27"/>
  <c r="M46" i="27"/>
  <c r="W46" i="27" s="1"/>
  <c r="L46" i="27"/>
  <c r="AL45" i="27"/>
  <c r="AK45" i="27"/>
  <c r="AH45" i="27"/>
  <c r="AE45" i="27"/>
  <c r="U45" i="27"/>
  <c r="T45" i="27"/>
  <c r="M45" i="27"/>
  <c r="W45" i="27" s="1"/>
  <c r="L45" i="27"/>
  <c r="AL44" i="27"/>
  <c r="AK44" i="27"/>
  <c r="AH44" i="27"/>
  <c r="AE44" i="27"/>
  <c r="U44" i="27"/>
  <c r="T44" i="27"/>
  <c r="M44" i="27"/>
  <c r="W44" i="27" s="1"/>
  <c r="L44" i="27"/>
  <c r="AL43" i="27"/>
  <c r="AK43" i="27"/>
  <c r="AH43" i="27"/>
  <c r="AE43" i="27"/>
  <c r="U43" i="27"/>
  <c r="T43" i="27"/>
  <c r="M43" i="27"/>
  <c r="L43" i="27"/>
  <c r="AL42" i="27"/>
  <c r="AK42" i="27"/>
  <c r="AH42" i="27"/>
  <c r="AE42" i="27"/>
  <c r="U42" i="27"/>
  <c r="T42" i="27"/>
  <c r="M42" i="27"/>
  <c r="W42" i="27" s="1"/>
  <c r="L42" i="27"/>
  <c r="AL41" i="27"/>
  <c r="AK41" i="27"/>
  <c r="AH41" i="27"/>
  <c r="AE41" i="27"/>
  <c r="U41" i="27"/>
  <c r="T41" i="27"/>
  <c r="M41" i="27"/>
  <c r="W41" i="27" s="1"/>
  <c r="L41" i="27"/>
  <c r="AL40" i="27"/>
  <c r="AK40" i="27"/>
  <c r="AH40" i="27"/>
  <c r="AE40" i="27"/>
  <c r="U40" i="27"/>
  <c r="T40" i="27"/>
  <c r="M40" i="27"/>
  <c r="L40" i="27"/>
  <c r="AL39" i="27"/>
  <c r="AK39" i="27"/>
  <c r="AH39" i="27"/>
  <c r="AE39" i="27"/>
  <c r="U39" i="27"/>
  <c r="T39" i="27"/>
  <c r="M39" i="27"/>
  <c r="W39" i="27" s="1"/>
  <c r="L39" i="27"/>
  <c r="AL38" i="27"/>
  <c r="AK38" i="27"/>
  <c r="AH38" i="27"/>
  <c r="AE38" i="27"/>
  <c r="U38" i="27"/>
  <c r="T38" i="27"/>
  <c r="M38" i="27"/>
  <c r="W38" i="27" s="1"/>
  <c r="L38" i="27"/>
  <c r="AL37" i="27"/>
  <c r="AK37" i="27"/>
  <c r="AH37" i="27"/>
  <c r="AE37" i="27"/>
  <c r="U37" i="27"/>
  <c r="T37" i="27"/>
  <c r="M37" i="27"/>
  <c r="W37" i="27" s="1"/>
  <c r="L37" i="27"/>
  <c r="AL36" i="27"/>
  <c r="AK36" i="27"/>
  <c r="AH36" i="27"/>
  <c r="AE36" i="27"/>
  <c r="U36" i="27"/>
  <c r="T36" i="27"/>
  <c r="M36" i="27"/>
  <c r="W36" i="27" s="1"/>
  <c r="L36" i="27"/>
  <c r="AL35" i="27"/>
  <c r="AK35" i="27"/>
  <c r="AH35" i="27"/>
  <c r="AE35" i="27"/>
  <c r="U35" i="27"/>
  <c r="T35" i="27"/>
  <c r="M35" i="27"/>
  <c r="W35" i="27" s="1"/>
  <c r="L35" i="27"/>
  <c r="AL34" i="27"/>
  <c r="AK34" i="27"/>
  <c r="AH34" i="27"/>
  <c r="AE34" i="27"/>
  <c r="U34" i="27"/>
  <c r="T34" i="27"/>
  <c r="M34" i="27"/>
  <c r="W34" i="27" s="1"/>
  <c r="L34" i="27"/>
  <c r="AL33" i="27"/>
  <c r="AK33" i="27"/>
  <c r="AH33" i="27"/>
  <c r="AE33" i="27"/>
  <c r="U33" i="27"/>
  <c r="T33" i="27"/>
  <c r="M33" i="27"/>
  <c r="W33" i="27" s="1"/>
  <c r="L33" i="27"/>
  <c r="AL32" i="27"/>
  <c r="AK32" i="27"/>
  <c r="AH32" i="27"/>
  <c r="AE32" i="27"/>
  <c r="U32" i="27"/>
  <c r="T32" i="27"/>
  <c r="M32" i="27"/>
  <c r="W32" i="27" s="1"/>
  <c r="L32" i="27"/>
  <c r="AL31" i="27"/>
  <c r="AK31" i="27"/>
  <c r="AH31" i="27"/>
  <c r="AE31" i="27"/>
  <c r="U31" i="27"/>
  <c r="T31" i="27"/>
  <c r="M31" i="27"/>
  <c r="W31" i="27" s="1"/>
  <c r="L31" i="27"/>
  <c r="AL30" i="27"/>
  <c r="AK30" i="27"/>
  <c r="AH30" i="27"/>
  <c r="AE30" i="27"/>
  <c r="U30" i="27"/>
  <c r="T30" i="27"/>
  <c r="M30" i="27"/>
  <c r="W30" i="27" s="1"/>
  <c r="L30" i="27"/>
  <c r="AL29" i="27"/>
  <c r="AK29" i="27"/>
  <c r="AH29" i="27"/>
  <c r="AE29" i="27"/>
  <c r="U29" i="27"/>
  <c r="T29" i="27"/>
  <c r="M29" i="27"/>
  <c r="W29" i="27" s="1"/>
  <c r="L29" i="27"/>
  <c r="AL28" i="27"/>
  <c r="AK28" i="27"/>
  <c r="AH28" i="27"/>
  <c r="AE28" i="27"/>
  <c r="U28" i="27"/>
  <c r="T28" i="27"/>
  <c r="M28" i="27"/>
  <c r="W28" i="27" s="1"/>
  <c r="L28" i="27"/>
  <c r="AL27" i="27"/>
  <c r="AK27" i="27"/>
  <c r="AH27" i="27"/>
  <c r="AE27" i="27"/>
  <c r="U27" i="27"/>
  <c r="T27" i="27"/>
  <c r="M27" i="27"/>
  <c r="L27" i="27"/>
  <c r="V27" i="27" s="1"/>
  <c r="AL26" i="27"/>
  <c r="AK26" i="27"/>
  <c r="AH26" i="27"/>
  <c r="AE26" i="27"/>
  <c r="U26" i="27"/>
  <c r="T26" i="27"/>
  <c r="M26" i="27"/>
  <c r="W26" i="27" s="1"/>
  <c r="L26" i="27"/>
  <c r="AL25" i="27"/>
  <c r="AK25" i="27"/>
  <c r="AH25" i="27"/>
  <c r="AE25" i="27"/>
  <c r="U25" i="27"/>
  <c r="T25" i="27"/>
  <c r="M25" i="27"/>
  <c r="W25" i="27" s="1"/>
  <c r="L25" i="27"/>
  <c r="AL24" i="27"/>
  <c r="AK24" i="27"/>
  <c r="AH24" i="27"/>
  <c r="AE24" i="27"/>
  <c r="U24" i="27"/>
  <c r="T24" i="27"/>
  <c r="M24" i="27"/>
  <c r="W24" i="27" s="1"/>
  <c r="L24" i="27"/>
  <c r="AL23" i="27"/>
  <c r="AK23" i="27"/>
  <c r="AH23" i="27"/>
  <c r="AE23" i="27"/>
  <c r="U23" i="27"/>
  <c r="T23" i="27"/>
  <c r="M23" i="27"/>
  <c r="W23" i="27" s="1"/>
  <c r="L23" i="27"/>
  <c r="AL22" i="27"/>
  <c r="AK22" i="27"/>
  <c r="AH22" i="27"/>
  <c r="AE22" i="27"/>
  <c r="U22" i="27"/>
  <c r="T22" i="27"/>
  <c r="M22" i="27"/>
  <c r="W22" i="27" s="1"/>
  <c r="L22" i="27"/>
  <c r="AL21" i="27"/>
  <c r="AK21" i="27"/>
  <c r="AH21" i="27"/>
  <c r="AE21" i="27"/>
  <c r="U21" i="27"/>
  <c r="T21" i="27"/>
  <c r="M21" i="27"/>
  <c r="W21" i="27" s="1"/>
  <c r="L21" i="27"/>
  <c r="AL20" i="27"/>
  <c r="AK20" i="27"/>
  <c r="AH20" i="27"/>
  <c r="AE20" i="27"/>
  <c r="U20" i="27"/>
  <c r="T20" i="27"/>
  <c r="M20" i="27"/>
  <c r="W20" i="27" s="1"/>
  <c r="L20" i="27"/>
  <c r="AL19" i="27"/>
  <c r="AK19" i="27"/>
  <c r="AH19" i="27"/>
  <c r="AE19" i="27"/>
  <c r="U19" i="27"/>
  <c r="T19" i="27"/>
  <c r="M19" i="27"/>
  <c r="L19" i="27"/>
  <c r="V19" i="27" s="1"/>
  <c r="AL18" i="27"/>
  <c r="AK18" i="27"/>
  <c r="AH18" i="27"/>
  <c r="AE18" i="27"/>
  <c r="U18" i="27"/>
  <c r="T18" i="27"/>
  <c r="M18" i="27"/>
  <c r="W18" i="27" s="1"/>
  <c r="L18" i="27"/>
  <c r="AL17" i="27"/>
  <c r="AK17" i="27"/>
  <c r="AH17" i="27"/>
  <c r="AE17" i="27"/>
  <c r="U17" i="27"/>
  <c r="T17" i="27"/>
  <c r="M17" i="27"/>
  <c r="W17" i="27" s="1"/>
  <c r="L17" i="27"/>
  <c r="AL16" i="27"/>
  <c r="AK16" i="27"/>
  <c r="AH16" i="27"/>
  <c r="AE16" i="27"/>
  <c r="U16" i="27"/>
  <c r="T16" i="27"/>
  <c r="M16" i="27"/>
  <c r="W16" i="27" s="1"/>
  <c r="L16" i="27"/>
  <c r="AL15" i="27"/>
  <c r="AK15" i="27"/>
  <c r="AH15" i="27"/>
  <c r="AE15" i="27"/>
  <c r="U15" i="27"/>
  <c r="T15" i="27"/>
  <c r="M15" i="27"/>
  <c r="W15" i="27" s="1"/>
  <c r="L15" i="27"/>
  <c r="AL14" i="27"/>
  <c r="AK14" i="27"/>
  <c r="AH14" i="27"/>
  <c r="AE14" i="27"/>
  <c r="U14" i="27"/>
  <c r="T14" i="27"/>
  <c r="M14" i="27"/>
  <c r="W14" i="27" s="1"/>
  <c r="L14" i="27"/>
  <c r="AL13" i="27"/>
  <c r="AK13" i="27"/>
  <c r="AH13" i="27"/>
  <c r="AE13" i="27"/>
  <c r="U13" i="27"/>
  <c r="T13" i="27"/>
  <c r="M13" i="27"/>
  <c r="W13" i="27" s="1"/>
  <c r="L13" i="27"/>
  <c r="AL12" i="27"/>
  <c r="AK12" i="27"/>
  <c r="AH12" i="27"/>
  <c r="AE12" i="27"/>
  <c r="U12" i="27"/>
  <c r="T12" i="27"/>
  <c r="M12" i="27"/>
  <c r="W12" i="27" s="1"/>
  <c r="L12" i="27"/>
  <c r="AL11" i="27"/>
  <c r="AK11" i="27"/>
  <c r="AH11" i="27"/>
  <c r="AE11" i="27"/>
  <c r="U11" i="27"/>
  <c r="T11" i="27"/>
  <c r="M11" i="27"/>
  <c r="L11" i="27"/>
  <c r="V11" i="27" s="1"/>
  <c r="AL10" i="27"/>
  <c r="AK10" i="27"/>
  <c r="AH10" i="27"/>
  <c r="AE10" i="27"/>
  <c r="U10" i="27"/>
  <c r="T10" i="27"/>
  <c r="M10" i="27"/>
  <c r="W10" i="27" s="1"/>
  <c r="L10" i="27"/>
  <c r="AL9" i="27"/>
  <c r="AK9" i="27"/>
  <c r="AH9" i="27"/>
  <c r="AE9" i="27"/>
  <c r="U9" i="27"/>
  <c r="T9" i="27"/>
  <c r="M9" i="27"/>
  <c r="W9" i="27" s="1"/>
  <c r="L9" i="27"/>
  <c r="V9" i="27" s="1"/>
  <c r="AL8" i="27"/>
  <c r="AK8" i="27"/>
  <c r="AH8" i="27"/>
  <c r="AE8" i="27"/>
  <c r="U8" i="27"/>
  <c r="T8" i="27"/>
  <c r="M8" i="27"/>
  <c r="W8" i="27" s="1"/>
  <c r="L8" i="27"/>
  <c r="AL7" i="27"/>
  <c r="AK7" i="27"/>
  <c r="AH7" i="27"/>
  <c r="AE7" i="27"/>
  <c r="U7" i="27"/>
  <c r="T7" i="27"/>
  <c r="M7" i="27"/>
  <c r="W7" i="27" s="1"/>
  <c r="L7" i="27"/>
  <c r="AL6" i="27"/>
  <c r="AK6" i="27"/>
  <c r="AH6" i="27"/>
  <c r="AE6" i="27"/>
  <c r="U6" i="27"/>
  <c r="T6" i="27"/>
  <c r="M6" i="27"/>
  <c r="W6" i="27" s="1"/>
  <c r="L6" i="27"/>
  <c r="AL5" i="27"/>
  <c r="AK5" i="27"/>
  <c r="AH5" i="27"/>
  <c r="AE5" i="27"/>
  <c r="U5" i="27"/>
  <c r="T5" i="27"/>
  <c r="M5" i="27"/>
  <c r="W5" i="27" s="1"/>
  <c r="L5" i="27"/>
  <c r="AL4" i="27"/>
  <c r="AK4" i="27"/>
  <c r="AH4" i="27"/>
  <c r="AE4" i="27"/>
  <c r="U4" i="27"/>
  <c r="T4" i="27"/>
  <c r="M4" i="27"/>
  <c r="W4" i="27" s="1"/>
  <c r="F24" i="26"/>
  <c r="F23" i="26"/>
  <c r="F22" i="26"/>
  <c r="F21" i="26"/>
  <c r="F20" i="26"/>
  <c r="F19" i="26"/>
  <c r="F18" i="26"/>
  <c r="F17" i="26"/>
  <c r="F16" i="26"/>
  <c r="F14" i="26"/>
  <c r="T4" i="26"/>
  <c r="AI96" i="27" l="1"/>
  <c r="AJ96" i="27" s="1"/>
  <c r="S53" i="27"/>
  <c r="AC69" i="27"/>
  <c r="AD69" i="27" s="1"/>
  <c r="S12" i="27"/>
  <c r="S14" i="27"/>
  <c r="S16" i="27"/>
  <c r="S17" i="27"/>
  <c r="S20" i="27"/>
  <c r="S22" i="27"/>
  <c r="S24" i="27"/>
  <c r="S25" i="27"/>
  <c r="S28" i="27"/>
  <c r="S30" i="27"/>
  <c r="AC31" i="27"/>
  <c r="AD31" i="27" s="1"/>
  <c r="AC36" i="27"/>
  <c r="AD36" i="27" s="1"/>
  <c r="P41" i="27"/>
  <c r="Q41" i="27" s="1"/>
  <c r="AA41" i="27" s="1"/>
  <c r="P44" i="27"/>
  <c r="Z44" i="27" s="1"/>
  <c r="P45" i="27"/>
  <c r="Q45" i="27" s="1"/>
  <c r="AA45" i="27" s="1"/>
  <c r="P48" i="27"/>
  <c r="Z48" i="27" s="1"/>
  <c r="AC65" i="27"/>
  <c r="AD65" i="27" s="1"/>
  <c r="N96" i="27"/>
  <c r="O96" i="27" s="1"/>
  <c r="Y96" i="27" s="1"/>
  <c r="S58" i="27"/>
  <c r="AC60" i="27"/>
  <c r="AD60" i="27" s="1"/>
  <c r="AC77" i="27"/>
  <c r="AD77" i="27" s="1"/>
  <c r="P79" i="27"/>
  <c r="Q79" i="27" s="1"/>
  <c r="S81" i="27"/>
  <c r="AF85" i="27"/>
  <c r="AG85" i="27" s="1"/>
  <c r="N102" i="27"/>
  <c r="X102" i="27" s="1"/>
  <c r="AC38" i="27"/>
  <c r="AD38" i="27" s="1"/>
  <c r="AC73" i="27"/>
  <c r="AD73" i="27" s="1"/>
  <c r="AI98" i="27"/>
  <c r="AJ98" i="27" s="1"/>
  <c r="AC101" i="27"/>
  <c r="AD101" i="27" s="1"/>
  <c r="AC102" i="27"/>
  <c r="AD102" i="27" s="1"/>
  <c r="AC93" i="27"/>
  <c r="AD93" i="27" s="1"/>
  <c r="N17" i="27"/>
  <c r="O17" i="27" s="1"/>
  <c r="Y17" i="27" s="1"/>
  <c r="V17" i="27"/>
  <c r="AI17" i="27"/>
  <c r="AJ17" i="27" s="1"/>
  <c r="P93" i="27"/>
  <c r="AM93" i="27" s="1"/>
  <c r="P17" i="27"/>
  <c r="Q17" i="27" s="1"/>
  <c r="AN17" i="27" s="1"/>
  <c r="AC17" i="27"/>
  <c r="AD17" i="27" s="1"/>
  <c r="P31" i="27"/>
  <c r="Z31" i="27" s="1"/>
  <c r="AI81" i="27"/>
  <c r="AJ81" i="27" s="1"/>
  <c r="N82" i="27"/>
  <c r="O82" i="27" s="1"/>
  <c r="Y82" i="27" s="1"/>
  <c r="AI82" i="27"/>
  <c r="AJ82" i="27" s="1"/>
  <c r="S86" i="27"/>
  <c r="AF59" i="27"/>
  <c r="AG59" i="27" s="1"/>
  <c r="V81" i="27"/>
  <c r="N84" i="27"/>
  <c r="O84" i="27" s="1"/>
  <c r="Y84" i="27" s="1"/>
  <c r="P94" i="27"/>
  <c r="Q94" i="27" s="1"/>
  <c r="AI100" i="27"/>
  <c r="AJ100" i="27" s="1"/>
  <c r="AI9" i="27"/>
  <c r="AJ9" i="27" s="1"/>
  <c r="AF15" i="27"/>
  <c r="AG15" i="27" s="1"/>
  <c r="AI25" i="27"/>
  <c r="AJ25" i="27" s="1"/>
  <c r="P85" i="27"/>
  <c r="Q85" i="27" s="1"/>
  <c r="N93" i="27"/>
  <c r="O93" i="27" s="1"/>
  <c r="Y93" i="27" s="1"/>
  <c r="AI101" i="27"/>
  <c r="AJ101" i="27" s="1"/>
  <c r="V25" i="27"/>
  <c r="P75" i="27"/>
  <c r="AM75" i="27" s="1"/>
  <c r="P77" i="27"/>
  <c r="Z77" i="27" s="1"/>
  <c r="AC78" i="27"/>
  <c r="AD78" i="27" s="1"/>
  <c r="AF89" i="27"/>
  <c r="AG89" i="27" s="1"/>
  <c r="S90" i="27"/>
  <c r="P98" i="27"/>
  <c r="Z98" i="27" s="1"/>
  <c r="R102" i="27"/>
  <c r="W75" i="27"/>
  <c r="AC75" i="27"/>
  <c r="AD75" i="27" s="1"/>
  <c r="S76" i="27"/>
  <c r="P89" i="27"/>
  <c r="Q89" i="27" s="1"/>
  <c r="AN89" i="27" s="1"/>
  <c r="N97" i="27"/>
  <c r="O97" i="27" s="1"/>
  <c r="Y97" i="27" s="1"/>
  <c r="P100" i="27"/>
  <c r="Z100" i="27" s="1"/>
  <c r="AC9" i="27"/>
  <c r="AD9" i="27" s="1"/>
  <c r="N25" i="27"/>
  <c r="O25" i="27" s="1"/>
  <c r="Y25" i="27" s="1"/>
  <c r="AF56" i="27"/>
  <c r="AG56" i="27" s="1"/>
  <c r="S70" i="27"/>
  <c r="P73" i="27"/>
  <c r="Q73" i="27" s="1"/>
  <c r="W77" i="27"/>
  <c r="N81" i="27"/>
  <c r="O81" i="27" s="1"/>
  <c r="Y81" i="27" s="1"/>
  <c r="W85" i="27"/>
  <c r="N95" i="27"/>
  <c r="O95" i="27" s="1"/>
  <c r="Y95" i="27" s="1"/>
  <c r="R100" i="27"/>
  <c r="AF52" i="27"/>
  <c r="AG52" i="27" s="1"/>
  <c r="W78" i="27"/>
  <c r="N9" i="27"/>
  <c r="O9" i="27" s="1"/>
  <c r="Y9" i="27" s="1"/>
  <c r="AI19" i="27"/>
  <c r="AJ19" i="27" s="1"/>
  <c r="S78" i="27"/>
  <c r="R84" i="27"/>
  <c r="W89" i="27"/>
  <c r="P9" i="27"/>
  <c r="Q9" i="27" s="1"/>
  <c r="AN9" i="27" s="1"/>
  <c r="AI11" i="27"/>
  <c r="AJ11" i="27" s="1"/>
  <c r="S6" i="27"/>
  <c r="S8" i="27"/>
  <c r="S9" i="27"/>
  <c r="P15" i="27"/>
  <c r="Q15" i="27" s="1"/>
  <c r="AN15" i="27" s="1"/>
  <c r="AI15" i="27"/>
  <c r="AJ15" i="27" s="1"/>
  <c r="P25" i="27"/>
  <c r="Q25" i="27" s="1"/>
  <c r="AA25" i="27" s="1"/>
  <c r="AC25" i="27"/>
  <c r="AD25" i="27" s="1"/>
  <c r="AC32" i="27"/>
  <c r="AD32" i="27" s="1"/>
  <c r="P52" i="27"/>
  <c r="AM52" i="27" s="1"/>
  <c r="P56" i="27"/>
  <c r="Z56" i="27" s="1"/>
  <c r="AC61" i="27"/>
  <c r="AD61" i="27" s="1"/>
  <c r="AI75" i="27"/>
  <c r="AJ75" i="27" s="1"/>
  <c r="AI78" i="27"/>
  <c r="AJ78" i="27" s="1"/>
  <c r="R81" i="27"/>
  <c r="AC84" i="27"/>
  <c r="AD84" i="27" s="1"/>
  <c r="R92" i="27"/>
  <c r="R98" i="27"/>
  <c r="N100" i="27"/>
  <c r="S5" i="27"/>
  <c r="AC5" i="27"/>
  <c r="AD5" i="27" s="1"/>
  <c r="P5" i="27"/>
  <c r="Q5" i="27" s="1"/>
  <c r="AN5" i="27" s="1"/>
  <c r="V5" i="27"/>
  <c r="N5" i="27"/>
  <c r="O5" i="27" s="1"/>
  <c r="Y5" i="27" s="1"/>
  <c r="AF5" i="27"/>
  <c r="AG5" i="27" s="1"/>
  <c r="S7" i="27"/>
  <c r="V7" i="27"/>
  <c r="N7" i="27"/>
  <c r="O7" i="27" s="1"/>
  <c r="Y7" i="27" s="1"/>
  <c r="W11" i="27"/>
  <c r="AC11" i="27"/>
  <c r="AD11" i="27" s="1"/>
  <c r="P11" i="27"/>
  <c r="Q11" i="27" s="1"/>
  <c r="AA11" i="27" s="1"/>
  <c r="S21" i="27"/>
  <c r="AC21" i="27"/>
  <c r="AD21" i="27" s="1"/>
  <c r="P21" i="27"/>
  <c r="Q21" i="27" s="1"/>
  <c r="AN21" i="27" s="1"/>
  <c r="V21" i="27"/>
  <c r="N21" i="27"/>
  <c r="O21" i="27" s="1"/>
  <c r="Y21" i="27" s="1"/>
  <c r="AF21" i="27"/>
  <c r="AG21" i="27" s="1"/>
  <c r="S23" i="27"/>
  <c r="V23" i="27"/>
  <c r="N23" i="27"/>
  <c r="O23" i="27" s="1"/>
  <c r="Y23" i="27" s="1"/>
  <c r="W27" i="27"/>
  <c r="AC27" i="27"/>
  <c r="AD27" i="27" s="1"/>
  <c r="P27" i="27"/>
  <c r="Q27" i="27" s="1"/>
  <c r="AN27" i="27" s="1"/>
  <c r="N27" i="27"/>
  <c r="O27" i="27" s="1"/>
  <c r="Y27" i="27" s="1"/>
  <c r="S29" i="27"/>
  <c r="AC29" i="27"/>
  <c r="AD29" i="27" s="1"/>
  <c r="P29" i="27"/>
  <c r="Q29" i="27" s="1"/>
  <c r="AN29" i="27" s="1"/>
  <c r="V29" i="27"/>
  <c r="N29" i="27"/>
  <c r="O29" i="27" s="1"/>
  <c r="Y29" i="27" s="1"/>
  <c r="AF29" i="27"/>
  <c r="AG29" i="27" s="1"/>
  <c r="AI5" i="27"/>
  <c r="AJ5" i="27" s="1"/>
  <c r="AC7" i="27"/>
  <c r="AD7" i="27" s="1"/>
  <c r="N11" i="27"/>
  <c r="O11" i="27" s="1"/>
  <c r="Y11" i="27" s="1"/>
  <c r="AI21" i="27"/>
  <c r="AJ21" i="27" s="1"/>
  <c r="AC23" i="27"/>
  <c r="AD23" i="27" s="1"/>
  <c r="AI27" i="27"/>
  <c r="AJ27" i="27" s="1"/>
  <c r="AI29" i="27"/>
  <c r="AJ29" i="27" s="1"/>
  <c r="W40" i="27"/>
  <c r="P40" i="27"/>
  <c r="Q40" i="27" s="1"/>
  <c r="AF48" i="27"/>
  <c r="AG48" i="27" s="1"/>
  <c r="AF70" i="27"/>
  <c r="AG70" i="27" s="1"/>
  <c r="P7" i="27"/>
  <c r="Q7" i="27" s="1"/>
  <c r="AN7" i="27" s="1"/>
  <c r="AF7" i="27"/>
  <c r="AG7" i="27" s="1"/>
  <c r="S13" i="27"/>
  <c r="AC13" i="27"/>
  <c r="AD13" i="27" s="1"/>
  <c r="P13" i="27"/>
  <c r="Q13" i="27" s="1"/>
  <c r="AA13" i="27" s="1"/>
  <c r="V13" i="27"/>
  <c r="N13" i="27"/>
  <c r="O13" i="27" s="1"/>
  <c r="Y13" i="27" s="1"/>
  <c r="AF13" i="27"/>
  <c r="AG13" i="27" s="1"/>
  <c r="S15" i="27"/>
  <c r="V15" i="27"/>
  <c r="N15" i="27"/>
  <c r="O15" i="27" s="1"/>
  <c r="Y15" i="27" s="1"/>
  <c r="W19" i="27"/>
  <c r="AC19" i="27"/>
  <c r="AD19" i="27" s="1"/>
  <c r="P19" i="27"/>
  <c r="Q19" i="27" s="1"/>
  <c r="AA19" i="27" s="1"/>
  <c r="P23" i="27"/>
  <c r="Q23" i="27" s="1"/>
  <c r="AN23" i="27" s="1"/>
  <c r="AF23" i="27"/>
  <c r="AG23" i="27" s="1"/>
  <c r="W49" i="27"/>
  <c r="S49" i="27"/>
  <c r="AI70" i="27"/>
  <c r="AJ70" i="27" s="1"/>
  <c r="AC71" i="27"/>
  <c r="AD71" i="27" s="1"/>
  <c r="P71" i="27"/>
  <c r="Q71" i="27" s="1"/>
  <c r="AI7" i="27"/>
  <c r="AJ7" i="27" s="1"/>
  <c r="AI13" i="27"/>
  <c r="AJ13" i="27" s="1"/>
  <c r="AC15" i="27"/>
  <c r="AD15" i="27" s="1"/>
  <c r="N19" i="27"/>
  <c r="O19" i="27" s="1"/>
  <c r="Y19" i="27" s="1"/>
  <c r="AI23" i="27"/>
  <c r="AJ23" i="27" s="1"/>
  <c r="AC34" i="27"/>
  <c r="AD34" i="27" s="1"/>
  <c r="AI60" i="27"/>
  <c r="AJ60" i="27" s="1"/>
  <c r="AF9" i="27"/>
  <c r="AG9" i="27" s="1"/>
  <c r="AF17" i="27"/>
  <c r="AG17" i="27" s="1"/>
  <c r="AF25" i="27"/>
  <c r="AG25" i="27" s="1"/>
  <c r="S10" i="27"/>
  <c r="S11" i="27"/>
  <c r="AF11" i="27"/>
  <c r="AG11" i="27" s="1"/>
  <c r="S18" i="27"/>
  <c r="S19" i="27"/>
  <c r="AF19" i="27"/>
  <c r="AG19" i="27" s="1"/>
  <c r="S26" i="27"/>
  <c r="S27" i="27"/>
  <c r="AF27" i="27"/>
  <c r="AG27" i="27" s="1"/>
  <c r="N31" i="27"/>
  <c r="O31" i="27" s="1"/>
  <c r="Y31" i="27" s="1"/>
  <c r="AI71" i="27"/>
  <c r="AJ71" i="27" s="1"/>
  <c r="R18" i="27"/>
  <c r="R26" i="27"/>
  <c r="AI42" i="27"/>
  <c r="AJ42" i="27" s="1"/>
  <c r="V72" i="27"/>
  <c r="R72" i="27"/>
  <c r="N72" i="27"/>
  <c r="P72" i="27"/>
  <c r="AF72" i="27"/>
  <c r="AG72" i="27" s="1"/>
  <c r="S72" i="27"/>
  <c r="AC72" i="27"/>
  <c r="AD72" i="27" s="1"/>
  <c r="AI83" i="27"/>
  <c r="AJ83" i="27" s="1"/>
  <c r="V54" i="27"/>
  <c r="R54" i="27"/>
  <c r="N54" i="27"/>
  <c r="S54" i="27"/>
  <c r="AF54" i="27"/>
  <c r="AG54" i="27" s="1"/>
  <c r="P54" i="27"/>
  <c r="R5" i="27"/>
  <c r="N6" i="27"/>
  <c r="AC6" i="27"/>
  <c r="AD6" i="27" s="1"/>
  <c r="AI6" i="27"/>
  <c r="AJ6" i="27" s="1"/>
  <c r="R9" i="27"/>
  <c r="N10" i="27"/>
  <c r="AC10" i="27"/>
  <c r="AD10" i="27" s="1"/>
  <c r="AI10" i="27"/>
  <c r="AJ10" i="27" s="1"/>
  <c r="R11" i="27"/>
  <c r="N12" i="27"/>
  <c r="AC12" i="27"/>
  <c r="AD12" i="27" s="1"/>
  <c r="AI12" i="27"/>
  <c r="AJ12" i="27" s="1"/>
  <c r="R15" i="27"/>
  <c r="N16" i="27"/>
  <c r="AC16" i="27"/>
  <c r="AD16" i="27" s="1"/>
  <c r="AI16" i="27"/>
  <c r="AJ16" i="27" s="1"/>
  <c r="R17" i="27"/>
  <c r="AI18" i="27"/>
  <c r="AJ18" i="27" s="1"/>
  <c r="AE103" i="27"/>
  <c r="AK103" i="27"/>
  <c r="N22" i="6" s="1"/>
  <c r="P6" i="27"/>
  <c r="V6" i="27"/>
  <c r="AF6" i="27"/>
  <c r="AG6" i="27" s="1"/>
  <c r="P8" i="27"/>
  <c r="V8" i="27"/>
  <c r="AF8" i="27"/>
  <c r="AG8" i="27" s="1"/>
  <c r="P10" i="27"/>
  <c r="V10" i="27"/>
  <c r="AF10" i="27"/>
  <c r="AG10" i="27" s="1"/>
  <c r="P12" i="27"/>
  <c r="V12" i="27"/>
  <c r="AF12" i="27"/>
  <c r="AG12" i="27" s="1"/>
  <c r="P14" i="27"/>
  <c r="V14" i="27"/>
  <c r="AF14" i="27"/>
  <c r="AG14" i="27" s="1"/>
  <c r="P16" i="27"/>
  <c r="V16" i="27"/>
  <c r="AF16" i="27"/>
  <c r="AG16" i="27" s="1"/>
  <c r="P18" i="27"/>
  <c r="V18" i="27"/>
  <c r="AF18" i="27"/>
  <c r="AG18" i="27" s="1"/>
  <c r="P20" i="27"/>
  <c r="V20" i="27"/>
  <c r="AF20" i="27"/>
  <c r="AG20" i="27" s="1"/>
  <c r="P22" i="27"/>
  <c r="V22" i="27"/>
  <c r="AF22" i="27"/>
  <c r="AG22" i="27" s="1"/>
  <c r="P24" i="27"/>
  <c r="V24" i="27"/>
  <c r="AF24" i="27"/>
  <c r="AG24" i="27" s="1"/>
  <c r="P26" i="27"/>
  <c r="V26" i="27"/>
  <c r="AF26" i="27"/>
  <c r="AG26" i="27" s="1"/>
  <c r="P28" i="27"/>
  <c r="V28" i="27"/>
  <c r="AF28" i="27"/>
  <c r="AG28" i="27" s="1"/>
  <c r="P30" i="27"/>
  <c r="V30" i="27"/>
  <c r="AF30" i="27"/>
  <c r="AG30" i="27" s="1"/>
  <c r="V34" i="27"/>
  <c r="R34" i="27"/>
  <c r="N34" i="27"/>
  <c r="S34" i="27"/>
  <c r="AF34" i="27"/>
  <c r="AG34" i="27" s="1"/>
  <c r="P34" i="27"/>
  <c r="V36" i="27"/>
  <c r="R36" i="27"/>
  <c r="N36" i="27"/>
  <c r="S36" i="27"/>
  <c r="AF36" i="27"/>
  <c r="AG36" i="27" s="1"/>
  <c r="P36" i="27"/>
  <c r="V38" i="27"/>
  <c r="R38" i="27"/>
  <c r="N38" i="27"/>
  <c r="S38" i="27"/>
  <c r="AF38" i="27"/>
  <c r="AG38" i="27" s="1"/>
  <c r="P38" i="27"/>
  <c r="R6" i="27"/>
  <c r="R8" i="27"/>
  <c r="R10" i="27"/>
  <c r="R12" i="27"/>
  <c r="R14" i="27"/>
  <c r="R16" i="27"/>
  <c r="R20" i="27"/>
  <c r="R22" i="27"/>
  <c r="R24" i="27"/>
  <c r="R28" i="27"/>
  <c r="R30" i="27"/>
  <c r="W43" i="27"/>
  <c r="P43" i="27"/>
  <c r="W47" i="27"/>
  <c r="S47" i="27"/>
  <c r="W51" i="27"/>
  <c r="S51" i="27"/>
  <c r="W55" i="27"/>
  <c r="S55" i="27"/>
  <c r="T103" i="27"/>
  <c r="B22" i="6" s="1"/>
  <c r="V46" i="27"/>
  <c r="R46" i="27"/>
  <c r="N46" i="27"/>
  <c r="S46" i="27"/>
  <c r="AF46" i="27"/>
  <c r="AG46" i="27" s="1"/>
  <c r="P46" i="27"/>
  <c r="V50" i="27"/>
  <c r="R50" i="27"/>
  <c r="N50" i="27"/>
  <c r="S50" i="27"/>
  <c r="AF50" i="27"/>
  <c r="AG50" i="27" s="1"/>
  <c r="P50" i="27"/>
  <c r="R7" i="27"/>
  <c r="N8" i="27"/>
  <c r="AC8" i="27"/>
  <c r="AD8" i="27" s="1"/>
  <c r="AI8" i="27"/>
  <c r="AJ8" i="27" s="1"/>
  <c r="R13" i="27"/>
  <c r="N14" i="27"/>
  <c r="AC14" i="27"/>
  <c r="AD14" i="27" s="1"/>
  <c r="AI14" i="27"/>
  <c r="AJ14" i="27" s="1"/>
  <c r="N18" i="27"/>
  <c r="AC18" i="27"/>
  <c r="AD18" i="27" s="1"/>
  <c r="R19" i="27"/>
  <c r="N20" i="27"/>
  <c r="AC20" i="27"/>
  <c r="AD20" i="27" s="1"/>
  <c r="AI20" i="27"/>
  <c r="AJ20" i="27" s="1"/>
  <c r="R21" i="27"/>
  <c r="N22" i="27"/>
  <c r="AC22" i="27"/>
  <c r="AD22" i="27" s="1"/>
  <c r="AI22" i="27"/>
  <c r="AJ22" i="27" s="1"/>
  <c r="R23" i="27"/>
  <c r="N24" i="27"/>
  <c r="AC24" i="27"/>
  <c r="AD24" i="27" s="1"/>
  <c r="AI24" i="27"/>
  <c r="AJ24" i="27" s="1"/>
  <c r="R25" i="27"/>
  <c r="N26" i="27"/>
  <c r="AC26" i="27"/>
  <c r="AD26" i="27" s="1"/>
  <c r="AI26" i="27"/>
  <c r="AJ26" i="27" s="1"/>
  <c r="R27" i="27"/>
  <c r="N28" i="27"/>
  <c r="AC28" i="27"/>
  <c r="AD28" i="27" s="1"/>
  <c r="AI28" i="27"/>
  <c r="AJ28" i="27" s="1"/>
  <c r="R29" i="27"/>
  <c r="N30" i="27"/>
  <c r="AC30" i="27"/>
  <c r="AD30" i="27" s="1"/>
  <c r="AI30" i="27"/>
  <c r="AJ30" i="27" s="1"/>
  <c r="V31" i="27"/>
  <c r="AF31" i="27"/>
  <c r="AG31" i="27" s="1"/>
  <c r="S31" i="27"/>
  <c r="R31" i="27"/>
  <c r="V32" i="27"/>
  <c r="R32" i="27"/>
  <c r="N32" i="27"/>
  <c r="S32" i="27"/>
  <c r="AF32" i="27"/>
  <c r="AG32" i="27" s="1"/>
  <c r="P32" i="27"/>
  <c r="V42" i="27"/>
  <c r="R42" i="27"/>
  <c r="N42" i="27"/>
  <c r="AF42" i="27"/>
  <c r="AG42" i="27" s="1"/>
  <c r="S42" i="27"/>
  <c r="P42" i="27"/>
  <c r="AC42" i="27"/>
  <c r="AD42" i="27" s="1"/>
  <c r="AC46" i="27"/>
  <c r="AD46" i="27" s="1"/>
  <c r="AC50" i="27"/>
  <c r="AD50" i="27" s="1"/>
  <c r="AC54" i="27"/>
  <c r="AD54" i="27" s="1"/>
  <c r="V33" i="27"/>
  <c r="R33" i="27"/>
  <c r="N33" i="27"/>
  <c r="AC33" i="27"/>
  <c r="AD33" i="27" s="1"/>
  <c r="V35" i="27"/>
  <c r="R35" i="27"/>
  <c r="N35" i="27"/>
  <c r="AC35" i="27"/>
  <c r="AD35" i="27" s="1"/>
  <c r="V37" i="27"/>
  <c r="R37" i="27"/>
  <c r="N37" i="27"/>
  <c r="AC37" i="27"/>
  <c r="AD37" i="27" s="1"/>
  <c r="V39" i="27"/>
  <c r="R39" i="27"/>
  <c r="N39" i="27"/>
  <c r="AF39" i="27"/>
  <c r="AG39" i="27" s="1"/>
  <c r="S39" i="27"/>
  <c r="V40" i="27"/>
  <c r="R40" i="27"/>
  <c r="N40" i="27"/>
  <c r="AF40" i="27"/>
  <c r="AG40" i="27" s="1"/>
  <c r="S40" i="27"/>
  <c r="AC40" i="27"/>
  <c r="AD40" i="27" s="1"/>
  <c r="AI40" i="27"/>
  <c r="AJ40" i="27" s="1"/>
  <c r="V44" i="27"/>
  <c r="R44" i="27"/>
  <c r="N44" i="27"/>
  <c r="AF44" i="27"/>
  <c r="AG44" i="27" s="1"/>
  <c r="S44" i="27"/>
  <c r="AC44" i="27"/>
  <c r="AD44" i="27" s="1"/>
  <c r="AI44" i="27"/>
  <c r="AJ44" i="27" s="1"/>
  <c r="V48" i="27"/>
  <c r="R48" i="27"/>
  <c r="N48" i="27"/>
  <c r="S48" i="27"/>
  <c r="AC48" i="27"/>
  <c r="AD48" i="27" s="1"/>
  <c r="V52" i="27"/>
  <c r="R52" i="27"/>
  <c r="N52" i="27"/>
  <c r="S52" i="27"/>
  <c r="AC52" i="27"/>
  <c r="AD52" i="27" s="1"/>
  <c r="V56" i="27"/>
  <c r="R56" i="27"/>
  <c r="N56" i="27"/>
  <c r="S56" i="27"/>
  <c r="AC56" i="27"/>
  <c r="AD56" i="27" s="1"/>
  <c r="W57" i="27"/>
  <c r="P57" i="27"/>
  <c r="V64" i="27"/>
  <c r="R64" i="27"/>
  <c r="N64" i="27"/>
  <c r="S64" i="27"/>
  <c r="AF64" i="27"/>
  <c r="AG64" i="27" s="1"/>
  <c r="P64" i="27"/>
  <c r="V68" i="27"/>
  <c r="R68" i="27"/>
  <c r="N68" i="27"/>
  <c r="S68" i="27"/>
  <c r="AF68" i="27"/>
  <c r="AG68" i="27" s="1"/>
  <c r="P68" i="27"/>
  <c r="V74" i="27"/>
  <c r="R74" i="27"/>
  <c r="N74" i="27"/>
  <c r="P74" i="27"/>
  <c r="AF74" i="27"/>
  <c r="AG74" i="27" s="1"/>
  <c r="S74" i="27"/>
  <c r="V76" i="27"/>
  <c r="R76" i="27"/>
  <c r="N76" i="27"/>
  <c r="P76" i="27"/>
  <c r="AF76" i="27"/>
  <c r="AG76" i="27" s="1"/>
  <c r="AI31" i="27"/>
  <c r="AJ31" i="27" s="1"/>
  <c r="S33" i="27"/>
  <c r="AI33" i="27"/>
  <c r="AJ33" i="27" s="1"/>
  <c r="S35" i="27"/>
  <c r="AI35" i="27"/>
  <c r="AJ35" i="27" s="1"/>
  <c r="S37" i="27"/>
  <c r="AI37" i="27"/>
  <c r="AJ37" i="27" s="1"/>
  <c r="AC39" i="27"/>
  <c r="AD39" i="27" s="1"/>
  <c r="AI39" i="27"/>
  <c r="AJ39" i="27" s="1"/>
  <c r="V43" i="27"/>
  <c r="R43" i="27"/>
  <c r="N43" i="27"/>
  <c r="AF43" i="27"/>
  <c r="AG43" i="27" s="1"/>
  <c r="S43" i="27"/>
  <c r="AC43" i="27"/>
  <c r="AD43" i="27" s="1"/>
  <c r="AI43" i="27"/>
  <c r="AJ43" i="27" s="1"/>
  <c r="AI45" i="27"/>
  <c r="AJ45" i="27" s="1"/>
  <c r="AI49" i="27"/>
  <c r="AJ49" i="27" s="1"/>
  <c r="AI53" i="27"/>
  <c r="AJ53" i="27" s="1"/>
  <c r="AC57" i="27"/>
  <c r="AD57" i="27" s="1"/>
  <c r="V59" i="27"/>
  <c r="R59" i="27"/>
  <c r="N59" i="27"/>
  <c r="S59" i="27"/>
  <c r="AC59" i="27"/>
  <c r="AD59" i="27" s="1"/>
  <c r="P59" i="27"/>
  <c r="V61" i="27"/>
  <c r="R61" i="27"/>
  <c r="N61" i="27"/>
  <c r="AF61" i="27"/>
  <c r="AG61" i="27" s="1"/>
  <c r="P61" i="27"/>
  <c r="S61" i="27"/>
  <c r="V65" i="27"/>
  <c r="R65" i="27"/>
  <c r="N65" i="27"/>
  <c r="AF65" i="27"/>
  <c r="AG65" i="27" s="1"/>
  <c r="P65" i="27"/>
  <c r="S65" i="27"/>
  <c r="V69" i="27"/>
  <c r="R69" i="27"/>
  <c r="N69" i="27"/>
  <c r="AF69" i="27"/>
  <c r="AG69" i="27" s="1"/>
  <c r="P69" i="27"/>
  <c r="S69" i="27"/>
  <c r="AC74" i="27"/>
  <c r="AD74" i="27" s="1"/>
  <c r="AI76" i="27"/>
  <c r="AJ76" i="27" s="1"/>
  <c r="AI84" i="27"/>
  <c r="AJ84" i="27" s="1"/>
  <c r="U103" i="27"/>
  <c r="C22" i="6" s="1"/>
  <c r="AH103" i="27"/>
  <c r="I22" i="6" s="1"/>
  <c r="AL103" i="27"/>
  <c r="O22" i="6" s="1"/>
  <c r="AI32" i="27"/>
  <c r="AJ32" i="27" s="1"/>
  <c r="P33" i="27"/>
  <c r="AF33" i="27"/>
  <c r="AG33" i="27" s="1"/>
  <c r="AI34" i="27"/>
  <c r="AJ34" i="27" s="1"/>
  <c r="P35" i="27"/>
  <c r="AF35" i="27"/>
  <c r="AG35" i="27" s="1"/>
  <c r="AI36" i="27"/>
  <c r="AJ36" i="27" s="1"/>
  <c r="P37" i="27"/>
  <c r="AF37" i="27"/>
  <c r="AG37" i="27" s="1"/>
  <c r="AI38" i="27"/>
  <c r="AJ38" i="27" s="1"/>
  <c r="P39" i="27"/>
  <c r="V41" i="27"/>
  <c r="R41" i="27"/>
  <c r="N41" i="27"/>
  <c r="AF41" i="27"/>
  <c r="AG41" i="27" s="1"/>
  <c r="S41" i="27"/>
  <c r="AC41" i="27"/>
  <c r="AD41" i="27" s="1"/>
  <c r="AI41" i="27"/>
  <c r="AJ41" i="27" s="1"/>
  <c r="AF45" i="27"/>
  <c r="AG45" i="27" s="1"/>
  <c r="V45" i="27"/>
  <c r="R45" i="27"/>
  <c r="N45" i="27"/>
  <c r="AC45" i="27"/>
  <c r="AD45" i="27" s="1"/>
  <c r="S45" i="27"/>
  <c r="AI47" i="27"/>
  <c r="AJ47" i="27" s="1"/>
  <c r="AI51" i="27"/>
  <c r="AJ51" i="27" s="1"/>
  <c r="AI55" i="27"/>
  <c r="AJ55" i="27" s="1"/>
  <c r="V58" i="27"/>
  <c r="R58" i="27"/>
  <c r="N58" i="27"/>
  <c r="AF58" i="27"/>
  <c r="AG58" i="27" s="1"/>
  <c r="P58" i="27"/>
  <c r="AC58" i="27"/>
  <c r="AD58" i="27" s="1"/>
  <c r="AC64" i="27"/>
  <c r="AD64" i="27" s="1"/>
  <c r="AC68" i="27"/>
  <c r="AD68" i="27" s="1"/>
  <c r="AC76" i="27"/>
  <c r="AD76" i="27" s="1"/>
  <c r="V78" i="27"/>
  <c r="R78" i="27"/>
  <c r="N78" i="27"/>
  <c r="P78" i="27"/>
  <c r="AF78" i="27"/>
  <c r="AG78" i="27" s="1"/>
  <c r="AF80" i="27"/>
  <c r="AG80" i="27" s="1"/>
  <c r="V47" i="27"/>
  <c r="R47" i="27"/>
  <c r="N47" i="27"/>
  <c r="AC47" i="27"/>
  <c r="AD47" i="27" s="1"/>
  <c r="V49" i="27"/>
  <c r="R49" i="27"/>
  <c r="N49" i="27"/>
  <c r="AC49" i="27"/>
  <c r="AD49" i="27" s="1"/>
  <c r="V51" i="27"/>
  <c r="R51" i="27"/>
  <c r="N51" i="27"/>
  <c r="AC51" i="27"/>
  <c r="AD51" i="27" s="1"/>
  <c r="V53" i="27"/>
  <c r="R53" i="27"/>
  <c r="N53" i="27"/>
  <c r="AC53" i="27"/>
  <c r="AD53" i="27" s="1"/>
  <c r="V55" i="27"/>
  <c r="R55" i="27"/>
  <c r="N55" i="27"/>
  <c r="AC55" i="27"/>
  <c r="AD55" i="27" s="1"/>
  <c r="V57" i="27"/>
  <c r="R57" i="27"/>
  <c r="S57" i="27"/>
  <c r="N57" i="27"/>
  <c r="AF57" i="27"/>
  <c r="AG57" i="27" s="1"/>
  <c r="AI58" i="27"/>
  <c r="AJ58" i="27" s="1"/>
  <c r="V62" i="27"/>
  <c r="R62" i="27"/>
  <c r="N62" i="27"/>
  <c r="S62" i="27"/>
  <c r="AF62" i="27"/>
  <c r="AG62" i="27" s="1"/>
  <c r="P62" i="27"/>
  <c r="AC62" i="27"/>
  <c r="AD62" i="27" s="1"/>
  <c r="V66" i="27"/>
  <c r="R66" i="27"/>
  <c r="N66" i="27"/>
  <c r="S66" i="27"/>
  <c r="AF66" i="27"/>
  <c r="AG66" i="27" s="1"/>
  <c r="P66" i="27"/>
  <c r="AC66" i="27"/>
  <c r="AD66" i="27" s="1"/>
  <c r="V70" i="27"/>
  <c r="R70" i="27"/>
  <c r="N70" i="27"/>
  <c r="P70" i="27"/>
  <c r="AC70" i="27"/>
  <c r="AD70" i="27" s="1"/>
  <c r="AI72" i="27"/>
  <c r="AJ72" i="27" s="1"/>
  <c r="AI74" i="27"/>
  <c r="AJ74" i="27" s="1"/>
  <c r="S80" i="27"/>
  <c r="AC80" i="27"/>
  <c r="AD80" i="27" s="1"/>
  <c r="N80" i="27"/>
  <c r="P80" i="27"/>
  <c r="R80" i="27"/>
  <c r="W83" i="27"/>
  <c r="S83" i="27"/>
  <c r="N83" i="27"/>
  <c r="R83" i="27"/>
  <c r="AI46" i="27"/>
  <c r="AJ46" i="27" s="1"/>
  <c r="P47" i="27"/>
  <c r="AF47" i="27"/>
  <c r="AG47" i="27" s="1"/>
  <c r="AI48" i="27"/>
  <c r="AJ48" i="27" s="1"/>
  <c r="P49" i="27"/>
  <c r="AF49" i="27"/>
  <c r="AG49" i="27" s="1"/>
  <c r="AI50" i="27"/>
  <c r="AJ50" i="27" s="1"/>
  <c r="P51" i="27"/>
  <c r="AF51" i="27"/>
  <c r="AG51" i="27" s="1"/>
  <c r="AI52" i="27"/>
  <c r="AJ52" i="27" s="1"/>
  <c r="P53" i="27"/>
  <c r="AF53" i="27"/>
  <c r="AG53" i="27" s="1"/>
  <c r="AI54" i="27"/>
  <c r="AJ54" i="27" s="1"/>
  <c r="P55" i="27"/>
  <c r="AF55" i="27"/>
  <c r="AG55" i="27" s="1"/>
  <c r="AI56" i="27"/>
  <c r="AJ56" i="27" s="1"/>
  <c r="V60" i="27"/>
  <c r="R60" i="27"/>
  <c r="N60" i="27"/>
  <c r="AF60" i="27"/>
  <c r="AG60" i="27" s="1"/>
  <c r="P60" i="27"/>
  <c r="S60" i="27"/>
  <c r="V63" i="27"/>
  <c r="R63" i="27"/>
  <c r="N63" i="27"/>
  <c r="AF63" i="27"/>
  <c r="AG63" i="27" s="1"/>
  <c r="P63" i="27"/>
  <c r="S63" i="27"/>
  <c r="AC63" i="27"/>
  <c r="AD63" i="27" s="1"/>
  <c r="V67" i="27"/>
  <c r="R67" i="27"/>
  <c r="N67" i="27"/>
  <c r="AF67" i="27"/>
  <c r="AG67" i="27" s="1"/>
  <c r="P67" i="27"/>
  <c r="S67" i="27"/>
  <c r="AC67" i="27"/>
  <c r="AD67" i="27" s="1"/>
  <c r="AF81" i="27"/>
  <c r="AG81" i="27" s="1"/>
  <c r="V87" i="27"/>
  <c r="R87" i="27"/>
  <c r="N87" i="27"/>
  <c r="S87" i="27"/>
  <c r="AF87" i="27"/>
  <c r="AG87" i="27" s="1"/>
  <c r="P87" i="27"/>
  <c r="AC87" i="27"/>
  <c r="AD87" i="27" s="1"/>
  <c r="AI57" i="27"/>
  <c r="AJ57" i="27" s="1"/>
  <c r="AI59" i="27"/>
  <c r="AJ59" i="27" s="1"/>
  <c r="AI61" i="27"/>
  <c r="AJ61" i="27" s="1"/>
  <c r="AI63" i="27"/>
  <c r="AJ63" i="27" s="1"/>
  <c r="AI65" i="27"/>
  <c r="AJ65" i="27" s="1"/>
  <c r="AI67" i="27"/>
  <c r="AJ67" i="27" s="1"/>
  <c r="AI69" i="27"/>
  <c r="AJ69" i="27" s="1"/>
  <c r="V71" i="27"/>
  <c r="R71" i="27"/>
  <c r="N71" i="27"/>
  <c r="S71" i="27"/>
  <c r="AF71" i="27"/>
  <c r="AG71" i="27" s="1"/>
  <c r="AI73" i="27"/>
  <c r="AJ73" i="27" s="1"/>
  <c r="V75" i="27"/>
  <c r="R75" i="27"/>
  <c r="N75" i="27"/>
  <c r="S75" i="27"/>
  <c r="AF75" i="27"/>
  <c r="AG75" i="27" s="1"/>
  <c r="AI77" i="27"/>
  <c r="AJ77" i="27" s="1"/>
  <c r="AC79" i="27"/>
  <c r="AD79" i="27" s="1"/>
  <c r="V79" i="27"/>
  <c r="R79" i="27"/>
  <c r="N79" i="27"/>
  <c r="S79" i="27"/>
  <c r="AI79" i="27"/>
  <c r="AJ79" i="27" s="1"/>
  <c r="AI80" i="27"/>
  <c r="AJ80" i="27" s="1"/>
  <c r="AF84" i="27"/>
  <c r="AG84" i="27" s="1"/>
  <c r="AI88" i="27"/>
  <c r="AJ88" i="27" s="1"/>
  <c r="W94" i="27"/>
  <c r="N94" i="27"/>
  <c r="R94" i="27"/>
  <c r="AI94" i="27"/>
  <c r="AJ94" i="27" s="1"/>
  <c r="AF99" i="27"/>
  <c r="AG99" i="27" s="1"/>
  <c r="AI62" i="27"/>
  <c r="AJ62" i="27" s="1"/>
  <c r="AI64" i="27"/>
  <c r="AJ64" i="27" s="1"/>
  <c r="AI66" i="27"/>
  <c r="AJ66" i="27" s="1"/>
  <c r="AI68" i="27"/>
  <c r="AJ68" i="27" s="1"/>
  <c r="V73" i="27"/>
  <c r="R73" i="27"/>
  <c r="N73" i="27"/>
  <c r="S73" i="27"/>
  <c r="AF73" i="27"/>
  <c r="AG73" i="27" s="1"/>
  <c r="V77" i="27"/>
  <c r="R77" i="27"/>
  <c r="N77" i="27"/>
  <c r="S77" i="27"/>
  <c r="AF77" i="27"/>
  <c r="AG77" i="27" s="1"/>
  <c r="AF79" i="27"/>
  <c r="AG79" i="27" s="1"/>
  <c r="W82" i="27"/>
  <c r="S82" i="27"/>
  <c r="R82" i="27"/>
  <c r="AC83" i="27"/>
  <c r="AD83" i="27" s="1"/>
  <c r="AF88" i="27"/>
  <c r="AG88" i="27" s="1"/>
  <c r="P88" i="27"/>
  <c r="W88" i="27"/>
  <c r="S88" i="27"/>
  <c r="V91" i="27"/>
  <c r="R91" i="27"/>
  <c r="N91" i="27"/>
  <c r="S91" i="27"/>
  <c r="P91" i="27"/>
  <c r="AI91" i="27"/>
  <c r="AJ91" i="27" s="1"/>
  <c r="AC91" i="27"/>
  <c r="AD91" i="27" s="1"/>
  <c r="AC82" i="27"/>
  <c r="AD82" i="27" s="1"/>
  <c r="AF83" i="27"/>
  <c r="AG83" i="27" s="1"/>
  <c r="AI86" i="27"/>
  <c r="AJ86" i="27" s="1"/>
  <c r="AI90" i="27"/>
  <c r="AJ90" i="27" s="1"/>
  <c r="AI92" i="27"/>
  <c r="AJ92" i="27" s="1"/>
  <c r="AI95" i="27"/>
  <c r="AJ95" i="27" s="1"/>
  <c r="W96" i="27"/>
  <c r="P96" i="27"/>
  <c r="R96" i="27"/>
  <c r="AI97" i="27"/>
  <c r="AJ97" i="27" s="1"/>
  <c r="S99" i="27"/>
  <c r="R99" i="27"/>
  <c r="P99" i="27"/>
  <c r="V99" i="27"/>
  <c r="N99" i="27"/>
  <c r="AC99" i="27"/>
  <c r="AD99" i="27" s="1"/>
  <c r="S101" i="27"/>
  <c r="P101" i="27"/>
  <c r="R101" i="27"/>
  <c r="V101" i="27"/>
  <c r="N101" i="27"/>
  <c r="AI102" i="27"/>
  <c r="AJ102" i="27" s="1"/>
  <c r="AF82" i="27"/>
  <c r="AG82" i="27" s="1"/>
  <c r="W84" i="27"/>
  <c r="S84" i="27"/>
  <c r="V85" i="27"/>
  <c r="R85" i="27"/>
  <c r="N85" i="27"/>
  <c r="S85" i="27"/>
  <c r="AC85" i="27"/>
  <c r="AD85" i="27" s="1"/>
  <c r="AF86" i="27"/>
  <c r="AG86" i="27" s="1"/>
  <c r="P86" i="27"/>
  <c r="W86" i="27"/>
  <c r="V89" i="27"/>
  <c r="R89" i="27"/>
  <c r="N89" i="27"/>
  <c r="S89" i="27"/>
  <c r="AC89" i="27"/>
  <c r="AD89" i="27" s="1"/>
  <c r="AF90" i="27"/>
  <c r="AG90" i="27" s="1"/>
  <c r="P90" i="27"/>
  <c r="W90" i="27"/>
  <c r="S92" i="27"/>
  <c r="N92" i="27"/>
  <c r="AC92" i="27"/>
  <c r="AD92" i="27" s="1"/>
  <c r="P92" i="27"/>
  <c r="V92" i="27"/>
  <c r="AF97" i="27"/>
  <c r="AG97" i="27" s="1"/>
  <c r="P81" i="27"/>
  <c r="AC81" i="27"/>
  <c r="AD81" i="27" s="1"/>
  <c r="P82" i="27"/>
  <c r="P83" i="27"/>
  <c r="P84" i="27"/>
  <c r="V86" i="27"/>
  <c r="R86" i="27"/>
  <c r="N86" i="27"/>
  <c r="AC86" i="27"/>
  <c r="AD86" i="27" s="1"/>
  <c r="V88" i="27"/>
  <c r="R88" i="27"/>
  <c r="N88" i="27"/>
  <c r="AC88" i="27"/>
  <c r="AD88" i="27" s="1"/>
  <c r="V90" i="27"/>
  <c r="R90" i="27"/>
  <c r="N90" i="27"/>
  <c r="AC90" i="27"/>
  <c r="AD90" i="27" s="1"/>
  <c r="S93" i="27"/>
  <c r="R93" i="27"/>
  <c r="AI93" i="27"/>
  <c r="AJ93" i="27" s="1"/>
  <c r="AF95" i="27"/>
  <c r="AG95" i="27" s="1"/>
  <c r="S97" i="27"/>
  <c r="P97" i="27"/>
  <c r="R97" i="27"/>
  <c r="AC97" i="27"/>
  <c r="AD97" i="27" s="1"/>
  <c r="AI85" i="27"/>
  <c r="AJ85" i="27" s="1"/>
  <c r="AI87" i="27"/>
  <c r="AJ87" i="27" s="1"/>
  <c r="AI89" i="27"/>
  <c r="AJ89" i="27" s="1"/>
  <c r="AF91" i="27"/>
  <c r="AG91" i="27" s="1"/>
  <c r="AF93" i="27"/>
  <c r="AG93" i="27" s="1"/>
  <c r="S95" i="27"/>
  <c r="R95" i="27"/>
  <c r="P95" i="27"/>
  <c r="AC95" i="27"/>
  <c r="AD95" i="27" s="1"/>
  <c r="W98" i="27"/>
  <c r="N98" i="27"/>
  <c r="AI99" i="27"/>
  <c r="AJ99" i="27" s="1"/>
  <c r="AF101" i="27"/>
  <c r="AG101" i="27" s="1"/>
  <c r="AF92" i="27"/>
  <c r="AG92" i="27" s="1"/>
  <c r="S94" i="27"/>
  <c r="V94" i="27"/>
  <c r="AC94" i="27"/>
  <c r="AD94" i="27" s="1"/>
  <c r="AF96" i="27"/>
  <c r="AG96" i="27" s="1"/>
  <c r="S98" i="27"/>
  <c r="V98" i="27"/>
  <c r="AC98" i="27"/>
  <c r="AD98" i="27" s="1"/>
  <c r="AF100" i="27"/>
  <c r="AG100" i="27" s="1"/>
  <c r="AF94" i="27"/>
  <c r="AG94" i="27" s="1"/>
  <c r="S96" i="27"/>
  <c r="V96" i="27"/>
  <c r="AC96" i="27"/>
  <c r="AD96" i="27" s="1"/>
  <c r="AF98" i="27"/>
  <c r="AG98" i="27" s="1"/>
  <c r="S100" i="27"/>
  <c r="V100" i="27"/>
  <c r="AC100" i="27"/>
  <c r="AD100" i="27" s="1"/>
  <c r="AF102" i="27"/>
  <c r="AG102" i="27" s="1"/>
  <c r="S102" i="27"/>
  <c r="P102" i="27"/>
  <c r="AN19" i="27" l="1"/>
  <c r="Z89" i="27"/>
  <c r="AM48" i="27"/>
  <c r="Z85" i="27"/>
  <c r="Q75" i="27"/>
  <c r="AA75" i="27" s="1"/>
  <c r="Z79" i="27"/>
  <c r="Q44" i="27"/>
  <c r="AA44" i="27" s="1"/>
  <c r="Z52" i="27"/>
  <c r="AN45" i="27"/>
  <c r="AM44" i="27"/>
  <c r="Z40" i="27"/>
  <c r="AM31" i="27"/>
  <c r="X96" i="27"/>
  <c r="AM79" i="27"/>
  <c r="AN25" i="27"/>
  <c r="Z11" i="27"/>
  <c r="Z9" i="27"/>
  <c r="X27" i="27"/>
  <c r="X5" i="27"/>
  <c r="AN11" i="27"/>
  <c r="Z29" i="27"/>
  <c r="AM27" i="27"/>
  <c r="Z25" i="27"/>
  <c r="Z19" i="27"/>
  <c r="Z17" i="27"/>
  <c r="Z45" i="27"/>
  <c r="AM56" i="27"/>
  <c r="Q48" i="27"/>
  <c r="AA48" i="27" s="1"/>
  <c r="AA27" i="27"/>
  <c r="AM41" i="27"/>
  <c r="AN41" i="27"/>
  <c r="AM85" i="27"/>
  <c r="AM45" i="27"/>
  <c r="Z41" i="27"/>
  <c r="AM89" i="27"/>
  <c r="O102" i="27"/>
  <c r="Y102" i="27" s="1"/>
  <c r="AA29" i="27"/>
  <c r="AM40" i="27"/>
  <c r="Z27" i="27"/>
  <c r="AM25" i="27"/>
  <c r="Q56" i="27"/>
  <c r="AN56" i="27" s="1"/>
  <c r="AM29" i="27"/>
  <c r="Z94" i="27"/>
  <c r="X84" i="27"/>
  <c r="AM94" i="27"/>
  <c r="AA89" i="27"/>
  <c r="X25" i="27"/>
  <c r="AA23" i="27"/>
  <c r="AA15" i="27"/>
  <c r="Q31" i="27"/>
  <c r="AA31" i="27" s="1"/>
  <c r="X95" i="27"/>
  <c r="X23" i="27"/>
  <c r="AM19" i="27"/>
  <c r="AM11" i="27"/>
  <c r="X19" i="27"/>
  <c r="AN13" i="27"/>
  <c r="AA7" i="27"/>
  <c r="Z5" i="27"/>
  <c r="X82" i="27"/>
  <c r="Q93" i="27"/>
  <c r="AN93" i="27" s="1"/>
  <c r="Z75" i="27"/>
  <c r="X17" i="27"/>
  <c r="AA17" i="27"/>
  <c r="AM73" i="27"/>
  <c r="AM17" i="27"/>
  <c r="X81" i="27"/>
  <c r="AM71" i="27"/>
  <c r="AA21" i="27"/>
  <c r="AA9" i="27"/>
  <c r="Z93" i="27"/>
  <c r="X93" i="27"/>
  <c r="AM77" i="27"/>
  <c r="Q98" i="27"/>
  <c r="AA98" i="27" s="1"/>
  <c r="AA5" i="27"/>
  <c r="X31" i="27"/>
  <c r="Z7" i="27"/>
  <c r="AM5" i="27"/>
  <c r="Q77" i="27"/>
  <c r="AA77" i="27" s="1"/>
  <c r="Z71" i="27"/>
  <c r="AM98" i="27"/>
  <c r="Q52" i="27"/>
  <c r="AA52" i="27" s="1"/>
  <c r="Z73" i="27"/>
  <c r="AM21" i="27"/>
  <c r="Z13" i="27"/>
  <c r="Z21" i="27"/>
  <c r="AM13" i="27"/>
  <c r="AM7" i="27"/>
  <c r="X9" i="27"/>
  <c r="W103" i="27"/>
  <c r="H22" i="6" s="1"/>
  <c r="O100" i="27"/>
  <c r="Y100" i="27" s="1"/>
  <c r="X100" i="27"/>
  <c r="Q100" i="27"/>
  <c r="AN100" i="27" s="1"/>
  <c r="AM15" i="27"/>
  <c r="X97" i="27"/>
  <c r="AM100" i="27"/>
  <c r="Z23" i="27"/>
  <c r="Z15" i="27"/>
  <c r="AM9" i="27"/>
  <c r="X11" i="27"/>
  <c r="X7" i="27"/>
  <c r="AM23" i="27"/>
  <c r="X15" i="27"/>
  <c r="X29" i="27"/>
  <c r="X21" i="27"/>
  <c r="X13" i="27"/>
  <c r="Z95" i="27"/>
  <c r="AM95" i="27"/>
  <c r="Q95" i="27"/>
  <c r="X90" i="27"/>
  <c r="O90" i="27"/>
  <c r="Y90" i="27" s="1"/>
  <c r="X88" i="27"/>
  <c r="O88" i="27"/>
  <c r="Y88" i="27" s="1"/>
  <c r="X86" i="27"/>
  <c r="O86" i="27"/>
  <c r="Y86" i="27" s="1"/>
  <c r="Q83" i="27"/>
  <c r="Z83" i="27"/>
  <c r="AM83" i="27"/>
  <c r="AM90" i="27"/>
  <c r="Z90" i="27"/>
  <c r="Q90" i="27"/>
  <c r="O101" i="27"/>
  <c r="Y101" i="27" s="1"/>
  <c r="X101" i="27"/>
  <c r="O99" i="27"/>
  <c r="Y99" i="27" s="1"/>
  <c r="X99" i="27"/>
  <c r="AM96" i="27"/>
  <c r="Q96" i="27"/>
  <c r="Z96" i="27"/>
  <c r="X91" i="27"/>
  <c r="O91" i="27"/>
  <c r="Y91" i="27" s="1"/>
  <c r="X77" i="27"/>
  <c r="O77" i="27"/>
  <c r="Y77" i="27" s="1"/>
  <c r="AN85" i="27"/>
  <c r="AA85" i="27"/>
  <c r="AN79" i="27"/>
  <c r="AA79" i="27"/>
  <c r="X63" i="27"/>
  <c r="O63" i="27"/>
  <c r="Y63" i="27" s="1"/>
  <c r="AM60" i="27"/>
  <c r="Z60" i="27"/>
  <c r="Q60" i="27"/>
  <c r="AM49" i="27"/>
  <c r="Z49" i="27"/>
  <c r="Q49" i="27"/>
  <c r="X62" i="27"/>
  <c r="O62" i="27"/>
  <c r="Y62" i="27" s="1"/>
  <c r="Q78" i="27"/>
  <c r="AM78" i="27"/>
  <c r="Z78" i="27"/>
  <c r="AM37" i="27"/>
  <c r="Z37" i="27"/>
  <c r="Q37" i="27"/>
  <c r="AN94" i="27"/>
  <c r="AA94" i="27"/>
  <c r="AM59" i="27"/>
  <c r="Z59" i="27"/>
  <c r="Q59" i="27"/>
  <c r="AN75" i="27"/>
  <c r="O74" i="27"/>
  <c r="Y74" i="27" s="1"/>
  <c r="X74" i="27"/>
  <c r="X64" i="27"/>
  <c r="O64" i="27"/>
  <c r="Y64" i="27" s="1"/>
  <c r="X56" i="27"/>
  <c r="O56" i="27"/>
  <c r="Y56" i="27" s="1"/>
  <c r="AM42" i="27"/>
  <c r="Z42" i="27"/>
  <c r="Q42" i="27"/>
  <c r="O28" i="27"/>
  <c r="Y28" i="27" s="1"/>
  <c r="X28" i="27"/>
  <c r="O24" i="27"/>
  <c r="Y24" i="27" s="1"/>
  <c r="X24" i="27"/>
  <c r="O20" i="27"/>
  <c r="Y20" i="27" s="1"/>
  <c r="X20" i="27"/>
  <c r="AM50" i="27"/>
  <c r="Z50" i="27"/>
  <c r="Q50" i="27"/>
  <c r="X46" i="27"/>
  <c r="O46" i="27"/>
  <c r="Y46" i="27" s="1"/>
  <c r="AM43" i="27"/>
  <c r="Z43" i="27"/>
  <c r="Q43" i="27"/>
  <c r="X38" i="27"/>
  <c r="O38" i="27"/>
  <c r="Y38" i="27" s="1"/>
  <c r="X34" i="27"/>
  <c r="O34" i="27"/>
  <c r="Y34" i="27" s="1"/>
  <c r="O12" i="27"/>
  <c r="Y12" i="27" s="1"/>
  <c r="X12" i="27"/>
  <c r="X54" i="27"/>
  <c r="O54" i="27"/>
  <c r="Y54" i="27" s="1"/>
  <c r="O98" i="27"/>
  <c r="Y98" i="27" s="1"/>
  <c r="X98" i="27"/>
  <c r="Z97" i="27"/>
  <c r="Q97" i="27"/>
  <c r="AM97" i="27"/>
  <c r="Q82" i="27"/>
  <c r="AM82" i="27"/>
  <c r="Z82" i="27"/>
  <c r="O92" i="27"/>
  <c r="Y92" i="27" s="1"/>
  <c r="X92" i="27"/>
  <c r="X89" i="27"/>
  <c r="O89" i="27"/>
  <c r="Y89" i="27" s="1"/>
  <c r="AM86" i="27"/>
  <c r="Z86" i="27"/>
  <c r="Q86" i="27"/>
  <c r="X73" i="27"/>
  <c r="O73" i="27"/>
  <c r="Y73" i="27" s="1"/>
  <c r="O75" i="27"/>
  <c r="Y75" i="27" s="1"/>
  <c r="X75" i="27"/>
  <c r="X87" i="27"/>
  <c r="O87" i="27"/>
  <c r="Y87" i="27" s="1"/>
  <c r="X67" i="27"/>
  <c r="O67" i="27"/>
  <c r="Y67" i="27" s="1"/>
  <c r="AM51" i="27"/>
  <c r="Z51" i="27"/>
  <c r="Q51" i="27"/>
  <c r="Q70" i="27"/>
  <c r="AM70" i="27"/>
  <c r="Z70" i="27"/>
  <c r="X66" i="27"/>
  <c r="O66" i="27"/>
  <c r="Y66" i="27" s="1"/>
  <c r="AM62" i="27"/>
  <c r="Z62" i="27"/>
  <c r="Q62" i="27"/>
  <c r="X57" i="27"/>
  <c r="O57" i="27"/>
  <c r="Y57" i="27" s="1"/>
  <c r="O78" i="27"/>
  <c r="Y78" i="27" s="1"/>
  <c r="X78" i="27"/>
  <c r="O58" i="27"/>
  <c r="Y58" i="27" s="1"/>
  <c r="X58" i="27"/>
  <c r="O45" i="27"/>
  <c r="Y45" i="27" s="1"/>
  <c r="X45" i="27"/>
  <c r="AM39" i="27"/>
  <c r="Z39" i="27"/>
  <c r="Q39" i="27"/>
  <c r="X69" i="27"/>
  <c r="O69" i="27"/>
  <c r="Y69" i="27" s="1"/>
  <c r="AM65" i="27"/>
  <c r="Z65" i="27"/>
  <c r="Q65" i="27"/>
  <c r="X61" i="27"/>
  <c r="O61" i="27"/>
  <c r="Y61" i="27" s="1"/>
  <c r="AM64" i="27"/>
  <c r="Z64" i="27"/>
  <c r="Q64" i="27"/>
  <c r="X52" i="27"/>
  <c r="O52" i="27"/>
  <c r="Y52" i="27" s="1"/>
  <c r="X32" i="27"/>
  <c r="O32" i="27"/>
  <c r="Y32" i="27" s="1"/>
  <c r="O18" i="27"/>
  <c r="Y18" i="27" s="1"/>
  <c r="X18" i="27"/>
  <c r="O8" i="27"/>
  <c r="Y8" i="27" s="1"/>
  <c r="X8" i="27"/>
  <c r="AM46" i="27"/>
  <c r="Z46" i="27"/>
  <c r="Q46" i="27"/>
  <c r="AM38" i="27"/>
  <c r="Z38" i="27"/>
  <c r="Q38" i="27"/>
  <c r="AM34" i="27"/>
  <c r="Z34" i="27"/>
  <c r="Q34" i="27"/>
  <c r="Q30" i="27"/>
  <c r="AM30" i="27"/>
  <c r="Z30" i="27"/>
  <c r="Q26" i="27"/>
  <c r="AM26" i="27"/>
  <c r="Z26" i="27"/>
  <c r="Q22" i="27"/>
  <c r="AM22" i="27"/>
  <c r="Z22" i="27"/>
  <c r="Q18" i="27"/>
  <c r="AM18" i="27"/>
  <c r="Z18" i="27"/>
  <c r="Q14" i="27"/>
  <c r="AM14" i="27"/>
  <c r="Z14" i="27"/>
  <c r="Q10" i="27"/>
  <c r="Z10" i="27"/>
  <c r="AM10" i="27"/>
  <c r="Q6" i="27"/>
  <c r="Z6" i="27"/>
  <c r="AM6" i="27"/>
  <c r="O10" i="27"/>
  <c r="Y10" i="27" s="1"/>
  <c r="X10" i="27"/>
  <c r="AM54" i="27"/>
  <c r="Z54" i="27"/>
  <c r="Q54" i="27"/>
  <c r="X85" i="27"/>
  <c r="O85" i="27"/>
  <c r="Y85" i="27" s="1"/>
  <c r="Z99" i="27"/>
  <c r="Q99" i="27"/>
  <c r="AM99" i="27"/>
  <c r="Z91" i="27"/>
  <c r="AM91" i="27"/>
  <c r="Q91" i="27"/>
  <c r="O94" i="27"/>
  <c r="Y94" i="27" s="1"/>
  <c r="X94" i="27"/>
  <c r="O79" i="27"/>
  <c r="Y79" i="27" s="1"/>
  <c r="X79" i="27"/>
  <c r="AM87" i="27"/>
  <c r="Z87" i="27"/>
  <c r="Q87" i="27"/>
  <c r="AM63" i="27"/>
  <c r="Z63" i="27"/>
  <c r="Q63" i="27"/>
  <c r="X60" i="27"/>
  <c r="O60" i="27"/>
  <c r="Y60" i="27" s="1"/>
  <c r="AM53" i="27"/>
  <c r="Z53" i="27"/>
  <c r="Q53" i="27"/>
  <c r="O83" i="27"/>
  <c r="Y83" i="27" s="1"/>
  <c r="X83" i="27"/>
  <c r="Z80" i="27"/>
  <c r="AM80" i="27"/>
  <c r="Q80" i="27"/>
  <c r="X70" i="27"/>
  <c r="O70" i="27"/>
  <c r="Y70" i="27" s="1"/>
  <c r="AM66" i="27"/>
  <c r="Z66" i="27"/>
  <c r="Q66" i="27"/>
  <c r="X55" i="27"/>
  <c r="O55" i="27"/>
  <c r="Y55" i="27" s="1"/>
  <c r="X53" i="27"/>
  <c r="O53" i="27"/>
  <c r="Y53" i="27" s="1"/>
  <c r="X51" i="27"/>
  <c r="O51" i="27"/>
  <c r="Y51" i="27" s="1"/>
  <c r="X49" i="27"/>
  <c r="O49" i="27"/>
  <c r="Y49" i="27" s="1"/>
  <c r="X47" i="27"/>
  <c r="O47" i="27"/>
  <c r="Y47" i="27" s="1"/>
  <c r="O41" i="27"/>
  <c r="Y41" i="27" s="1"/>
  <c r="X41" i="27"/>
  <c r="AM33" i="27"/>
  <c r="Z33" i="27"/>
  <c r="Q33" i="27"/>
  <c r="Q76" i="27"/>
  <c r="AM76" i="27"/>
  <c r="Z76" i="27"/>
  <c r="X68" i="27"/>
  <c r="O68" i="27"/>
  <c r="Y68" i="27" s="1"/>
  <c r="X48" i="27"/>
  <c r="O48" i="27"/>
  <c r="Y48" i="27" s="1"/>
  <c r="O44" i="27"/>
  <c r="Y44" i="27" s="1"/>
  <c r="X44" i="27"/>
  <c r="O40" i="27"/>
  <c r="Y40" i="27" s="1"/>
  <c r="X40" i="27"/>
  <c r="AM32" i="27"/>
  <c r="Z32" i="27"/>
  <c r="Q32" i="27"/>
  <c r="O30" i="27"/>
  <c r="Y30" i="27" s="1"/>
  <c r="X30" i="27"/>
  <c r="O26" i="27"/>
  <c r="Y26" i="27" s="1"/>
  <c r="X26" i="27"/>
  <c r="O22" i="27"/>
  <c r="Y22" i="27" s="1"/>
  <c r="X22" i="27"/>
  <c r="O14" i="27"/>
  <c r="Y14" i="27" s="1"/>
  <c r="X14" i="27"/>
  <c r="AN48" i="27"/>
  <c r="AN40" i="27"/>
  <c r="AA40" i="27"/>
  <c r="X36" i="27"/>
  <c r="O36" i="27"/>
  <c r="Y36" i="27" s="1"/>
  <c r="O16" i="27"/>
  <c r="Y16" i="27" s="1"/>
  <c r="X16" i="27"/>
  <c r="Q72" i="27"/>
  <c r="AM72" i="27"/>
  <c r="Z72" i="27"/>
  <c r="Q102" i="27"/>
  <c r="Z102" i="27"/>
  <c r="AM102" i="27"/>
  <c r="AM84" i="27"/>
  <c r="Z84" i="27"/>
  <c r="Q84" i="27"/>
  <c r="AM81" i="27"/>
  <c r="Z81" i="27"/>
  <c r="Q81" i="27"/>
  <c r="AM92" i="27"/>
  <c r="Q92" i="27"/>
  <c r="Z92" i="27"/>
  <c r="AM101" i="27"/>
  <c r="Z101" i="27"/>
  <c r="Q101" i="27"/>
  <c r="AM88" i="27"/>
  <c r="Z88" i="27"/>
  <c r="Q88" i="27"/>
  <c r="O71" i="27"/>
  <c r="Y71" i="27" s="1"/>
  <c r="X71" i="27"/>
  <c r="AM67" i="27"/>
  <c r="Z67" i="27"/>
  <c r="Q67" i="27"/>
  <c r="AM55" i="27"/>
  <c r="Z55" i="27"/>
  <c r="Q55" i="27"/>
  <c r="AM47" i="27"/>
  <c r="Z47" i="27"/>
  <c r="Q47" i="27"/>
  <c r="O80" i="27"/>
  <c r="Y80" i="27" s="1"/>
  <c r="X80" i="27"/>
  <c r="AN71" i="27"/>
  <c r="AA71" i="27"/>
  <c r="AM58" i="27"/>
  <c r="Z58" i="27"/>
  <c r="Q58" i="27"/>
  <c r="AM35" i="27"/>
  <c r="Z35" i="27"/>
  <c r="Q35" i="27"/>
  <c r="AM69" i="27"/>
  <c r="Z69" i="27"/>
  <c r="Q69" i="27"/>
  <c r="X65" i="27"/>
  <c r="O65" i="27"/>
  <c r="Y65" i="27" s="1"/>
  <c r="AM61" i="27"/>
  <c r="Z61" i="27"/>
  <c r="Q61" i="27"/>
  <c r="X59" i="27"/>
  <c r="O59" i="27"/>
  <c r="Y59" i="27" s="1"/>
  <c r="O43" i="27"/>
  <c r="Y43" i="27" s="1"/>
  <c r="X43" i="27"/>
  <c r="O76" i="27"/>
  <c r="Y76" i="27" s="1"/>
  <c r="X76" i="27"/>
  <c r="Q74" i="27"/>
  <c r="AM74" i="27"/>
  <c r="Z74" i="27"/>
  <c r="AM68" i="27"/>
  <c r="Z68" i="27"/>
  <c r="Q68" i="27"/>
  <c r="AM57" i="27"/>
  <c r="Z57" i="27"/>
  <c r="Q57" i="27"/>
  <c r="X39" i="27"/>
  <c r="O39" i="27"/>
  <c r="Y39" i="27" s="1"/>
  <c r="X37" i="27"/>
  <c r="O37" i="27"/>
  <c r="Y37" i="27" s="1"/>
  <c r="X35" i="27"/>
  <c r="O35" i="27"/>
  <c r="Y35" i="27" s="1"/>
  <c r="X33" i="27"/>
  <c r="O33" i="27"/>
  <c r="Y33" i="27" s="1"/>
  <c r="O42" i="27"/>
  <c r="Y42" i="27" s="1"/>
  <c r="X42" i="27"/>
  <c r="X50" i="27"/>
  <c r="O50" i="27"/>
  <c r="Y50" i="27" s="1"/>
  <c r="AN73" i="27"/>
  <c r="AA73" i="27"/>
  <c r="AM36" i="27"/>
  <c r="Z36" i="27"/>
  <c r="Q36" i="27"/>
  <c r="Q28" i="27"/>
  <c r="AM28" i="27"/>
  <c r="Z28" i="27"/>
  <c r="Q24" i="27"/>
  <c r="AM24" i="27"/>
  <c r="Z24" i="27"/>
  <c r="Q20" i="27"/>
  <c r="AM20" i="27"/>
  <c r="Z20" i="27"/>
  <c r="Q16" i="27"/>
  <c r="AM16" i="27"/>
  <c r="Z16" i="27"/>
  <c r="Q12" i="27"/>
  <c r="Z12" i="27"/>
  <c r="AM12" i="27"/>
  <c r="Q8" i="27"/>
  <c r="AM8" i="27"/>
  <c r="Z8" i="27"/>
  <c r="O6" i="27"/>
  <c r="Y6" i="27" s="1"/>
  <c r="X6" i="27"/>
  <c r="O72" i="27"/>
  <c r="Y72" i="27" s="1"/>
  <c r="X72" i="27"/>
  <c r="AN44" i="27" l="1"/>
  <c r="AA56" i="27"/>
  <c r="AN98" i="27"/>
  <c r="AN52" i="27"/>
  <c r="AN77" i="27"/>
  <c r="AN31" i="27"/>
  <c r="AA93" i="27"/>
  <c r="AA100" i="27"/>
  <c r="AN8" i="27"/>
  <c r="AA8" i="27"/>
  <c r="AN24" i="27"/>
  <c r="AA24" i="27"/>
  <c r="AN36" i="27"/>
  <c r="AA36" i="27"/>
  <c r="AA47" i="27"/>
  <c r="AN47" i="27"/>
  <c r="AN81" i="27"/>
  <c r="AA81" i="27"/>
  <c r="AA53" i="27"/>
  <c r="AN53" i="27"/>
  <c r="AN87" i="27"/>
  <c r="AA87" i="27"/>
  <c r="AN10" i="27"/>
  <c r="AA10" i="27"/>
  <c r="AN26" i="27"/>
  <c r="AA26" i="27"/>
  <c r="AN34" i="27"/>
  <c r="AA34" i="27"/>
  <c r="AA65" i="27"/>
  <c r="AN65" i="27"/>
  <c r="AN62" i="27"/>
  <c r="AA62" i="27"/>
  <c r="AA51" i="27"/>
  <c r="AN51" i="27"/>
  <c r="AN97" i="27"/>
  <c r="AA97" i="27"/>
  <c r="AN43" i="27"/>
  <c r="AA43" i="27"/>
  <c r="AA37" i="27"/>
  <c r="AN37" i="27"/>
  <c r="AA49" i="27"/>
  <c r="AN49" i="27"/>
  <c r="AN20" i="27"/>
  <c r="AA20" i="27"/>
  <c r="AA58" i="27"/>
  <c r="AN58" i="27"/>
  <c r="AA72" i="27"/>
  <c r="AN72" i="27"/>
  <c r="AN32" i="27"/>
  <c r="AA32" i="27"/>
  <c r="AA63" i="27"/>
  <c r="AN63" i="27"/>
  <c r="AN6" i="27"/>
  <c r="AA6" i="27"/>
  <c r="AN22" i="27"/>
  <c r="AA22" i="27"/>
  <c r="AN39" i="27"/>
  <c r="AA39" i="27"/>
  <c r="AA86" i="27"/>
  <c r="AN86" i="27"/>
  <c r="AN50" i="27"/>
  <c r="AA50" i="27"/>
  <c r="AA78" i="27"/>
  <c r="AN78" i="27"/>
  <c r="AA90" i="27"/>
  <c r="AN90" i="27"/>
  <c r="AN95" i="27"/>
  <c r="AA95" i="27"/>
  <c r="AN16" i="27"/>
  <c r="AA16" i="27"/>
  <c r="AN68" i="27"/>
  <c r="AA68" i="27"/>
  <c r="AA61" i="27"/>
  <c r="AN61" i="27"/>
  <c r="AA35" i="27"/>
  <c r="AN35" i="27"/>
  <c r="AA67" i="27"/>
  <c r="AN67" i="27"/>
  <c r="AN101" i="27"/>
  <c r="AA101" i="27"/>
  <c r="AN92" i="27"/>
  <c r="AA92" i="27"/>
  <c r="AN102" i="27"/>
  <c r="AA102" i="27"/>
  <c r="AA76" i="27"/>
  <c r="AN76" i="27"/>
  <c r="AN66" i="27"/>
  <c r="AA66" i="27"/>
  <c r="AN54" i="27"/>
  <c r="AA54" i="27"/>
  <c r="AN18" i="27"/>
  <c r="AA18" i="27"/>
  <c r="AN46" i="27"/>
  <c r="AA46" i="27"/>
  <c r="AN82" i="27"/>
  <c r="AA82" i="27"/>
  <c r="AN42" i="27"/>
  <c r="AA42" i="27"/>
  <c r="AN83" i="27"/>
  <c r="AA83" i="27"/>
  <c r="AN12" i="27"/>
  <c r="AA12" i="27"/>
  <c r="AN28" i="27"/>
  <c r="AA28" i="27"/>
  <c r="AN57" i="27"/>
  <c r="AA57" i="27"/>
  <c r="AA74" i="27"/>
  <c r="AN74" i="27"/>
  <c r="AA69" i="27"/>
  <c r="AN69" i="27"/>
  <c r="AA55" i="27"/>
  <c r="AN55" i="27"/>
  <c r="AA88" i="27"/>
  <c r="AN88" i="27"/>
  <c r="AA84" i="27"/>
  <c r="AN84" i="27"/>
  <c r="AA33" i="27"/>
  <c r="AN33" i="27"/>
  <c r="AN80" i="27"/>
  <c r="AA80" i="27"/>
  <c r="AN91" i="27"/>
  <c r="AA91" i="27"/>
  <c r="AN99" i="27"/>
  <c r="AA99" i="27"/>
  <c r="AN14" i="27"/>
  <c r="AA14" i="27"/>
  <c r="AN30" i="27"/>
  <c r="AA30" i="27"/>
  <c r="AN38" i="27"/>
  <c r="AA38" i="27"/>
  <c r="AN64" i="27"/>
  <c r="AA64" i="27"/>
  <c r="AA70" i="27"/>
  <c r="AN70" i="27"/>
  <c r="AN59" i="27"/>
  <c r="AA59" i="27"/>
  <c r="AN60" i="27"/>
  <c r="AA60" i="27"/>
  <c r="AN96" i="27"/>
  <c r="AA96" i="27"/>
  <c r="AL102" i="26" l="1"/>
  <c r="AK102" i="26"/>
  <c r="AH102" i="26"/>
  <c r="AE102" i="26"/>
  <c r="U102" i="26"/>
  <c r="T102" i="26"/>
  <c r="M102" i="26"/>
  <c r="W102" i="26" s="1"/>
  <c r="L102" i="26"/>
  <c r="V102" i="26" s="1"/>
  <c r="AL101" i="26"/>
  <c r="AK101" i="26"/>
  <c r="AH101" i="26"/>
  <c r="AE101" i="26"/>
  <c r="U101" i="26"/>
  <c r="T101" i="26"/>
  <c r="M101" i="26"/>
  <c r="L101" i="26"/>
  <c r="V101" i="26" s="1"/>
  <c r="AL100" i="26"/>
  <c r="AK100" i="26"/>
  <c r="AH100" i="26"/>
  <c r="AE100" i="26"/>
  <c r="U100" i="26"/>
  <c r="T100" i="26"/>
  <c r="M100" i="26"/>
  <c r="L100" i="26"/>
  <c r="V100" i="26" s="1"/>
  <c r="AL99" i="26"/>
  <c r="AK99" i="26"/>
  <c r="AH99" i="26"/>
  <c r="AE99" i="26"/>
  <c r="U99" i="26"/>
  <c r="T99" i="26"/>
  <c r="M99" i="26"/>
  <c r="W99" i="26" s="1"/>
  <c r="L99" i="26"/>
  <c r="AL98" i="26"/>
  <c r="AK98" i="26"/>
  <c r="AH98" i="26"/>
  <c r="AE98" i="26"/>
  <c r="U98" i="26"/>
  <c r="T98" i="26"/>
  <c r="M98" i="26"/>
  <c r="W98" i="26" s="1"/>
  <c r="L98" i="26"/>
  <c r="AL97" i="26"/>
  <c r="AK97" i="26"/>
  <c r="AH97" i="26"/>
  <c r="AE97" i="26"/>
  <c r="U97" i="26"/>
  <c r="T97" i="26"/>
  <c r="M97" i="26"/>
  <c r="L97" i="26"/>
  <c r="V97" i="26" s="1"/>
  <c r="AL96" i="26"/>
  <c r="AK96" i="26"/>
  <c r="AH96" i="26"/>
  <c r="AE96" i="26"/>
  <c r="U96" i="26"/>
  <c r="T96" i="26"/>
  <c r="M96" i="26"/>
  <c r="L96" i="26"/>
  <c r="V96" i="26" s="1"/>
  <c r="AL95" i="26"/>
  <c r="AK95" i="26"/>
  <c r="AH95" i="26"/>
  <c r="AE95" i="26"/>
  <c r="U95" i="26"/>
  <c r="T95" i="26"/>
  <c r="M95" i="26"/>
  <c r="L95" i="26"/>
  <c r="V95" i="26" s="1"/>
  <c r="AL94" i="26"/>
  <c r="AK94" i="26"/>
  <c r="AH94" i="26"/>
  <c r="AE94" i="26"/>
  <c r="U94" i="26"/>
  <c r="T94" i="26"/>
  <c r="M94" i="26"/>
  <c r="W94" i="26" s="1"/>
  <c r="L94" i="26"/>
  <c r="AL93" i="26"/>
  <c r="AK93" i="26"/>
  <c r="AH93" i="26"/>
  <c r="AE93" i="26"/>
  <c r="U93" i="26"/>
  <c r="T93" i="26"/>
  <c r="M93" i="26"/>
  <c r="L93" i="26"/>
  <c r="V93" i="26" s="1"/>
  <c r="AL92" i="26"/>
  <c r="AK92" i="26"/>
  <c r="AH92" i="26"/>
  <c r="AE92" i="26"/>
  <c r="U92" i="26"/>
  <c r="T92" i="26"/>
  <c r="M92" i="26"/>
  <c r="L92" i="26"/>
  <c r="V92" i="26" s="1"/>
  <c r="AL91" i="26"/>
  <c r="AK91" i="26"/>
  <c r="AH91" i="26"/>
  <c r="AE91" i="26"/>
  <c r="U91" i="26"/>
  <c r="T91" i="26"/>
  <c r="M91" i="26"/>
  <c r="L91" i="26"/>
  <c r="V91" i="26" s="1"/>
  <c r="AL90" i="26"/>
  <c r="AK90" i="26"/>
  <c r="AH90" i="26"/>
  <c r="AE90" i="26"/>
  <c r="U90" i="26"/>
  <c r="T90" i="26"/>
  <c r="M90" i="26"/>
  <c r="W90" i="26" s="1"/>
  <c r="L90" i="26"/>
  <c r="V90" i="26" s="1"/>
  <c r="AL89" i="26"/>
  <c r="AK89" i="26"/>
  <c r="AH89" i="26"/>
  <c r="AE89" i="26"/>
  <c r="U89" i="26"/>
  <c r="T89" i="26"/>
  <c r="M89" i="26"/>
  <c r="L89" i="26"/>
  <c r="V89" i="26" s="1"/>
  <c r="AL88" i="26"/>
  <c r="AK88" i="26"/>
  <c r="AH88" i="26"/>
  <c r="AE88" i="26"/>
  <c r="U88" i="26"/>
  <c r="T88" i="26"/>
  <c r="M88" i="26"/>
  <c r="L88" i="26"/>
  <c r="V88" i="26" s="1"/>
  <c r="AL87" i="26"/>
  <c r="AK87" i="26"/>
  <c r="AH87" i="26"/>
  <c r="AE87" i="26"/>
  <c r="U87" i="26"/>
  <c r="T87" i="26"/>
  <c r="M87" i="26"/>
  <c r="L87" i="26"/>
  <c r="V87" i="26" s="1"/>
  <c r="AL86" i="26"/>
  <c r="AK86" i="26"/>
  <c r="AH86" i="26"/>
  <c r="AE86" i="26"/>
  <c r="U86" i="26"/>
  <c r="T86" i="26"/>
  <c r="M86" i="26"/>
  <c r="W86" i="26" s="1"/>
  <c r="L86" i="26"/>
  <c r="AL85" i="26"/>
  <c r="AK85" i="26"/>
  <c r="AH85" i="26"/>
  <c r="AE85" i="26"/>
  <c r="U85" i="26"/>
  <c r="T85" i="26"/>
  <c r="M85" i="26"/>
  <c r="L85" i="26"/>
  <c r="V85" i="26" s="1"/>
  <c r="AL84" i="26"/>
  <c r="AK84" i="26"/>
  <c r="AH84" i="26"/>
  <c r="AE84" i="26"/>
  <c r="U84" i="26"/>
  <c r="T84" i="26"/>
  <c r="M84" i="26"/>
  <c r="L84" i="26"/>
  <c r="V84" i="26" s="1"/>
  <c r="AL83" i="26"/>
  <c r="AK83" i="26"/>
  <c r="AH83" i="26"/>
  <c r="AE83" i="26"/>
  <c r="U83" i="26"/>
  <c r="T83" i="26"/>
  <c r="M83" i="26"/>
  <c r="L83" i="26"/>
  <c r="V83" i="26" s="1"/>
  <c r="AL82" i="26"/>
  <c r="AK82" i="26"/>
  <c r="AH82" i="26"/>
  <c r="AE82" i="26"/>
  <c r="U82" i="26"/>
  <c r="T82" i="26"/>
  <c r="M82" i="26"/>
  <c r="W82" i="26" s="1"/>
  <c r="L82" i="26"/>
  <c r="AL81" i="26"/>
  <c r="AK81" i="26"/>
  <c r="AH81" i="26"/>
  <c r="AE81" i="26"/>
  <c r="U81" i="26"/>
  <c r="T81" i="26"/>
  <c r="M81" i="26"/>
  <c r="W81" i="26" s="1"/>
  <c r="L81" i="26"/>
  <c r="V81" i="26" s="1"/>
  <c r="AL80" i="26"/>
  <c r="AK80" i="26"/>
  <c r="AH80" i="26"/>
  <c r="AE80" i="26"/>
  <c r="U80" i="26"/>
  <c r="T80" i="26"/>
  <c r="M80" i="26"/>
  <c r="W80" i="26" s="1"/>
  <c r="L80" i="26"/>
  <c r="AL79" i="26"/>
  <c r="AK79" i="26"/>
  <c r="AH79" i="26"/>
  <c r="AE79" i="26"/>
  <c r="U79" i="26"/>
  <c r="T79" i="26"/>
  <c r="M79" i="26"/>
  <c r="W79" i="26" s="1"/>
  <c r="L79" i="26"/>
  <c r="AL78" i="26"/>
  <c r="AK78" i="26"/>
  <c r="AH78" i="26"/>
  <c r="AE78" i="26"/>
  <c r="U78" i="26"/>
  <c r="T78" i="26"/>
  <c r="M78" i="26"/>
  <c r="W78" i="26" s="1"/>
  <c r="L78" i="26"/>
  <c r="AL77" i="26"/>
  <c r="AK77" i="26"/>
  <c r="AH77" i="26"/>
  <c r="AE77" i="26"/>
  <c r="U77" i="26"/>
  <c r="T77" i="26"/>
  <c r="M77" i="26"/>
  <c r="W77" i="26" s="1"/>
  <c r="L77" i="26"/>
  <c r="V77" i="26" s="1"/>
  <c r="AL76" i="26"/>
  <c r="AK76" i="26"/>
  <c r="AH76" i="26"/>
  <c r="AE76" i="26"/>
  <c r="U76" i="26"/>
  <c r="T76" i="26"/>
  <c r="M76" i="26"/>
  <c r="W76" i="26" s="1"/>
  <c r="L76" i="26"/>
  <c r="AL75" i="26"/>
  <c r="AK75" i="26"/>
  <c r="AH75" i="26"/>
  <c r="AE75" i="26"/>
  <c r="U75" i="26"/>
  <c r="T75" i="26"/>
  <c r="M75" i="26"/>
  <c r="W75" i="26" s="1"/>
  <c r="L75" i="26"/>
  <c r="V75" i="26" s="1"/>
  <c r="AL74" i="26"/>
  <c r="AK74" i="26"/>
  <c r="AH74" i="26"/>
  <c r="AE74" i="26"/>
  <c r="U74" i="26"/>
  <c r="T74" i="26"/>
  <c r="M74" i="26"/>
  <c r="W74" i="26" s="1"/>
  <c r="L74" i="26"/>
  <c r="V74" i="26" s="1"/>
  <c r="AL73" i="26"/>
  <c r="AK73" i="26"/>
  <c r="AH73" i="26"/>
  <c r="AE73" i="26"/>
  <c r="U73" i="26"/>
  <c r="T73" i="26"/>
  <c r="M73" i="26"/>
  <c r="W73" i="26" s="1"/>
  <c r="L73" i="26"/>
  <c r="AL72" i="26"/>
  <c r="AK72" i="26"/>
  <c r="AH72" i="26"/>
  <c r="AE72" i="26"/>
  <c r="U72" i="26"/>
  <c r="T72" i="26"/>
  <c r="M72" i="26"/>
  <c r="L72" i="26"/>
  <c r="AL71" i="26"/>
  <c r="AK71" i="26"/>
  <c r="AH71" i="26"/>
  <c r="AE71" i="26"/>
  <c r="U71" i="26"/>
  <c r="T71" i="26"/>
  <c r="M71" i="26"/>
  <c r="W71" i="26" s="1"/>
  <c r="L71" i="26"/>
  <c r="AL70" i="26"/>
  <c r="AK70" i="26"/>
  <c r="AH70" i="26"/>
  <c r="AE70" i="26"/>
  <c r="U70" i="26"/>
  <c r="T70" i="26"/>
  <c r="M70" i="26"/>
  <c r="W70" i="26" s="1"/>
  <c r="L70" i="26"/>
  <c r="AL69" i="26"/>
  <c r="AK69" i="26"/>
  <c r="AH69" i="26"/>
  <c r="AE69" i="26"/>
  <c r="U69" i="26"/>
  <c r="T69" i="26"/>
  <c r="M69" i="26"/>
  <c r="L69" i="26"/>
  <c r="V69" i="26" s="1"/>
  <c r="AL68" i="26"/>
  <c r="AK68" i="26"/>
  <c r="AH68" i="26"/>
  <c r="AE68" i="26"/>
  <c r="U68" i="26"/>
  <c r="T68" i="26"/>
  <c r="M68" i="26"/>
  <c r="W68" i="26" s="1"/>
  <c r="L68" i="26"/>
  <c r="AL67" i="26"/>
  <c r="AK67" i="26"/>
  <c r="AH67" i="26"/>
  <c r="AE67" i="26"/>
  <c r="U67" i="26"/>
  <c r="T67" i="26"/>
  <c r="M67" i="26"/>
  <c r="L67" i="26"/>
  <c r="AL66" i="26"/>
  <c r="AK66" i="26"/>
  <c r="AH66" i="26"/>
  <c r="AE66" i="26"/>
  <c r="U66" i="26"/>
  <c r="T66" i="26"/>
  <c r="M66" i="26"/>
  <c r="L66" i="26"/>
  <c r="V66" i="26" s="1"/>
  <c r="AL65" i="26"/>
  <c r="AK65" i="26"/>
  <c r="AH65" i="26"/>
  <c r="AE65" i="26"/>
  <c r="U65" i="26"/>
  <c r="T65" i="26"/>
  <c r="M65" i="26"/>
  <c r="W65" i="26" s="1"/>
  <c r="L65" i="26"/>
  <c r="V65" i="26" s="1"/>
  <c r="AL64" i="26"/>
  <c r="AK64" i="26"/>
  <c r="AH64" i="26"/>
  <c r="AE64" i="26"/>
  <c r="U64" i="26"/>
  <c r="T64" i="26"/>
  <c r="M64" i="26"/>
  <c r="W64" i="26" s="1"/>
  <c r="L64" i="26"/>
  <c r="V64" i="26" s="1"/>
  <c r="AL63" i="26"/>
  <c r="AK63" i="26"/>
  <c r="AH63" i="26"/>
  <c r="AE63" i="26"/>
  <c r="U63" i="26"/>
  <c r="T63" i="26"/>
  <c r="M63" i="26"/>
  <c r="W63" i="26" s="1"/>
  <c r="L63" i="26"/>
  <c r="AL62" i="26"/>
  <c r="AK62" i="26"/>
  <c r="AH62" i="26"/>
  <c r="AE62" i="26"/>
  <c r="U62" i="26"/>
  <c r="T62" i="26"/>
  <c r="M62" i="26"/>
  <c r="W62" i="26" s="1"/>
  <c r="L62" i="26"/>
  <c r="AL61" i="26"/>
  <c r="AK61" i="26"/>
  <c r="AH61" i="26"/>
  <c r="AE61" i="26"/>
  <c r="U61" i="26"/>
  <c r="T61" i="26"/>
  <c r="M61" i="26"/>
  <c r="W61" i="26" s="1"/>
  <c r="L61" i="26"/>
  <c r="AL60" i="26"/>
  <c r="AK60" i="26"/>
  <c r="AH60" i="26"/>
  <c r="AE60" i="26"/>
  <c r="U60" i="26"/>
  <c r="T60" i="26"/>
  <c r="M60" i="26"/>
  <c r="W60" i="26" s="1"/>
  <c r="L60" i="26"/>
  <c r="AL59" i="26"/>
  <c r="AK59" i="26"/>
  <c r="AH59" i="26"/>
  <c r="AE59" i="26"/>
  <c r="U59" i="26"/>
  <c r="T59" i="26"/>
  <c r="M59" i="26"/>
  <c r="L59" i="26"/>
  <c r="AL58" i="26"/>
  <c r="AK58" i="26"/>
  <c r="AH58" i="26"/>
  <c r="AE58" i="26"/>
  <c r="U58" i="26"/>
  <c r="T58" i="26"/>
  <c r="M58" i="26"/>
  <c r="W58" i="26" s="1"/>
  <c r="L58" i="26"/>
  <c r="AL57" i="26"/>
  <c r="AK57" i="26"/>
  <c r="AH57" i="26"/>
  <c r="AE57" i="26"/>
  <c r="U57" i="26"/>
  <c r="T57" i="26"/>
  <c r="M57" i="26"/>
  <c r="L57" i="26"/>
  <c r="AL56" i="26"/>
  <c r="AK56" i="26"/>
  <c r="AH56" i="26"/>
  <c r="AE56" i="26"/>
  <c r="U56" i="26"/>
  <c r="T56" i="26"/>
  <c r="M56" i="26"/>
  <c r="W56" i="26" s="1"/>
  <c r="L56" i="26"/>
  <c r="V56" i="26" s="1"/>
  <c r="AL55" i="26"/>
  <c r="AK55" i="26"/>
  <c r="AH55" i="26"/>
  <c r="AE55" i="26"/>
  <c r="U55" i="26"/>
  <c r="T55" i="26"/>
  <c r="M55" i="26"/>
  <c r="L55" i="26"/>
  <c r="AL54" i="26"/>
  <c r="AK54" i="26"/>
  <c r="AH54" i="26"/>
  <c r="AE54" i="26"/>
  <c r="U54" i="26"/>
  <c r="T54" i="26"/>
  <c r="M54" i="26"/>
  <c r="W54" i="26" s="1"/>
  <c r="L54" i="26"/>
  <c r="AL53" i="26"/>
  <c r="AK53" i="26"/>
  <c r="AH53" i="26"/>
  <c r="AE53" i="26"/>
  <c r="U53" i="26"/>
  <c r="T53" i="26"/>
  <c r="M53" i="26"/>
  <c r="W53" i="26" s="1"/>
  <c r="L53" i="26"/>
  <c r="AL52" i="26"/>
  <c r="AK52" i="26"/>
  <c r="AH52" i="26"/>
  <c r="AE52" i="26"/>
  <c r="U52" i="26"/>
  <c r="T52" i="26"/>
  <c r="M52" i="26"/>
  <c r="L52" i="26"/>
  <c r="V52" i="26" s="1"/>
  <c r="AL51" i="26"/>
  <c r="AK51" i="26"/>
  <c r="AH51" i="26"/>
  <c r="AE51" i="26"/>
  <c r="U51" i="26"/>
  <c r="T51" i="26"/>
  <c r="M51" i="26"/>
  <c r="L51" i="26"/>
  <c r="AL50" i="26"/>
  <c r="AK50" i="26"/>
  <c r="AH50" i="26"/>
  <c r="AE50" i="26"/>
  <c r="U50" i="26"/>
  <c r="T50" i="26"/>
  <c r="M50" i="26"/>
  <c r="L50" i="26"/>
  <c r="V50" i="26" s="1"/>
  <c r="AL49" i="26"/>
  <c r="AK49" i="26"/>
  <c r="AH49" i="26"/>
  <c r="AE49" i="26"/>
  <c r="U49" i="26"/>
  <c r="T49" i="26"/>
  <c r="M49" i="26"/>
  <c r="L49" i="26"/>
  <c r="AL48" i="26"/>
  <c r="AK48" i="26"/>
  <c r="AH48" i="26"/>
  <c r="AE48" i="26"/>
  <c r="U48" i="26"/>
  <c r="T48" i="26"/>
  <c r="M48" i="26"/>
  <c r="L48" i="26"/>
  <c r="V48" i="26" s="1"/>
  <c r="AL47" i="26"/>
  <c r="AK47" i="26"/>
  <c r="AH47" i="26"/>
  <c r="AE47" i="26"/>
  <c r="U47" i="26"/>
  <c r="T47" i="26"/>
  <c r="M47" i="26"/>
  <c r="W47" i="26" s="1"/>
  <c r="L47" i="26"/>
  <c r="AL46" i="26"/>
  <c r="AK46" i="26"/>
  <c r="AH46" i="26"/>
  <c r="AE46" i="26"/>
  <c r="U46" i="26"/>
  <c r="T46" i="26"/>
  <c r="M46" i="26"/>
  <c r="W46" i="26" s="1"/>
  <c r="L46" i="26"/>
  <c r="AL45" i="26"/>
  <c r="AK45" i="26"/>
  <c r="AH45" i="26"/>
  <c r="AE45" i="26"/>
  <c r="U45" i="26"/>
  <c r="T45" i="26"/>
  <c r="M45" i="26"/>
  <c r="W45" i="26" s="1"/>
  <c r="L45" i="26"/>
  <c r="AL44" i="26"/>
  <c r="AK44" i="26"/>
  <c r="AH44" i="26"/>
  <c r="AE44" i="26"/>
  <c r="U44" i="26"/>
  <c r="T44" i="26"/>
  <c r="M44" i="26"/>
  <c r="W44" i="26" s="1"/>
  <c r="L44" i="26"/>
  <c r="V44" i="26" s="1"/>
  <c r="AL43" i="26"/>
  <c r="AK43" i="26"/>
  <c r="AH43" i="26"/>
  <c r="AE43" i="26"/>
  <c r="U43" i="26"/>
  <c r="T43" i="26"/>
  <c r="M43" i="26"/>
  <c r="L43" i="26"/>
  <c r="AL42" i="26"/>
  <c r="AK42" i="26"/>
  <c r="AH42" i="26"/>
  <c r="AE42" i="26"/>
  <c r="U42" i="26"/>
  <c r="T42" i="26"/>
  <c r="M42" i="26"/>
  <c r="W42" i="26" s="1"/>
  <c r="L42" i="26"/>
  <c r="AL41" i="26"/>
  <c r="AK41" i="26"/>
  <c r="AH41" i="26"/>
  <c r="AE41" i="26"/>
  <c r="U41" i="26"/>
  <c r="T41" i="26"/>
  <c r="M41" i="26"/>
  <c r="W41" i="26" s="1"/>
  <c r="L41" i="26"/>
  <c r="AL40" i="26"/>
  <c r="AK40" i="26"/>
  <c r="AH40" i="26"/>
  <c r="AE40" i="26"/>
  <c r="U40" i="26"/>
  <c r="T40" i="26"/>
  <c r="M40" i="26"/>
  <c r="L40" i="26"/>
  <c r="V40" i="26" s="1"/>
  <c r="AL39" i="26"/>
  <c r="AK39" i="26"/>
  <c r="AH39" i="26"/>
  <c r="AE39" i="26"/>
  <c r="U39" i="26"/>
  <c r="T39" i="26"/>
  <c r="M39" i="26"/>
  <c r="L39" i="26"/>
  <c r="AL38" i="26"/>
  <c r="AK38" i="26"/>
  <c r="AH38" i="26"/>
  <c r="AE38" i="26"/>
  <c r="U38" i="26"/>
  <c r="T38" i="26"/>
  <c r="M38" i="26"/>
  <c r="W38" i="26" s="1"/>
  <c r="L38" i="26"/>
  <c r="AL37" i="26"/>
  <c r="AK37" i="26"/>
  <c r="AH37" i="26"/>
  <c r="AE37" i="26"/>
  <c r="U37" i="26"/>
  <c r="T37" i="26"/>
  <c r="M37" i="26"/>
  <c r="W37" i="26" s="1"/>
  <c r="L37" i="26"/>
  <c r="AL36" i="26"/>
  <c r="AK36" i="26"/>
  <c r="AH36" i="26"/>
  <c r="AE36" i="26"/>
  <c r="U36" i="26"/>
  <c r="T36" i="26"/>
  <c r="M36" i="26"/>
  <c r="L36" i="26"/>
  <c r="V36" i="26" s="1"/>
  <c r="AL35" i="26"/>
  <c r="AK35" i="26"/>
  <c r="AH35" i="26"/>
  <c r="AE35" i="26"/>
  <c r="U35" i="26"/>
  <c r="T35" i="26"/>
  <c r="M35" i="26"/>
  <c r="W35" i="26" s="1"/>
  <c r="L35" i="26"/>
  <c r="AL34" i="26"/>
  <c r="AK34" i="26"/>
  <c r="AH34" i="26"/>
  <c r="AE34" i="26"/>
  <c r="U34" i="26"/>
  <c r="T34" i="26"/>
  <c r="M34" i="26"/>
  <c r="W34" i="26" s="1"/>
  <c r="L34" i="26"/>
  <c r="V34" i="26" s="1"/>
  <c r="AL33" i="26"/>
  <c r="AK33" i="26"/>
  <c r="AH33" i="26"/>
  <c r="AE33" i="26"/>
  <c r="U33" i="26"/>
  <c r="T33" i="26"/>
  <c r="M33" i="26"/>
  <c r="L33" i="26"/>
  <c r="V33" i="26" s="1"/>
  <c r="AL32" i="26"/>
  <c r="AK32" i="26"/>
  <c r="AH32" i="26"/>
  <c r="AE32" i="26"/>
  <c r="U32" i="26"/>
  <c r="T32" i="26"/>
  <c r="M32" i="26"/>
  <c r="W32" i="26" s="1"/>
  <c r="L32" i="26"/>
  <c r="AL31" i="26"/>
  <c r="AK31" i="26"/>
  <c r="AH31" i="26"/>
  <c r="AE31" i="26"/>
  <c r="U31" i="26"/>
  <c r="T31" i="26"/>
  <c r="M31" i="26"/>
  <c r="W31" i="26" s="1"/>
  <c r="L31" i="26"/>
  <c r="AL30" i="26"/>
  <c r="AK30" i="26"/>
  <c r="AH30" i="26"/>
  <c r="AE30" i="26"/>
  <c r="U30" i="26"/>
  <c r="T30" i="26"/>
  <c r="M30" i="26"/>
  <c r="W30" i="26" s="1"/>
  <c r="L30" i="26"/>
  <c r="AL29" i="26"/>
  <c r="AK29" i="26"/>
  <c r="AH29" i="26"/>
  <c r="AE29" i="26"/>
  <c r="U29" i="26"/>
  <c r="T29" i="26"/>
  <c r="M29" i="26"/>
  <c r="W29" i="26" s="1"/>
  <c r="L29" i="26"/>
  <c r="V29" i="26" s="1"/>
  <c r="AL28" i="26"/>
  <c r="AK28" i="26"/>
  <c r="AH28" i="26"/>
  <c r="AE28" i="26"/>
  <c r="U28" i="26"/>
  <c r="T28" i="26"/>
  <c r="M28" i="26"/>
  <c r="L28" i="26"/>
  <c r="V28" i="26" s="1"/>
  <c r="AL27" i="26"/>
  <c r="AK27" i="26"/>
  <c r="AH27" i="26"/>
  <c r="AE27" i="26"/>
  <c r="U27" i="26"/>
  <c r="T27" i="26"/>
  <c r="M27" i="26"/>
  <c r="W27" i="26" s="1"/>
  <c r="L27" i="26"/>
  <c r="AL26" i="26"/>
  <c r="AK26" i="26"/>
  <c r="AH26" i="26"/>
  <c r="AE26" i="26"/>
  <c r="U26" i="26"/>
  <c r="T26" i="26"/>
  <c r="M26" i="26"/>
  <c r="W26" i="26" s="1"/>
  <c r="L26" i="26"/>
  <c r="AL25" i="26"/>
  <c r="AK25" i="26"/>
  <c r="AH25" i="26"/>
  <c r="AE25" i="26"/>
  <c r="U25" i="26"/>
  <c r="T25" i="26"/>
  <c r="M25" i="26"/>
  <c r="W25" i="26" s="1"/>
  <c r="L25" i="26"/>
  <c r="AL24" i="26"/>
  <c r="AK24" i="26"/>
  <c r="AH24" i="26"/>
  <c r="AE24" i="26"/>
  <c r="U24" i="26"/>
  <c r="T24" i="26"/>
  <c r="M24" i="26"/>
  <c r="AL23" i="26"/>
  <c r="AK23" i="26"/>
  <c r="AH23" i="26"/>
  <c r="AE23" i="26"/>
  <c r="U23" i="26"/>
  <c r="T23" i="26"/>
  <c r="M23" i="26"/>
  <c r="W23" i="26" s="1"/>
  <c r="AL22" i="26"/>
  <c r="AK22" i="26"/>
  <c r="AH22" i="26"/>
  <c r="AE22" i="26"/>
  <c r="U22" i="26"/>
  <c r="T22" i="26"/>
  <c r="M22" i="26"/>
  <c r="W22" i="26" s="1"/>
  <c r="AL21" i="26"/>
  <c r="AK21" i="26"/>
  <c r="AH21" i="26"/>
  <c r="AE21" i="26"/>
  <c r="U21" i="26"/>
  <c r="T21" i="26"/>
  <c r="M21" i="26"/>
  <c r="W21" i="26" s="1"/>
  <c r="AL20" i="26"/>
  <c r="AK20" i="26"/>
  <c r="AH20" i="26"/>
  <c r="AE20" i="26"/>
  <c r="U20" i="26"/>
  <c r="T20" i="26"/>
  <c r="M20" i="26"/>
  <c r="AL19" i="26"/>
  <c r="AK19" i="26"/>
  <c r="AH19" i="26"/>
  <c r="AE19" i="26"/>
  <c r="U19" i="26"/>
  <c r="T19" i="26"/>
  <c r="M19" i="26"/>
  <c r="W19" i="26" s="1"/>
  <c r="AL18" i="26"/>
  <c r="AK18" i="26"/>
  <c r="AH18" i="26"/>
  <c r="AE18" i="26"/>
  <c r="U18" i="26"/>
  <c r="T18" i="26"/>
  <c r="M18" i="26"/>
  <c r="AL17" i="26"/>
  <c r="AK17" i="26"/>
  <c r="AH17" i="26"/>
  <c r="AE17" i="26"/>
  <c r="U17" i="26"/>
  <c r="T17" i="26"/>
  <c r="M17" i="26"/>
  <c r="W17" i="26" s="1"/>
  <c r="AL16" i="26"/>
  <c r="AK16" i="26"/>
  <c r="AH16" i="26"/>
  <c r="AE16" i="26"/>
  <c r="U16" i="26"/>
  <c r="T16" i="26"/>
  <c r="M16" i="26"/>
  <c r="AL15" i="26"/>
  <c r="AK15" i="26"/>
  <c r="AH15" i="26"/>
  <c r="AE15" i="26"/>
  <c r="U15" i="26"/>
  <c r="T15" i="26"/>
  <c r="M15" i="26"/>
  <c r="W15" i="26" s="1"/>
  <c r="AL14" i="26"/>
  <c r="AK14" i="26"/>
  <c r="AH14" i="26"/>
  <c r="AE14" i="26"/>
  <c r="U14" i="26"/>
  <c r="T14" i="26"/>
  <c r="M14" i="26"/>
  <c r="AL13" i="26"/>
  <c r="AK13" i="26"/>
  <c r="AH13" i="26"/>
  <c r="AE13" i="26"/>
  <c r="U13" i="26"/>
  <c r="T13" i="26"/>
  <c r="AL12" i="26"/>
  <c r="AK12" i="26"/>
  <c r="AH12" i="26"/>
  <c r="AE12" i="26"/>
  <c r="U12" i="26"/>
  <c r="T12" i="26"/>
  <c r="M12" i="26"/>
  <c r="W12" i="26" s="1"/>
  <c r="AL11" i="26"/>
  <c r="AK11" i="26"/>
  <c r="AH11" i="26"/>
  <c r="AE11" i="26"/>
  <c r="U11" i="26"/>
  <c r="T11" i="26"/>
  <c r="AL10" i="26"/>
  <c r="AK10" i="26"/>
  <c r="AH10" i="26"/>
  <c r="AE10" i="26"/>
  <c r="U10" i="26"/>
  <c r="T10" i="26"/>
  <c r="M10" i="26"/>
  <c r="AL9" i="26"/>
  <c r="AK9" i="26"/>
  <c r="AH9" i="26"/>
  <c r="AE9" i="26"/>
  <c r="U9" i="26"/>
  <c r="T9" i="26"/>
  <c r="AL8" i="26"/>
  <c r="AK8" i="26"/>
  <c r="AH8" i="26"/>
  <c r="AE8" i="26"/>
  <c r="U8" i="26"/>
  <c r="T8" i="26"/>
  <c r="M8" i="26"/>
  <c r="AL7" i="26"/>
  <c r="AK7" i="26"/>
  <c r="AH7" i="26"/>
  <c r="AE7" i="26"/>
  <c r="U7" i="26"/>
  <c r="T7" i="26"/>
  <c r="AL6" i="26"/>
  <c r="AK6" i="26"/>
  <c r="AH6" i="26"/>
  <c r="AE6" i="26"/>
  <c r="U6" i="26"/>
  <c r="T6" i="26"/>
  <c r="AL5" i="26"/>
  <c r="AK5" i="26"/>
  <c r="AH5" i="26"/>
  <c r="AE5" i="26"/>
  <c r="U5" i="26"/>
  <c r="T5" i="26"/>
  <c r="M5" i="26"/>
  <c r="W5" i="26" s="1"/>
  <c r="AL4" i="26"/>
  <c r="AK4" i="26"/>
  <c r="AH4" i="26"/>
  <c r="AE4" i="26"/>
  <c r="U4" i="26"/>
  <c r="M4" i="26"/>
  <c r="W4" i="26" s="1"/>
  <c r="AB103" i="25"/>
  <c r="AL102" i="25"/>
  <c r="AK102" i="25"/>
  <c r="AH102" i="25"/>
  <c r="AE102" i="25"/>
  <c r="U102" i="25"/>
  <c r="T102" i="25"/>
  <c r="M102" i="25"/>
  <c r="W102" i="25" s="1"/>
  <c r="L102" i="25"/>
  <c r="V102" i="25" s="1"/>
  <c r="AL101" i="25"/>
  <c r="AK101" i="25"/>
  <c r="AH101" i="25"/>
  <c r="AE101" i="25"/>
  <c r="U101" i="25"/>
  <c r="T101" i="25"/>
  <c r="M101" i="25"/>
  <c r="W101" i="25" s="1"/>
  <c r="L101" i="25"/>
  <c r="V101" i="25" s="1"/>
  <c r="AL100" i="25"/>
  <c r="AK100" i="25"/>
  <c r="AH100" i="25"/>
  <c r="AE100" i="25"/>
  <c r="U100" i="25"/>
  <c r="T100" i="25"/>
  <c r="M100" i="25"/>
  <c r="L100" i="25"/>
  <c r="V100" i="25" s="1"/>
  <c r="AL99" i="25"/>
  <c r="AK99" i="25"/>
  <c r="AH99" i="25"/>
  <c r="AE99" i="25"/>
  <c r="U99" i="25"/>
  <c r="T99" i="25"/>
  <c r="M99" i="25"/>
  <c r="W99" i="25" s="1"/>
  <c r="L99" i="25"/>
  <c r="V99" i="25" s="1"/>
  <c r="AL98" i="25"/>
  <c r="AK98" i="25"/>
  <c r="AH98" i="25"/>
  <c r="AE98" i="25"/>
  <c r="U98" i="25"/>
  <c r="T98" i="25"/>
  <c r="M98" i="25"/>
  <c r="L98" i="25"/>
  <c r="V98" i="25" s="1"/>
  <c r="AL97" i="25"/>
  <c r="AK97" i="25"/>
  <c r="AH97" i="25"/>
  <c r="AE97" i="25"/>
  <c r="U97" i="25"/>
  <c r="T97" i="25"/>
  <c r="M97" i="25"/>
  <c r="W97" i="25" s="1"/>
  <c r="L97" i="25"/>
  <c r="V97" i="25" s="1"/>
  <c r="AL96" i="25"/>
  <c r="AK96" i="25"/>
  <c r="AH96" i="25"/>
  <c r="AE96" i="25"/>
  <c r="U96" i="25"/>
  <c r="T96" i="25"/>
  <c r="M96" i="25"/>
  <c r="W96" i="25" s="1"/>
  <c r="L96" i="25"/>
  <c r="AL95" i="25"/>
  <c r="AK95" i="25"/>
  <c r="AH95" i="25"/>
  <c r="AE95" i="25"/>
  <c r="U95" i="25"/>
  <c r="T95" i="25"/>
  <c r="M95" i="25"/>
  <c r="W95" i="25" s="1"/>
  <c r="L95" i="25"/>
  <c r="AL94" i="25"/>
  <c r="AK94" i="25"/>
  <c r="AH94" i="25"/>
  <c r="AE94" i="25"/>
  <c r="U94" i="25"/>
  <c r="T94" i="25"/>
  <c r="M94" i="25"/>
  <c r="W94" i="25" s="1"/>
  <c r="L94" i="25"/>
  <c r="AL93" i="25"/>
  <c r="AK93" i="25"/>
  <c r="AH93" i="25"/>
  <c r="AE93" i="25"/>
  <c r="U93" i="25"/>
  <c r="T93" i="25"/>
  <c r="M93" i="25"/>
  <c r="W93" i="25" s="1"/>
  <c r="L93" i="25"/>
  <c r="AL92" i="25"/>
  <c r="AK92" i="25"/>
  <c r="AH92" i="25"/>
  <c r="AE92" i="25"/>
  <c r="U92" i="25"/>
  <c r="T92" i="25"/>
  <c r="M92" i="25"/>
  <c r="W92" i="25" s="1"/>
  <c r="L92" i="25"/>
  <c r="AL91" i="25"/>
  <c r="AK91" i="25"/>
  <c r="AH91" i="25"/>
  <c r="AE91" i="25"/>
  <c r="U91" i="25"/>
  <c r="T91" i="25"/>
  <c r="M91" i="25"/>
  <c r="L91" i="25"/>
  <c r="AL90" i="25"/>
  <c r="AK90" i="25"/>
  <c r="AH90" i="25"/>
  <c r="AE90" i="25"/>
  <c r="U90" i="25"/>
  <c r="T90" i="25"/>
  <c r="M90" i="25"/>
  <c r="W90" i="25" s="1"/>
  <c r="L90" i="25"/>
  <c r="AL89" i="25"/>
  <c r="AK89" i="25"/>
  <c r="AH89" i="25"/>
  <c r="AE89" i="25"/>
  <c r="U89" i="25"/>
  <c r="T89" i="25"/>
  <c r="M89" i="25"/>
  <c r="L89" i="25"/>
  <c r="AL88" i="25"/>
  <c r="AK88" i="25"/>
  <c r="AH88" i="25"/>
  <c r="AE88" i="25"/>
  <c r="U88" i="25"/>
  <c r="T88" i="25"/>
  <c r="M88" i="25"/>
  <c r="W88" i="25" s="1"/>
  <c r="L88" i="25"/>
  <c r="AL87" i="25"/>
  <c r="AK87" i="25"/>
  <c r="AH87" i="25"/>
  <c r="AE87" i="25"/>
  <c r="U87" i="25"/>
  <c r="T87" i="25"/>
  <c r="M87" i="25"/>
  <c r="W87" i="25" s="1"/>
  <c r="L87" i="25"/>
  <c r="AL86" i="25"/>
  <c r="AK86" i="25"/>
  <c r="AH86" i="25"/>
  <c r="AE86" i="25"/>
  <c r="U86" i="25"/>
  <c r="T86" i="25"/>
  <c r="M86" i="25"/>
  <c r="W86" i="25" s="1"/>
  <c r="L86" i="25"/>
  <c r="V86" i="25" s="1"/>
  <c r="AL85" i="25"/>
  <c r="AK85" i="25"/>
  <c r="AH85" i="25"/>
  <c r="AE85" i="25"/>
  <c r="U85" i="25"/>
  <c r="T85" i="25"/>
  <c r="M85" i="25"/>
  <c r="L85" i="25"/>
  <c r="AL84" i="25"/>
  <c r="AK84" i="25"/>
  <c r="AH84" i="25"/>
  <c r="AE84" i="25"/>
  <c r="U84" i="25"/>
  <c r="T84" i="25"/>
  <c r="M84" i="25"/>
  <c r="W84" i="25" s="1"/>
  <c r="L84" i="25"/>
  <c r="AL83" i="25"/>
  <c r="AK83" i="25"/>
  <c r="AH83" i="25"/>
  <c r="AE83" i="25"/>
  <c r="U83" i="25"/>
  <c r="T83" i="25"/>
  <c r="M83" i="25"/>
  <c r="L83" i="25"/>
  <c r="AL82" i="25"/>
  <c r="AK82" i="25"/>
  <c r="AH82" i="25"/>
  <c r="AE82" i="25"/>
  <c r="U82" i="25"/>
  <c r="T82" i="25"/>
  <c r="M82" i="25"/>
  <c r="W82" i="25" s="1"/>
  <c r="L82" i="25"/>
  <c r="AL81" i="25"/>
  <c r="AK81" i="25"/>
  <c r="AH81" i="25"/>
  <c r="AE81" i="25"/>
  <c r="U81" i="25"/>
  <c r="T81" i="25"/>
  <c r="M81" i="25"/>
  <c r="L81" i="25"/>
  <c r="AL80" i="25"/>
  <c r="AK80" i="25"/>
  <c r="AH80" i="25"/>
  <c r="AE80" i="25"/>
  <c r="U80" i="25"/>
  <c r="T80" i="25"/>
  <c r="M80" i="25"/>
  <c r="L80" i="25"/>
  <c r="AL79" i="25"/>
  <c r="AK79" i="25"/>
  <c r="AH79" i="25"/>
  <c r="AE79" i="25"/>
  <c r="U79" i="25"/>
  <c r="T79" i="25"/>
  <c r="M79" i="25"/>
  <c r="W79" i="25" s="1"/>
  <c r="L79" i="25"/>
  <c r="AL78" i="25"/>
  <c r="AK78" i="25"/>
  <c r="AH78" i="25"/>
  <c r="AE78" i="25"/>
  <c r="U78" i="25"/>
  <c r="T78" i="25"/>
  <c r="M78" i="25"/>
  <c r="L78" i="25"/>
  <c r="AL77" i="25"/>
  <c r="AK77" i="25"/>
  <c r="AH77" i="25"/>
  <c r="AE77" i="25"/>
  <c r="U77" i="25"/>
  <c r="T77" i="25"/>
  <c r="M77" i="25"/>
  <c r="L77" i="25"/>
  <c r="AL76" i="25"/>
  <c r="AK76" i="25"/>
  <c r="AH76" i="25"/>
  <c r="AE76" i="25"/>
  <c r="U76" i="25"/>
  <c r="T76" i="25"/>
  <c r="M76" i="25"/>
  <c r="W76" i="25" s="1"/>
  <c r="L76" i="25"/>
  <c r="AL75" i="25"/>
  <c r="AK75" i="25"/>
  <c r="AH75" i="25"/>
  <c r="AE75" i="25"/>
  <c r="U75" i="25"/>
  <c r="T75" i="25"/>
  <c r="M75" i="25"/>
  <c r="L75" i="25"/>
  <c r="AL74" i="25"/>
  <c r="AK74" i="25"/>
  <c r="AH74" i="25"/>
  <c r="AE74" i="25"/>
  <c r="U74" i="25"/>
  <c r="T74" i="25"/>
  <c r="M74" i="25"/>
  <c r="W74" i="25" s="1"/>
  <c r="L74" i="25"/>
  <c r="AL73" i="25"/>
  <c r="AK73" i="25"/>
  <c r="AH73" i="25"/>
  <c r="AE73" i="25"/>
  <c r="U73" i="25"/>
  <c r="T73" i="25"/>
  <c r="M73" i="25"/>
  <c r="W73" i="25" s="1"/>
  <c r="L73" i="25"/>
  <c r="AL72" i="25"/>
  <c r="AK72" i="25"/>
  <c r="AH72" i="25"/>
  <c r="AE72" i="25"/>
  <c r="U72" i="25"/>
  <c r="T72" i="25"/>
  <c r="M72" i="25"/>
  <c r="W72" i="25" s="1"/>
  <c r="L72" i="25"/>
  <c r="AL71" i="25"/>
  <c r="AK71" i="25"/>
  <c r="AH71" i="25"/>
  <c r="AE71" i="25"/>
  <c r="U71" i="25"/>
  <c r="T71" i="25"/>
  <c r="M71" i="25"/>
  <c r="W71" i="25" s="1"/>
  <c r="AL70" i="25"/>
  <c r="AK70" i="25"/>
  <c r="AH70" i="25"/>
  <c r="AE70" i="25"/>
  <c r="U70" i="25"/>
  <c r="T70" i="25"/>
  <c r="M70" i="25"/>
  <c r="AL69" i="25"/>
  <c r="AK69" i="25"/>
  <c r="AH69" i="25"/>
  <c r="AE69" i="25"/>
  <c r="U69" i="25"/>
  <c r="T69" i="25"/>
  <c r="M69" i="25"/>
  <c r="W69" i="25" s="1"/>
  <c r="AL68" i="25"/>
  <c r="AK68" i="25"/>
  <c r="AH68" i="25"/>
  <c r="AE68" i="25"/>
  <c r="U68" i="25"/>
  <c r="T68" i="25"/>
  <c r="M68" i="25"/>
  <c r="W68" i="25" s="1"/>
  <c r="AL67" i="25"/>
  <c r="AK67" i="25"/>
  <c r="AH67" i="25"/>
  <c r="AE67" i="25"/>
  <c r="U67" i="25"/>
  <c r="T67" i="25"/>
  <c r="M67" i="25"/>
  <c r="W67" i="25" s="1"/>
  <c r="AL66" i="25"/>
  <c r="AK66" i="25"/>
  <c r="AH66" i="25"/>
  <c r="AE66" i="25"/>
  <c r="U66" i="25"/>
  <c r="T66" i="25"/>
  <c r="M66" i="25"/>
  <c r="W66" i="25" s="1"/>
  <c r="AL65" i="25"/>
  <c r="AK65" i="25"/>
  <c r="AH65" i="25"/>
  <c r="AE65" i="25"/>
  <c r="U65" i="25"/>
  <c r="T65" i="25"/>
  <c r="M65" i="25"/>
  <c r="W65" i="25" s="1"/>
  <c r="AL64" i="25"/>
  <c r="AK64" i="25"/>
  <c r="AH64" i="25"/>
  <c r="AE64" i="25"/>
  <c r="U64" i="25"/>
  <c r="T64" i="25"/>
  <c r="M64" i="25"/>
  <c r="W64" i="25" s="1"/>
  <c r="AL63" i="25"/>
  <c r="AK63" i="25"/>
  <c r="AH63" i="25"/>
  <c r="AE63" i="25"/>
  <c r="U63" i="25"/>
  <c r="T63" i="25"/>
  <c r="M63" i="25"/>
  <c r="W63" i="25" s="1"/>
  <c r="AL62" i="25"/>
  <c r="AK62" i="25"/>
  <c r="AH62" i="25"/>
  <c r="AE62" i="25"/>
  <c r="U62" i="25"/>
  <c r="T62" i="25"/>
  <c r="M62" i="25"/>
  <c r="AL61" i="25"/>
  <c r="AK61" i="25"/>
  <c r="AH61" i="25"/>
  <c r="AE61" i="25"/>
  <c r="U61" i="25"/>
  <c r="T61" i="25"/>
  <c r="M61" i="25"/>
  <c r="AL60" i="25"/>
  <c r="AK60" i="25"/>
  <c r="AH60" i="25"/>
  <c r="AE60" i="25"/>
  <c r="U60" i="25"/>
  <c r="T60" i="25"/>
  <c r="M60" i="25"/>
  <c r="W60" i="25" s="1"/>
  <c r="AL59" i="25"/>
  <c r="AK59" i="25"/>
  <c r="AH59" i="25"/>
  <c r="AE59" i="25"/>
  <c r="U59" i="25"/>
  <c r="T59" i="25"/>
  <c r="M59" i="25"/>
  <c r="W59" i="25" s="1"/>
  <c r="AL58" i="25"/>
  <c r="AK58" i="25"/>
  <c r="AH58" i="25"/>
  <c r="AE58" i="25"/>
  <c r="U58" i="25"/>
  <c r="T58" i="25"/>
  <c r="M58" i="25"/>
  <c r="AL57" i="25"/>
  <c r="AK57" i="25"/>
  <c r="AH57" i="25"/>
  <c r="AE57" i="25"/>
  <c r="U57" i="25"/>
  <c r="T57" i="25"/>
  <c r="M57" i="25"/>
  <c r="AL56" i="25"/>
  <c r="AK56" i="25"/>
  <c r="AH56" i="25"/>
  <c r="AE56" i="25"/>
  <c r="U56" i="25"/>
  <c r="T56" i="25"/>
  <c r="M56" i="25"/>
  <c r="W56" i="25" s="1"/>
  <c r="AL55" i="25"/>
  <c r="AK55" i="25"/>
  <c r="AH55" i="25"/>
  <c r="AE55" i="25"/>
  <c r="U55" i="25"/>
  <c r="T55" i="25"/>
  <c r="M55" i="25"/>
  <c r="AL54" i="25"/>
  <c r="AK54" i="25"/>
  <c r="AH54" i="25"/>
  <c r="AE54" i="25"/>
  <c r="U54" i="25"/>
  <c r="T54" i="25"/>
  <c r="M54" i="25"/>
  <c r="W54" i="25" s="1"/>
  <c r="AL53" i="25"/>
  <c r="AK53" i="25"/>
  <c r="AH53" i="25"/>
  <c r="AE53" i="25"/>
  <c r="U53" i="25"/>
  <c r="T53" i="25"/>
  <c r="M53" i="25"/>
  <c r="AL52" i="25"/>
  <c r="AK52" i="25"/>
  <c r="AH52" i="25"/>
  <c r="AE52" i="25"/>
  <c r="U52" i="25"/>
  <c r="T52" i="25"/>
  <c r="M52" i="25"/>
  <c r="W52" i="25" s="1"/>
  <c r="AL51" i="25"/>
  <c r="AK51" i="25"/>
  <c r="AH51" i="25"/>
  <c r="AE51" i="25"/>
  <c r="U51" i="25"/>
  <c r="T51" i="25"/>
  <c r="M51" i="25"/>
  <c r="W51" i="25" s="1"/>
  <c r="AL50" i="25"/>
  <c r="AK50" i="25"/>
  <c r="AH50" i="25"/>
  <c r="AE50" i="25"/>
  <c r="U50" i="25"/>
  <c r="T50" i="25"/>
  <c r="M50" i="25"/>
  <c r="W50" i="25" s="1"/>
  <c r="AL49" i="25"/>
  <c r="AK49" i="25"/>
  <c r="AH49" i="25"/>
  <c r="AE49" i="25"/>
  <c r="U49" i="25"/>
  <c r="T49" i="25"/>
  <c r="M49" i="25"/>
  <c r="AL48" i="25"/>
  <c r="AK48" i="25"/>
  <c r="AH48" i="25"/>
  <c r="AE48" i="25"/>
  <c r="U48" i="25"/>
  <c r="T48" i="25"/>
  <c r="M48" i="25"/>
  <c r="W48" i="25" s="1"/>
  <c r="AL47" i="25"/>
  <c r="AK47" i="25"/>
  <c r="AH47" i="25"/>
  <c r="AE47" i="25"/>
  <c r="U47" i="25"/>
  <c r="T47" i="25"/>
  <c r="M47" i="25"/>
  <c r="W47" i="25" s="1"/>
  <c r="AL46" i="25"/>
  <c r="AK46" i="25"/>
  <c r="AH46" i="25"/>
  <c r="AE46" i="25"/>
  <c r="U46" i="25"/>
  <c r="T46" i="25"/>
  <c r="M46" i="25"/>
  <c r="W46" i="25" s="1"/>
  <c r="AL45" i="25"/>
  <c r="AK45" i="25"/>
  <c r="AH45" i="25"/>
  <c r="AE45" i="25"/>
  <c r="U45" i="25"/>
  <c r="T45" i="25"/>
  <c r="M45" i="25"/>
  <c r="W45" i="25" s="1"/>
  <c r="AL44" i="25"/>
  <c r="AK44" i="25"/>
  <c r="AH44" i="25"/>
  <c r="AE44" i="25"/>
  <c r="U44" i="25"/>
  <c r="T44" i="25"/>
  <c r="M44" i="25"/>
  <c r="W44" i="25" s="1"/>
  <c r="AL43" i="25"/>
  <c r="AK43" i="25"/>
  <c r="AH43" i="25"/>
  <c r="AE43" i="25"/>
  <c r="U43" i="25"/>
  <c r="T43" i="25"/>
  <c r="M43" i="25"/>
  <c r="W43" i="25" s="1"/>
  <c r="AL42" i="25"/>
  <c r="AK42" i="25"/>
  <c r="AH42" i="25"/>
  <c r="AE42" i="25"/>
  <c r="U42" i="25"/>
  <c r="T42" i="25"/>
  <c r="M42" i="25"/>
  <c r="AL41" i="25"/>
  <c r="AK41" i="25"/>
  <c r="AH41" i="25"/>
  <c r="AE41" i="25"/>
  <c r="U41" i="25"/>
  <c r="T41" i="25"/>
  <c r="M41" i="25"/>
  <c r="AL40" i="25"/>
  <c r="AK40" i="25"/>
  <c r="AH40" i="25"/>
  <c r="AE40" i="25"/>
  <c r="U40" i="25"/>
  <c r="T40" i="25"/>
  <c r="M40" i="25"/>
  <c r="W40" i="25" s="1"/>
  <c r="AL39" i="25"/>
  <c r="AK39" i="25"/>
  <c r="AH39" i="25"/>
  <c r="AE39" i="25"/>
  <c r="U39" i="25"/>
  <c r="T39" i="25"/>
  <c r="M39" i="25"/>
  <c r="AL38" i="25"/>
  <c r="AK38" i="25"/>
  <c r="AH38" i="25"/>
  <c r="AE38" i="25"/>
  <c r="U38" i="25"/>
  <c r="T38" i="25"/>
  <c r="M38" i="25"/>
  <c r="W38" i="25" s="1"/>
  <c r="AL37" i="25"/>
  <c r="AK37" i="25"/>
  <c r="AH37" i="25"/>
  <c r="AE37" i="25"/>
  <c r="U37" i="25"/>
  <c r="T37" i="25"/>
  <c r="M37" i="25"/>
  <c r="AL36" i="25"/>
  <c r="AK36" i="25"/>
  <c r="AH36" i="25"/>
  <c r="AE36" i="25"/>
  <c r="U36" i="25"/>
  <c r="T36" i="25"/>
  <c r="M36" i="25"/>
  <c r="W36" i="25" s="1"/>
  <c r="AL35" i="25"/>
  <c r="AK35" i="25"/>
  <c r="AH35" i="25"/>
  <c r="AE35" i="25"/>
  <c r="U35" i="25"/>
  <c r="T35" i="25"/>
  <c r="M35" i="25"/>
  <c r="AL34" i="25"/>
  <c r="AK34" i="25"/>
  <c r="AH34" i="25"/>
  <c r="AE34" i="25"/>
  <c r="U34" i="25"/>
  <c r="T34" i="25"/>
  <c r="M34" i="25"/>
  <c r="W34" i="25" s="1"/>
  <c r="AL33" i="25"/>
  <c r="AK33" i="25"/>
  <c r="AH33" i="25"/>
  <c r="AE33" i="25"/>
  <c r="U33" i="25"/>
  <c r="T33" i="25"/>
  <c r="M33" i="25"/>
  <c r="W33" i="25" s="1"/>
  <c r="AL32" i="25"/>
  <c r="AK32" i="25"/>
  <c r="AH32" i="25"/>
  <c r="AE32" i="25"/>
  <c r="U32" i="25"/>
  <c r="T32" i="25"/>
  <c r="M32" i="25"/>
  <c r="AL31" i="25"/>
  <c r="AK31" i="25"/>
  <c r="AH31" i="25"/>
  <c r="AE31" i="25"/>
  <c r="U31" i="25"/>
  <c r="T31" i="25"/>
  <c r="M31" i="25"/>
  <c r="W31" i="25" s="1"/>
  <c r="AL30" i="25"/>
  <c r="AK30" i="25"/>
  <c r="AH30" i="25"/>
  <c r="AE30" i="25"/>
  <c r="U30" i="25"/>
  <c r="T30" i="25"/>
  <c r="M30" i="25"/>
  <c r="W30" i="25" s="1"/>
  <c r="AL29" i="25"/>
  <c r="AK29" i="25"/>
  <c r="AH29" i="25"/>
  <c r="AE29" i="25"/>
  <c r="U29" i="25"/>
  <c r="T29" i="25"/>
  <c r="M29" i="25"/>
  <c r="W29" i="25" s="1"/>
  <c r="AL28" i="25"/>
  <c r="AK28" i="25"/>
  <c r="AH28" i="25"/>
  <c r="AE28" i="25"/>
  <c r="U28" i="25"/>
  <c r="T28" i="25"/>
  <c r="M28" i="25"/>
  <c r="AL27" i="25"/>
  <c r="AK27" i="25"/>
  <c r="AH27" i="25"/>
  <c r="AE27" i="25"/>
  <c r="U27" i="25"/>
  <c r="T27" i="25"/>
  <c r="M27" i="25"/>
  <c r="W27" i="25" s="1"/>
  <c r="AL26" i="25"/>
  <c r="AK26" i="25"/>
  <c r="AH26" i="25"/>
  <c r="AE26" i="25"/>
  <c r="U26" i="25"/>
  <c r="T26" i="25"/>
  <c r="M26" i="25"/>
  <c r="AL25" i="25"/>
  <c r="AK25" i="25"/>
  <c r="AH25" i="25"/>
  <c r="AE25" i="25"/>
  <c r="U25" i="25"/>
  <c r="T25" i="25"/>
  <c r="M25" i="25"/>
  <c r="W25" i="25" s="1"/>
  <c r="AL24" i="25"/>
  <c r="AK24" i="25"/>
  <c r="AH24" i="25"/>
  <c r="AE24" i="25"/>
  <c r="U24" i="25"/>
  <c r="T24" i="25"/>
  <c r="M24" i="25"/>
  <c r="AL23" i="25"/>
  <c r="AK23" i="25"/>
  <c r="AH23" i="25"/>
  <c r="AE23" i="25"/>
  <c r="U23" i="25"/>
  <c r="T23" i="25"/>
  <c r="M23" i="25"/>
  <c r="W23" i="25" s="1"/>
  <c r="AL22" i="25"/>
  <c r="AK22" i="25"/>
  <c r="AH22" i="25"/>
  <c r="AE22" i="25"/>
  <c r="U22" i="25"/>
  <c r="T22" i="25"/>
  <c r="M22" i="25"/>
  <c r="AL21" i="25"/>
  <c r="AK21" i="25"/>
  <c r="AH21" i="25"/>
  <c r="AE21" i="25"/>
  <c r="U21" i="25"/>
  <c r="T21" i="25"/>
  <c r="M21" i="25"/>
  <c r="W21" i="25" s="1"/>
  <c r="AL20" i="25"/>
  <c r="AK20" i="25"/>
  <c r="AH20" i="25"/>
  <c r="AE20" i="25"/>
  <c r="U20" i="25"/>
  <c r="T20" i="25"/>
  <c r="M20" i="25"/>
  <c r="AL19" i="25"/>
  <c r="AK19" i="25"/>
  <c r="AH19" i="25"/>
  <c r="AE19" i="25"/>
  <c r="U19" i="25"/>
  <c r="T19" i="25"/>
  <c r="M19" i="25"/>
  <c r="W19" i="25" s="1"/>
  <c r="AL18" i="25"/>
  <c r="AK18" i="25"/>
  <c r="AH18" i="25"/>
  <c r="AE18" i="25"/>
  <c r="U18" i="25"/>
  <c r="T18" i="25"/>
  <c r="M18" i="25"/>
  <c r="AL17" i="25"/>
  <c r="AK17" i="25"/>
  <c r="AH17" i="25"/>
  <c r="AE17" i="25"/>
  <c r="U17" i="25"/>
  <c r="T17" i="25"/>
  <c r="M17" i="25"/>
  <c r="W17" i="25" s="1"/>
  <c r="AL16" i="25"/>
  <c r="AK16" i="25"/>
  <c r="AH16" i="25"/>
  <c r="AE16" i="25"/>
  <c r="U16" i="25"/>
  <c r="T16" i="25"/>
  <c r="M16" i="25"/>
  <c r="W16" i="25" s="1"/>
  <c r="AL15" i="25"/>
  <c r="AK15" i="25"/>
  <c r="AH15" i="25"/>
  <c r="AE15" i="25"/>
  <c r="U15" i="25"/>
  <c r="T15" i="25"/>
  <c r="M15" i="25"/>
  <c r="W15" i="25" s="1"/>
  <c r="AL14" i="25"/>
  <c r="AK14" i="25"/>
  <c r="AH14" i="25"/>
  <c r="AE14" i="25"/>
  <c r="U14" i="25"/>
  <c r="T14" i="25"/>
  <c r="M14" i="25"/>
  <c r="W14" i="25" s="1"/>
  <c r="AL13" i="25"/>
  <c r="AK13" i="25"/>
  <c r="AH13" i="25"/>
  <c r="AE13" i="25"/>
  <c r="U13" i="25"/>
  <c r="T13" i="25"/>
  <c r="M13" i="25"/>
  <c r="W13" i="25" s="1"/>
  <c r="AL12" i="25"/>
  <c r="AK12" i="25"/>
  <c r="AH12" i="25"/>
  <c r="AE12" i="25"/>
  <c r="U12" i="25"/>
  <c r="T12" i="25"/>
  <c r="M12" i="25"/>
  <c r="W12" i="25" s="1"/>
  <c r="AL11" i="25"/>
  <c r="AK11" i="25"/>
  <c r="AH11" i="25"/>
  <c r="AE11" i="25"/>
  <c r="U11" i="25"/>
  <c r="T11" i="25"/>
  <c r="M11" i="25"/>
  <c r="W11" i="25" s="1"/>
  <c r="AL10" i="25"/>
  <c r="AK10" i="25"/>
  <c r="AH10" i="25"/>
  <c r="AE10" i="25"/>
  <c r="U10" i="25"/>
  <c r="T10" i="25"/>
  <c r="M10" i="25"/>
  <c r="W10" i="25" s="1"/>
  <c r="AL9" i="25"/>
  <c r="AK9" i="25"/>
  <c r="AH9" i="25"/>
  <c r="AE9" i="25"/>
  <c r="U9" i="25"/>
  <c r="T9" i="25"/>
  <c r="M9" i="25"/>
  <c r="AL8" i="25"/>
  <c r="AK8" i="25"/>
  <c r="AH8" i="25"/>
  <c r="AE8" i="25"/>
  <c r="U8" i="25"/>
  <c r="T8" i="25"/>
  <c r="M8" i="25"/>
  <c r="W8" i="25" s="1"/>
  <c r="AL7" i="25"/>
  <c r="AK7" i="25"/>
  <c r="AH7" i="25"/>
  <c r="AE7" i="25"/>
  <c r="U7" i="25"/>
  <c r="T7" i="25"/>
  <c r="M7" i="25"/>
  <c r="W7" i="25" s="1"/>
  <c r="AL6" i="25"/>
  <c r="AK6" i="25"/>
  <c r="AH6" i="25"/>
  <c r="AE6" i="25"/>
  <c r="U6" i="25"/>
  <c r="T6" i="25"/>
  <c r="M6" i="25"/>
  <c r="W6" i="25" s="1"/>
  <c r="AL5" i="25"/>
  <c r="AK5" i="25"/>
  <c r="AH5" i="25"/>
  <c r="AE5" i="25"/>
  <c r="U5" i="25"/>
  <c r="T5" i="25"/>
  <c r="M5" i="25"/>
  <c r="W5" i="25" s="1"/>
  <c r="AL4" i="25"/>
  <c r="AK4" i="25"/>
  <c r="AH4" i="25"/>
  <c r="AE4" i="25"/>
  <c r="U4" i="25"/>
  <c r="T4" i="25"/>
  <c r="M4" i="25"/>
  <c r="W4" i="25" s="1"/>
  <c r="AI48" i="26" l="1"/>
  <c r="AJ48" i="26" s="1"/>
  <c r="R46" i="26"/>
  <c r="P66" i="26"/>
  <c r="Z66" i="26" s="1"/>
  <c r="R89" i="25"/>
  <c r="N92" i="26"/>
  <c r="X92" i="26" s="1"/>
  <c r="R101" i="26"/>
  <c r="AF74" i="25"/>
  <c r="AG74" i="25" s="1"/>
  <c r="S79" i="25"/>
  <c r="AC80" i="25"/>
  <c r="AD80" i="25" s="1"/>
  <c r="AC82" i="25"/>
  <c r="AD82" i="25" s="1"/>
  <c r="R84" i="25"/>
  <c r="N87" i="25"/>
  <c r="O87" i="25" s="1"/>
  <c r="Y87" i="25" s="1"/>
  <c r="R30" i="26"/>
  <c r="AI32" i="26"/>
  <c r="AJ32" i="26" s="1"/>
  <c r="P35" i="26"/>
  <c r="Q35" i="26" s="1"/>
  <c r="AA35" i="26" s="1"/>
  <c r="P75" i="26"/>
  <c r="Z75" i="26" s="1"/>
  <c r="P76" i="26"/>
  <c r="Z76" i="26" s="1"/>
  <c r="R80" i="26"/>
  <c r="R86" i="26"/>
  <c r="R87" i="25"/>
  <c r="AI87" i="25"/>
  <c r="AJ87" i="25" s="1"/>
  <c r="S61" i="26"/>
  <c r="R90" i="26"/>
  <c r="AI61" i="26"/>
  <c r="AJ61" i="26" s="1"/>
  <c r="AI69" i="26"/>
  <c r="AJ69" i="26" s="1"/>
  <c r="R102" i="26"/>
  <c r="N25" i="26"/>
  <c r="X25" i="26" s="1"/>
  <c r="P27" i="26"/>
  <c r="Q27" i="26" s="1"/>
  <c r="AA27" i="26" s="1"/>
  <c r="S45" i="26"/>
  <c r="R58" i="26"/>
  <c r="R94" i="26"/>
  <c r="R98" i="26"/>
  <c r="S99" i="26"/>
  <c r="N102" i="26"/>
  <c r="X102" i="26" s="1"/>
  <c r="V99" i="26"/>
  <c r="AC73" i="25"/>
  <c r="AD73" i="25" s="1"/>
  <c r="P39" i="26"/>
  <c r="Q39" i="26" s="1"/>
  <c r="AA39" i="26" s="1"/>
  <c r="AF50" i="26"/>
  <c r="AG50" i="26" s="1"/>
  <c r="R95" i="26"/>
  <c r="N97" i="26"/>
  <c r="X97" i="26" s="1"/>
  <c r="R99" i="26"/>
  <c r="AC78" i="25"/>
  <c r="AD78" i="25" s="1"/>
  <c r="AF82" i="25"/>
  <c r="AG82" i="25" s="1"/>
  <c r="S102" i="25"/>
  <c r="AF102" i="25"/>
  <c r="AG102" i="25" s="1"/>
  <c r="P55" i="26"/>
  <c r="Q55" i="26" s="1"/>
  <c r="AA55" i="26" s="1"/>
  <c r="AI85" i="25"/>
  <c r="AJ85" i="25" s="1"/>
  <c r="R33" i="26"/>
  <c r="N44" i="26"/>
  <c r="X44" i="26" s="1"/>
  <c r="R76" i="26"/>
  <c r="AI76" i="26"/>
  <c r="AJ76" i="26" s="1"/>
  <c r="N84" i="26"/>
  <c r="X84" i="26" s="1"/>
  <c r="R87" i="26"/>
  <c r="N89" i="26"/>
  <c r="X89" i="26" s="1"/>
  <c r="V94" i="26"/>
  <c r="N101" i="26"/>
  <c r="X101" i="26" s="1"/>
  <c r="S97" i="25"/>
  <c r="AF97" i="25"/>
  <c r="AG97" i="25" s="1"/>
  <c r="N53" i="26"/>
  <c r="O53" i="26" s="1"/>
  <c r="Y53" i="26" s="1"/>
  <c r="V53" i="26"/>
  <c r="P74" i="26"/>
  <c r="Z74" i="26" s="1"/>
  <c r="V86" i="26"/>
  <c r="N98" i="26"/>
  <c r="X98" i="26" s="1"/>
  <c r="V98" i="26"/>
  <c r="V84" i="25"/>
  <c r="V30" i="26"/>
  <c r="AF53" i="26"/>
  <c r="AG53" i="26" s="1"/>
  <c r="S80" i="25"/>
  <c r="AF80" i="25"/>
  <c r="AG80" i="25" s="1"/>
  <c r="AF98" i="25"/>
  <c r="AG98" i="25" s="1"/>
  <c r="S100" i="25"/>
  <c r="AF100" i="25"/>
  <c r="AG100" i="25" s="1"/>
  <c r="AI41" i="26"/>
  <c r="AJ41" i="26" s="1"/>
  <c r="P43" i="26"/>
  <c r="Q43" i="26" s="1"/>
  <c r="AN43" i="26" s="1"/>
  <c r="R53" i="26"/>
  <c r="N57" i="26"/>
  <c r="X57" i="26" s="1"/>
  <c r="AI57" i="26"/>
  <c r="AJ57" i="26" s="1"/>
  <c r="P59" i="26"/>
  <c r="Q59" i="26" s="1"/>
  <c r="AA59" i="26" s="1"/>
  <c r="V61" i="26"/>
  <c r="P67" i="26"/>
  <c r="Q67" i="26" s="1"/>
  <c r="AA67" i="26" s="1"/>
  <c r="N69" i="26"/>
  <c r="V71" i="26"/>
  <c r="R83" i="26"/>
  <c r="AI92" i="26"/>
  <c r="AJ92" i="26" s="1"/>
  <c r="N93" i="26"/>
  <c r="N96" i="26"/>
  <c r="O96" i="26" s="1"/>
  <c r="Y96" i="26" s="1"/>
  <c r="AI101" i="26"/>
  <c r="AJ101" i="26" s="1"/>
  <c r="S83" i="25"/>
  <c r="S91" i="25"/>
  <c r="AF30" i="26"/>
  <c r="AG30" i="26" s="1"/>
  <c r="P51" i="26"/>
  <c r="Q51" i="26" s="1"/>
  <c r="AA51" i="26" s="1"/>
  <c r="AI78" i="26"/>
  <c r="AJ78" i="26" s="1"/>
  <c r="N85" i="26"/>
  <c r="X85" i="26" s="1"/>
  <c r="N88" i="26"/>
  <c r="X88" i="26" s="1"/>
  <c r="R91" i="26"/>
  <c r="AI97" i="26"/>
  <c r="AJ97" i="26" s="1"/>
  <c r="AI81" i="26"/>
  <c r="AJ81" i="26" s="1"/>
  <c r="P78" i="25"/>
  <c r="AM78" i="25" s="1"/>
  <c r="W80" i="25"/>
  <c r="AF29" i="26"/>
  <c r="AG29" i="26" s="1"/>
  <c r="AF34" i="26"/>
  <c r="AG34" i="26" s="1"/>
  <c r="R78" i="26"/>
  <c r="R92" i="26"/>
  <c r="R97" i="26"/>
  <c r="P74" i="25"/>
  <c r="Q74" i="25" s="1"/>
  <c r="AN74" i="25" s="1"/>
  <c r="P76" i="25"/>
  <c r="Q76" i="25" s="1"/>
  <c r="AC76" i="25"/>
  <c r="AD76" i="25" s="1"/>
  <c r="S82" i="25"/>
  <c r="AC84" i="25"/>
  <c r="AD84" i="25" s="1"/>
  <c r="N86" i="25"/>
  <c r="O86" i="25" s="1"/>
  <c r="Y86" i="25" s="1"/>
  <c r="P89" i="25"/>
  <c r="AM89" i="25" s="1"/>
  <c r="AI91" i="25"/>
  <c r="AJ91" i="25" s="1"/>
  <c r="S98" i="25"/>
  <c r="W100" i="25"/>
  <c r="S101" i="25"/>
  <c r="AF101" i="25"/>
  <c r="AG101" i="25" s="1"/>
  <c r="R26" i="26"/>
  <c r="AF26" i="26"/>
  <c r="AG26" i="26" s="1"/>
  <c r="S33" i="26"/>
  <c r="W33" i="26"/>
  <c r="N48" i="26"/>
  <c r="X48" i="26" s="1"/>
  <c r="R50" i="26"/>
  <c r="W50" i="26"/>
  <c r="AI56" i="26"/>
  <c r="AJ56" i="26" s="1"/>
  <c r="W57" i="26"/>
  <c r="AI60" i="26"/>
  <c r="AJ60" i="26" s="1"/>
  <c r="R65" i="26"/>
  <c r="R66" i="26"/>
  <c r="W66" i="26"/>
  <c r="R69" i="26"/>
  <c r="W69" i="26"/>
  <c r="N71" i="26"/>
  <c r="O71" i="26" s="1"/>
  <c r="Y71" i="26" s="1"/>
  <c r="S83" i="26"/>
  <c r="W83" i="26"/>
  <c r="S84" i="26"/>
  <c r="W84" i="26"/>
  <c r="R85" i="26"/>
  <c r="N86" i="26"/>
  <c r="S87" i="26"/>
  <c r="W87" i="26"/>
  <c r="S88" i="26"/>
  <c r="W88" i="26"/>
  <c r="R89" i="26"/>
  <c r="N90" i="26"/>
  <c r="S91" i="26"/>
  <c r="W91" i="26"/>
  <c r="S92" i="26"/>
  <c r="W92" i="26"/>
  <c r="R93" i="26"/>
  <c r="N94" i="26"/>
  <c r="S95" i="26"/>
  <c r="W95" i="26"/>
  <c r="S96" i="26"/>
  <c r="W96" i="26"/>
  <c r="W78" i="25"/>
  <c r="W91" i="25"/>
  <c r="W52" i="26"/>
  <c r="AF55" i="26"/>
  <c r="AG55" i="26" s="1"/>
  <c r="AI84" i="26"/>
  <c r="AJ84" i="26" s="1"/>
  <c r="AI88" i="26"/>
  <c r="AJ88" i="26" s="1"/>
  <c r="AI96" i="26"/>
  <c r="AJ96" i="26" s="1"/>
  <c r="W98" i="25"/>
  <c r="S99" i="25"/>
  <c r="AF99" i="25"/>
  <c r="AG99" i="25" s="1"/>
  <c r="N29" i="26"/>
  <c r="X29" i="26" s="1"/>
  <c r="W48" i="26"/>
  <c r="P50" i="26"/>
  <c r="Z50" i="26" s="1"/>
  <c r="S52" i="26"/>
  <c r="N81" i="26"/>
  <c r="X81" i="26" s="1"/>
  <c r="R82" i="26"/>
  <c r="R84" i="26"/>
  <c r="R88" i="26"/>
  <c r="R96" i="26"/>
  <c r="P30" i="26"/>
  <c r="Q30" i="26" s="1"/>
  <c r="P34" i="26"/>
  <c r="Z34" i="26" s="1"/>
  <c r="AI36" i="26"/>
  <c r="AJ36" i="26" s="1"/>
  <c r="W39" i="26"/>
  <c r="AF46" i="26"/>
  <c r="AG46" i="26" s="1"/>
  <c r="R61" i="26"/>
  <c r="R62" i="26"/>
  <c r="AF62" i="26"/>
  <c r="AG62" i="26" s="1"/>
  <c r="S68" i="26"/>
  <c r="AF69" i="26"/>
  <c r="AG69" i="26" s="1"/>
  <c r="N76" i="26"/>
  <c r="P80" i="26"/>
  <c r="S85" i="26"/>
  <c r="W85" i="26"/>
  <c r="S89" i="26"/>
  <c r="W89" i="26"/>
  <c r="S93" i="26"/>
  <c r="W93" i="26"/>
  <c r="N99" i="26"/>
  <c r="X99" i="26" s="1"/>
  <c r="W14" i="26"/>
  <c r="W18" i="26"/>
  <c r="P25" i="26"/>
  <c r="Q25" i="26" s="1"/>
  <c r="V25" i="26"/>
  <c r="R25" i="26"/>
  <c r="W28" i="26"/>
  <c r="AI28" i="26"/>
  <c r="AJ28" i="26" s="1"/>
  <c r="N28" i="26"/>
  <c r="N32" i="26"/>
  <c r="X32" i="26" s="1"/>
  <c r="W36" i="26"/>
  <c r="N36" i="26"/>
  <c r="X36" i="26" s="1"/>
  <c r="AI40" i="26"/>
  <c r="AJ40" i="26" s="1"/>
  <c r="T103" i="26"/>
  <c r="B26" i="6" s="1"/>
  <c r="W8" i="26"/>
  <c r="W20" i="26"/>
  <c r="S28" i="26"/>
  <c r="AI33" i="26"/>
  <c r="AJ33" i="26" s="1"/>
  <c r="S36" i="26"/>
  <c r="P37" i="26"/>
  <c r="V37" i="26"/>
  <c r="R37" i="26"/>
  <c r="S37" i="26"/>
  <c r="AI37" i="26"/>
  <c r="AJ37" i="26" s="1"/>
  <c r="R41" i="26"/>
  <c r="AI45" i="26"/>
  <c r="AJ45" i="26" s="1"/>
  <c r="AI49" i="26"/>
  <c r="AJ49" i="26" s="1"/>
  <c r="W16" i="26"/>
  <c r="V32" i="26"/>
  <c r="S32" i="26"/>
  <c r="W40" i="26"/>
  <c r="N40" i="26"/>
  <c r="P45" i="26"/>
  <c r="V45" i="26"/>
  <c r="R45" i="26"/>
  <c r="N45" i="26"/>
  <c r="O45" i="26" s="1"/>
  <c r="Y45" i="26" s="1"/>
  <c r="S49" i="26"/>
  <c r="W49" i="26"/>
  <c r="W10" i="26"/>
  <c r="AK103" i="26"/>
  <c r="N26" i="6" s="1"/>
  <c r="W24" i="26"/>
  <c r="S25" i="26"/>
  <c r="N37" i="26"/>
  <c r="X37" i="26" s="1"/>
  <c r="AF37" i="26"/>
  <c r="AG37" i="26" s="1"/>
  <c r="S40" i="26"/>
  <c r="P41" i="26"/>
  <c r="AM41" i="26" s="1"/>
  <c r="N41" i="26"/>
  <c r="X41" i="26" s="1"/>
  <c r="S41" i="26"/>
  <c r="V41" i="26"/>
  <c r="AF42" i="26"/>
  <c r="AG42" i="26" s="1"/>
  <c r="V60" i="26"/>
  <c r="S60" i="26"/>
  <c r="AF25" i="26"/>
  <c r="AG25" i="26" s="1"/>
  <c r="R29" i="26"/>
  <c r="P33" i="26"/>
  <c r="Z33" i="26" s="1"/>
  <c r="N33" i="26"/>
  <c r="O33" i="26" s="1"/>
  <c r="Y33" i="26" s="1"/>
  <c r="AI44" i="26"/>
  <c r="AJ44" i="26" s="1"/>
  <c r="AF45" i="26"/>
  <c r="AG45" i="26" s="1"/>
  <c r="S48" i="26"/>
  <c r="N49" i="26"/>
  <c r="N52" i="26"/>
  <c r="X52" i="26" s="1"/>
  <c r="AI52" i="26"/>
  <c r="AJ52" i="26" s="1"/>
  <c r="AI53" i="26"/>
  <c r="AJ53" i="26" s="1"/>
  <c r="S57" i="26"/>
  <c r="AF58" i="26"/>
  <c r="AG58" i="26" s="1"/>
  <c r="V62" i="26"/>
  <c r="AF65" i="26"/>
  <c r="AG65" i="26" s="1"/>
  <c r="AF66" i="26"/>
  <c r="AG66" i="26" s="1"/>
  <c r="P69" i="26"/>
  <c r="Z69" i="26" s="1"/>
  <c r="S69" i="26"/>
  <c r="W43" i="26"/>
  <c r="V46" i="26"/>
  <c r="P46" i="26"/>
  <c r="AM46" i="26" s="1"/>
  <c r="W51" i="26"/>
  <c r="W55" i="26"/>
  <c r="N56" i="26"/>
  <c r="P57" i="26"/>
  <c r="Z57" i="26" s="1"/>
  <c r="V57" i="26"/>
  <c r="R57" i="26"/>
  <c r="AF57" i="26"/>
  <c r="AG57" i="26" s="1"/>
  <c r="W59" i="26"/>
  <c r="N60" i="26"/>
  <c r="P61" i="26"/>
  <c r="N61" i="26"/>
  <c r="O61" i="26" s="1"/>
  <c r="Y61" i="26" s="1"/>
  <c r="P62" i="26"/>
  <c r="Q62" i="26" s="1"/>
  <c r="N64" i="26"/>
  <c r="X64" i="26" s="1"/>
  <c r="AI64" i="26"/>
  <c r="AJ64" i="26" s="1"/>
  <c r="AI65" i="26"/>
  <c r="AJ65" i="26" s="1"/>
  <c r="W67" i="26"/>
  <c r="AI68" i="26"/>
  <c r="AJ68" i="26" s="1"/>
  <c r="AI25" i="26"/>
  <c r="AJ25" i="26" s="1"/>
  <c r="AI29" i="26"/>
  <c r="AJ29" i="26" s="1"/>
  <c r="R34" i="26"/>
  <c r="AF39" i="26"/>
  <c r="AG39" i="26" s="1"/>
  <c r="R42" i="26"/>
  <c r="P49" i="26"/>
  <c r="Q49" i="26" s="1"/>
  <c r="V49" i="26"/>
  <c r="R49" i="26"/>
  <c r="AF49" i="26"/>
  <c r="AG49" i="26" s="1"/>
  <c r="S56" i="26"/>
  <c r="S64" i="26"/>
  <c r="N65" i="26"/>
  <c r="X65" i="26" s="1"/>
  <c r="V68" i="26"/>
  <c r="N68" i="26"/>
  <c r="X68" i="26" s="1"/>
  <c r="P71" i="26"/>
  <c r="Z71" i="26" s="1"/>
  <c r="P29" i="26"/>
  <c r="Z29" i="26" s="1"/>
  <c r="S29" i="26"/>
  <c r="AF33" i="26"/>
  <c r="AG33" i="26" s="1"/>
  <c r="AF41" i="26"/>
  <c r="AG41" i="26" s="1"/>
  <c r="S44" i="26"/>
  <c r="P53" i="26"/>
  <c r="Z53" i="26" s="1"/>
  <c r="S53" i="26"/>
  <c r="AF61" i="26"/>
  <c r="AG61" i="26" s="1"/>
  <c r="P65" i="26"/>
  <c r="S65" i="26"/>
  <c r="S31" i="26"/>
  <c r="N31" i="26"/>
  <c r="V31" i="26"/>
  <c r="R31" i="26"/>
  <c r="AI31" i="26"/>
  <c r="AJ31" i="26" s="1"/>
  <c r="AF32" i="26"/>
  <c r="AG32" i="26" s="1"/>
  <c r="AI38" i="26"/>
  <c r="AJ38" i="26" s="1"/>
  <c r="S38" i="26"/>
  <c r="N38" i="26"/>
  <c r="S47" i="26"/>
  <c r="N47" i="26"/>
  <c r="V47" i="26"/>
  <c r="R47" i="26"/>
  <c r="AI47" i="26"/>
  <c r="AJ47" i="26" s="1"/>
  <c r="AF48" i="26"/>
  <c r="AG48" i="26" s="1"/>
  <c r="AI54" i="26"/>
  <c r="AJ54" i="26" s="1"/>
  <c r="S54" i="26"/>
  <c r="N54" i="26"/>
  <c r="S63" i="26"/>
  <c r="N63" i="26"/>
  <c r="V63" i="26"/>
  <c r="R63" i="26"/>
  <c r="AI63" i="26"/>
  <c r="AJ63" i="26" s="1"/>
  <c r="AF64" i="26"/>
  <c r="AG64" i="26" s="1"/>
  <c r="S70" i="26"/>
  <c r="N70" i="26"/>
  <c r="AI70" i="26"/>
  <c r="AJ70" i="26" s="1"/>
  <c r="AF71" i="26"/>
  <c r="AG71" i="26" s="1"/>
  <c r="S73" i="26"/>
  <c r="P73" i="26"/>
  <c r="V73" i="26"/>
  <c r="N73" i="26"/>
  <c r="AI73" i="26"/>
  <c r="AJ73" i="26" s="1"/>
  <c r="Q76" i="26"/>
  <c r="AI79" i="26"/>
  <c r="AJ79" i="26" s="1"/>
  <c r="AE103" i="26"/>
  <c r="AI26" i="26"/>
  <c r="AJ26" i="26" s="1"/>
  <c r="S26" i="26"/>
  <c r="N26" i="26"/>
  <c r="AF27" i="26"/>
  <c r="AG27" i="26" s="1"/>
  <c r="Q29" i="26"/>
  <c r="S35" i="26"/>
  <c r="N35" i="26"/>
  <c r="V35" i="26"/>
  <c r="R35" i="26"/>
  <c r="AI35" i="26"/>
  <c r="AJ35" i="26" s="1"/>
  <c r="AF36" i="26"/>
  <c r="AG36" i="26" s="1"/>
  <c r="AI42" i="26"/>
  <c r="AJ42" i="26" s="1"/>
  <c r="S42" i="26"/>
  <c r="N42" i="26"/>
  <c r="AF43" i="26"/>
  <c r="AG43" i="26" s="1"/>
  <c r="Q50" i="26"/>
  <c r="S51" i="26"/>
  <c r="N51" i="26"/>
  <c r="V51" i="26"/>
  <c r="R51" i="26"/>
  <c r="AI51" i="26"/>
  <c r="AJ51" i="26" s="1"/>
  <c r="AF52" i="26"/>
  <c r="AG52" i="26" s="1"/>
  <c r="AI58" i="26"/>
  <c r="AJ58" i="26" s="1"/>
  <c r="S58" i="26"/>
  <c r="N58" i="26"/>
  <c r="AF59" i="26"/>
  <c r="AG59" i="26" s="1"/>
  <c r="AM66" i="26"/>
  <c r="S67" i="26"/>
  <c r="N67" i="26"/>
  <c r="V67" i="26"/>
  <c r="R67" i="26"/>
  <c r="AI67" i="26"/>
  <c r="AJ67" i="26" s="1"/>
  <c r="AF68" i="26"/>
  <c r="AG68" i="26" s="1"/>
  <c r="W72" i="26"/>
  <c r="R72" i="26"/>
  <c r="P72" i="26"/>
  <c r="AI72" i="26"/>
  <c r="AJ72" i="26" s="1"/>
  <c r="N77" i="26"/>
  <c r="AI77" i="26"/>
  <c r="AJ77" i="26" s="1"/>
  <c r="S78" i="26"/>
  <c r="N78" i="26"/>
  <c r="P78" i="26"/>
  <c r="AI83" i="26"/>
  <c r="AJ83" i="26" s="1"/>
  <c r="AF84" i="26"/>
  <c r="AG84" i="26" s="1"/>
  <c r="AI87" i="26"/>
  <c r="AJ87" i="26" s="1"/>
  <c r="AF88" i="26"/>
  <c r="AG88" i="26" s="1"/>
  <c r="AI91" i="26"/>
  <c r="AJ91" i="26" s="1"/>
  <c r="AF92" i="26"/>
  <c r="AG92" i="26" s="1"/>
  <c r="AH103" i="26"/>
  <c r="AI30" i="26"/>
  <c r="AJ30" i="26" s="1"/>
  <c r="S30" i="26"/>
  <c r="N30" i="26"/>
  <c r="AF31" i="26"/>
  <c r="AG31" i="26" s="1"/>
  <c r="P38" i="26"/>
  <c r="V38" i="26"/>
  <c r="S39" i="26"/>
  <c r="N39" i="26"/>
  <c r="V39" i="26"/>
  <c r="R39" i="26"/>
  <c r="AI39" i="26"/>
  <c r="AJ39" i="26" s="1"/>
  <c r="AF40" i="26"/>
  <c r="AG40" i="26" s="1"/>
  <c r="AI46" i="26"/>
  <c r="AJ46" i="26" s="1"/>
  <c r="S46" i="26"/>
  <c r="N46" i="26"/>
  <c r="AF47" i="26"/>
  <c r="AG47" i="26" s="1"/>
  <c r="P54" i="26"/>
  <c r="V54" i="26"/>
  <c r="S55" i="26"/>
  <c r="N55" i="26"/>
  <c r="V55" i="26"/>
  <c r="R55" i="26"/>
  <c r="AI55" i="26"/>
  <c r="AJ55" i="26" s="1"/>
  <c r="AF56" i="26"/>
  <c r="AG56" i="26" s="1"/>
  <c r="AI62" i="26"/>
  <c r="AJ62" i="26" s="1"/>
  <c r="S62" i="26"/>
  <c r="N62" i="26"/>
  <c r="AF63" i="26"/>
  <c r="AG63" i="26" s="1"/>
  <c r="P70" i="26"/>
  <c r="V70" i="26"/>
  <c r="AL103" i="26"/>
  <c r="O26" i="6" s="1"/>
  <c r="N72" i="26"/>
  <c r="R73" i="26"/>
  <c r="AF76" i="26"/>
  <c r="AG76" i="26" s="1"/>
  <c r="AI94" i="26"/>
  <c r="AJ94" i="26" s="1"/>
  <c r="P26" i="26"/>
  <c r="V26" i="26"/>
  <c r="S27" i="26"/>
  <c r="N27" i="26"/>
  <c r="V27" i="26"/>
  <c r="R27" i="26"/>
  <c r="AI27" i="26"/>
  <c r="AJ27" i="26" s="1"/>
  <c r="AF28" i="26"/>
  <c r="AG28" i="26" s="1"/>
  <c r="P31" i="26"/>
  <c r="AI34" i="26"/>
  <c r="AJ34" i="26" s="1"/>
  <c r="S34" i="26"/>
  <c r="N34" i="26"/>
  <c r="AF35" i="26"/>
  <c r="AG35" i="26" s="1"/>
  <c r="R38" i="26"/>
  <c r="AF38" i="26"/>
  <c r="AG38" i="26" s="1"/>
  <c r="P42" i="26"/>
  <c r="V42" i="26"/>
  <c r="S43" i="26"/>
  <c r="N43" i="26"/>
  <c r="V43" i="26"/>
  <c r="R43" i="26"/>
  <c r="AI43" i="26"/>
  <c r="AJ43" i="26" s="1"/>
  <c r="AF44" i="26"/>
  <c r="AG44" i="26" s="1"/>
  <c r="P47" i="26"/>
  <c r="AI50" i="26"/>
  <c r="AJ50" i="26" s="1"/>
  <c r="S50" i="26"/>
  <c r="N50" i="26"/>
  <c r="AF51" i="26"/>
  <c r="AG51" i="26" s="1"/>
  <c r="R54" i="26"/>
  <c r="AF54" i="26"/>
  <c r="AG54" i="26" s="1"/>
  <c r="AN55" i="26"/>
  <c r="P58" i="26"/>
  <c r="V58" i="26"/>
  <c r="S59" i="26"/>
  <c r="N59" i="26"/>
  <c r="V59" i="26"/>
  <c r="R59" i="26"/>
  <c r="AI59" i="26"/>
  <c r="AJ59" i="26" s="1"/>
  <c r="AF60" i="26"/>
  <c r="AG60" i="26" s="1"/>
  <c r="P63" i="26"/>
  <c r="AI66" i="26"/>
  <c r="AJ66" i="26" s="1"/>
  <c r="S66" i="26"/>
  <c r="N66" i="26"/>
  <c r="AF67" i="26"/>
  <c r="AG67" i="26" s="1"/>
  <c r="R70" i="26"/>
  <c r="AF73" i="26"/>
  <c r="AG73" i="26" s="1"/>
  <c r="AI74" i="26"/>
  <c r="AJ74" i="26" s="1"/>
  <c r="S75" i="26"/>
  <c r="R75" i="26"/>
  <c r="N75" i="26"/>
  <c r="AF75" i="26"/>
  <c r="AG75" i="26" s="1"/>
  <c r="V78" i="26"/>
  <c r="S79" i="26"/>
  <c r="R79" i="26"/>
  <c r="V79" i="26"/>
  <c r="P79" i="26"/>
  <c r="N79" i="26"/>
  <c r="AF80" i="26"/>
  <c r="AG80" i="26" s="1"/>
  <c r="S82" i="26"/>
  <c r="N82" i="26"/>
  <c r="V82" i="26"/>
  <c r="P82" i="26"/>
  <c r="AI99" i="26"/>
  <c r="AJ99" i="26" s="1"/>
  <c r="N100" i="26"/>
  <c r="W100" i="26"/>
  <c r="S100" i="26"/>
  <c r="R100" i="26"/>
  <c r="AF100" i="26"/>
  <c r="AG100" i="26" s="1"/>
  <c r="AF85" i="26"/>
  <c r="AG85" i="26" s="1"/>
  <c r="AF89" i="26"/>
  <c r="AG89" i="26" s="1"/>
  <c r="AF93" i="26"/>
  <c r="AG93" i="26" s="1"/>
  <c r="AI100" i="26"/>
  <c r="AJ100" i="26" s="1"/>
  <c r="P28" i="26"/>
  <c r="P32" i="26"/>
  <c r="P36" i="26"/>
  <c r="P40" i="26"/>
  <c r="P44" i="26"/>
  <c r="P48" i="26"/>
  <c r="P52" i="26"/>
  <c r="P56" i="26"/>
  <c r="P60" i="26"/>
  <c r="P64" i="26"/>
  <c r="P68" i="26"/>
  <c r="S71" i="26"/>
  <c r="R71" i="26"/>
  <c r="AF72" i="26"/>
  <c r="AG72" i="26" s="1"/>
  <c r="S74" i="26"/>
  <c r="N74" i="26"/>
  <c r="R74" i="26"/>
  <c r="AI75" i="26"/>
  <c r="AJ75" i="26" s="1"/>
  <c r="S81" i="26"/>
  <c r="P81" i="26"/>
  <c r="R81" i="26"/>
  <c r="AF81" i="26"/>
  <c r="AG81" i="26" s="1"/>
  <c r="AI82" i="26"/>
  <c r="AJ82" i="26" s="1"/>
  <c r="N83" i="26"/>
  <c r="AI86" i="26"/>
  <c r="AJ86" i="26" s="1"/>
  <c r="N87" i="26"/>
  <c r="AI90" i="26"/>
  <c r="AJ90" i="26" s="1"/>
  <c r="N91" i="26"/>
  <c r="AF95" i="26"/>
  <c r="AG95" i="26" s="1"/>
  <c r="AI98" i="26"/>
  <c r="AJ98" i="26" s="1"/>
  <c r="R28" i="26"/>
  <c r="R32" i="26"/>
  <c r="R36" i="26"/>
  <c r="R40" i="26"/>
  <c r="R44" i="26"/>
  <c r="R48" i="26"/>
  <c r="R52" i="26"/>
  <c r="R56" i="26"/>
  <c r="R60" i="26"/>
  <c r="R64" i="26"/>
  <c r="R68" i="26"/>
  <c r="AI71" i="26"/>
  <c r="AJ71" i="26" s="1"/>
  <c r="S77" i="26"/>
  <c r="P77" i="26"/>
  <c r="R77" i="26"/>
  <c r="AF77" i="26"/>
  <c r="AG77" i="26" s="1"/>
  <c r="AF79" i="26"/>
  <c r="AG79" i="26" s="1"/>
  <c r="N80" i="26"/>
  <c r="AI80" i="26"/>
  <c r="AJ80" i="26" s="1"/>
  <c r="AF83" i="26"/>
  <c r="AG83" i="26" s="1"/>
  <c r="AI85" i="26"/>
  <c r="AJ85" i="26" s="1"/>
  <c r="AF87" i="26"/>
  <c r="AG87" i="26" s="1"/>
  <c r="AI89" i="26"/>
  <c r="AJ89" i="26" s="1"/>
  <c r="AF91" i="26"/>
  <c r="AG91" i="26" s="1"/>
  <c r="AI93" i="26"/>
  <c r="AJ93" i="26" s="1"/>
  <c r="N95" i="26"/>
  <c r="AI95" i="26"/>
  <c r="AJ95" i="26" s="1"/>
  <c r="X96" i="26"/>
  <c r="AF96" i="26"/>
  <c r="AG96" i="26" s="1"/>
  <c r="AF99" i="26"/>
  <c r="AG99" i="26" s="1"/>
  <c r="AI102" i="26"/>
  <c r="AJ102" i="26" s="1"/>
  <c r="S97" i="26"/>
  <c r="W97" i="26"/>
  <c r="AF97" i="26"/>
  <c r="AG97" i="26" s="1"/>
  <c r="S101" i="26"/>
  <c r="W101" i="26"/>
  <c r="AF101" i="26"/>
  <c r="AG101" i="26" s="1"/>
  <c r="U103" i="26"/>
  <c r="C26" i="6" s="1"/>
  <c r="AF70" i="26"/>
  <c r="AG70" i="26" s="1"/>
  <c r="S72" i="26"/>
  <c r="V72" i="26"/>
  <c r="AF74" i="26"/>
  <c r="AG74" i="26" s="1"/>
  <c r="S76" i="26"/>
  <c r="V76" i="26"/>
  <c r="AF78" i="26"/>
  <c r="AG78" i="26" s="1"/>
  <c r="S80" i="26"/>
  <c r="V80" i="26"/>
  <c r="AF82" i="26"/>
  <c r="AG82" i="26" s="1"/>
  <c r="S86" i="26"/>
  <c r="AF86" i="26"/>
  <c r="AG86" i="26" s="1"/>
  <c r="S90" i="26"/>
  <c r="AF90" i="26"/>
  <c r="AG90" i="26" s="1"/>
  <c r="S94" i="26"/>
  <c r="AF94" i="26"/>
  <c r="AG94" i="26" s="1"/>
  <c r="S98" i="26"/>
  <c r="AF98" i="26"/>
  <c r="AG98" i="26" s="1"/>
  <c r="S102" i="26"/>
  <c r="AF102" i="26"/>
  <c r="AG102" i="26" s="1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U103" i="25"/>
  <c r="C21" i="6" s="1"/>
  <c r="W9" i="25"/>
  <c r="W18" i="25"/>
  <c r="W26" i="25"/>
  <c r="W22" i="25"/>
  <c r="W24" i="25"/>
  <c r="W42" i="25"/>
  <c r="W20" i="25"/>
  <c r="W28" i="25"/>
  <c r="W70" i="25"/>
  <c r="AK103" i="25"/>
  <c r="N21" i="6" s="1"/>
  <c r="AL103" i="25"/>
  <c r="O21" i="6" s="1"/>
  <c r="W39" i="25"/>
  <c r="W32" i="25"/>
  <c r="W62" i="25"/>
  <c r="W35" i="25"/>
  <c r="W58" i="25"/>
  <c r="T103" i="25"/>
  <c r="B21" i="6" s="1"/>
  <c r="AH103" i="25"/>
  <c r="W37" i="25"/>
  <c r="AI73" i="25"/>
  <c r="AJ73" i="25" s="1"/>
  <c r="AI75" i="25"/>
  <c r="AJ75" i="25" s="1"/>
  <c r="W57" i="25"/>
  <c r="W61" i="25"/>
  <c r="W77" i="25"/>
  <c r="S77" i="25"/>
  <c r="AI83" i="25"/>
  <c r="AJ83" i="25" s="1"/>
  <c r="V92" i="25"/>
  <c r="R92" i="25"/>
  <c r="N92" i="25"/>
  <c r="AF92" i="25"/>
  <c r="AG92" i="25" s="1"/>
  <c r="P92" i="25"/>
  <c r="S92" i="25"/>
  <c r="AC92" i="25"/>
  <c r="AD92" i="25" s="1"/>
  <c r="W41" i="25"/>
  <c r="W49" i="25"/>
  <c r="AE103" i="25"/>
  <c r="W53" i="25"/>
  <c r="W55" i="25"/>
  <c r="V72" i="25"/>
  <c r="R72" i="25"/>
  <c r="N72" i="25"/>
  <c r="S72" i="25"/>
  <c r="P72" i="25"/>
  <c r="AC72" i="25"/>
  <c r="AD72" i="25" s="1"/>
  <c r="AF72" i="25"/>
  <c r="AG72" i="25" s="1"/>
  <c r="W75" i="25"/>
  <c r="AC75" i="25"/>
  <c r="AD75" i="25" s="1"/>
  <c r="W81" i="25"/>
  <c r="S81" i="25"/>
  <c r="AF81" i="25"/>
  <c r="AG81" i="25" s="1"/>
  <c r="V90" i="25"/>
  <c r="R90" i="25"/>
  <c r="N90" i="25"/>
  <c r="S90" i="25"/>
  <c r="P90" i="25"/>
  <c r="AF90" i="25"/>
  <c r="AG90" i="25" s="1"/>
  <c r="AC90" i="25"/>
  <c r="AD90" i="25" s="1"/>
  <c r="V79" i="25"/>
  <c r="R79" i="25"/>
  <c r="N79" i="25"/>
  <c r="AF79" i="25"/>
  <c r="AG79" i="25" s="1"/>
  <c r="P79" i="25"/>
  <c r="AC79" i="25"/>
  <c r="AD79" i="25" s="1"/>
  <c r="AC81" i="25"/>
  <c r="AD81" i="25" s="1"/>
  <c r="W83" i="25"/>
  <c r="AF83" i="25"/>
  <c r="AG83" i="25" s="1"/>
  <c r="AF86" i="25"/>
  <c r="AG86" i="25" s="1"/>
  <c r="V74" i="25"/>
  <c r="R74" i="25"/>
  <c r="N74" i="25"/>
  <c r="S74" i="25"/>
  <c r="AC74" i="25"/>
  <c r="AD74" i="25" s="1"/>
  <c r="V77" i="25"/>
  <c r="R77" i="25"/>
  <c r="N77" i="25"/>
  <c r="AF77" i="25"/>
  <c r="AG77" i="25" s="1"/>
  <c r="P77" i="25"/>
  <c r="AC77" i="25"/>
  <c r="AD77" i="25" s="1"/>
  <c r="V73" i="25"/>
  <c r="R73" i="25"/>
  <c r="N73" i="25"/>
  <c r="AF73" i="25"/>
  <c r="AG73" i="25" s="1"/>
  <c r="P73" i="25"/>
  <c r="S73" i="25"/>
  <c r="V76" i="25"/>
  <c r="R76" i="25"/>
  <c r="N76" i="25"/>
  <c r="S76" i="25"/>
  <c r="AF76" i="25"/>
  <c r="AG76" i="25" s="1"/>
  <c r="AI77" i="25"/>
  <c r="AJ77" i="25" s="1"/>
  <c r="AI84" i="25"/>
  <c r="AJ84" i="25" s="1"/>
  <c r="W85" i="25"/>
  <c r="N85" i="25"/>
  <c r="R85" i="25"/>
  <c r="P85" i="25"/>
  <c r="AI86" i="25"/>
  <c r="AJ86" i="25" s="1"/>
  <c r="S88" i="25"/>
  <c r="P88" i="25"/>
  <c r="R88" i="25"/>
  <c r="V88" i="25"/>
  <c r="N88" i="25"/>
  <c r="AC88" i="25"/>
  <c r="AD88" i="25" s="1"/>
  <c r="V96" i="25"/>
  <c r="R96" i="25"/>
  <c r="N96" i="25"/>
  <c r="AF96" i="25"/>
  <c r="AG96" i="25" s="1"/>
  <c r="P96" i="25"/>
  <c r="S96" i="25"/>
  <c r="AC96" i="25"/>
  <c r="AD96" i="25" s="1"/>
  <c r="V75" i="25"/>
  <c r="R75" i="25"/>
  <c r="N75" i="25"/>
  <c r="AF75" i="25"/>
  <c r="AG75" i="25" s="1"/>
  <c r="P75" i="25"/>
  <c r="S75" i="25"/>
  <c r="V78" i="25"/>
  <c r="R78" i="25"/>
  <c r="N78" i="25"/>
  <c r="S78" i="25"/>
  <c r="AF78" i="25"/>
  <c r="AG78" i="25" s="1"/>
  <c r="AI79" i="25"/>
  <c r="AJ79" i="25" s="1"/>
  <c r="AI81" i="25"/>
  <c r="AJ81" i="25" s="1"/>
  <c r="AC83" i="25"/>
  <c r="AD83" i="25" s="1"/>
  <c r="AF88" i="25"/>
  <c r="AG88" i="25" s="1"/>
  <c r="V94" i="25"/>
  <c r="R94" i="25"/>
  <c r="N94" i="25"/>
  <c r="AF94" i="25"/>
  <c r="AG94" i="25" s="1"/>
  <c r="P94" i="25"/>
  <c r="S94" i="25"/>
  <c r="AC94" i="25"/>
  <c r="AD94" i="25" s="1"/>
  <c r="AI88" i="25"/>
  <c r="AJ88" i="25" s="1"/>
  <c r="AI72" i="25"/>
  <c r="AJ72" i="25" s="1"/>
  <c r="AI74" i="25"/>
  <c r="AJ74" i="25" s="1"/>
  <c r="AI76" i="25"/>
  <c r="AJ76" i="25" s="1"/>
  <c r="AI78" i="25"/>
  <c r="AJ78" i="25" s="1"/>
  <c r="AI80" i="25"/>
  <c r="AJ80" i="25" s="1"/>
  <c r="AI82" i="25"/>
  <c r="AJ82" i="25" s="1"/>
  <c r="AF84" i="25"/>
  <c r="AG84" i="25" s="1"/>
  <c r="S86" i="25"/>
  <c r="R86" i="25"/>
  <c r="P86" i="25"/>
  <c r="AC86" i="25"/>
  <c r="AD86" i="25" s="1"/>
  <c r="P87" i="25"/>
  <c r="W89" i="25"/>
  <c r="N89" i="25"/>
  <c r="V91" i="25"/>
  <c r="R91" i="25"/>
  <c r="N91" i="25"/>
  <c r="AF91" i="25"/>
  <c r="AG91" i="25" s="1"/>
  <c r="P91" i="25"/>
  <c r="AC91" i="25"/>
  <c r="AD91" i="25" s="1"/>
  <c r="N80" i="25"/>
  <c r="R80" i="25"/>
  <c r="V80" i="25"/>
  <c r="N81" i="25"/>
  <c r="R81" i="25"/>
  <c r="V81" i="25"/>
  <c r="N82" i="25"/>
  <c r="R82" i="25"/>
  <c r="V82" i="25"/>
  <c r="N83" i="25"/>
  <c r="R83" i="25"/>
  <c r="V83" i="25"/>
  <c r="N84" i="25"/>
  <c r="S85" i="25"/>
  <c r="V85" i="25"/>
  <c r="AC85" i="25"/>
  <c r="AD85" i="25" s="1"/>
  <c r="AF87" i="25"/>
  <c r="AG87" i="25" s="1"/>
  <c r="S89" i="25"/>
  <c r="V89" i="25"/>
  <c r="AC89" i="25"/>
  <c r="AD89" i="25" s="1"/>
  <c r="AI89" i="25"/>
  <c r="AJ89" i="25" s="1"/>
  <c r="V93" i="25"/>
  <c r="R93" i="25"/>
  <c r="N93" i="25"/>
  <c r="S93" i="25"/>
  <c r="AF93" i="25"/>
  <c r="AG93" i="25" s="1"/>
  <c r="P93" i="25"/>
  <c r="AC93" i="25"/>
  <c r="AD93" i="25" s="1"/>
  <c r="P80" i="25"/>
  <c r="P81" i="25"/>
  <c r="P82" i="25"/>
  <c r="P83" i="25"/>
  <c r="S84" i="25"/>
  <c r="P84" i="25"/>
  <c r="AF85" i="25"/>
  <c r="AG85" i="25" s="1"/>
  <c r="S87" i="25"/>
  <c r="V87" i="25"/>
  <c r="AC87" i="25"/>
  <c r="AD87" i="25" s="1"/>
  <c r="AF89" i="25"/>
  <c r="AG89" i="25" s="1"/>
  <c r="V95" i="25"/>
  <c r="R95" i="25"/>
  <c r="N95" i="25"/>
  <c r="S95" i="25"/>
  <c r="AF95" i="25"/>
  <c r="AG95" i="25" s="1"/>
  <c r="P95" i="25"/>
  <c r="AC95" i="25"/>
  <c r="AD95" i="25" s="1"/>
  <c r="AI90" i="25"/>
  <c r="AJ90" i="25" s="1"/>
  <c r="AI92" i="25"/>
  <c r="AJ92" i="25" s="1"/>
  <c r="AI94" i="25"/>
  <c r="AJ94" i="25" s="1"/>
  <c r="AI96" i="25"/>
  <c r="AJ96" i="25" s="1"/>
  <c r="AI98" i="25"/>
  <c r="AJ98" i="25" s="1"/>
  <c r="AI100" i="25"/>
  <c r="AJ100" i="25" s="1"/>
  <c r="AI102" i="25"/>
  <c r="AJ102" i="25" s="1"/>
  <c r="AI93" i="25"/>
  <c r="AJ93" i="25" s="1"/>
  <c r="AI95" i="25"/>
  <c r="AJ95" i="25" s="1"/>
  <c r="AI97" i="25"/>
  <c r="AJ97" i="25" s="1"/>
  <c r="AI99" i="25"/>
  <c r="AJ99" i="25" s="1"/>
  <c r="AI101" i="25"/>
  <c r="AJ101" i="25" s="1"/>
  <c r="P97" i="25"/>
  <c r="AC97" i="25"/>
  <c r="AD97" i="25" s="1"/>
  <c r="P98" i="25"/>
  <c r="AC98" i="25"/>
  <c r="AD98" i="25" s="1"/>
  <c r="P99" i="25"/>
  <c r="AC99" i="25"/>
  <c r="AD99" i="25" s="1"/>
  <c r="P100" i="25"/>
  <c r="AC100" i="25"/>
  <c r="AD100" i="25" s="1"/>
  <c r="P101" i="25"/>
  <c r="AC101" i="25"/>
  <c r="AD101" i="25" s="1"/>
  <c r="P102" i="25"/>
  <c r="AC102" i="25"/>
  <c r="AD102" i="25" s="1"/>
  <c r="N97" i="25"/>
  <c r="R97" i="25"/>
  <c r="N98" i="25"/>
  <c r="R98" i="25"/>
  <c r="N99" i="25"/>
  <c r="R99" i="25"/>
  <c r="N100" i="25"/>
  <c r="R100" i="25"/>
  <c r="N101" i="25"/>
  <c r="R101" i="25"/>
  <c r="N102" i="25"/>
  <c r="R102" i="25"/>
  <c r="AN35" i="26" l="1"/>
  <c r="Q66" i="26"/>
  <c r="AN66" i="26" s="1"/>
  <c r="AA43" i="26"/>
  <c r="Z76" i="25"/>
  <c r="X86" i="25"/>
  <c r="AM43" i="26"/>
  <c r="O89" i="26"/>
  <c r="Y89" i="26" s="1"/>
  <c r="Z39" i="26"/>
  <c r="AB39" i="26" s="1"/>
  <c r="AC39" i="26" s="1"/>
  <c r="AD39" i="26" s="1"/>
  <c r="AM76" i="26"/>
  <c r="O92" i="26"/>
  <c r="Y92" i="26" s="1"/>
  <c r="AM67" i="26"/>
  <c r="AM75" i="26"/>
  <c r="Q74" i="26"/>
  <c r="AN74" i="26" s="1"/>
  <c r="Q53" i="26"/>
  <c r="AN53" i="26" s="1"/>
  <c r="X71" i="26"/>
  <c r="Q34" i="26"/>
  <c r="AN34" i="26" s="1"/>
  <c r="AM25" i="26"/>
  <c r="AN67" i="26"/>
  <c r="Q89" i="25"/>
  <c r="AA89" i="25" s="1"/>
  <c r="AM53" i="26"/>
  <c r="Z27" i="26"/>
  <c r="AB27" i="26" s="1"/>
  <c r="AC27" i="26" s="1"/>
  <c r="AD27" i="26" s="1"/>
  <c r="X53" i="26"/>
  <c r="Z35" i="26"/>
  <c r="AB35" i="26" s="1"/>
  <c r="AC35" i="26" s="1"/>
  <c r="AD35" i="26" s="1"/>
  <c r="O29" i="26"/>
  <c r="Y29" i="26" s="1"/>
  <c r="Q75" i="26"/>
  <c r="AA75" i="26" s="1"/>
  <c r="AB75" i="26" s="1"/>
  <c r="AC75" i="26" s="1"/>
  <c r="AD75" i="26" s="1"/>
  <c r="O65" i="26"/>
  <c r="Y65" i="26" s="1"/>
  <c r="AM57" i="26"/>
  <c r="Z25" i="26"/>
  <c r="AN27" i="26"/>
  <c r="X87" i="25"/>
  <c r="Q69" i="26"/>
  <c r="AN69" i="26" s="1"/>
  <c r="X61" i="26"/>
  <c r="O57" i="26"/>
  <c r="Y57" i="26" s="1"/>
  <c r="Z67" i="26"/>
  <c r="AB67" i="26" s="1"/>
  <c r="AC67" i="26" s="1"/>
  <c r="AD67" i="26" s="1"/>
  <c r="AM35" i="26"/>
  <c r="AM34" i="26"/>
  <c r="O102" i="26"/>
  <c r="Y102" i="26" s="1"/>
  <c r="O84" i="26"/>
  <c r="Y84" i="26" s="1"/>
  <c r="Z55" i="26"/>
  <c r="AB55" i="26" s="1"/>
  <c r="AC55" i="26" s="1"/>
  <c r="AD55" i="26" s="1"/>
  <c r="AN51" i="26"/>
  <c r="AM55" i="26"/>
  <c r="O25" i="26"/>
  <c r="Y25" i="26" s="1"/>
  <c r="AM76" i="25"/>
  <c r="O88" i="26"/>
  <c r="Y88" i="26" s="1"/>
  <c r="Z30" i="26"/>
  <c r="O98" i="26"/>
  <c r="Y98" i="26" s="1"/>
  <c r="O37" i="26"/>
  <c r="Y37" i="26" s="1"/>
  <c r="AM33" i="26"/>
  <c r="I26" i="6"/>
  <c r="Z59" i="26"/>
  <c r="AB59" i="26" s="1"/>
  <c r="AC59" i="26" s="1"/>
  <c r="AD59" i="26" s="1"/>
  <c r="AM74" i="26"/>
  <c r="O44" i="26"/>
  <c r="Y44" i="26" s="1"/>
  <c r="AM39" i="26"/>
  <c r="Q33" i="26"/>
  <c r="AN33" i="26" s="1"/>
  <c r="O32" i="26"/>
  <c r="Y32" i="26" s="1"/>
  <c r="Q57" i="26"/>
  <c r="AN57" i="26" s="1"/>
  <c r="Q46" i="26"/>
  <c r="AN46" i="26" s="1"/>
  <c r="AN59" i="26"/>
  <c r="O85" i="26"/>
  <c r="Y85" i="26" s="1"/>
  <c r="AM71" i="26"/>
  <c r="AM59" i="26"/>
  <c r="Z43" i="26"/>
  <c r="AB43" i="26" s="1"/>
  <c r="AC43" i="26" s="1"/>
  <c r="AD43" i="26" s="1"/>
  <c r="AN39" i="26"/>
  <c r="AM27" i="26"/>
  <c r="O81" i="26"/>
  <c r="Y81" i="26" s="1"/>
  <c r="AM29" i="26"/>
  <c r="X33" i="26"/>
  <c r="AM30" i="26"/>
  <c r="Z74" i="25"/>
  <c r="O97" i="26"/>
  <c r="Y97" i="26" s="1"/>
  <c r="Z49" i="26"/>
  <c r="AM51" i="26"/>
  <c r="AM50" i="26"/>
  <c r="O101" i="26"/>
  <c r="Y101" i="26" s="1"/>
  <c r="Z89" i="25"/>
  <c r="Z51" i="26"/>
  <c r="AB51" i="26" s="1"/>
  <c r="AC51" i="26" s="1"/>
  <c r="AD51" i="26" s="1"/>
  <c r="O48" i="26"/>
  <c r="Y48" i="26" s="1"/>
  <c r="Z61" i="26"/>
  <c r="Q61" i="26"/>
  <c r="AA61" i="26" s="1"/>
  <c r="O49" i="26"/>
  <c r="Y49" i="26" s="1"/>
  <c r="X49" i="26"/>
  <c r="AM65" i="26"/>
  <c r="Q65" i="26"/>
  <c r="AN65" i="26" s="1"/>
  <c r="Z65" i="26"/>
  <c r="Z37" i="26"/>
  <c r="Q37" i="26"/>
  <c r="AA37" i="26" s="1"/>
  <c r="Z80" i="26"/>
  <c r="Q80" i="26"/>
  <c r="AA80" i="26" s="1"/>
  <c r="Q45" i="26"/>
  <c r="AN45" i="26" s="1"/>
  <c r="AM45" i="26"/>
  <c r="X93" i="26"/>
  <c r="O93" i="26"/>
  <c r="Y93" i="26" s="1"/>
  <c r="O69" i="26"/>
  <c r="Y69" i="26" s="1"/>
  <c r="X69" i="26"/>
  <c r="AA74" i="25"/>
  <c r="O68" i="26"/>
  <c r="Y68" i="26" s="1"/>
  <c r="Z45" i="26"/>
  <c r="Z78" i="25"/>
  <c r="AM69" i="26"/>
  <c r="X45" i="26"/>
  <c r="AM37" i="26"/>
  <c r="O52" i="26"/>
  <c r="Y52" i="26" s="1"/>
  <c r="O41" i="26"/>
  <c r="Y41" i="26" s="1"/>
  <c r="AM61" i="26"/>
  <c r="O99" i="26"/>
  <c r="Y99" i="26" s="1"/>
  <c r="AM74" i="25"/>
  <c r="AM80" i="26"/>
  <c r="O64" i="26"/>
  <c r="Y64" i="26" s="1"/>
  <c r="O76" i="26"/>
  <c r="Y76" i="26" s="1"/>
  <c r="X76" i="26"/>
  <c r="X94" i="26"/>
  <c r="O94" i="26"/>
  <c r="Y94" i="26" s="1"/>
  <c r="X86" i="26"/>
  <c r="O86" i="26"/>
  <c r="Y86" i="26" s="1"/>
  <c r="Q78" i="25"/>
  <c r="AA78" i="25" s="1"/>
  <c r="Z62" i="26"/>
  <c r="O36" i="26"/>
  <c r="Y36" i="26" s="1"/>
  <c r="Z41" i="26"/>
  <c r="X90" i="26"/>
  <c r="O90" i="26"/>
  <c r="Y90" i="26" s="1"/>
  <c r="I21" i="6"/>
  <c r="O60" i="26"/>
  <c r="Y60" i="26" s="1"/>
  <c r="X60" i="26"/>
  <c r="Q71" i="26"/>
  <c r="AA71" i="26" s="1"/>
  <c r="AB71" i="26" s="1"/>
  <c r="AC71" i="26" s="1"/>
  <c r="AD71" i="26" s="1"/>
  <c r="AM49" i="26"/>
  <c r="Z46" i="26"/>
  <c r="Q41" i="26"/>
  <c r="AA41" i="26" s="1"/>
  <c r="O28" i="26"/>
  <c r="Y28" i="26" s="1"/>
  <c r="X28" i="26"/>
  <c r="AM62" i="26"/>
  <c r="O40" i="26"/>
  <c r="Y40" i="26" s="1"/>
  <c r="X40" i="26"/>
  <c r="O56" i="26"/>
  <c r="Y56" i="26" s="1"/>
  <c r="X56" i="26"/>
  <c r="Z100" i="26"/>
  <c r="Q100" i="26"/>
  <c r="AM100" i="26"/>
  <c r="Z96" i="26"/>
  <c r="Q96" i="26"/>
  <c r="AM96" i="26"/>
  <c r="Z92" i="26"/>
  <c r="Q92" i="26"/>
  <c r="AM92" i="26"/>
  <c r="Z88" i="26"/>
  <c r="Q88" i="26"/>
  <c r="AM88" i="26"/>
  <c r="Z84" i="26"/>
  <c r="Q84" i="26"/>
  <c r="AM84" i="26"/>
  <c r="Q68" i="26"/>
  <c r="Z68" i="26"/>
  <c r="AM68" i="26"/>
  <c r="Q52" i="26"/>
  <c r="Z52" i="26"/>
  <c r="AM52" i="26"/>
  <c r="Q36" i="26"/>
  <c r="Z36" i="26"/>
  <c r="AM36" i="26"/>
  <c r="X100" i="26"/>
  <c r="O100" i="26"/>
  <c r="Y100" i="26" s="1"/>
  <c r="AM79" i="26"/>
  <c r="Z79" i="26"/>
  <c r="Q79" i="26"/>
  <c r="X55" i="26"/>
  <c r="O55" i="26"/>
  <c r="Y55" i="26" s="1"/>
  <c r="Q54" i="26"/>
  <c r="AM54" i="26"/>
  <c r="Z54" i="26"/>
  <c r="O78" i="26"/>
  <c r="Y78" i="26" s="1"/>
  <c r="X78" i="26"/>
  <c r="AN76" i="26"/>
  <c r="AA76" i="26"/>
  <c r="AB76" i="26" s="1"/>
  <c r="AC76" i="26" s="1"/>
  <c r="AD76" i="26" s="1"/>
  <c r="O73" i="26"/>
  <c r="Y73" i="26" s="1"/>
  <c r="X73" i="26"/>
  <c r="Z99" i="26"/>
  <c r="Q99" i="26"/>
  <c r="AM99" i="26"/>
  <c r="Z95" i="26"/>
  <c r="Q95" i="26"/>
  <c r="AM95" i="26"/>
  <c r="Z91" i="26"/>
  <c r="Q91" i="26"/>
  <c r="AM91" i="26"/>
  <c r="Z87" i="26"/>
  <c r="Q87" i="26"/>
  <c r="AM87" i="26"/>
  <c r="Z83" i="26"/>
  <c r="Q83" i="26"/>
  <c r="AM83" i="26"/>
  <c r="X95" i="26"/>
  <c r="O95" i="26"/>
  <c r="Y95" i="26" s="1"/>
  <c r="O80" i="26"/>
  <c r="Y80" i="26" s="1"/>
  <c r="X80" i="26"/>
  <c r="X83" i="26"/>
  <c r="O83" i="26"/>
  <c r="Y83" i="26" s="1"/>
  <c r="Q64" i="26"/>
  <c r="Z64" i="26"/>
  <c r="AM64" i="26"/>
  <c r="Q48" i="26"/>
  <c r="Z48" i="26"/>
  <c r="AM48" i="26"/>
  <c r="Q32" i="26"/>
  <c r="Z32" i="26"/>
  <c r="AM32" i="26"/>
  <c r="X59" i="26"/>
  <c r="O59" i="26"/>
  <c r="Y59" i="26" s="1"/>
  <c r="Q58" i="26"/>
  <c r="AM58" i="26"/>
  <c r="Z58" i="26"/>
  <c r="X43" i="26"/>
  <c r="O43" i="26"/>
  <c r="Y43" i="26" s="1"/>
  <c r="Q42" i="26"/>
  <c r="AM42" i="26"/>
  <c r="Z42" i="26"/>
  <c r="X27" i="26"/>
  <c r="O27" i="26"/>
  <c r="Y27" i="26" s="1"/>
  <c r="Q26" i="26"/>
  <c r="AM26" i="26"/>
  <c r="Z26" i="26"/>
  <c r="AN75" i="26"/>
  <c r="O72" i="26"/>
  <c r="Y72" i="26" s="1"/>
  <c r="X72" i="26"/>
  <c r="X46" i="26"/>
  <c r="O46" i="26"/>
  <c r="Y46" i="26" s="1"/>
  <c r="AM72" i="26"/>
  <c r="Q72" i="26"/>
  <c r="Z72" i="26"/>
  <c r="X58" i="26"/>
  <c r="O58" i="26"/>
  <c r="Y58" i="26" s="1"/>
  <c r="X42" i="26"/>
  <c r="O42" i="26"/>
  <c r="Y42" i="26" s="1"/>
  <c r="X26" i="26"/>
  <c r="O26" i="26"/>
  <c r="Y26" i="26" s="1"/>
  <c r="X70" i="26"/>
  <c r="O70" i="26"/>
  <c r="Y70" i="26" s="1"/>
  <c r="Z102" i="26"/>
  <c r="Q102" i="26"/>
  <c r="AM102" i="26"/>
  <c r="Z98" i="26"/>
  <c r="Q98" i="26"/>
  <c r="AM98" i="26"/>
  <c r="Z94" i="26"/>
  <c r="Q94" i="26"/>
  <c r="AM94" i="26"/>
  <c r="Z90" i="26"/>
  <c r="Q90" i="26"/>
  <c r="AM90" i="26"/>
  <c r="Z86" i="26"/>
  <c r="Q86" i="26"/>
  <c r="AM86" i="26"/>
  <c r="X87" i="26"/>
  <c r="O87" i="26"/>
  <c r="Y87" i="26" s="1"/>
  <c r="Z81" i="26"/>
  <c r="AM81" i="26"/>
  <c r="Q81" i="26"/>
  <c r="Q60" i="26"/>
  <c r="Z60" i="26"/>
  <c r="AM60" i="26"/>
  <c r="Q44" i="26"/>
  <c r="Z44" i="26"/>
  <c r="AM44" i="26"/>
  <c r="Q28" i="26"/>
  <c r="Z28" i="26"/>
  <c r="AM28" i="26"/>
  <c r="O82" i="26"/>
  <c r="Y82" i="26" s="1"/>
  <c r="X82" i="26"/>
  <c r="O79" i="26"/>
  <c r="Y79" i="26" s="1"/>
  <c r="X79" i="26"/>
  <c r="O75" i="26"/>
  <c r="Y75" i="26" s="1"/>
  <c r="X75" i="26"/>
  <c r="Q70" i="26"/>
  <c r="AM70" i="26"/>
  <c r="Z70" i="26"/>
  <c r="AN49" i="26"/>
  <c r="AA49" i="26"/>
  <c r="X39" i="26"/>
  <c r="O39" i="26"/>
  <c r="Y39" i="26" s="1"/>
  <c r="Q38" i="26"/>
  <c r="AM38" i="26"/>
  <c r="Z38" i="26"/>
  <c r="AM78" i="26"/>
  <c r="Z78" i="26"/>
  <c r="Q78" i="26"/>
  <c r="O67" i="26"/>
  <c r="Y67" i="26" s="1"/>
  <c r="X67" i="26"/>
  <c r="O51" i="26"/>
  <c r="Y51" i="26" s="1"/>
  <c r="X51" i="26"/>
  <c r="AN50" i="26"/>
  <c r="AA50" i="26"/>
  <c r="AB50" i="26" s="1"/>
  <c r="AC50" i="26" s="1"/>
  <c r="AD50" i="26" s="1"/>
  <c r="O35" i="26"/>
  <c r="Y35" i="26" s="1"/>
  <c r="X35" i="26"/>
  <c r="AA34" i="26"/>
  <c r="AB34" i="26" s="1"/>
  <c r="AC34" i="26" s="1"/>
  <c r="AD34" i="26" s="1"/>
  <c r="X63" i="26"/>
  <c r="O63" i="26"/>
  <c r="Y63" i="26" s="1"/>
  <c r="AN62" i="26"/>
  <c r="AA62" i="26"/>
  <c r="X47" i="26"/>
  <c r="O47" i="26"/>
  <c r="Y47" i="26" s="1"/>
  <c r="X31" i="26"/>
  <c r="O31" i="26"/>
  <c r="Y31" i="26" s="1"/>
  <c r="AN30" i="26"/>
  <c r="AA30" i="26"/>
  <c r="AN25" i="26"/>
  <c r="AA25" i="26"/>
  <c r="Z101" i="26"/>
  <c r="Q101" i="26"/>
  <c r="AM101" i="26"/>
  <c r="Z97" i="26"/>
  <c r="Q97" i="26"/>
  <c r="AM97" i="26"/>
  <c r="Z93" i="26"/>
  <c r="Q93" i="26"/>
  <c r="AM93" i="26"/>
  <c r="Z89" i="26"/>
  <c r="Q89" i="26"/>
  <c r="AM89" i="26"/>
  <c r="Z85" i="26"/>
  <c r="Q85" i="26"/>
  <c r="AM85" i="26"/>
  <c r="Z77" i="26"/>
  <c r="Q77" i="26"/>
  <c r="AM77" i="26"/>
  <c r="X91" i="26"/>
  <c r="O91" i="26"/>
  <c r="Y91" i="26" s="1"/>
  <c r="O74" i="26"/>
  <c r="Y74" i="26" s="1"/>
  <c r="X74" i="26"/>
  <c r="Q56" i="26"/>
  <c r="Z56" i="26"/>
  <c r="AM56" i="26"/>
  <c r="Q40" i="26"/>
  <c r="Z40" i="26"/>
  <c r="AM40" i="26"/>
  <c r="Q82" i="26"/>
  <c r="AM82" i="26"/>
  <c r="Z82" i="26"/>
  <c r="X66" i="26"/>
  <c r="O66" i="26"/>
  <c r="Y66" i="26" s="1"/>
  <c r="Q63" i="26"/>
  <c r="AM63" i="26"/>
  <c r="Z63" i="26"/>
  <c r="X50" i="26"/>
  <c r="O50" i="26"/>
  <c r="Y50" i="26" s="1"/>
  <c r="Q47" i="26"/>
  <c r="AM47" i="26"/>
  <c r="Z47" i="26"/>
  <c r="X34" i="26"/>
  <c r="O34" i="26"/>
  <c r="Y34" i="26" s="1"/>
  <c r="Q31" i="26"/>
  <c r="AM31" i="26"/>
  <c r="Z31" i="26"/>
  <c r="X62" i="26"/>
  <c r="O62" i="26"/>
  <c r="Y62" i="26" s="1"/>
  <c r="X30" i="26"/>
  <c r="O30" i="26"/>
  <c r="Y30" i="26" s="1"/>
  <c r="O77" i="26"/>
  <c r="Y77" i="26" s="1"/>
  <c r="X77" i="26"/>
  <c r="AN29" i="26"/>
  <c r="AA29" i="26"/>
  <c r="AB29" i="26" s="1"/>
  <c r="AC29" i="26" s="1"/>
  <c r="AD29" i="26" s="1"/>
  <c r="Z73" i="26"/>
  <c r="Q73" i="26"/>
  <c r="AM73" i="26"/>
  <c r="X54" i="26"/>
  <c r="O54" i="26"/>
  <c r="Y54" i="26" s="1"/>
  <c r="X38" i="26"/>
  <c r="O38" i="26"/>
  <c r="Y38" i="26" s="1"/>
  <c r="W103" i="25"/>
  <c r="H21" i="6" s="1"/>
  <c r="AM87" i="25"/>
  <c r="Q87" i="25"/>
  <c r="Z87" i="25"/>
  <c r="X96" i="25"/>
  <c r="O96" i="25"/>
  <c r="Y96" i="25" s="1"/>
  <c r="X73" i="25"/>
  <c r="O73" i="25"/>
  <c r="Y73" i="25" s="1"/>
  <c r="O77" i="25"/>
  <c r="Y77" i="25" s="1"/>
  <c r="X77" i="25"/>
  <c r="O79" i="25"/>
  <c r="Y79" i="25" s="1"/>
  <c r="X79" i="25"/>
  <c r="X90" i="25"/>
  <c r="O90" i="25"/>
  <c r="Y90" i="25" s="1"/>
  <c r="AM72" i="25"/>
  <c r="Z72" i="25"/>
  <c r="Q72" i="25"/>
  <c r="X92" i="25"/>
  <c r="O92" i="25"/>
  <c r="Y92" i="25" s="1"/>
  <c r="X102" i="25"/>
  <c r="O102" i="25"/>
  <c r="Y102" i="25" s="1"/>
  <c r="X100" i="25"/>
  <c r="O100" i="25"/>
  <c r="Y100" i="25" s="1"/>
  <c r="X98" i="25"/>
  <c r="O98" i="25"/>
  <c r="Y98" i="25" s="1"/>
  <c r="AM102" i="25"/>
  <c r="Z102" i="25"/>
  <c r="Q102" i="25"/>
  <c r="AM100" i="25"/>
  <c r="Z100" i="25"/>
  <c r="Q100" i="25"/>
  <c r="AM98" i="25"/>
  <c r="Z98" i="25"/>
  <c r="Q98" i="25"/>
  <c r="AM95" i="25"/>
  <c r="Z95" i="25"/>
  <c r="Q95" i="25"/>
  <c r="Z84" i="25"/>
  <c r="AM84" i="25"/>
  <c r="Q84" i="25"/>
  <c r="AM81" i="25"/>
  <c r="Z81" i="25"/>
  <c r="Q81" i="25"/>
  <c r="X82" i="25"/>
  <c r="O82" i="25"/>
  <c r="Y82" i="25" s="1"/>
  <c r="AM91" i="25"/>
  <c r="Z91" i="25"/>
  <c r="Q91" i="25"/>
  <c r="AM94" i="25"/>
  <c r="Z94" i="25"/>
  <c r="Q94" i="25"/>
  <c r="Z88" i="25"/>
  <c r="Q88" i="25"/>
  <c r="AM88" i="25"/>
  <c r="O85" i="25"/>
  <c r="Y85" i="25" s="1"/>
  <c r="X85" i="25"/>
  <c r="X74" i="25"/>
  <c r="O74" i="25"/>
  <c r="Y74" i="25" s="1"/>
  <c r="X95" i="25"/>
  <c r="O95" i="25"/>
  <c r="Y95" i="25" s="1"/>
  <c r="AM93" i="25"/>
  <c r="Z93" i="25"/>
  <c r="Q93" i="25"/>
  <c r="AM75" i="25"/>
  <c r="Z75" i="25"/>
  <c r="Q75" i="25"/>
  <c r="X83" i="25"/>
  <c r="O83" i="25"/>
  <c r="Y83" i="25" s="1"/>
  <c r="Z86" i="25"/>
  <c r="Q86" i="25"/>
  <c r="AM86" i="25"/>
  <c r="X75" i="25"/>
  <c r="O75" i="25"/>
  <c r="Y75" i="25" s="1"/>
  <c r="AM96" i="25"/>
  <c r="Z96" i="25"/>
  <c r="Q96" i="25"/>
  <c r="O88" i="25"/>
  <c r="Y88" i="25" s="1"/>
  <c r="X88" i="25"/>
  <c r="X76" i="25"/>
  <c r="O76" i="25"/>
  <c r="Y76" i="25" s="1"/>
  <c r="AM73" i="25"/>
  <c r="Z73" i="25"/>
  <c r="Q73" i="25"/>
  <c r="AM77" i="25"/>
  <c r="Z77" i="25"/>
  <c r="Q77" i="25"/>
  <c r="AM79" i="25"/>
  <c r="Z79" i="25"/>
  <c r="Q79" i="25"/>
  <c r="AM90" i="25"/>
  <c r="Z90" i="25"/>
  <c r="Q90" i="25"/>
  <c r="X72" i="25"/>
  <c r="O72" i="25"/>
  <c r="Y72" i="25" s="1"/>
  <c r="AM92" i="25"/>
  <c r="Z92" i="25"/>
  <c r="Q92" i="25"/>
  <c r="AM82" i="25"/>
  <c r="Z82" i="25"/>
  <c r="Q82" i="25"/>
  <c r="X81" i="25"/>
  <c r="O81" i="25"/>
  <c r="Y81" i="25" s="1"/>
  <c r="AM80" i="25"/>
  <c r="Z80" i="25"/>
  <c r="Q80" i="25"/>
  <c r="O89" i="25"/>
  <c r="Y89" i="25" s="1"/>
  <c r="X89" i="25"/>
  <c r="X101" i="25"/>
  <c r="O101" i="25"/>
  <c r="Y101" i="25" s="1"/>
  <c r="X99" i="25"/>
  <c r="O99" i="25"/>
  <c r="Y99" i="25" s="1"/>
  <c r="X97" i="25"/>
  <c r="O97" i="25"/>
  <c r="Y97" i="25" s="1"/>
  <c r="AM101" i="25"/>
  <c r="Z101" i="25"/>
  <c r="Q101" i="25"/>
  <c r="AM99" i="25"/>
  <c r="Z99" i="25"/>
  <c r="Q99" i="25"/>
  <c r="AM97" i="25"/>
  <c r="Z97" i="25"/>
  <c r="Q97" i="25"/>
  <c r="AM83" i="25"/>
  <c r="Z83" i="25"/>
  <c r="Q83" i="25"/>
  <c r="X93" i="25"/>
  <c r="O93" i="25"/>
  <c r="Y93" i="25" s="1"/>
  <c r="X84" i="25"/>
  <c r="O84" i="25"/>
  <c r="Y84" i="25" s="1"/>
  <c r="X80" i="25"/>
  <c r="O80" i="25"/>
  <c r="Y80" i="25" s="1"/>
  <c r="X91" i="25"/>
  <c r="O91" i="25"/>
  <c r="Y91" i="25" s="1"/>
  <c r="X94" i="25"/>
  <c r="O94" i="25"/>
  <c r="Y94" i="25" s="1"/>
  <c r="X78" i="25"/>
  <c r="O78" i="25"/>
  <c r="Y78" i="25" s="1"/>
  <c r="AM85" i="25"/>
  <c r="Q85" i="25"/>
  <c r="Z85" i="25"/>
  <c r="AN76" i="25"/>
  <c r="AA76" i="25"/>
  <c r="AA66" i="26" l="1"/>
  <c r="AB66" i="26" s="1"/>
  <c r="AC66" i="26" s="1"/>
  <c r="AD66" i="26" s="1"/>
  <c r="AA53" i="26"/>
  <c r="AB53" i="26" s="1"/>
  <c r="AC53" i="26" s="1"/>
  <c r="AD53" i="26" s="1"/>
  <c r="AA74" i="26"/>
  <c r="AB74" i="26" s="1"/>
  <c r="AC74" i="26" s="1"/>
  <c r="AD74" i="26" s="1"/>
  <c r="AA33" i="26"/>
  <c r="AB33" i="26" s="1"/>
  <c r="AC33" i="26" s="1"/>
  <c r="AD33" i="26" s="1"/>
  <c r="AB80" i="26"/>
  <c r="AC80" i="26" s="1"/>
  <c r="AD80" i="26" s="1"/>
  <c r="AN71" i="26"/>
  <c r="AB56" i="26"/>
  <c r="AC56" i="26" s="1"/>
  <c r="AD56" i="26" s="1"/>
  <c r="AB49" i="26"/>
  <c r="AC49" i="26" s="1"/>
  <c r="AD49" i="26" s="1"/>
  <c r="AN89" i="25"/>
  <c r="AN78" i="25"/>
  <c r="AB40" i="26"/>
  <c r="AC40" i="26" s="1"/>
  <c r="AD40" i="26" s="1"/>
  <c r="AB41" i="26"/>
  <c r="AC41" i="26" s="1"/>
  <c r="AD41" i="26" s="1"/>
  <c r="AB61" i="26"/>
  <c r="AC61" i="26" s="1"/>
  <c r="AD61" i="26" s="1"/>
  <c r="AB37" i="26"/>
  <c r="AC37" i="26" s="1"/>
  <c r="AD37" i="26" s="1"/>
  <c r="AB30" i="26"/>
  <c r="AC30" i="26" s="1"/>
  <c r="AD30" i="26" s="1"/>
  <c r="AB62" i="26"/>
  <c r="AC62" i="26" s="1"/>
  <c r="AD62" i="26" s="1"/>
  <c r="AB25" i="26"/>
  <c r="AC25" i="26" s="1"/>
  <c r="AD25" i="26" s="1"/>
  <c r="AA69" i="26"/>
  <c r="AB69" i="26" s="1"/>
  <c r="AC69" i="26" s="1"/>
  <c r="AD69" i="26" s="1"/>
  <c r="AN41" i="26"/>
  <c r="AN37" i="26"/>
  <c r="AN80" i="26"/>
  <c r="AA45" i="26"/>
  <c r="AB45" i="26" s="1"/>
  <c r="AC45" i="26" s="1"/>
  <c r="AD45" i="26" s="1"/>
  <c r="AA46" i="26"/>
  <c r="AB46" i="26" s="1"/>
  <c r="AC46" i="26" s="1"/>
  <c r="AD46" i="26" s="1"/>
  <c r="AA57" i="26"/>
  <c r="AB57" i="26" s="1"/>
  <c r="AC57" i="26" s="1"/>
  <c r="AD57" i="26" s="1"/>
  <c r="AN61" i="26"/>
  <c r="AA65" i="26"/>
  <c r="AB65" i="26" s="1"/>
  <c r="AC65" i="26" s="1"/>
  <c r="AD65" i="26" s="1"/>
  <c r="AN73" i="26"/>
  <c r="AA73" i="26"/>
  <c r="AB73" i="26" s="1"/>
  <c r="AC73" i="26" s="1"/>
  <c r="AD73" i="26" s="1"/>
  <c r="AA31" i="26"/>
  <c r="AB31" i="26" s="1"/>
  <c r="AC31" i="26" s="1"/>
  <c r="AD31" i="26" s="1"/>
  <c r="AN31" i="26"/>
  <c r="AA93" i="26"/>
  <c r="AB93" i="26" s="1"/>
  <c r="AC93" i="26" s="1"/>
  <c r="AD93" i="26" s="1"/>
  <c r="AN93" i="26"/>
  <c r="AN78" i="26"/>
  <c r="AA78" i="26"/>
  <c r="AB78" i="26" s="1"/>
  <c r="AC78" i="26" s="1"/>
  <c r="AD78" i="26" s="1"/>
  <c r="AN38" i="26"/>
  <c r="AA38" i="26"/>
  <c r="AB38" i="26" s="1"/>
  <c r="AC38" i="26" s="1"/>
  <c r="AD38" i="26" s="1"/>
  <c r="AN86" i="26"/>
  <c r="AA86" i="26"/>
  <c r="AB86" i="26" s="1"/>
  <c r="AC86" i="26" s="1"/>
  <c r="AD86" i="26" s="1"/>
  <c r="AN102" i="26"/>
  <c r="AA102" i="26"/>
  <c r="AB102" i="26" s="1"/>
  <c r="AC102" i="26" s="1"/>
  <c r="AD102" i="26" s="1"/>
  <c r="AN26" i="26"/>
  <c r="AA26" i="26"/>
  <c r="AB26" i="26" s="1"/>
  <c r="AC26" i="26" s="1"/>
  <c r="AD26" i="26" s="1"/>
  <c r="AN87" i="26"/>
  <c r="AA87" i="26"/>
  <c r="AB87" i="26" s="1"/>
  <c r="AC87" i="26" s="1"/>
  <c r="AD87" i="26" s="1"/>
  <c r="AN79" i="26"/>
  <c r="AA79" i="26"/>
  <c r="AB79" i="26" s="1"/>
  <c r="AC79" i="26" s="1"/>
  <c r="AD79" i="26" s="1"/>
  <c r="AA52" i="26"/>
  <c r="AB52" i="26" s="1"/>
  <c r="AC52" i="26" s="1"/>
  <c r="AD52" i="26" s="1"/>
  <c r="AN52" i="26"/>
  <c r="AA88" i="26"/>
  <c r="AB88" i="26" s="1"/>
  <c r="AC88" i="26" s="1"/>
  <c r="AD88" i="26" s="1"/>
  <c r="AN88" i="26"/>
  <c r="AA47" i="26"/>
  <c r="AB47" i="26" s="1"/>
  <c r="AC47" i="26" s="1"/>
  <c r="AD47" i="26" s="1"/>
  <c r="AN47" i="26"/>
  <c r="AA82" i="26"/>
  <c r="AB82" i="26" s="1"/>
  <c r="AC82" i="26" s="1"/>
  <c r="AD82" i="26" s="1"/>
  <c r="AN82" i="26"/>
  <c r="AA56" i="26"/>
  <c r="AN56" i="26"/>
  <c r="AA89" i="26"/>
  <c r="AB89" i="26" s="1"/>
  <c r="AC89" i="26" s="1"/>
  <c r="AD89" i="26" s="1"/>
  <c r="AN89" i="26"/>
  <c r="AA60" i="26"/>
  <c r="AB60" i="26" s="1"/>
  <c r="AC60" i="26" s="1"/>
  <c r="AD60" i="26" s="1"/>
  <c r="AN60" i="26"/>
  <c r="AN98" i="26"/>
  <c r="AA98" i="26"/>
  <c r="AB98" i="26" s="1"/>
  <c r="AC98" i="26" s="1"/>
  <c r="AD98" i="26" s="1"/>
  <c r="AN72" i="26"/>
  <c r="AA72" i="26"/>
  <c r="AB72" i="26" s="1"/>
  <c r="AC72" i="26" s="1"/>
  <c r="AD72" i="26" s="1"/>
  <c r="AN42" i="26"/>
  <c r="AA42" i="26"/>
  <c r="AB42" i="26" s="1"/>
  <c r="AC42" i="26" s="1"/>
  <c r="AD42" i="26" s="1"/>
  <c r="AA64" i="26"/>
  <c r="AB64" i="26" s="1"/>
  <c r="AC64" i="26" s="1"/>
  <c r="AD64" i="26" s="1"/>
  <c r="AN64" i="26"/>
  <c r="AN83" i="26"/>
  <c r="AA83" i="26"/>
  <c r="AB83" i="26" s="1"/>
  <c r="AC83" i="26" s="1"/>
  <c r="AD83" i="26" s="1"/>
  <c r="AN99" i="26"/>
  <c r="AA99" i="26"/>
  <c r="AB99" i="26" s="1"/>
  <c r="AC99" i="26" s="1"/>
  <c r="AD99" i="26" s="1"/>
  <c r="AA36" i="26"/>
  <c r="AB36" i="26" s="1"/>
  <c r="AC36" i="26" s="1"/>
  <c r="AD36" i="26" s="1"/>
  <c r="AN36" i="26"/>
  <c r="AA84" i="26"/>
  <c r="AB84" i="26" s="1"/>
  <c r="AC84" i="26" s="1"/>
  <c r="AD84" i="26" s="1"/>
  <c r="AN84" i="26"/>
  <c r="AA100" i="26"/>
  <c r="AB100" i="26" s="1"/>
  <c r="AC100" i="26" s="1"/>
  <c r="AD100" i="26" s="1"/>
  <c r="AN100" i="26"/>
  <c r="AA63" i="26"/>
  <c r="AB63" i="26" s="1"/>
  <c r="AC63" i="26" s="1"/>
  <c r="AD63" i="26" s="1"/>
  <c r="AN63" i="26"/>
  <c r="AA40" i="26"/>
  <c r="AN40" i="26"/>
  <c r="AA85" i="26"/>
  <c r="AB85" i="26" s="1"/>
  <c r="AC85" i="26" s="1"/>
  <c r="AD85" i="26" s="1"/>
  <c r="AN85" i="26"/>
  <c r="AN101" i="26"/>
  <c r="AA101" i="26"/>
  <c r="AB101" i="26" s="1"/>
  <c r="AC101" i="26" s="1"/>
  <c r="AD101" i="26" s="1"/>
  <c r="AA44" i="26"/>
  <c r="AB44" i="26" s="1"/>
  <c r="AC44" i="26" s="1"/>
  <c r="AD44" i="26" s="1"/>
  <c r="AN44" i="26"/>
  <c r="AN81" i="26"/>
  <c r="AA81" i="26"/>
  <c r="AB81" i="26" s="1"/>
  <c r="AC81" i="26" s="1"/>
  <c r="AD81" i="26" s="1"/>
  <c r="AN94" i="26"/>
  <c r="AA94" i="26"/>
  <c r="AB94" i="26" s="1"/>
  <c r="AC94" i="26" s="1"/>
  <c r="AD94" i="26" s="1"/>
  <c r="AN58" i="26"/>
  <c r="AA58" i="26"/>
  <c r="AB58" i="26" s="1"/>
  <c r="AC58" i="26" s="1"/>
  <c r="AD58" i="26" s="1"/>
  <c r="AA48" i="26"/>
  <c r="AB48" i="26" s="1"/>
  <c r="AC48" i="26" s="1"/>
  <c r="AD48" i="26" s="1"/>
  <c r="AN48" i="26"/>
  <c r="AN95" i="26"/>
  <c r="AA95" i="26"/>
  <c r="AB95" i="26" s="1"/>
  <c r="AC95" i="26" s="1"/>
  <c r="AD95" i="26" s="1"/>
  <c r="AA96" i="26"/>
  <c r="AB96" i="26" s="1"/>
  <c r="AC96" i="26" s="1"/>
  <c r="AD96" i="26" s="1"/>
  <c r="AN96" i="26"/>
  <c r="AN77" i="26"/>
  <c r="AA77" i="26"/>
  <c r="AB77" i="26" s="1"/>
  <c r="AC77" i="26" s="1"/>
  <c r="AD77" i="26" s="1"/>
  <c r="AN97" i="26"/>
  <c r="AA97" i="26"/>
  <c r="AB97" i="26" s="1"/>
  <c r="AC97" i="26" s="1"/>
  <c r="AD97" i="26" s="1"/>
  <c r="AN70" i="26"/>
  <c r="AA70" i="26"/>
  <c r="AB70" i="26" s="1"/>
  <c r="AC70" i="26" s="1"/>
  <c r="AD70" i="26" s="1"/>
  <c r="AA28" i="26"/>
  <c r="AB28" i="26" s="1"/>
  <c r="AC28" i="26" s="1"/>
  <c r="AD28" i="26" s="1"/>
  <c r="AN28" i="26"/>
  <c r="AN90" i="26"/>
  <c r="AA90" i="26"/>
  <c r="AB90" i="26" s="1"/>
  <c r="AC90" i="26" s="1"/>
  <c r="AD90" i="26" s="1"/>
  <c r="AA32" i="26"/>
  <c r="AB32" i="26" s="1"/>
  <c r="AC32" i="26" s="1"/>
  <c r="AD32" i="26" s="1"/>
  <c r="AN32" i="26"/>
  <c r="AN91" i="26"/>
  <c r="AA91" i="26"/>
  <c r="AB91" i="26" s="1"/>
  <c r="AC91" i="26" s="1"/>
  <c r="AD91" i="26" s="1"/>
  <c r="AN54" i="26"/>
  <c r="AA54" i="26"/>
  <c r="AB54" i="26" s="1"/>
  <c r="AC54" i="26" s="1"/>
  <c r="AD54" i="26" s="1"/>
  <c r="AA68" i="26"/>
  <c r="AB68" i="26" s="1"/>
  <c r="AC68" i="26" s="1"/>
  <c r="AD68" i="26" s="1"/>
  <c r="AN68" i="26"/>
  <c r="AA92" i="26"/>
  <c r="AB92" i="26" s="1"/>
  <c r="AC92" i="26" s="1"/>
  <c r="AD92" i="26" s="1"/>
  <c r="AN92" i="26"/>
  <c r="AN85" i="25"/>
  <c r="AA85" i="25"/>
  <c r="AN99" i="25"/>
  <c r="AA99" i="25"/>
  <c r="AN90" i="25"/>
  <c r="AA90" i="25"/>
  <c r="AA73" i="25"/>
  <c r="AN73" i="25"/>
  <c r="AN86" i="25"/>
  <c r="AA86" i="25"/>
  <c r="AA75" i="25"/>
  <c r="AN75" i="25"/>
  <c r="AN91" i="25"/>
  <c r="AA91" i="25"/>
  <c r="AN84" i="25"/>
  <c r="AA84" i="25"/>
  <c r="AN102" i="25"/>
  <c r="AA102" i="25"/>
  <c r="AN72" i="25"/>
  <c r="AA72" i="25"/>
  <c r="AN98" i="25"/>
  <c r="AA98" i="25"/>
  <c r="AN87" i="25"/>
  <c r="AA87" i="25"/>
  <c r="AN83" i="25"/>
  <c r="AA83" i="25"/>
  <c r="AN80" i="25"/>
  <c r="AA80" i="25"/>
  <c r="AN101" i="25"/>
  <c r="AA101" i="25"/>
  <c r="AN82" i="25"/>
  <c r="AA82" i="25"/>
  <c r="AA94" i="25"/>
  <c r="AN94" i="25"/>
  <c r="AN81" i="25"/>
  <c r="AA81" i="25"/>
  <c r="AN100" i="25"/>
  <c r="AA100" i="25"/>
  <c r="AN97" i="25"/>
  <c r="AA97" i="25"/>
  <c r="AA92" i="25"/>
  <c r="AN92" i="25"/>
  <c r="AA79" i="25"/>
  <c r="AN79" i="25"/>
  <c r="AA77" i="25"/>
  <c r="AN77" i="25"/>
  <c r="AA96" i="25"/>
  <c r="AN96" i="25"/>
  <c r="AN93" i="25"/>
  <c r="AA93" i="25"/>
  <c r="AN88" i="25"/>
  <c r="AA88" i="25"/>
  <c r="AN95" i="25"/>
  <c r="AA95" i="25"/>
  <c r="AB103" i="24" l="1"/>
  <c r="AL102" i="24"/>
  <c r="AK102" i="24"/>
  <c r="AH102" i="24"/>
  <c r="AE102" i="24"/>
  <c r="U102" i="24"/>
  <c r="T102" i="24"/>
  <c r="M102" i="24"/>
  <c r="W102" i="24" s="1"/>
  <c r="L102" i="24"/>
  <c r="AL101" i="24"/>
  <c r="AK101" i="24"/>
  <c r="AH101" i="24"/>
  <c r="AE101" i="24"/>
  <c r="U101" i="24"/>
  <c r="T101" i="24"/>
  <c r="M101" i="24"/>
  <c r="L101" i="24"/>
  <c r="V101" i="24" s="1"/>
  <c r="AL100" i="24"/>
  <c r="AK100" i="24"/>
  <c r="AH100" i="24"/>
  <c r="AE100" i="24"/>
  <c r="U100" i="24"/>
  <c r="T100" i="24"/>
  <c r="M100" i="24"/>
  <c r="L100" i="24"/>
  <c r="V100" i="24" s="1"/>
  <c r="AL99" i="24"/>
  <c r="AK99" i="24"/>
  <c r="AH99" i="24"/>
  <c r="AE99" i="24"/>
  <c r="U99" i="24"/>
  <c r="T99" i="24"/>
  <c r="M99" i="24"/>
  <c r="L99" i="24"/>
  <c r="V99" i="24" s="1"/>
  <c r="AL98" i="24"/>
  <c r="AK98" i="24"/>
  <c r="AH98" i="24"/>
  <c r="AE98" i="24"/>
  <c r="U98" i="24"/>
  <c r="T98" i="24"/>
  <c r="M98" i="24"/>
  <c r="W98" i="24" s="1"/>
  <c r="L98" i="24"/>
  <c r="AL97" i="24"/>
  <c r="AK97" i="24"/>
  <c r="AH97" i="24"/>
  <c r="AE97" i="24"/>
  <c r="U97" i="24"/>
  <c r="T97" i="24"/>
  <c r="M97" i="24"/>
  <c r="L97" i="24"/>
  <c r="V97" i="24" s="1"/>
  <c r="AL96" i="24"/>
  <c r="AK96" i="24"/>
  <c r="AH96" i="24"/>
  <c r="AE96" i="24"/>
  <c r="U96" i="24"/>
  <c r="T96" i="24"/>
  <c r="M96" i="24"/>
  <c r="W96" i="24" s="1"/>
  <c r="L96" i="24"/>
  <c r="AL95" i="24"/>
  <c r="AK95" i="24"/>
  <c r="AH95" i="24"/>
  <c r="AE95" i="24"/>
  <c r="U95" i="24"/>
  <c r="T95" i="24"/>
  <c r="M95" i="24"/>
  <c r="L95" i="24"/>
  <c r="AL94" i="24"/>
  <c r="AK94" i="24"/>
  <c r="AH94" i="24"/>
  <c r="AE94" i="24"/>
  <c r="U94" i="24"/>
  <c r="T94" i="24"/>
  <c r="M94" i="24"/>
  <c r="W94" i="24" s="1"/>
  <c r="L94" i="24"/>
  <c r="AL93" i="24"/>
  <c r="AK93" i="24"/>
  <c r="AH93" i="24"/>
  <c r="AE93" i="24"/>
  <c r="U93" i="24"/>
  <c r="T93" i="24"/>
  <c r="M93" i="24"/>
  <c r="W93" i="24" s="1"/>
  <c r="L93" i="24"/>
  <c r="AL92" i="24"/>
  <c r="AK92" i="24"/>
  <c r="AH92" i="24"/>
  <c r="AE92" i="24"/>
  <c r="U92" i="24"/>
  <c r="T92" i="24"/>
  <c r="M92" i="24"/>
  <c r="W92" i="24" s="1"/>
  <c r="L92" i="24"/>
  <c r="V92" i="24" s="1"/>
  <c r="AL91" i="24"/>
  <c r="AK91" i="24"/>
  <c r="AH91" i="24"/>
  <c r="AE91" i="24"/>
  <c r="U91" i="24"/>
  <c r="T91" i="24"/>
  <c r="M91" i="24"/>
  <c r="L91" i="24"/>
  <c r="AL90" i="24"/>
  <c r="AK90" i="24"/>
  <c r="AH90" i="24"/>
  <c r="AE90" i="24"/>
  <c r="U90" i="24"/>
  <c r="T90" i="24"/>
  <c r="M90" i="24"/>
  <c r="W90" i="24" s="1"/>
  <c r="L90" i="24"/>
  <c r="AL89" i="24"/>
  <c r="AK89" i="24"/>
  <c r="AH89" i="24"/>
  <c r="AE89" i="24"/>
  <c r="U89" i="24"/>
  <c r="T89" i="24"/>
  <c r="M89" i="24"/>
  <c r="W89" i="24" s="1"/>
  <c r="L89" i="24"/>
  <c r="AL88" i="24"/>
  <c r="AK88" i="24"/>
  <c r="AH88" i="24"/>
  <c r="AE88" i="24"/>
  <c r="U88" i="24"/>
  <c r="T88" i="24"/>
  <c r="M88" i="24"/>
  <c r="W88" i="24" s="1"/>
  <c r="L88" i="24"/>
  <c r="AL87" i="24"/>
  <c r="AK87" i="24"/>
  <c r="AH87" i="24"/>
  <c r="AE87" i="24"/>
  <c r="U87" i="24"/>
  <c r="T87" i="24"/>
  <c r="M87" i="24"/>
  <c r="L87" i="24"/>
  <c r="AL86" i="24"/>
  <c r="AK86" i="24"/>
  <c r="AH86" i="24"/>
  <c r="AE86" i="24"/>
  <c r="U86" i="24"/>
  <c r="T86" i="24"/>
  <c r="M86" i="24"/>
  <c r="W86" i="24" s="1"/>
  <c r="L86" i="24"/>
  <c r="AL85" i="24"/>
  <c r="AK85" i="24"/>
  <c r="AH85" i="24"/>
  <c r="AE85" i="24"/>
  <c r="U85" i="24"/>
  <c r="T85" i="24"/>
  <c r="M85" i="24"/>
  <c r="W85" i="24" s="1"/>
  <c r="L85" i="24"/>
  <c r="V85" i="24" s="1"/>
  <c r="AL84" i="24"/>
  <c r="AK84" i="24"/>
  <c r="AH84" i="24"/>
  <c r="AE84" i="24"/>
  <c r="U84" i="24"/>
  <c r="T84" i="24"/>
  <c r="M84" i="24"/>
  <c r="L84" i="24"/>
  <c r="AL83" i="24"/>
  <c r="AK83" i="24"/>
  <c r="AH83" i="24"/>
  <c r="AE83" i="24"/>
  <c r="U83" i="24"/>
  <c r="T83" i="24"/>
  <c r="M83" i="24"/>
  <c r="W83" i="24" s="1"/>
  <c r="L83" i="24"/>
  <c r="AL82" i="24"/>
  <c r="AK82" i="24"/>
  <c r="AH82" i="24"/>
  <c r="AE82" i="24"/>
  <c r="U82" i="24"/>
  <c r="T82" i="24"/>
  <c r="M82" i="24"/>
  <c r="W82" i="24" s="1"/>
  <c r="L82" i="24"/>
  <c r="V82" i="24" s="1"/>
  <c r="AL81" i="24"/>
  <c r="AK81" i="24"/>
  <c r="AH81" i="24"/>
  <c r="AE81" i="24"/>
  <c r="U81" i="24"/>
  <c r="T81" i="24"/>
  <c r="M81" i="24"/>
  <c r="L81" i="24"/>
  <c r="V81" i="24" s="1"/>
  <c r="AL80" i="24"/>
  <c r="AK80" i="24"/>
  <c r="AH80" i="24"/>
  <c r="AE80" i="24"/>
  <c r="U80" i="24"/>
  <c r="T80" i="24"/>
  <c r="M80" i="24"/>
  <c r="L80" i="24"/>
  <c r="AL79" i="24"/>
  <c r="AK79" i="24"/>
  <c r="AH79" i="24"/>
  <c r="AE79" i="24"/>
  <c r="U79" i="24"/>
  <c r="T79" i="24"/>
  <c r="M79" i="24"/>
  <c r="W79" i="24" s="1"/>
  <c r="L79" i="24"/>
  <c r="AL78" i="24"/>
  <c r="AK78" i="24"/>
  <c r="AH78" i="24"/>
  <c r="AE78" i="24"/>
  <c r="U78" i="24"/>
  <c r="T78" i="24"/>
  <c r="M78" i="24"/>
  <c r="W78" i="24" s="1"/>
  <c r="L78" i="24"/>
  <c r="V78" i="24" s="1"/>
  <c r="AL77" i="24"/>
  <c r="AK77" i="24"/>
  <c r="AH77" i="24"/>
  <c r="AE77" i="24"/>
  <c r="U77" i="24"/>
  <c r="T77" i="24"/>
  <c r="M77" i="24"/>
  <c r="L77" i="24"/>
  <c r="V77" i="24" s="1"/>
  <c r="AL76" i="24"/>
  <c r="AK76" i="24"/>
  <c r="AH76" i="24"/>
  <c r="AE76" i="24"/>
  <c r="U76" i="24"/>
  <c r="T76" i="24"/>
  <c r="M76" i="24"/>
  <c r="L76" i="24"/>
  <c r="AL75" i="24"/>
  <c r="AK75" i="24"/>
  <c r="AH75" i="24"/>
  <c r="AE75" i="24"/>
  <c r="U75" i="24"/>
  <c r="T75" i="24"/>
  <c r="M75" i="24"/>
  <c r="W75" i="24" s="1"/>
  <c r="L75" i="24"/>
  <c r="AL74" i="24"/>
  <c r="AK74" i="24"/>
  <c r="AH74" i="24"/>
  <c r="AE74" i="24"/>
  <c r="U74" i="24"/>
  <c r="T74" i="24"/>
  <c r="M74" i="24"/>
  <c r="W74" i="24" s="1"/>
  <c r="L74" i="24"/>
  <c r="V74" i="24" s="1"/>
  <c r="AL73" i="24"/>
  <c r="AK73" i="24"/>
  <c r="AH73" i="24"/>
  <c r="AE73" i="24"/>
  <c r="U73" i="24"/>
  <c r="T73" i="24"/>
  <c r="M73" i="24"/>
  <c r="W73" i="24" s="1"/>
  <c r="L73" i="24"/>
  <c r="V73" i="24" s="1"/>
  <c r="AL72" i="24"/>
  <c r="AK72" i="24"/>
  <c r="AH72" i="24"/>
  <c r="AE72" i="24"/>
  <c r="U72" i="24"/>
  <c r="T72" i="24"/>
  <c r="M72" i="24"/>
  <c r="L72" i="24"/>
  <c r="AL71" i="24"/>
  <c r="AK71" i="24"/>
  <c r="AH71" i="24"/>
  <c r="AE71" i="24"/>
  <c r="U71" i="24"/>
  <c r="T71" i="24"/>
  <c r="M71" i="24"/>
  <c r="L71" i="24"/>
  <c r="AL70" i="24"/>
  <c r="AK70" i="24"/>
  <c r="AH70" i="24"/>
  <c r="AE70" i="24"/>
  <c r="U70" i="24"/>
  <c r="T70" i="24"/>
  <c r="M70" i="24"/>
  <c r="W70" i="24" s="1"/>
  <c r="L70" i="24"/>
  <c r="V70" i="24" s="1"/>
  <c r="AL69" i="24"/>
  <c r="AK69" i="24"/>
  <c r="AH69" i="24"/>
  <c r="AE69" i="24"/>
  <c r="U69" i="24"/>
  <c r="T69" i="24"/>
  <c r="M69" i="24"/>
  <c r="W69" i="24" s="1"/>
  <c r="L69" i="24"/>
  <c r="V69" i="24" s="1"/>
  <c r="AL68" i="24"/>
  <c r="AK68" i="24"/>
  <c r="AH68" i="24"/>
  <c r="AE68" i="24"/>
  <c r="U68" i="24"/>
  <c r="T68" i="24"/>
  <c r="M68" i="24"/>
  <c r="L68" i="24"/>
  <c r="AL67" i="24"/>
  <c r="AK67" i="24"/>
  <c r="AH67" i="24"/>
  <c r="AE67" i="24"/>
  <c r="U67" i="24"/>
  <c r="T67" i="24"/>
  <c r="M67" i="24"/>
  <c r="W67" i="24" s="1"/>
  <c r="L67" i="24"/>
  <c r="AL66" i="24"/>
  <c r="AK66" i="24"/>
  <c r="AH66" i="24"/>
  <c r="AE66" i="24"/>
  <c r="U66" i="24"/>
  <c r="T66" i="24"/>
  <c r="M66" i="24"/>
  <c r="L66" i="24"/>
  <c r="AL65" i="24"/>
  <c r="AK65" i="24"/>
  <c r="AH65" i="24"/>
  <c r="AE65" i="24"/>
  <c r="U65" i="24"/>
  <c r="T65" i="24"/>
  <c r="M65" i="24"/>
  <c r="W65" i="24" s="1"/>
  <c r="L65" i="24"/>
  <c r="AL64" i="24"/>
  <c r="AK64" i="24"/>
  <c r="AH64" i="24"/>
  <c r="AE64" i="24"/>
  <c r="U64" i="24"/>
  <c r="T64" i="24"/>
  <c r="M64" i="24"/>
  <c r="W64" i="24" s="1"/>
  <c r="L64" i="24"/>
  <c r="AL63" i="24"/>
  <c r="AK63" i="24"/>
  <c r="AH63" i="24"/>
  <c r="AE63" i="24"/>
  <c r="U63" i="24"/>
  <c r="T63" i="24"/>
  <c r="M63" i="24"/>
  <c r="W63" i="24" s="1"/>
  <c r="L63" i="24"/>
  <c r="AL62" i="24"/>
  <c r="AK62" i="24"/>
  <c r="AH62" i="24"/>
  <c r="AE62" i="24"/>
  <c r="U62" i="24"/>
  <c r="T62" i="24"/>
  <c r="M62" i="24"/>
  <c r="W62" i="24" s="1"/>
  <c r="L62" i="24"/>
  <c r="AL61" i="24"/>
  <c r="AK61" i="24"/>
  <c r="AH61" i="24"/>
  <c r="AE61" i="24"/>
  <c r="U61" i="24"/>
  <c r="T61" i="24"/>
  <c r="M61" i="24"/>
  <c r="W61" i="24" s="1"/>
  <c r="L61" i="24"/>
  <c r="AL60" i="24"/>
  <c r="AK60" i="24"/>
  <c r="AH60" i="24"/>
  <c r="AE60" i="24"/>
  <c r="U60" i="24"/>
  <c r="T60" i="24"/>
  <c r="M60" i="24"/>
  <c r="L60" i="24"/>
  <c r="AL59" i="24"/>
  <c r="AK59" i="24"/>
  <c r="AH59" i="24"/>
  <c r="AE59" i="24"/>
  <c r="U59" i="24"/>
  <c r="T59" i="24"/>
  <c r="M59" i="24"/>
  <c r="W59" i="24" s="1"/>
  <c r="L59" i="24"/>
  <c r="AL58" i="24"/>
  <c r="AK58" i="24"/>
  <c r="AH58" i="24"/>
  <c r="AE58" i="24"/>
  <c r="U58" i="24"/>
  <c r="T58" i="24"/>
  <c r="M58" i="24"/>
  <c r="W58" i="24" s="1"/>
  <c r="L58" i="24"/>
  <c r="AL57" i="24"/>
  <c r="AK57" i="24"/>
  <c r="AH57" i="24"/>
  <c r="AE57" i="24"/>
  <c r="U57" i="24"/>
  <c r="T57" i="24"/>
  <c r="M57" i="24"/>
  <c r="W57" i="24" s="1"/>
  <c r="L57" i="24"/>
  <c r="AL56" i="24"/>
  <c r="AK56" i="24"/>
  <c r="AH56" i="24"/>
  <c r="AE56" i="24"/>
  <c r="U56" i="24"/>
  <c r="T56" i="24"/>
  <c r="M56" i="24"/>
  <c r="W56" i="24" s="1"/>
  <c r="L56" i="24"/>
  <c r="AL55" i="24"/>
  <c r="AK55" i="24"/>
  <c r="AH55" i="24"/>
  <c r="AE55" i="24"/>
  <c r="U55" i="24"/>
  <c r="T55" i="24"/>
  <c r="M55" i="24"/>
  <c r="W55" i="24" s="1"/>
  <c r="L55" i="24"/>
  <c r="AL54" i="24"/>
  <c r="AK54" i="24"/>
  <c r="AH54" i="24"/>
  <c r="AE54" i="24"/>
  <c r="U54" i="24"/>
  <c r="T54" i="24"/>
  <c r="M54" i="24"/>
  <c r="W54" i="24" s="1"/>
  <c r="L54" i="24"/>
  <c r="AL53" i="24"/>
  <c r="AK53" i="24"/>
  <c r="AH53" i="24"/>
  <c r="AE53" i="24"/>
  <c r="U53" i="24"/>
  <c r="T53" i="24"/>
  <c r="M53" i="24"/>
  <c r="W53" i="24" s="1"/>
  <c r="L53" i="24"/>
  <c r="AL52" i="24"/>
  <c r="AK52" i="24"/>
  <c r="AH52" i="24"/>
  <c r="AE52" i="24"/>
  <c r="U52" i="24"/>
  <c r="T52" i="24"/>
  <c r="M52" i="24"/>
  <c r="W52" i="24" s="1"/>
  <c r="L52" i="24"/>
  <c r="AL51" i="24"/>
  <c r="AK51" i="24"/>
  <c r="AH51" i="24"/>
  <c r="AE51" i="24"/>
  <c r="U51" i="24"/>
  <c r="T51" i="24"/>
  <c r="M51" i="24"/>
  <c r="W51" i="24" s="1"/>
  <c r="L51" i="24"/>
  <c r="AL50" i="24"/>
  <c r="AK50" i="24"/>
  <c r="AH50" i="24"/>
  <c r="AE50" i="24"/>
  <c r="U50" i="24"/>
  <c r="T50" i="24"/>
  <c r="M50" i="24"/>
  <c r="W50" i="24" s="1"/>
  <c r="L50" i="24"/>
  <c r="AL49" i="24"/>
  <c r="AK49" i="24"/>
  <c r="AH49" i="24"/>
  <c r="AE49" i="24"/>
  <c r="U49" i="24"/>
  <c r="T49" i="24"/>
  <c r="M49" i="24"/>
  <c r="W49" i="24" s="1"/>
  <c r="L49" i="24"/>
  <c r="AL48" i="24"/>
  <c r="AK48" i="24"/>
  <c r="AH48" i="24"/>
  <c r="AE48" i="24"/>
  <c r="U48" i="24"/>
  <c r="T48" i="24"/>
  <c r="M48" i="24"/>
  <c r="W48" i="24" s="1"/>
  <c r="L48" i="24"/>
  <c r="AL47" i="24"/>
  <c r="AK47" i="24"/>
  <c r="AH47" i="24"/>
  <c r="AE47" i="24"/>
  <c r="U47" i="24"/>
  <c r="T47" i="24"/>
  <c r="M47" i="24"/>
  <c r="W47" i="24" s="1"/>
  <c r="L47" i="24"/>
  <c r="AL46" i="24"/>
  <c r="AK46" i="24"/>
  <c r="AH46" i="24"/>
  <c r="AE46" i="24"/>
  <c r="U46" i="24"/>
  <c r="T46" i="24"/>
  <c r="M46" i="24"/>
  <c r="W46" i="24" s="1"/>
  <c r="L46" i="24"/>
  <c r="AL45" i="24"/>
  <c r="AK45" i="24"/>
  <c r="AH45" i="24"/>
  <c r="AE45" i="24"/>
  <c r="U45" i="24"/>
  <c r="T45" i="24"/>
  <c r="M45" i="24"/>
  <c r="W45" i="24" s="1"/>
  <c r="L45" i="24"/>
  <c r="AL44" i="24"/>
  <c r="AK44" i="24"/>
  <c r="AH44" i="24"/>
  <c r="AE44" i="24"/>
  <c r="U44" i="24"/>
  <c r="T44" i="24"/>
  <c r="M44" i="24"/>
  <c r="W44" i="24" s="1"/>
  <c r="L44" i="24"/>
  <c r="AL43" i="24"/>
  <c r="AK43" i="24"/>
  <c r="AH43" i="24"/>
  <c r="AE43" i="24"/>
  <c r="U43" i="24"/>
  <c r="T43" i="24"/>
  <c r="M43" i="24"/>
  <c r="W43" i="24" s="1"/>
  <c r="L43" i="24"/>
  <c r="AL42" i="24"/>
  <c r="AK42" i="24"/>
  <c r="AH42" i="24"/>
  <c r="AE42" i="24"/>
  <c r="U42" i="24"/>
  <c r="T42" i="24"/>
  <c r="M42" i="24"/>
  <c r="W42" i="24" s="1"/>
  <c r="L42" i="24"/>
  <c r="AL41" i="24"/>
  <c r="AK41" i="24"/>
  <c r="AH41" i="24"/>
  <c r="AE41" i="24"/>
  <c r="U41" i="24"/>
  <c r="T41" i="24"/>
  <c r="M41" i="24"/>
  <c r="L41" i="24"/>
  <c r="AL40" i="24"/>
  <c r="AK40" i="24"/>
  <c r="AH40" i="24"/>
  <c r="AE40" i="24"/>
  <c r="U40" i="24"/>
  <c r="T40" i="24"/>
  <c r="M40" i="24"/>
  <c r="W40" i="24" s="1"/>
  <c r="L40" i="24"/>
  <c r="AL39" i="24"/>
  <c r="AK39" i="24"/>
  <c r="AH39" i="24"/>
  <c r="AE39" i="24"/>
  <c r="U39" i="24"/>
  <c r="T39" i="24"/>
  <c r="M39" i="24"/>
  <c r="W39" i="24" s="1"/>
  <c r="L39" i="24"/>
  <c r="AL38" i="24"/>
  <c r="AK38" i="24"/>
  <c r="AH38" i="24"/>
  <c r="AE38" i="24"/>
  <c r="U38" i="24"/>
  <c r="T38" i="24"/>
  <c r="M38" i="24"/>
  <c r="W38" i="24" s="1"/>
  <c r="L38" i="24"/>
  <c r="AL37" i="24"/>
  <c r="AK37" i="24"/>
  <c r="AH37" i="24"/>
  <c r="AE37" i="24"/>
  <c r="W37" i="24"/>
  <c r="U37" i="24"/>
  <c r="T37" i="24"/>
  <c r="M37" i="24"/>
  <c r="L37" i="24"/>
  <c r="AL36" i="24"/>
  <c r="AK36" i="24"/>
  <c r="AH36" i="24"/>
  <c r="AE36" i="24"/>
  <c r="U36" i="24"/>
  <c r="T36" i="24"/>
  <c r="M36" i="24"/>
  <c r="W36" i="24" s="1"/>
  <c r="L36" i="24"/>
  <c r="AL35" i="24"/>
  <c r="AK35" i="24"/>
  <c r="AH35" i="24"/>
  <c r="AE35" i="24"/>
  <c r="U35" i="24"/>
  <c r="T35" i="24"/>
  <c r="M35" i="24"/>
  <c r="W35" i="24" s="1"/>
  <c r="L35" i="24"/>
  <c r="AL34" i="24"/>
  <c r="AK34" i="24"/>
  <c r="AH34" i="24"/>
  <c r="AE34" i="24"/>
  <c r="U34" i="24"/>
  <c r="T34" i="24"/>
  <c r="M34" i="24"/>
  <c r="W34" i="24" s="1"/>
  <c r="L34" i="24"/>
  <c r="AL33" i="24"/>
  <c r="AK33" i="24"/>
  <c r="AH33" i="24"/>
  <c r="AE33" i="24"/>
  <c r="U33" i="24"/>
  <c r="T33" i="24"/>
  <c r="M33" i="24"/>
  <c r="L33" i="24"/>
  <c r="AL32" i="24"/>
  <c r="AK32" i="24"/>
  <c r="AH32" i="24"/>
  <c r="AE32" i="24"/>
  <c r="U32" i="24"/>
  <c r="T32" i="24"/>
  <c r="M32" i="24"/>
  <c r="W32" i="24" s="1"/>
  <c r="L32" i="24"/>
  <c r="AL31" i="24"/>
  <c r="AK31" i="24"/>
  <c r="AH31" i="24"/>
  <c r="AE31" i="24"/>
  <c r="U31" i="24"/>
  <c r="T31" i="24"/>
  <c r="M31" i="24"/>
  <c r="W31" i="24" s="1"/>
  <c r="L31" i="24"/>
  <c r="AL30" i="24"/>
  <c r="AK30" i="24"/>
  <c r="AH30" i="24"/>
  <c r="AE30" i="24"/>
  <c r="U30" i="24"/>
  <c r="T30" i="24"/>
  <c r="M30" i="24"/>
  <c r="W30" i="24" s="1"/>
  <c r="L30" i="24"/>
  <c r="AL29" i="24"/>
  <c r="AK29" i="24"/>
  <c r="AH29" i="24"/>
  <c r="AE29" i="24"/>
  <c r="U29" i="24"/>
  <c r="T29" i="24"/>
  <c r="M29" i="24"/>
  <c r="W29" i="24" s="1"/>
  <c r="L29" i="24"/>
  <c r="AL28" i="24"/>
  <c r="AK28" i="24"/>
  <c r="AH28" i="24"/>
  <c r="AE28" i="24"/>
  <c r="U28" i="24"/>
  <c r="T28" i="24"/>
  <c r="M28" i="24"/>
  <c r="W28" i="24" s="1"/>
  <c r="L28" i="24"/>
  <c r="AL27" i="24"/>
  <c r="AK27" i="24"/>
  <c r="AH27" i="24"/>
  <c r="AE27" i="24"/>
  <c r="U27" i="24"/>
  <c r="T27" i="24"/>
  <c r="M27" i="24"/>
  <c r="W27" i="24" s="1"/>
  <c r="L27" i="24"/>
  <c r="AL26" i="24"/>
  <c r="AK26" i="24"/>
  <c r="AH26" i="24"/>
  <c r="AE26" i="24"/>
  <c r="U26" i="24"/>
  <c r="T26" i="24"/>
  <c r="M26" i="24"/>
  <c r="L26" i="24"/>
  <c r="AL25" i="24"/>
  <c r="AK25" i="24"/>
  <c r="AH25" i="24"/>
  <c r="AE25" i="24"/>
  <c r="U25" i="24"/>
  <c r="T25" i="24"/>
  <c r="M25" i="24"/>
  <c r="L25" i="24"/>
  <c r="V25" i="24" s="1"/>
  <c r="AL24" i="24"/>
  <c r="AK24" i="24"/>
  <c r="AH24" i="24"/>
  <c r="AE24" i="24"/>
  <c r="U24" i="24"/>
  <c r="T24" i="24"/>
  <c r="M24" i="24"/>
  <c r="L24" i="24"/>
  <c r="V24" i="24" s="1"/>
  <c r="AL23" i="24"/>
  <c r="AK23" i="24"/>
  <c r="AH23" i="24"/>
  <c r="AE23" i="24"/>
  <c r="U23" i="24"/>
  <c r="T23" i="24"/>
  <c r="M23" i="24"/>
  <c r="L23" i="24"/>
  <c r="V23" i="24" s="1"/>
  <c r="AL22" i="24"/>
  <c r="AK22" i="24"/>
  <c r="AH22" i="24"/>
  <c r="AE22" i="24"/>
  <c r="U22" i="24"/>
  <c r="T22" i="24"/>
  <c r="M22" i="24"/>
  <c r="L22" i="24"/>
  <c r="V22" i="24" s="1"/>
  <c r="AL21" i="24"/>
  <c r="AK21" i="24"/>
  <c r="AH21" i="24"/>
  <c r="AE21" i="24"/>
  <c r="U21" i="24"/>
  <c r="T21" i="24"/>
  <c r="M21" i="24"/>
  <c r="W21" i="24" s="1"/>
  <c r="L21" i="24"/>
  <c r="AL20" i="24"/>
  <c r="AK20" i="24"/>
  <c r="AH20" i="24"/>
  <c r="AE20" i="24"/>
  <c r="U20" i="24"/>
  <c r="T20" i="24"/>
  <c r="M20" i="24"/>
  <c r="W20" i="24" s="1"/>
  <c r="L20" i="24"/>
  <c r="AL19" i="24"/>
  <c r="AK19" i="24"/>
  <c r="AH19" i="24"/>
  <c r="AE19" i="24"/>
  <c r="U19" i="24"/>
  <c r="T19" i="24"/>
  <c r="M19" i="24"/>
  <c r="W19" i="24" s="1"/>
  <c r="L19" i="24"/>
  <c r="AL18" i="24"/>
  <c r="AK18" i="24"/>
  <c r="AH18" i="24"/>
  <c r="AE18" i="24"/>
  <c r="U18" i="24"/>
  <c r="T18" i="24"/>
  <c r="M18" i="24"/>
  <c r="W18" i="24" s="1"/>
  <c r="L18" i="24"/>
  <c r="AL17" i="24"/>
  <c r="AK17" i="24"/>
  <c r="AH17" i="24"/>
  <c r="AE17" i="24"/>
  <c r="U17" i="24"/>
  <c r="T17" i="24"/>
  <c r="M17" i="24"/>
  <c r="W17" i="24" s="1"/>
  <c r="L17" i="24"/>
  <c r="AL16" i="24"/>
  <c r="AK16" i="24"/>
  <c r="AH16" i="24"/>
  <c r="AE16" i="24"/>
  <c r="U16" i="24"/>
  <c r="T16" i="24"/>
  <c r="M16" i="24"/>
  <c r="W16" i="24" s="1"/>
  <c r="L16" i="24"/>
  <c r="AL15" i="24"/>
  <c r="AK15" i="24"/>
  <c r="AH15" i="24"/>
  <c r="AE15" i="24"/>
  <c r="U15" i="24"/>
  <c r="T15" i="24"/>
  <c r="M15" i="24"/>
  <c r="W15" i="24" s="1"/>
  <c r="L15" i="24"/>
  <c r="AL14" i="24"/>
  <c r="AK14" i="24"/>
  <c r="AH14" i="24"/>
  <c r="AE14" i="24"/>
  <c r="U14" i="24"/>
  <c r="T14" i="24"/>
  <c r="M14" i="24"/>
  <c r="L14" i="24"/>
  <c r="AL13" i="24"/>
  <c r="AK13" i="24"/>
  <c r="AH13" i="24"/>
  <c r="AE13" i="24"/>
  <c r="U13" i="24"/>
  <c r="T13" i="24"/>
  <c r="M13" i="24"/>
  <c r="W13" i="24" s="1"/>
  <c r="L13" i="24"/>
  <c r="AL12" i="24"/>
  <c r="AK12" i="24"/>
  <c r="AH12" i="24"/>
  <c r="AE12" i="24"/>
  <c r="U12" i="24"/>
  <c r="T12" i="24"/>
  <c r="M12" i="24"/>
  <c r="W12" i="24" s="1"/>
  <c r="L12" i="24"/>
  <c r="AL11" i="24"/>
  <c r="AK11" i="24"/>
  <c r="AH11" i="24"/>
  <c r="AE11" i="24"/>
  <c r="U11" i="24"/>
  <c r="T11" i="24"/>
  <c r="M11" i="24"/>
  <c r="W11" i="24" s="1"/>
  <c r="L11" i="24"/>
  <c r="AL10" i="24"/>
  <c r="AK10" i="24"/>
  <c r="AH10" i="24"/>
  <c r="AE10" i="24"/>
  <c r="U10" i="24"/>
  <c r="T10" i="24"/>
  <c r="M10" i="24"/>
  <c r="W10" i="24" s="1"/>
  <c r="L10" i="24"/>
  <c r="AL9" i="24"/>
  <c r="AK9" i="24"/>
  <c r="AH9" i="24"/>
  <c r="AE9" i="24"/>
  <c r="U9" i="24"/>
  <c r="T9" i="24"/>
  <c r="M9" i="24"/>
  <c r="W9" i="24" s="1"/>
  <c r="L9" i="24"/>
  <c r="AL8" i="24"/>
  <c r="AK8" i="24"/>
  <c r="AH8" i="24"/>
  <c r="AE8" i="24"/>
  <c r="U8" i="24"/>
  <c r="T8" i="24"/>
  <c r="M8" i="24"/>
  <c r="W8" i="24" s="1"/>
  <c r="L8" i="24"/>
  <c r="AL7" i="24"/>
  <c r="AK7" i="24"/>
  <c r="AH7" i="24"/>
  <c r="AE7" i="24"/>
  <c r="U7" i="24"/>
  <c r="T7" i="24"/>
  <c r="M7" i="24"/>
  <c r="L7" i="24"/>
  <c r="V7" i="24" s="1"/>
  <c r="AL6" i="24"/>
  <c r="AK6" i="24"/>
  <c r="AH6" i="24"/>
  <c r="AE6" i="24"/>
  <c r="U6" i="24"/>
  <c r="T6" i="24"/>
  <c r="AL5" i="24"/>
  <c r="AK5" i="24"/>
  <c r="AH5" i="24"/>
  <c r="AE5" i="24"/>
  <c r="U5" i="24"/>
  <c r="T5" i="24"/>
  <c r="AL4" i="24"/>
  <c r="AK4" i="24"/>
  <c r="AH4" i="24"/>
  <c r="AE4" i="24"/>
  <c r="U4" i="24"/>
  <c r="T4" i="24"/>
  <c r="AF22" i="24" l="1"/>
  <c r="AF24" i="24"/>
  <c r="AG24" i="24" s="1"/>
  <c r="S26" i="24"/>
  <c r="N99" i="24"/>
  <c r="O99" i="24" s="1"/>
  <c r="Y99" i="24" s="1"/>
  <c r="S75" i="24"/>
  <c r="R76" i="24"/>
  <c r="S79" i="24"/>
  <c r="R80" i="24"/>
  <c r="S83" i="24"/>
  <c r="S86" i="24"/>
  <c r="P86" i="24"/>
  <c r="Z86" i="24" s="1"/>
  <c r="AC31" i="24"/>
  <c r="AD31" i="24" s="1"/>
  <c r="AC62" i="24"/>
  <c r="AD62" i="24" s="1"/>
  <c r="P31" i="24"/>
  <c r="Q31" i="24" s="1"/>
  <c r="P62" i="24"/>
  <c r="Z62" i="24" s="1"/>
  <c r="AF35" i="24"/>
  <c r="AG35" i="24" s="1"/>
  <c r="AC64" i="24"/>
  <c r="AD64" i="24" s="1"/>
  <c r="S65" i="24"/>
  <c r="P14" i="24"/>
  <c r="AM14" i="24" s="1"/>
  <c r="S15" i="24"/>
  <c r="S16" i="24"/>
  <c r="N17" i="24"/>
  <c r="O17" i="24" s="1"/>
  <c r="Y17" i="24" s="1"/>
  <c r="P18" i="24"/>
  <c r="Z18" i="24" s="1"/>
  <c r="P20" i="24"/>
  <c r="AM20" i="24" s="1"/>
  <c r="AC94" i="24"/>
  <c r="AD94" i="24" s="1"/>
  <c r="R96" i="24"/>
  <c r="S98" i="24"/>
  <c r="AC102" i="24"/>
  <c r="AD102" i="24" s="1"/>
  <c r="AI8" i="24"/>
  <c r="AJ8" i="24" s="1"/>
  <c r="AI9" i="24"/>
  <c r="AJ9" i="24" s="1"/>
  <c r="AC10" i="24"/>
  <c r="AD10" i="24" s="1"/>
  <c r="AC11" i="24"/>
  <c r="AD11" i="24" s="1"/>
  <c r="S12" i="24"/>
  <c r="P13" i="24"/>
  <c r="Z13" i="24" s="1"/>
  <c r="S34" i="24"/>
  <c r="AI36" i="24"/>
  <c r="AJ36" i="24" s="1"/>
  <c r="AC38" i="24"/>
  <c r="AD38" i="24" s="1"/>
  <c r="AF39" i="24"/>
  <c r="AG39" i="24" s="1"/>
  <c r="P43" i="24"/>
  <c r="Z43" i="24" s="1"/>
  <c r="P49" i="24"/>
  <c r="Q49" i="24" s="1"/>
  <c r="P51" i="24"/>
  <c r="AM51" i="24" s="1"/>
  <c r="S63" i="24"/>
  <c r="AC88" i="24"/>
  <c r="AD88" i="24" s="1"/>
  <c r="S90" i="24"/>
  <c r="AI88" i="24"/>
  <c r="AJ88" i="24" s="1"/>
  <c r="N13" i="24"/>
  <c r="O13" i="24" s="1"/>
  <c r="Y13" i="24" s="1"/>
  <c r="AC28" i="24"/>
  <c r="AD28" i="24" s="1"/>
  <c r="AF59" i="24"/>
  <c r="AG59" i="24" s="1"/>
  <c r="AC60" i="24"/>
  <c r="AD60" i="24" s="1"/>
  <c r="P90" i="24"/>
  <c r="Z90" i="24" s="1"/>
  <c r="AC41" i="24"/>
  <c r="AD41" i="24" s="1"/>
  <c r="AC43" i="24"/>
  <c r="AD43" i="24" s="1"/>
  <c r="AC49" i="24"/>
  <c r="AD49" i="24" s="1"/>
  <c r="AI68" i="24"/>
  <c r="AJ68" i="24" s="1"/>
  <c r="P17" i="24"/>
  <c r="Z17" i="24" s="1"/>
  <c r="S59" i="24"/>
  <c r="R73" i="24"/>
  <c r="P98" i="24"/>
  <c r="Z98" i="24" s="1"/>
  <c r="AC46" i="24"/>
  <c r="AD46" i="24" s="1"/>
  <c r="AC51" i="24"/>
  <c r="AD51" i="24" s="1"/>
  <c r="AI59" i="24"/>
  <c r="AJ59" i="24" s="1"/>
  <c r="P60" i="24"/>
  <c r="Z60" i="24" s="1"/>
  <c r="AF65" i="24"/>
  <c r="AG65" i="24" s="1"/>
  <c r="AI80" i="24"/>
  <c r="AJ80" i="24" s="1"/>
  <c r="AF86" i="24"/>
  <c r="AG86" i="24" s="1"/>
  <c r="R102" i="24"/>
  <c r="AF7" i="24"/>
  <c r="AG7" i="24" s="1"/>
  <c r="AF63" i="24"/>
  <c r="AG63" i="24" s="1"/>
  <c r="AI92" i="24"/>
  <c r="AJ92" i="24" s="1"/>
  <c r="V94" i="24"/>
  <c r="S9" i="24"/>
  <c r="AF9" i="24"/>
  <c r="AG9" i="24" s="1"/>
  <c r="R14" i="24"/>
  <c r="AI10" i="24"/>
  <c r="AJ10" i="24" s="1"/>
  <c r="AF17" i="24"/>
  <c r="AG17" i="24" s="1"/>
  <c r="AF25" i="24"/>
  <c r="AG25" i="24" s="1"/>
  <c r="AC36" i="24"/>
  <c r="AD36" i="24" s="1"/>
  <c r="P39" i="24"/>
  <c r="Z39" i="24" s="1"/>
  <c r="AI46" i="24"/>
  <c r="R69" i="24"/>
  <c r="AI72" i="24"/>
  <c r="AJ72" i="24" s="1"/>
  <c r="AI76" i="24"/>
  <c r="AJ76" i="24" s="1"/>
  <c r="P83" i="24"/>
  <c r="AM83" i="24" s="1"/>
  <c r="P94" i="24"/>
  <c r="AM94" i="24" s="1"/>
  <c r="V102" i="24"/>
  <c r="AF23" i="24"/>
  <c r="AG23" i="24" s="1"/>
  <c r="AC33" i="24"/>
  <c r="AD33" i="24" s="1"/>
  <c r="AI62" i="24"/>
  <c r="AJ62" i="24" s="1"/>
  <c r="AC66" i="24"/>
  <c r="AD66" i="24" s="1"/>
  <c r="R91" i="24"/>
  <c r="AI66" i="24"/>
  <c r="AJ66" i="24" s="1"/>
  <c r="AI99" i="24"/>
  <c r="AJ99" i="24" s="1"/>
  <c r="S61" i="24"/>
  <c r="AF61" i="24"/>
  <c r="AG61" i="24" s="1"/>
  <c r="W97" i="24"/>
  <c r="P97" i="24"/>
  <c r="Z97" i="24" s="1"/>
  <c r="W101" i="24"/>
  <c r="R101" i="24"/>
  <c r="AI84" i="24"/>
  <c r="AJ84" i="24" s="1"/>
  <c r="P47" i="24"/>
  <c r="Z47" i="24" s="1"/>
  <c r="AF47" i="24"/>
  <c r="AG47" i="24" s="1"/>
  <c r="W71" i="24"/>
  <c r="N71" i="24"/>
  <c r="O71" i="24" s="1"/>
  <c r="Y71" i="24" s="1"/>
  <c r="P71" i="24"/>
  <c r="Z71" i="24" s="1"/>
  <c r="W26" i="24"/>
  <c r="W66" i="24"/>
  <c r="AF8" i="24"/>
  <c r="AG8" i="24" s="1"/>
  <c r="R22" i="24"/>
  <c r="R24" i="24"/>
  <c r="AI28" i="24"/>
  <c r="AJ28" i="24" s="1"/>
  <c r="W33" i="24"/>
  <c r="W41" i="24"/>
  <c r="W60" i="24"/>
  <c r="P64" i="24"/>
  <c r="Z64" i="24" s="1"/>
  <c r="P66" i="24"/>
  <c r="AM66" i="24" s="1"/>
  <c r="P74" i="24"/>
  <c r="N75" i="24"/>
  <c r="O75" i="24" s="1"/>
  <c r="Y75" i="24" s="1"/>
  <c r="N79" i="24"/>
  <c r="X79" i="24" s="1"/>
  <c r="R85" i="24"/>
  <c r="AF94" i="24"/>
  <c r="AG94" i="24" s="1"/>
  <c r="S8" i="24"/>
  <c r="S10" i="24"/>
  <c r="P12" i="24"/>
  <c r="Z12" i="24" s="1"/>
  <c r="AI12" i="24"/>
  <c r="AJ12" i="24" s="1"/>
  <c r="P16" i="24"/>
  <c r="Q16" i="24" s="1"/>
  <c r="AA16" i="24" s="1"/>
  <c r="AC23" i="24"/>
  <c r="AD23" i="24" s="1"/>
  <c r="AC25" i="24"/>
  <c r="AD25" i="24" s="1"/>
  <c r="P33" i="24"/>
  <c r="AM33" i="24" s="1"/>
  <c r="P41" i="24"/>
  <c r="Q41" i="24" s="1"/>
  <c r="AI61" i="24"/>
  <c r="AJ61" i="24" s="1"/>
  <c r="R68" i="24"/>
  <c r="S71" i="24"/>
  <c r="R72" i="24"/>
  <c r="P75" i="24"/>
  <c r="Q75" i="24" s="1"/>
  <c r="P79" i="24"/>
  <c r="Q79" i="24" s="1"/>
  <c r="P82" i="24"/>
  <c r="N83" i="24"/>
  <c r="X83" i="24" s="1"/>
  <c r="N86" i="24"/>
  <c r="X86" i="24" s="1"/>
  <c r="N90" i="24"/>
  <c r="X90" i="24" s="1"/>
  <c r="AF90" i="24"/>
  <c r="AG90" i="24" s="1"/>
  <c r="N92" i="24"/>
  <c r="O92" i="24" s="1"/>
  <c r="Y92" i="24" s="1"/>
  <c r="AC92" i="24"/>
  <c r="AD92" i="24" s="1"/>
  <c r="N94" i="24"/>
  <c r="X94" i="24" s="1"/>
  <c r="N98" i="24"/>
  <c r="O98" i="24" s="1"/>
  <c r="Y98" i="24" s="1"/>
  <c r="AC101" i="24"/>
  <c r="AD101" i="24" s="1"/>
  <c r="N102" i="24"/>
  <c r="X102" i="24" s="1"/>
  <c r="W7" i="24"/>
  <c r="AI7" i="24"/>
  <c r="AJ7" i="24" s="1"/>
  <c r="S7" i="24"/>
  <c r="AF13" i="24"/>
  <c r="AG13" i="24" s="1"/>
  <c r="S11" i="24"/>
  <c r="P11" i="24"/>
  <c r="R11" i="24"/>
  <c r="N11" i="24"/>
  <c r="V11" i="24"/>
  <c r="W14" i="24"/>
  <c r="N14" i="24"/>
  <c r="AI14" i="24"/>
  <c r="AJ14" i="24" s="1"/>
  <c r="AI11" i="24"/>
  <c r="AJ11" i="24" s="1"/>
  <c r="R18" i="24"/>
  <c r="AI18" i="24"/>
  <c r="AJ18" i="24" s="1"/>
  <c r="S19" i="24"/>
  <c r="V19" i="24"/>
  <c r="R19" i="24"/>
  <c r="AC20" i="24"/>
  <c r="AD20" i="24" s="1"/>
  <c r="AI20" i="24"/>
  <c r="AJ20" i="24" s="1"/>
  <c r="V27" i="24"/>
  <c r="R27" i="24"/>
  <c r="N27" i="24"/>
  <c r="S27" i="24"/>
  <c r="P27" i="24"/>
  <c r="AC27" i="24"/>
  <c r="AD27" i="24" s="1"/>
  <c r="AI30" i="24"/>
  <c r="AJ30" i="24" s="1"/>
  <c r="T103" i="24"/>
  <c r="AK103" i="24"/>
  <c r="N19" i="6" s="1"/>
  <c r="P7" i="24"/>
  <c r="AC7" i="24"/>
  <c r="AD7" i="24" s="1"/>
  <c r="P8" i="24"/>
  <c r="AC8" i="24"/>
  <c r="AD8" i="24" s="1"/>
  <c r="P10" i="24"/>
  <c r="V12" i="24"/>
  <c r="AC12" i="24"/>
  <c r="AD12" i="24" s="1"/>
  <c r="AF14" i="24"/>
  <c r="AG14" i="24" s="1"/>
  <c r="R15" i="24"/>
  <c r="AI15" i="24"/>
  <c r="AJ15" i="24" s="1"/>
  <c r="AF18" i="24"/>
  <c r="AG18" i="24" s="1"/>
  <c r="AC19" i="24"/>
  <c r="AD19" i="24" s="1"/>
  <c r="AI19" i="24"/>
  <c r="AJ19" i="24" s="1"/>
  <c r="P21" i="24"/>
  <c r="AF21" i="24"/>
  <c r="AG21" i="24" s="1"/>
  <c r="AI22" i="24"/>
  <c r="AJ22" i="24" s="1"/>
  <c r="AI24" i="24"/>
  <c r="AJ24" i="24" s="1"/>
  <c r="V29" i="24"/>
  <c r="R29" i="24"/>
  <c r="N29" i="24"/>
  <c r="S29" i="24"/>
  <c r="AC29" i="24"/>
  <c r="AD29" i="24" s="1"/>
  <c r="V32" i="24"/>
  <c r="R32" i="24"/>
  <c r="N32" i="24"/>
  <c r="AF32" i="24"/>
  <c r="AG32" i="24" s="1"/>
  <c r="P32" i="24"/>
  <c r="AC32" i="24"/>
  <c r="AD32" i="24" s="1"/>
  <c r="S42" i="24"/>
  <c r="V67" i="24"/>
  <c r="R67" i="24"/>
  <c r="N67" i="24"/>
  <c r="P67" i="24"/>
  <c r="S67" i="24"/>
  <c r="AF67" i="24"/>
  <c r="AG67" i="24" s="1"/>
  <c r="AF72" i="24"/>
  <c r="AG72" i="24" s="1"/>
  <c r="U103" i="24"/>
  <c r="C19" i="6" s="1"/>
  <c r="AL103" i="24"/>
  <c r="O19" i="6" s="1"/>
  <c r="AF11" i="24"/>
  <c r="AG11" i="24" s="1"/>
  <c r="R12" i="24"/>
  <c r="S13" i="24"/>
  <c r="V13" i="24"/>
  <c r="AC13" i="24"/>
  <c r="AD13" i="24" s="1"/>
  <c r="N15" i="24"/>
  <c r="AF15" i="24"/>
  <c r="AG15" i="24" s="1"/>
  <c r="R16" i="24"/>
  <c r="AI16" i="24"/>
  <c r="AJ16" i="24" s="1"/>
  <c r="S17" i="24"/>
  <c r="V17" i="24"/>
  <c r="AC17" i="24"/>
  <c r="AD17" i="24" s="1"/>
  <c r="N19" i="24"/>
  <c r="AF20" i="24"/>
  <c r="AG20" i="24" s="1"/>
  <c r="AC22" i="24"/>
  <c r="AD22" i="24" s="1"/>
  <c r="AC24" i="24"/>
  <c r="AD24" i="24" s="1"/>
  <c r="AF29" i="24"/>
  <c r="AG29" i="24" s="1"/>
  <c r="V37" i="24"/>
  <c r="R37" i="24"/>
  <c r="N37" i="24"/>
  <c r="S37" i="24"/>
  <c r="AC37" i="24"/>
  <c r="AD37" i="24" s="1"/>
  <c r="AF37" i="24"/>
  <c r="AG37" i="24" s="1"/>
  <c r="P37" i="24"/>
  <c r="V56" i="24"/>
  <c r="R56" i="24"/>
  <c r="N56" i="24"/>
  <c r="S56" i="24"/>
  <c r="AF56" i="24"/>
  <c r="AG56" i="24" s="1"/>
  <c r="P56" i="24"/>
  <c r="AC67" i="24"/>
  <c r="AD67" i="24" s="1"/>
  <c r="AI69" i="24"/>
  <c r="AJ69" i="24" s="1"/>
  <c r="AF75" i="24"/>
  <c r="AG75" i="24" s="1"/>
  <c r="V15" i="24"/>
  <c r="AC15" i="24"/>
  <c r="AD15" i="24" s="1"/>
  <c r="S20" i="24"/>
  <c r="V20" i="24"/>
  <c r="R20" i="24"/>
  <c r="N20" i="24"/>
  <c r="AI38" i="24"/>
  <c r="AJ38" i="24" s="1"/>
  <c r="P9" i="24"/>
  <c r="AC9" i="24"/>
  <c r="AD9" i="24" s="1"/>
  <c r="AF10" i="24"/>
  <c r="V16" i="24"/>
  <c r="AC16" i="24"/>
  <c r="AD16" i="24" s="1"/>
  <c r="N18" i="24"/>
  <c r="W23" i="24"/>
  <c r="S23" i="24"/>
  <c r="N23" i="24"/>
  <c r="W25" i="24"/>
  <c r="S25" i="24"/>
  <c r="N25" i="24"/>
  <c r="AF27" i="24"/>
  <c r="AG27" i="24" s="1"/>
  <c r="AC30" i="24"/>
  <c r="AD30" i="24" s="1"/>
  <c r="V35" i="24"/>
  <c r="R35" i="24"/>
  <c r="N35" i="24"/>
  <c r="S35" i="24"/>
  <c r="P35" i="24"/>
  <c r="AC35" i="24"/>
  <c r="AD35" i="24" s="1"/>
  <c r="S50" i="24"/>
  <c r="AI77" i="24"/>
  <c r="AJ77" i="24" s="1"/>
  <c r="AH103" i="24"/>
  <c r="AE103" i="24"/>
  <c r="N7" i="24"/>
  <c r="R7" i="24"/>
  <c r="N8" i="24"/>
  <c r="R8" i="24"/>
  <c r="V8" i="24"/>
  <c r="N9" i="24"/>
  <c r="R9" i="24"/>
  <c r="V9" i="24"/>
  <c r="N10" i="24"/>
  <c r="R10" i="24"/>
  <c r="V10" i="24"/>
  <c r="N12" i="24"/>
  <c r="AF12" i="24"/>
  <c r="AG12" i="24" s="1"/>
  <c r="R13" i="24"/>
  <c r="AI13" i="24"/>
  <c r="AJ13" i="24" s="1"/>
  <c r="S14" i="24"/>
  <c r="V14" i="24"/>
  <c r="AC14" i="24"/>
  <c r="AD14" i="24" s="1"/>
  <c r="P15" i="24"/>
  <c r="N16" i="24"/>
  <c r="AF16" i="24"/>
  <c r="AG16" i="24" s="1"/>
  <c r="R17" i="24"/>
  <c r="AI17" i="24"/>
  <c r="AJ17" i="24" s="1"/>
  <c r="S18" i="24"/>
  <c r="V18" i="24"/>
  <c r="AC18" i="24"/>
  <c r="AD18" i="24" s="1"/>
  <c r="P19" i="24"/>
  <c r="AF19" i="24"/>
  <c r="AG19" i="24" s="1"/>
  <c r="S21" i="24"/>
  <c r="V21" i="24"/>
  <c r="R21" i="24"/>
  <c r="N21" i="24"/>
  <c r="AC21" i="24"/>
  <c r="AD21" i="24" s="1"/>
  <c r="AI21" i="24"/>
  <c r="AJ21" i="24" s="1"/>
  <c r="W22" i="24"/>
  <c r="S22" i="24"/>
  <c r="N22" i="24"/>
  <c r="R23" i="24"/>
  <c r="AI23" i="24"/>
  <c r="AJ23" i="24" s="1"/>
  <c r="W24" i="24"/>
  <c r="S24" i="24"/>
  <c r="N24" i="24"/>
  <c r="R25" i="24"/>
  <c r="AI25" i="24"/>
  <c r="AJ25" i="24" s="1"/>
  <c r="AC26" i="24"/>
  <c r="AD26" i="24" s="1"/>
  <c r="N26" i="24"/>
  <c r="P29" i="24"/>
  <c r="S32" i="24"/>
  <c r="V34" i="24"/>
  <c r="R34" i="24"/>
  <c r="N34" i="24"/>
  <c r="AF34" i="24"/>
  <c r="AG34" i="24" s="1"/>
  <c r="P34" i="24"/>
  <c r="AC34" i="24"/>
  <c r="AD34" i="24" s="1"/>
  <c r="V44" i="24"/>
  <c r="R44" i="24"/>
  <c r="N44" i="24"/>
  <c r="AF44" i="24"/>
  <c r="AG44" i="24" s="1"/>
  <c r="P44" i="24"/>
  <c r="AC44" i="24"/>
  <c r="AD44" i="24" s="1"/>
  <c r="S44" i="24"/>
  <c r="V52" i="24"/>
  <c r="R52" i="24"/>
  <c r="N52" i="24"/>
  <c r="AF52" i="24"/>
  <c r="AG52" i="24" s="1"/>
  <c r="P52" i="24"/>
  <c r="AC52" i="24"/>
  <c r="AD52" i="24" s="1"/>
  <c r="S52" i="24"/>
  <c r="AC56" i="24"/>
  <c r="AD56" i="24" s="1"/>
  <c r="AF83" i="24"/>
  <c r="AG83" i="24" s="1"/>
  <c r="S89" i="24"/>
  <c r="N89" i="24"/>
  <c r="R89" i="24"/>
  <c r="V89" i="24"/>
  <c r="P89" i="24"/>
  <c r="AC89" i="24"/>
  <c r="AD89" i="24" s="1"/>
  <c r="V28" i="24"/>
  <c r="R28" i="24"/>
  <c r="N28" i="24"/>
  <c r="AF28" i="24"/>
  <c r="AG28" i="24" s="1"/>
  <c r="P28" i="24"/>
  <c r="S28" i="24"/>
  <c r="V31" i="24"/>
  <c r="R31" i="24"/>
  <c r="N31" i="24"/>
  <c r="S31" i="24"/>
  <c r="AF31" i="24"/>
  <c r="AG31" i="24" s="1"/>
  <c r="AI32" i="24"/>
  <c r="AJ32" i="24" s="1"/>
  <c r="V36" i="24"/>
  <c r="R36" i="24"/>
  <c r="N36" i="24"/>
  <c r="AF36" i="24"/>
  <c r="AG36" i="24" s="1"/>
  <c r="P36" i="24"/>
  <c r="S36" i="24"/>
  <c r="V39" i="24"/>
  <c r="R39" i="24"/>
  <c r="N39" i="24"/>
  <c r="S39" i="24"/>
  <c r="AC39" i="24"/>
  <c r="AD39" i="24" s="1"/>
  <c r="AI40" i="24"/>
  <c r="AJ40" i="24" s="1"/>
  <c r="V45" i="24"/>
  <c r="R45" i="24"/>
  <c r="N45" i="24"/>
  <c r="S45" i="24"/>
  <c r="P45" i="24"/>
  <c r="AC45" i="24"/>
  <c r="AD45" i="24" s="1"/>
  <c r="AI48" i="24"/>
  <c r="AJ48" i="24" s="1"/>
  <c r="V53" i="24"/>
  <c r="R53" i="24"/>
  <c r="N53" i="24"/>
  <c r="AF53" i="24"/>
  <c r="AG53" i="24" s="1"/>
  <c r="P53" i="24"/>
  <c r="S53" i="24"/>
  <c r="V57" i="24"/>
  <c r="R57" i="24"/>
  <c r="N57" i="24"/>
  <c r="AF57" i="24"/>
  <c r="AG57" i="24" s="1"/>
  <c r="P57" i="24"/>
  <c r="S57" i="24"/>
  <c r="AI70" i="24"/>
  <c r="AJ70" i="24" s="1"/>
  <c r="W81" i="24"/>
  <c r="R81" i="24"/>
  <c r="W84" i="24"/>
  <c r="P84" i="24"/>
  <c r="N84" i="24"/>
  <c r="R84" i="24"/>
  <c r="AI89" i="24"/>
  <c r="AJ89" i="24" s="1"/>
  <c r="AI100" i="24"/>
  <c r="AJ100" i="24" s="1"/>
  <c r="AG22" i="24"/>
  <c r="AI26" i="24"/>
  <c r="AJ26" i="24" s="1"/>
  <c r="V30" i="24"/>
  <c r="R30" i="24"/>
  <c r="N30" i="24"/>
  <c r="AF30" i="24"/>
  <c r="AG30" i="24" s="1"/>
  <c r="P30" i="24"/>
  <c r="S30" i="24"/>
  <c r="V33" i="24"/>
  <c r="R33" i="24"/>
  <c r="N33" i="24"/>
  <c r="S33" i="24"/>
  <c r="AF33" i="24"/>
  <c r="AG33" i="24" s="1"/>
  <c r="AI34" i="24"/>
  <c r="AJ34" i="24" s="1"/>
  <c r="AC40" i="24"/>
  <c r="AD40" i="24" s="1"/>
  <c r="V42" i="24"/>
  <c r="R42" i="24"/>
  <c r="N42" i="24"/>
  <c r="AF42" i="24"/>
  <c r="AG42" i="24" s="1"/>
  <c r="P42" i="24"/>
  <c r="AC42" i="24"/>
  <c r="AD42" i="24" s="1"/>
  <c r="AF45" i="24"/>
  <c r="AG45" i="24" s="1"/>
  <c r="AJ46" i="24"/>
  <c r="V47" i="24"/>
  <c r="R47" i="24"/>
  <c r="N47" i="24"/>
  <c r="S47" i="24"/>
  <c r="AC47" i="24"/>
  <c r="AD47" i="24" s="1"/>
  <c r="AC48" i="24"/>
  <c r="AD48" i="24" s="1"/>
  <c r="V50" i="24"/>
  <c r="R50" i="24"/>
  <c r="N50" i="24"/>
  <c r="AF50" i="24"/>
  <c r="AG50" i="24" s="1"/>
  <c r="P50" i="24"/>
  <c r="AC50" i="24"/>
  <c r="AD50" i="24" s="1"/>
  <c r="AC53" i="24"/>
  <c r="AD53" i="24" s="1"/>
  <c r="AC57" i="24"/>
  <c r="AD57" i="24" s="1"/>
  <c r="AF68" i="24"/>
  <c r="AG68" i="24" s="1"/>
  <c r="W77" i="24"/>
  <c r="R77" i="24"/>
  <c r="AF79" i="24"/>
  <c r="AG79" i="24" s="1"/>
  <c r="AI81" i="24"/>
  <c r="AJ81" i="24" s="1"/>
  <c r="V38" i="24"/>
  <c r="R38" i="24"/>
  <c r="N38" i="24"/>
  <c r="AF38" i="24"/>
  <c r="AG38" i="24" s="1"/>
  <c r="P38" i="24"/>
  <c r="S38" i="24"/>
  <c r="V41" i="24"/>
  <c r="R41" i="24"/>
  <c r="N41" i="24"/>
  <c r="S41" i="24"/>
  <c r="AF41" i="24"/>
  <c r="AG41" i="24" s="1"/>
  <c r="AI42" i="24"/>
  <c r="AJ42" i="24" s="1"/>
  <c r="V46" i="24"/>
  <c r="R46" i="24"/>
  <c r="N46" i="24"/>
  <c r="AF46" i="24"/>
  <c r="AG46" i="24" s="1"/>
  <c r="P46" i="24"/>
  <c r="S46" i="24"/>
  <c r="V49" i="24"/>
  <c r="R49" i="24"/>
  <c r="N49" i="24"/>
  <c r="S49" i="24"/>
  <c r="AF49" i="24"/>
  <c r="AG49" i="24" s="1"/>
  <c r="AI50" i="24"/>
  <c r="AJ50" i="24" s="1"/>
  <c r="V55" i="24"/>
  <c r="R55" i="24"/>
  <c r="N55" i="24"/>
  <c r="AF55" i="24"/>
  <c r="AG55" i="24" s="1"/>
  <c r="P55" i="24"/>
  <c r="S55" i="24"/>
  <c r="AC55" i="24"/>
  <c r="AD55" i="24" s="1"/>
  <c r="V59" i="24"/>
  <c r="R59" i="24"/>
  <c r="N59" i="24"/>
  <c r="P59" i="24"/>
  <c r="AC59" i="24"/>
  <c r="AD59" i="24" s="1"/>
  <c r="V61" i="24"/>
  <c r="R61" i="24"/>
  <c r="N61" i="24"/>
  <c r="P61" i="24"/>
  <c r="AC61" i="24"/>
  <c r="AD61" i="24" s="1"/>
  <c r="AI63" i="24"/>
  <c r="AJ63" i="24" s="1"/>
  <c r="AI65" i="24"/>
  <c r="AJ65" i="24" s="1"/>
  <c r="AF71" i="24"/>
  <c r="AG71" i="24" s="1"/>
  <c r="AI73" i="24"/>
  <c r="AJ73" i="24" s="1"/>
  <c r="W76" i="24"/>
  <c r="P76" i="24"/>
  <c r="N76" i="24"/>
  <c r="W80" i="24"/>
  <c r="P80" i="24"/>
  <c r="N80" i="24"/>
  <c r="AI82" i="24"/>
  <c r="AJ82" i="24" s="1"/>
  <c r="AF84" i="24"/>
  <c r="AG84" i="24" s="1"/>
  <c r="V40" i="24"/>
  <c r="R40" i="24"/>
  <c r="N40" i="24"/>
  <c r="AF40" i="24"/>
  <c r="AG40" i="24" s="1"/>
  <c r="P40" i="24"/>
  <c r="S40" i="24"/>
  <c r="V43" i="24"/>
  <c r="R43" i="24"/>
  <c r="N43" i="24"/>
  <c r="S43" i="24"/>
  <c r="AF43" i="24"/>
  <c r="AG43" i="24" s="1"/>
  <c r="AI44" i="24"/>
  <c r="AJ44" i="24" s="1"/>
  <c r="V48" i="24"/>
  <c r="R48" i="24"/>
  <c r="N48" i="24"/>
  <c r="AF48" i="24"/>
  <c r="AG48" i="24" s="1"/>
  <c r="P48" i="24"/>
  <c r="S48" i="24"/>
  <c r="V51" i="24"/>
  <c r="R51" i="24"/>
  <c r="N51" i="24"/>
  <c r="S51" i="24"/>
  <c r="AF51" i="24"/>
  <c r="AG51" i="24" s="1"/>
  <c r="AI52" i="24"/>
  <c r="AJ52" i="24" s="1"/>
  <c r="V54" i="24"/>
  <c r="R54" i="24"/>
  <c r="N54" i="24"/>
  <c r="S54" i="24"/>
  <c r="AF54" i="24"/>
  <c r="AG54" i="24" s="1"/>
  <c r="P54" i="24"/>
  <c r="AC54" i="24"/>
  <c r="AD54" i="24" s="1"/>
  <c r="V58" i="24"/>
  <c r="R58" i="24"/>
  <c r="N58" i="24"/>
  <c r="S58" i="24"/>
  <c r="AF58" i="24"/>
  <c r="AG58" i="24" s="1"/>
  <c r="P58" i="24"/>
  <c r="AC58" i="24"/>
  <c r="AD58" i="24" s="1"/>
  <c r="Q62" i="24"/>
  <c r="V63" i="24"/>
  <c r="R63" i="24"/>
  <c r="N63" i="24"/>
  <c r="P63" i="24"/>
  <c r="AC63" i="24"/>
  <c r="AD63" i="24" s="1"/>
  <c r="V65" i="24"/>
  <c r="R65" i="24"/>
  <c r="N65" i="24"/>
  <c r="P65" i="24"/>
  <c r="AC65" i="24"/>
  <c r="AD65" i="24" s="1"/>
  <c r="W68" i="24"/>
  <c r="P68" i="24"/>
  <c r="N68" i="24"/>
  <c r="W72" i="24"/>
  <c r="P72" i="24"/>
  <c r="N72" i="24"/>
  <c r="AI74" i="24"/>
  <c r="AJ74" i="24" s="1"/>
  <c r="AF76" i="24"/>
  <c r="AG76" i="24" s="1"/>
  <c r="AI78" i="24"/>
  <c r="AJ78" i="24" s="1"/>
  <c r="AF80" i="24"/>
  <c r="AG80" i="24" s="1"/>
  <c r="W87" i="24"/>
  <c r="P87" i="24"/>
  <c r="AI87" i="24"/>
  <c r="AJ87" i="24" s="1"/>
  <c r="R87" i="24"/>
  <c r="N87" i="24"/>
  <c r="AF91" i="24"/>
  <c r="AG91" i="24" s="1"/>
  <c r="P22" i="24"/>
  <c r="P23" i="24"/>
  <c r="P24" i="24"/>
  <c r="P25" i="24"/>
  <c r="V26" i="24"/>
  <c r="R26" i="24"/>
  <c r="P26" i="24"/>
  <c r="AF26" i="24"/>
  <c r="AG26" i="24" s="1"/>
  <c r="AI27" i="24"/>
  <c r="AJ27" i="24" s="1"/>
  <c r="AI29" i="24"/>
  <c r="AJ29" i="24" s="1"/>
  <c r="AI31" i="24"/>
  <c r="AJ31" i="24" s="1"/>
  <c r="AI33" i="24"/>
  <c r="AJ33" i="24" s="1"/>
  <c r="AI35" i="24"/>
  <c r="AJ35" i="24" s="1"/>
  <c r="AI37" i="24"/>
  <c r="AJ37" i="24" s="1"/>
  <c r="AI39" i="24"/>
  <c r="AJ39" i="24" s="1"/>
  <c r="AI41" i="24"/>
  <c r="AJ41" i="24" s="1"/>
  <c r="AI43" i="24"/>
  <c r="AJ43" i="24" s="1"/>
  <c r="AI45" i="24"/>
  <c r="AJ45" i="24" s="1"/>
  <c r="AI47" i="24"/>
  <c r="AJ47" i="24" s="1"/>
  <c r="AI49" i="24"/>
  <c r="AJ49" i="24" s="1"/>
  <c r="AI51" i="24"/>
  <c r="AJ51" i="24" s="1"/>
  <c r="AI53" i="24"/>
  <c r="AJ53" i="24" s="1"/>
  <c r="AI55" i="24"/>
  <c r="AJ55" i="24" s="1"/>
  <c r="AI57" i="24"/>
  <c r="AJ57" i="24" s="1"/>
  <c r="AI60" i="24"/>
  <c r="AJ60" i="24" s="1"/>
  <c r="V62" i="24"/>
  <c r="R62" i="24"/>
  <c r="N62" i="24"/>
  <c r="S62" i="24"/>
  <c r="AF62" i="24"/>
  <c r="AG62" i="24" s="1"/>
  <c r="AI64" i="24"/>
  <c r="AJ64" i="24" s="1"/>
  <c r="V66" i="24"/>
  <c r="R66" i="24"/>
  <c r="N66" i="24"/>
  <c r="S66" i="24"/>
  <c r="AF66" i="24"/>
  <c r="AG66" i="24" s="1"/>
  <c r="P70" i="24"/>
  <c r="S73" i="24"/>
  <c r="P73" i="24"/>
  <c r="N73" i="24"/>
  <c r="AC73" i="24"/>
  <c r="AD73" i="24" s="1"/>
  <c r="S74" i="24"/>
  <c r="N74" i="24"/>
  <c r="R74" i="24"/>
  <c r="AC74" i="24"/>
  <c r="AD74" i="24" s="1"/>
  <c r="P78" i="24"/>
  <c r="S81" i="24"/>
  <c r="P81" i="24"/>
  <c r="N81" i="24"/>
  <c r="AC81" i="24"/>
  <c r="AD81" i="24" s="1"/>
  <c r="S82" i="24"/>
  <c r="N82" i="24"/>
  <c r="R82" i="24"/>
  <c r="AC82" i="24"/>
  <c r="AD82" i="24" s="1"/>
  <c r="R88" i="24"/>
  <c r="S93" i="24"/>
  <c r="N93" i="24"/>
  <c r="V93" i="24"/>
  <c r="AC93" i="24"/>
  <c r="AD93" i="24" s="1"/>
  <c r="P93" i="24"/>
  <c r="R93" i="24"/>
  <c r="S96" i="24"/>
  <c r="P96" i="24"/>
  <c r="N96" i="24"/>
  <c r="AC96" i="24"/>
  <c r="AD96" i="24" s="1"/>
  <c r="V96" i="24"/>
  <c r="AI97" i="24"/>
  <c r="AJ97" i="24" s="1"/>
  <c r="AI54" i="24"/>
  <c r="AJ54" i="24" s="1"/>
  <c r="AI56" i="24"/>
  <c r="AJ56" i="24" s="1"/>
  <c r="AI58" i="24"/>
  <c r="AJ58" i="24" s="1"/>
  <c r="V60" i="24"/>
  <c r="R60" i="24"/>
  <c r="N60" i="24"/>
  <c r="S60" i="24"/>
  <c r="AF60" i="24"/>
  <c r="AG60" i="24" s="1"/>
  <c r="V64" i="24"/>
  <c r="R64" i="24"/>
  <c r="N64" i="24"/>
  <c r="S64" i="24"/>
  <c r="AF64" i="24"/>
  <c r="AG64" i="24" s="1"/>
  <c r="S69" i="24"/>
  <c r="P69" i="24"/>
  <c r="N69" i="24"/>
  <c r="AC69" i="24"/>
  <c r="AD69" i="24" s="1"/>
  <c r="S70" i="24"/>
  <c r="N70" i="24"/>
  <c r="R70" i="24"/>
  <c r="AC70" i="24"/>
  <c r="AD70" i="24" s="1"/>
  <c r="S77" i="24"/>
  <c r="P77" i="24"/>
  <c r="N77" i="24"/>
  <c r="AC77" i="24"/>
  <c r="AD77" i="24" s="1"/>
  <c r="S78" i="24"/>
  <c r="N78" i="24"/>
  <c r="R78" i="24"/>
  <c r="AC78" i="24"/>
  <c r="AD78" i="24" s="1"/>
  <c r="S85" i="24"/>
  <c r="AC85" i="24"/>
  <c r="AD85" i="24" s="1"/>
  <c r="P85" i="24"/>
  <c r="N85" i="24"/>
  <c r="AF87" i="24"/>
  <c r="AG87" i="24" s="1"/>
  <c r="S88" i="24"/>
  <c r="P88" i="24"/>
  <c r="N88" i="24"/>
  <c r="V88" i="24"/>
  <c r="W100" i="24"/>
  <c r="N100" i="24"/>
  <c r="R100" i="24"/>
  <c r="AF101" i="24"/>
  <c r="AG101" i="24" s="1"/>
  <c r="AF69" i="24"/>
  <c r="AG69" i="24" s="1"/>
  <c r="V71" i="24"/>
  <c r="AC71" i="24"/>
  <c r="AD71" i="24" s="1"/>
  <c r="AF73" i="24"/>
  <c r="AG73" i="24" s="1"/>
  <c r="V75" i="24"/>
  <c r="AC75" i="24"/>
  <c r="AD75" i="24" s="1"/>
  <c r="AF77" i="24"/>
  <c r="AG77" i="24" s="1"/>
  <c r="V79" i="24"/>
  <c r="AC79" i="24"/>
  <c r="AD79" i="24" s="1"/>
  <c r="AF81" i="24"/>
  <c r="AG81" i="24" s="1"/>
  <c r="V83" i="24"/>
  <c r="AC83" i="24"/>
  <c r="AD83" i="24" s="1"/>
  <c r="AI85" i="24"/>
  <c r="AJ85" i="24" s="1"/>
  <c r="W91" i="24"/>
  <c r="P91" i="24"/>
  <c r="AI94" i="24"/>
  <c r="AJ94" i="24" s="1"/>
  <c r="W95" i="24"/>
  <c r="P95" i="24"/>
  <c r="AI95" i="24"/>
  <c r="AJ95" i="24" s="1"/>
  <c r="N95" i="24"/>
  <c r="AI96" i="24"/>
  <c r="AJ96" i="24" s="1"/>
  <c r="AI67" i="24"/>
  <c r="AJ67" i="24" s="1"/>
  <c r="S68" i="24"/>
  <c r="V68" i="24"/>
  <c r="AC68" i="24"/>
  <c r="AD68" i="24" s="1"/>
  <c r="AF70" i="24"/>
  <c r="AG70" i="24" s="1"/>
  <c r="R71" i="24"/>
  <c r="AI71" i="24"/>
  <c r="AJ71" i="24" s="1"/>
  <c r="S72" i="24"/>
  <c r="V72" i="24"/>
  <c r="AC72" i="24"/>
  <c r="AD72" i="24" s="1"/>
  <c r="AF74" i="24"/>
  <c r="AG74" i="24" s="1"/>
  <c r="R75" i="24"/>
  <c r="AI75" i="24"/>
  <c r="AJ75" i="24" s="1"/>
  <c r="S76" i="24"/>
  <c r="V76" i="24"/>
  <c r="AC76" i="24"/>
  <c r="AD76" i="24" s="1"/>
  <c r="AF78" i="24"/>
  <c r="AG78" i="24" s="1"/>
  <c r="R79" i="24"/>
  <c r="AI79" i="24"/>
  <c r="AJ79" i="24" s="1"/>
  <c r="S80" i="24"/>
  <c r="V80" i="24"/>
  <c r="AC80" i="24"/>
  <c r="AD80" i="24" s="1"/>
  <c r="AF82" i="24"/>
  <c r="AG82" i="24" s="1"/>
  <c r="R83" i="24"/>
  <c r="AI83" i="24"/>
  <c r="AJ83" i="24" s="1"/>
  <c r="S84" i="24"/>
  <c r="V84" i="24"/>
  <c r="AC84" i="24"/>
  <c r="AD84" i="24" s="1"/>
  <c r="N91" i="24"/>
  <c r="R95" i="24"/>
  <c r="AF98" i="24"/>
  <c r="AG98" i="24" s="1"/>
  <c r="V86" i="24"/>
  <c r="AC86" i="24"/>
  <c r="AD86" i="24" s="1"/>
  <c r="AF88" i="24"/>
  <c r="AG88" i="24" s="1"/>
  <c r="V90" i="24"/>
  <c r="AC90" i="24"/>
  <c r="AD90" i="24" s="1"/>
  <c r="S92" i="24"/>
  <c r="P92" i="24"/>
  <c r="R92" i="24"/>
  <c r="AF92" i="24"/>
  <c r="AG92" i="24" s="1"/>
  <c r="S97" i="24"/>
  <c r="N97" i="24"/>
  <c r="R97" i="24"/>
  <c r="AC97" i="24"/>
  <c r="AD97" i="24" s="1"/>
  <c r="AI101" i="24"/>
  <c r="AJ101" i="24" s="1"/>
  <c r="AF85" i="24"/>
  <c r="AG85" i="24" s="1"/>
  <c r="R86" i="24"/>
  <c r="AI86" i="24"/>
  <c r="AJ86" i="24" s="1"/>
  <c r="S87" i="24"/>
  <c r="V87" i="24"/>
  <c r="AC87" i="24"/>
  <c r="AD87" i="24" s="1"/>
  <c r="AF89" i="24"/>
  <c r="AG89" i="24" s="1"/>
  <c r="R90" i="24"/>
  <c r="AI90" i="24"/>
  <c r="AJ90" i="24" s="1"/>
  <c r="AC91" i="24"/>
  <c r="AD91" i="24" s="1"/>
  <c r="S91" i="24"/>
  <c r="V91" i="24"/>
  <c r="AI91" i="24"/>
  <c r="AJ91" i="24" s="1"/>
  <c r="AI93" i="24"/>
  <c r="AJ93" i="24" s="1"/>
  <c r="S94" i="24"/>
  <c r="R94" i="24"/>
  <c r="AF95" i="24"/>
  <c r="AG95" i="24" s="1"/>
  <c r="W99" i="24"/>
  <c r="R99" i="24"/>
  <c r="AC100" i="24"/>
  <c r="AD100" i="24" s="1"/>
  <c r="AF102" i="24"/>
  <c r="AG102" i="24" s="1"/>
  <c r="AF96" i="24"/>
  <c r="AG96" i="24" s="1"/>
  <c r="V98" i="24"/>
  <c r="AC98" i="24"/>
  <c r="AD98" i="24" s="1"/>
  <c r="AF99" i="24"/>
  <c r="AG99" i="24" s="1"/>
  <c r="AF93" i="24"/>
  <c r="AG93" i="24" s="1"/>
  <c r="S95" i="24"/>
  <c r="V95" i="24"/>
  <c r="AC95" i="24"/>
  <c r="AD95" i="24" s="1"/>
  <c r="AF97" i="24"/>
  <c r="AG97" i="24" s="1"/>
  <c r="R98" i="24"/>
  <c r="AI98" i="24"/>
  <c r="AJ98" i="24" s="1"/>
  <c r="AC99" i="24"/>
  <c r="AD99" i="24" s="1"/>
  <c r="AF100" i="24"/>
  <c r="AG100" i="24" s="1"/>
  <c r="N101" i="24"/>
  <c r="AI102" i="24"/>
  <c r="AJ102" i="24" s="1"/>
  <c r="S99" i="24"/>
  <c r="S100" i="24"/>
  <c r="S101" i="24"/>
  <c r="S102" i="24"/>
  <c r="P99" i="24"/>
  <c r="P100" i="24"/>
  <c r="P101" i="24"/>
  <c r="P102" i="24"/>
  <c r="B19" i="6" l="1"/>
  <c r="B19" i="33"/>
  <c r="X99" i="24"/>
  <c r="Z31" i="24"/>
  <c r="O83" i="24"/>
  <c r="Y83" i="24" s="1"/>
  <c r="Q90" i="24"/>
  <c r="AN90" i="24" s="1"/>
  <c r="O86" i="24"/>
  <c r="Y86" i="24" s="1"/>
  <c r="I19" i="6"/>
  <c r="AM98" i="24"/>
  <c r="Z75" i="24"/>
  <c r="AM31" i="24"/>
  <c r="AM13" i="24"/>
  <c r="O102" i="24"/>
  <c r="Y102" i="24" s="1"/>
  <c r="AM97" i="24"/>
  <c r="X71" i="24"/>
  <c r="Q20" i="24"/>
  <c r="AA20" i="24" s="1"/>
  <c r="Z94" i="24"/>
  <c r="AM62" i="24"/>
  <c r="Q86" i="24"/>
  <c r="AA86" i="24" s="1"/>
  <c r="Z66" i="24"/>
  <c r="Z20" i="24"/>
  <c r="O94" i="24"/>
  <c r="Y94" i="24" s="1"/>
  <c r="Q60" i="24"/>
  <c r="AA60" i="24" s="1"/>
  <c r="AM86" i="24"/>
  <c r="Q43" i="24"/>
  <c r="AN43" i="24" s="1"/>
  <c r="AM39" i="24"/>
  <c r="X17" i="24"/>
  <c r="Z49" i="24"/>
  <c r="X13" i="24"/>
  <c r="Q83" i="24"/>
  <c r="AA83" i="24" s="1"/>
  <c r="Z51" i="24"/>
  <c r="AM43" i="24"/>
  <c r="AM17" i="24"/>
  <c r="Q18" i="24"/>
  <c r="AA18" i="24" s="1"/>
  <c r="Q14" i="24"/>
  <c r="AA14" i="24" s="1"/>
  <c r="AM75" i="24"/>
  <c r="Q71" i="24"/>
  <c r="AA71" i="24" s="1"/>
  <c r="Q47" i="24"/>
  <c r="AA47" i="24" s="1"/>
  <c r="Z83" i="24"/>
  <c r="Q51" i="24"/>
  <c r="AA51" i="24" s="1"/>
  <c r="Q66" i="24"/>
  <c r="AA66" i="24" s="1"/>
  <c r="Q17" i="24"/>
  <c r="AA17" i="24" s="1"/>
  <c r="AM18" i="24"/>
  <c r="Z14" i="24"/>
  <c r="AM90" i="24"/>
  <c r="X92" i="24"/>
  <c r="Q97" i="24"/>
  <c r="AA97" i="24" s="1"/>
  <c r="AM47" i="24"/>
  <c r="Q39" i="24"/>
  <c r="AN39" i="24" s="1"/>
  <c r="AM49" i="24"/>
  <c r="AM60" i="24"/>
  <c r="Q13" i="24"/>
  <c r="AN13" i="24" s="1"/>
  <c r="Q12" i="24"/>
  <c r="AN12" i="24" s="1"/>
  <c r="O90" i="24"/>
  <c r="Y90" i="24" s="1"/>
  <c r="AM79" i="24"/>
  <c r="AM71" i="24"/>
  <c r="AM12" i="24"/>
  <c r="Q98" i="24"/>
  <c r="AN98" i="24" s="1"/>
  <c r="Q94" i="24"/>
  <c r="AA94" i="24" s="1"/>
  <c r="AM64" i="24"/>
  <c r="X98" i="24"/>
  <c r="Z41" i="24"/>
  <c r="AN16" i="24"/>
  <c r="AM41" i="24"/>
  <c r="AM16" i="24"/>
  <c r="X75" i="24"/>
  <c r="O79" i="24"/>
  <c r="Y79" i="24" s="1"/>
  <c r="Z33" i="24"/>
  <c r="Q64" i="24"/>
  <c r="AN64" i="24" s="1"/>
  <c r="Z16" i="24"/>
  <c r="AM74" i="24"/>
  <c r="Z74" i="24"/>
  <c r="Q74" i="24"/>
  <c r="AM82" i="24"/>
  <c r="Z82" i="24"/>
  <c r="Q82" i="24"/>
  <c r="Z79" i="24"/>
  <c r="Q33" i="24"/>
  <c r="AA33" i="24" s="1"/>
  <c r="O70" i="24"/>
  <c r="Y70" i="24" s="1"/>
  <c r="X70" i="24"/>
  <c r="AM78" i="24"/>
  <c r="Q78" i="24"/>
  <c r="Z78" i="24"/>
  <c r="AM70" i="24"/>
  <c r="Q70" i="24"/>
  <c r="Z70" i="24"/>
  <c r="AM46" i="24"/>
  <c r="Z46" i="24"/>
  <c r="Q46" i="24"/>
  <c r="AM38" i="24"/>
  <c r="Z38" i="24"/>
  <c r="Q38" i="24"/>
  <c r="O42" i="24"/>
  <c r="Y42" i="24" s="1"/>
  <c r="X42" i="24"/>
  <c r="X33" i="24"/>
  <c r="O33" i="24"/>
  <c r="Y33" i="24" s="1"/>
  <c r="AM36" i="24"/>
  <c r="Z36" i="24"/>
  <c r="Q36" i="24"/>
  <c r="X28" i="24"/>
  <c r="O28" i="24"/>
  <c r="Y28" i="24" s="1"/>
  <c r="AN47" i="24"/>
  <c r="AN31" i="24"/>
  <c r="AA31" i="24"/>
  <c r="Z15" i="24"/>
  <c r="Q15" i="24"/>
  <c r="AM15" i="24"/>
  <c r="X7" i="24"/>
  <c r="O7" i="24"/>
  <c r="Y7" i="24" s="1"/>
  <c r="O20" i="24"/>
  <c r="Y20" i="24" s="1"/>
  <c r="X20" i="24"/>
  <c r="Q100" i="24"/>
  <c r="Z100" i="24"/>
  <c r="AM100" i="24"/>
  <c r="Z92" i="24"/>
  <c r="AM92" i="24"/>
  <c r="Q92" i="24"/>
  <c r="O91" i="24"/>
  <c r="Y91" i="24" s="1"/>
  <c r="X91" i="24"/>
  <c r="O95" i="24"/>
  <c r="Y95" i="24" s="1"/>
  <c r="X95" i="24"/>
  <c r="AM91" i="24"/>
  <c r="Q91" i="24"/>
  <c r="Z91" i="24"/>
  <c r="O69" i="24"/>
  <c r="Y69" i="24" s="1"/>
  <c r="X69" i="24"/>
  <c r="O96" i="24"/>
  <c r="Y96" i="24" s="1"/>
  <c r="X96" i="24"/>
  <c r="Q93" i="24"/>
  <c r="AM93" i="24"/>
  <c r="Z93" i="24"/>
  <c r="O82" i="24"/>
  <c r="Y82" i="24" s="1"/>
  <c r="X82" i="24"/>
  <c r="Z81" i="24"/>
  <c r="Q81" i="24"/>
  <c r="AM81" i="24"/>
  <c r="O74" i="24"/>
  <c r="Y74" i="24" s="1"/>
  <c r="X74" i="24"/>
  <c r="Z73" i="24"/>
  <c r="Q73" i="24"/>
  <c r="AM73" i="24"/>
  <c r="O66" i="24"/>
  <c r="Y66" i="24" s="1"/>
  <c r="X66" i="24"/>
  <c r="AM23" i="24"/>
  <c r="Z23" i="24"/>
  <c r="Q23" i="24"/>
  <c r="O87" i="24"/>
  <c r="Y87" i="24" s="1"/>
  <c r="X87" i="24"/>
  <c r="AM72" i="24"/>
  <c r="Q72" i="24"/>
  <c r="Z72" i="24"/>
  <c r="X63" i="24"/>
  <c r="O63" i="24"/>
  <c r="Y63" i="24" s="1"/>
  <c r="X54" i="24"/>
  <c r="O54" i="24"/>
  <c r="Y54" i="24" s="1"/>
  <c r="X48" i="24"/>
  <c r="O48" i="24"/>
  <c r="Y48" i="24" s="1"/>
  <c r="X40" i="24"/>
  <c r="O40" i="24"/>
  <c r="Y40" i="24" s="1"/>
  <c r="O76" i="24"/>
  <c r="Y76" i="24" s="1"/>
  <c r="X76" i="24"/>
  <c r="X59" i="24"/>
  <c r="O59" i="24"/>
  <c r="Y59" i="24" s="1"/>
  <c r="O50" i="24"/>
  <c r="Y50" i="24" s="1"/>
  <c r="X50" i="24"/>
  <c r="X30" i="24"/>
  <c r="O30" i="24"/>
  <c r="Y30" i="24" s="1"/>
  <c r="X57" i="24"/>
  <c r="O57" i="24"/>
  <c r="Y57" i="24" s="1"/>
  <c r="AM53" i="24"/>
  <c r="Z53" i="24"/>
  <c r="Q53" i="24"/>
  <c r="AM45" i="24"/>
  <c r="Z45" i="24"/>
  <c r="Q45" i="24"/>
  <c r="O89" i="24"/>
  <c r="Y89" i="24" s="1"/>
  <c r="X89" i="24"/>
  <c r="AM52" i="24"/>
  <c r="Z52" i="24"/>
  <c r="Q52" i="24"/>
  <c r="O44" i="24"/>
  <c r="Y44" i="24" s="1"/>
  <c r="X44" i="24"/>
  <c r="AM29" i="24"/>
  <c r="Z29" i="24"/>
  <c r="Q29" i="24"/>
  <c r="X22" i="24"/>
  <c r="O22" i="24"/>
  <c r="Y22" i="24" s="1"/>
  <c r="O16" i="24"/>
  <c r="Y16" i="24" s="1"/>
  <c r="X16" i="24"/>
  <c r="X9" i="24"/>
  <c r="O9" i="24"/>
  <c r="Y9" i="24" s="1"/>
  <c r="X35" i="24"/>
  <c r="O35" i="24"/>
  <c r="Y35" i="24" s="1"/>
  <c r="O18" i="24"/>
  <c r="Y18" i="24" s="1"/>
  <c r="X18" i="24"/>
  <c r="AM56" i="24"/>
  <c r="Z56" i="24"/>
  <c r="Q56" i="24"/>
  <c r="O32" i="24"/>
  <c r="Y32" i="24" s="1"/>
  <c r="X32" i="24"/>
  <c r="X27" i="24"/>
  <c r="O27" i="24"/>
  <c r="Y27" i="24" s="1"/>
  <c r="O11" i="24"/>
  <c r="Y11" i="24" s="1"/>
  <c r="X11" i="24"/>
  <c r="AM99" i="24"/>
  <c r="Q99" i="24"/>
  <c r="Z99" i="24"/>
  <c r="AN75" i="24"/>
  <c r="AA75" i="24"/>
  <c r="X64" i="24"/>
  <c r="O64" i="24"/>
  <c r="Y64" i="24" s="1"/>
  <c r="Z96" i="24"/>
  <c r="Q96" i="24"/>
  <c r="AM96" i="24"/>
  <c r="AM22" i="24"/>
  <c r="Z22" i="24"/>
  <c r="Q22" i="24"/>
  <c r="AM54" i="24"/>
  <c r="Z54" i="24"/>
  <c r="Q54" i="24"/>
  <c r="O80" i="24"/>
  <c r="Y80" i="24" s="1"/>
  <c r="X80" i="24"/>
  <c r="X39" i="24"/>
  <c r="O39" i="24"/>
  <c r="Y39" i="24" s="1"/>
  <c r="O12" i="24"/>
  <c r="Y12" i="24" s="1"/>
  <c r="X12" i="24"/>
  <c r="AM10" i="24"/>
  <c r="Z10" i="24"/>
  <c r="Q10" i="24"/>
  <c r="O14" i="24"/>
  <c r="Y14" i="24" s="1"/>
  <c r="X14" i="24"/>
  <c r="O88" i="24"/>
  <c r="Y88" i="24" s="1"/>
  <c r="X88" i="24"/>
  <c r="O78" i="24"/>
  <c r="Y78" i="24" s="1"/>
  <c r="X78" i="24"/>
  <c r="X60" i="24"/>
  <c r="O60" i="24"/>
  <c r="Y60" i="24" s="1"/>
  <c r="O62" i="24"/>
  <c r="Y62" i="24" s="1"/>
  <c r="X62" i="24"/>
  <c r="AM25" i="24"/>
  <c r="Z25" i="24"/>
  <c r="Q25" i="24"/>
  <c r="O68" i="24"/>
  <c r="Y68" i="24" s="1"/>
  <c r="X68" i="24"/>
  <c r="AM65" i="24"/>
  <c r="Z65" i="24"/>
  <c r="Q65" i="24"/>
  <c r="AN60" i="24"/>
  <c r="AM58" i="24"/>
  <c r="Z58" i="24"/>
  <c r="Q58" i="24"/>
  <c r="X51" i="24"/>
  <c r="O51" i="24"/>
  <c r="Y51" i="24" s="1"/>
  <c r="AM48" i="24"/>
  <c r="Z48" i="24"/>
  <c r="Q48" i="24"/>
  <c r="X43" i="24"/>
  <c r="O43" i="24"/>
  <c r="Y43" i="24" s="1"/>
  <c r="AM40" i="24"/>
  <c r="Z40" i="24"/>
  <c r="Q40" i="24"/>
  <c r="AM80" i="24"/>
  <c r="Q80" i="24"/>
  <c r="Z80" i="24"/>
  <c r="AM61" i="24"/>
  <c r="Z61" i="24"/>
  <c r="Q61" i="24"/>
  <c r="AM50" i="24"/>
  <c r="Z50" i="24"/>
  <c r="Q50" i="24"/>
  <c r="X47" i="24"/>
  <c r="O47" i="24"/>
  <c r="Y47" i="24" s="1"/>
  <c r="AM30" i="24"/>
  <c r="Z30" i="24"/>
  <c r="Q30" i="24"/>
  <c r="O84" i="24"/>
  <c r="Y84" i="24" s="1"/>
  <c r="X84" i="24"/>
  <c r="AM57" i="24"/>
  <c r="Z57" i="24"/>
  <c r="Q57" i="24"/>
  <c r="X53" i="24"/>
  <c r="O53" i="24"/>
  <c r="Y53" i="24" s="1"/>
  <c r="X45" i="24"/>
  <c r="O45" i="24"/>
  <c r="Y45" i="24" s="1"/>
  <c r="O52" i="24"/>
  <c r="Y52" i="24" s="1"/>
  <c r="X52" i="24"/>
  <c r="AM44" i="24"/>
  <c r="Z44" i="24"/>
  <c r="Q44" i="24"/>
  <c r="X24" i="24"/>
  <c r="O24" i="24"/>
  <c r="Y24" i="24" s="1"/>
  <c r="O21" i="24"/>
  <c r="Y21" i="24" s="1"/>
  <c r="X21" i="24"/>
  <c r="AN49" i="24"/>
  <c r="AA49" i="24"/>
  <c r="AM35" i="24"/>
  <c r="Z35" i="24"/>
  <c r="Q35" i="24"/>
  <c r="X25" i="24"/>
  <c r="O25" i="24"/>
  <c r="Y25" i="24" s="1"/>
  <c r="AM37" i="24"/>
  <c r="Z37" i="24"/>
  <c r="Q37" i="24"/>
  <c r="X37" i="24"/>
  <c r="O37" i="24"/>
  <c r="Y37" i="24" s="1"/>
  <c r="O19" i="24"/>
  <c r="Y19" i="24" s="1"/>
  <c r="X19" i="24"/>
  <c r="X67" i="24"/>
  <c r="O67" i="24"/>
  <c r="Y67" i="24" s="1"/>
  <c r="AN41" i="24"/>
  <c r="AA41" i="24"/>
  <c r="AM32" i="24"/>
  <c r="Z32" i="24"/>
  <c r="Q32" i="24"/>
  <c r="AM27" i="24"/>
  <c r="Z27" i="24"/>
  <c r="Q27" i="24"/>
  <c r="AN18" i="24"/>
  <c r="Z11" i="24"/>
  <c r="AM11" i="24"/>
  <c r="Q11" i="24"/>
  <c r="O85" i="24"/>
  <c r="Y85" i="24" s="1"/>
  <c r="X85" i="24"/>
  <c r="O77" i="24"/>
  <c r="Y77" i="24" s="1"/>
  <c r="X77" i="24"/>
  <c r="Z69" i="24"/>
  <c r="Q69" i="24"/>
  <c r="AM69" i="24"/>
  <c r="X58" i="24"/>
  <c r="O58" i="24"/>
  <c r="Y58" i="24" s="1"/>
  <c r="AM76" i="24"/>
  <c r="Q76" i="24"/>
  <c r="Z76" i="24"/>
  <c r="AM55" i="24"/>
  <c r="Z55" i="24"/>
  <c r="Q55" i="24"/>
  <c r="X49" i="24"/>
  <c r="O49" i="24"/>
  <c r="Y49" i="24" s="1"/>
  <c r="X41" i="24"/>
  <c r="O41" i="24"/>
  <c r="Y41" i="24" s="1"/>
  <c r="AM89" i="24"/>
  <c r="Z89" i="24"/>
  <c r="Q89" i="24"/>
  <c r="O34" i="24"/>
  <c r="Y34" i="24" s="1"/>
  <c r="X34" i="24"/>
  <c r="O26" i="24"/>
  <c r="Y26" i="24" s="1"/>
  <c r="X26" i="24"/>
  <c r="X10" i="24"/>
  <c r="O10" i="24"/>
  <c r="Y10" i="24" s="1"/>
  <c r="X23" i="24"/>
  <c r="O23" i="24"/>
  <c r="Y23" i="24" s="1"/>
  <c r="O15" i="24"/>
  <c r="Y15" i="24" s="1"/>
  <c r="X15" i="24"/>
  <c r="Z67" i="24"/>
  <c r="AM67" i="24"/>
  <c r="Q67" i="24"/>
  <c r="X29" i="24"/>
  <c r="O29" i="24"/>
  <c r="Y29" i="24" s="1"/>
  <c r="AM21" i="24"/>
  <c r="Z21" i="24"/>
  <c r="Q21" i="24"/>
  <c r="AM7" i="24"/>
  <c r="Z7" i="24"/>
  <c r="Q7" i="24"/>
  <c r="Z102" i="24"/>
  <c r="AM102" i="24"/>
  <c r="Q102" i="24"/>
  <c r="O97" i="24"/>
  <c r="Y97" i="24" s="1"/>
  <c r="X97" i="24"/>
  <c r="AM95" i="24"/>
  <c r="Q95" i="24"/>
  <c r="Z95" i="24"/>
  <c r="X100" i="24"/>
  <c r="O100" i="24"/>
  <c r="Y100" i="24" s="1"/>
  <c r="Z85" i="24"/>
  <c r="Q85" i="24"/>
  <c r="AM85" i="24"/>
  <c r="Z77" i="24"/>
  <c r="Q77" i="24"/>
  <c r="AM77" i="24"/>
  <c r="Z101" i="24"/>
  <c r="Q101" i="24"/>
  <c r="AM101" i="24"/>
  <c r="X101" i="24"/>
  <c r="O101" i="24"/>
  <c r="Y101" i="24" s="1"/>
  <c r="Z88" i="24"/>
  <c r="Q88" i="24"/>
  <c r="AM88" i="24"/>
  <c r="O93" i="24"/>
  <c r="Y93" i="24" s="1"/>
  <c r="X93" i="24"/>
  <c r="O81" i="24"/>
  <c r="Y81" i="24" s="1"/>
  <c r="X81" i="24"/>
  <c r="AN79" i="24"/>
  <c r="AA79" i="24"/>
  <c r="O73" i="24"/>
  <c r="Y73" i="24" s="1"/>
  <c r="X73" i="24"/>
  <c r="AM26" i="24"/>
  <c r="Z26" i="24"/>
  <c r="Q26" i="24"/>
  <c r="AM24" i="24"/>
  <c r="Z24" i="24"/>
  <c r="Q24" i="24"/>
  <c r="AM87" i="24"/>
  <c r="Q87" i="24"/>
  <c r="Z87" i="24"/>
  <c r="O72" i="24"/>
  <c r="Y72" i="24" s="1"/>
  <c r="X72" i="24"/>
  <c r="AM68" i="24"/>
  <c r="Q68" i="24"/>
  <c r="Z68" i="24"/>
  <c r="X65" i="24"/>
  <c r="O65" i="24"/>
  <c r="Y65" i="24" s="1"/>
  <c r="AM63" i="24"/>
  <c r="Z63" i="24"/>
  <c r="Q63" i="24"/>
  <c r="AN62" i="24"/>
  <c r="AA62" i="24"/>
  <c r="AN86" i="24"/>
  <c r="O61" i="24"/>
  <c r="Y61" i="24" s="1"/>
  <c r="X61" i="24"/>
  <c r="AM59" i="24"/>
  <c r="Z59" i="24"/>
  <c r="Q59" i="24"/>
  <c r="X55" i="24"/>
  <c r="O55" i="24"/>
  <c r="Y55" i="24" s="1"/>
  <c r="X46" i="24"/>
  <c r="O46" i="24"/>
  <c r="Y46" i="24" s="1"/>
  <c r="X38" i="24"/>
  <c r="O38" i="24"/>
  <c r="Y38" i="24" s="1"/>
  <c r="AM42" i="24"/>
  <c r="Z42" i="24"/>
  <c r="Q42" i="24"/>
  <c r="AM84" i="24"/>
  <c r="Q84" i="24"/>
  <c r="Z84" i="24"/>
  <c r="X36" i="24"/>
  <c r="O36" i="24"/>
  <c r="Y36" i="24" s="1"/>
  <c r="X31" i="24"/>
  <c r="O31" i="24"/>
  <c r="Y31" i="24" s="1"/>
  <c r="AM28" i="24"/>
  <c r="Z28" i="24"/>
  <c r="Q28" i="24"/>
  <c r="AM34" i="24"/>
  <c r="Z34" i="24"/>
  <c r="Q34" i="24"/>
  <c r="AM19" i="24"/>
  <c r="Z19" i="24"/>
  <c r="Q19" i="24"/>
  <c r="X8" i="24"/>
  <c r="O8" i="24"/>
  <c r="Y8" i="24" s="1"/>
  <c r="AM9" i="24"/>
  <c r="Z9" i="24"/>
  <c r="Q9" i="24"/>
  <c r="X56" i="24"/>
  <c r="O56" i="24"/>
  <c r="Y56" i="24" s="1"/>
  <c r="AM8" i="24"/>
  <c r="Z8" i="24"/>
  <c r="Q8" i="24"/>
  <c r="AG10" i="24"/>
  <c r="AN83" i="24" l="1"/>
  <c r="AA90" i="24"/>
  <c r="AN66" i="24"/>
  <c r="AA39" i="24"/>
  <c r="AA43" i="24"/>
  <c r="AN71" i="24"/>
  <c r="AA12" i="24"/>
  <c r="AN94" i="24"/>
  <c r="AN20" i="24"/>
  <c r="AN14" i="24"/>
  <c r="AN51" i="24"/>
  <c r="AN17" i="24"/>
  <c r="AN97" i="24"/>
  <c r="AN33" i="24"/>
  <c r="AA98" i="24"/>
  <c r="AA13" i="24"/>
  <c r="AA82" i="24"/>
  <c r="AN82" i="24"/>
  <c r="AA64" i="24"/>
  <c r="AN74" i="24"/>
  <c r="AA74" i="24"/>
  <c r="AN88" i="24"/>
  <c r="AA88" i="24"/>
  <c r="AN37" i="24"/>
  <c r="AA37" i="24"/>
  <c r="AA46" i="24"/>
  <c r="AN46" i="24"/>
  <c r="AA59" i="24"/>
  <c r="AN59" i="24"/>
  <c r="AN19" i="24"/>
  <c r="AA19" i="24"/>
  <c r="AA9" i="24"/>
  <c r="AN9" i="24"/>
  <c r="AN24" i="24"/>
  <c r="AA24" i="24"/>
  <c r="AN7" i="24"/>
  <c r="AA7" i="24"/>
  <c r="AN67" i="24"/>
  <c r="AA67" i="24"/>
  <c r="AA55" i="24"/>
  <c r="AN55" i="24"/>
  <c r="AN76" i="24"/>
  <c r="AA76" i="24"/>
  <c r="AA44" i="24"/>
  <c r="AN44" i="24"/>
  <c r="AA30" i="24"/>
  <c r="AN30" i="24"/>
  <c r="AA40" i="24"/>
  <c r="AN40" i="24"/>
  <c r="AN25" i="24"/>
  <c r="AA25" i="24"/>
  <c r="AN45" i="24"/>
  <c r="AA45" i="24"/>
  <c r="AN93" i="24"/>
  <c r="AA93" i="24"/>
  <c r="AN92" i="24"/>
  <c r="AA92" i="24"/>
  <c r="AN78" i="24"/>
  <c r="AA78" i="24"/>
  <c r="AN77" i="24"/>
  <c r="AA77" i="24"/>
  <c r="AN35" i="24"/>
  <c r="AA35" i="24"/>
  <c r="AN99" i="24"/>
  <c r="AA99" i="24"/>
  <c r="AN56" i="24"/>
  <c r="AA56" i="24"/>
  <c r="AN73" i="24"/>
  <c r="AA73" i="24"/>
  <c r="AN70" i="24"/>
  <c r="AA70" i="24"/>
  <c r="AN87" i="24"/>
  <c r="AA87" i="24"/>
  <c r="AN101" i="24"/>
  <c r="AA101" i="24"/>
  <c r="AN85" i="24"/>
  <c r="AA85" i="24"/>
  <c r="AN11" i="24"/>
  <c r="AA11" i="24"/>
  <c r="AA32" i="24"/>
  <c r="AN32" i="24"/>
  <c r="AA61" i="24"/>
  <c r="AN61" i="24"/>
  <c r="AN80" i="24"/>
  <c r="AA80" i="24"/>
  <c r="AN58" i="24"/>
  <c r="AA58" i="24"/>
  <c r="AN22" i="24"/>
  <c r="AA22" i="24"/>
  <c r="AN96" i="24"/>
  <c r="AA96" i="24"/>
  <c r="AN29" i="24"/>
  <c r="AA29" i="24"/>
  <c r="AN81" i="24"/>
  <c r="AA81" i="24"/>
  <c r="AN91" i="24"/>
  <c r="AA91" i="24"/>
  <c r="AA38" i="24"/>
  <c r="AN38" i="24"/>
  <c r="AA8" i="24"/>
  <c r="AN8" i="24"/>
  <c r="AN68" i="24"/>
  <c r="AA68" i="24"/>
  <c r="AN89" i="24"/>
  <c r="AA89" i="24"/>
  <c r="AN69" i="24"/>
  <c r="AA69" i="24"/>
  <c r="AA50" i="24"/>
  <c r="AN50" i="24"/>
  <c r="AA48" i="24"/>
  <c r="AN48" i="24"/>
  <c r="AN10" i="24"/>
  <c r="AA10" i="24"/>
  <c r="AN100" i="24"/>
  <c r="AA100" i="24"/>
  <c r="AA34" i="24"/>
  <c r="AN34" i="24"/>
  <c r="AA28" i="24"/>
  <c r="AN28" i="24"/>
  <c r="AN84" i="24"/>
  <c r="AA84" i="24"/>
  <c r="AA42" i="24"/>
  <c r="AN42" i="24"/>
  <c r="AA63" i="24"/>
  <c r="AN63" i="24"/>
  <c r="AA26" i="24"/>
  <c r="AN26" i="24"/>
  <c r="AN95" i="24"/>
  <c r="AA95" i="24"/>
  <c r="AN102" i="24"/>
  <c r="AA102" i="24"/>
  <c r="AN21" i="24"/>
  <c r="AA21" i="24"/>
  <c r="AN27" i="24"/>
  <c r="AA27" i="24"/>
  <c r="AA57" i="24"/>
  <c r="AN57" i="24"/>
  <c r="AA65" i="24"/>
  <c r="AN65" i="24"/>
  <c r="AN54" i="24"/>
  <c r="AA54" i="24"/>
  <c r="AA52" i="24"/>
  <c r="AN52" i="24"/>
  <c r="AA53" i="24"/>
  <c r="AN53" i="24"/>
  <c r="AN72" i="24"/>
  <c r="AA72" i="24"/>
  <c r="AN23" i="24"/>
  <c r="AA23" i="24"/>
  <c r="AN15" i="24"/>
  <c r="AA15" i="24"/>
  <c r="AA36" i="24"/>
  <c r="AN36" i="24"/>
  <c r="AB103" i="23" l="1"/>
  <c r="AL102" i="23"/>
  <c r="AK102" i="23"/>
  <c r="AH102" i="23"/>
  <c r="AE102" i="23"/>
  <c r="U102" i="23"/>
  <c r="T102" i="23"/>
  <c r="M102" i="23"/>
  <c r="L102" i="23"/>
  <c r="AL101" i="23"/>
  <c r="AK101" i="23"/>
  <c r="AH101" i="23"/>
  <c r="AE101" i="23"/>
  <c r="W101" i="23"/>
  <c r="U101" i="23"/>
  <c r="T101" i="23"/>
  <c r="M101" i="23"/>
  <c r="L101" i="23"/>
  <c r="AL100" i="23"/>
  <c r="AK100" i="23"/>
  <c r="AH100" i="23"/>
  <c r="AE100" i="23"/>
  <c r="U100" i="23"/>
  <c r="T100" i="23"/>
  <c r="M100" i="23"/>
  <c r="L100" i="23"/>
  <c r="AL99" i="23"/>
  <c r="AK99" i="23"/>
  <c r="AH99" i="23"/>
  <c r="AE99" i="23"/>
  <c r="U99" i="23"/>
  <c r="T99" i="23"/>
  <c r="M99" i="23"/>
  <c r="W99" i="23" s="1"/>
  <c r="L99" i="23"/>
  <c r="AL98" i="23"/>
  <c r="AK98" i="23"/>
  <c r="AH98" i="23"/>
  <c r="AE98" i="23"/>
  <c r="U98" i="23"/>
  <c r="T98" i="23"/>
  <c r="M98" i="23"/>
  <c r="L98" i="23"/>
  <c r="AL97" i="23"/>
  <c r="AK97" i="23"/>
  <c r="AH97" i="23"/>
  <c r="AE97" i="23"/>
  <c r="U97" i="23"/>
  <c r="T97" i="23"/>
  <c r="M97" i="23"/>
  <c r="L97" i="23"/>
  <c r="AL96" i="23"/>
  <c r="AK96" i="23"/>
  <c r="AH96" i="23"/>
  <c r="AE96" i="23"/>
  <c r="U96" i="23"/>
  <c r="T96" i="23"/>
  <c r="M96" i="23"/>
  <c r="W96" i="23" s="1"/>
  <c r="L96" i="23"/>
  <c r="AL95" i="23"/>
  <c r="AK95" i="23"/>
  <c r="AH95" i="23"/>
  <c r="AE95" i="23"/>
  <c r="U95" i="23"/>
  <c r="T95" i="23"/>
  <c r="M95" i="23"/>
  <c r="W95" i="23" s="1"/>
  <c r="L95" i="23"/>
  <c r="AL94" i="23"/>
  <c r="AK94" i="23"/>
  <c r="AH94" i="23"/>
  <c r="AE94" i="23"/>
  <c r="U94" i="23"/>
  <c r="T94" i="23"/>
  <c r="M94" i="23"/>
  <c r="W94" i="23" s="1"/>
  <c r="L94" i="23"/>
  <c r="AL93" i="23"/>
  <c r="AK93" i="23"/>
  <c r="AH93" i="23"/>
  <c r="AE93" i="23"/>
  <c r="U93" i="23"/>
  <c r="T93" i="23"/>
  <c r="M93" i="23"/>
  <c r="W93" i="23" s="1"/>
  <c r="L93" i="23"/>
  <c r="AL92" i="23"/>
  <c r="AK92" i="23"/>
  <c r="AH92" i="23"/>
  <c r="AE92" i="23"/>
  <c r="U92" i="23"/>
  <c r="T92" i="23"/>
  <c r="M92" i="23"/>
  <c r="W92" i="23" s="1"/>
  <c r="L92" i="23"/>
  <c r="AL91" i="23"/>
  <c r="AK91" i="23"/>
  <c r="AH91" i="23"/>
  <c r="AE91" i="23"/>
  <c r="U91" i="23"/>
  <c r="T91" i="23"/>
  <c r="M91" i="23"/>
  <c r="W91" i="23" s="1"/>
  <c r="L91" i="23"/>
  <c r="AL90" i="23"/>
  <c r="AK90" i="23"/>
  <c r="AH90" i="23"/>
  <c r="AE90" i="23"/>
  <c r="U90" i="23"/>
  <c r="T90" i="23"/>
  <c r="M90" i="23"/>
  <c r="L90" i="23"/>
  <c r="AL89" i="23"/>
  <c r="AK89" i="23"/>
  <c r="AH89" i="23"/>
  <c r="AE89" i="23"/>
  <c r="U89" i="23"/>
  <c r="T89" i="23"/>
  <c r="M89" i="23"/>
  <c r="W89" i="23" s="1"/>
  <c r="L89" i="23"/>
  <c r="AL88" i="23"/>
  <c r="AK88" i="23"/>
  <c r="AH88" i="23"/>
  <c r="AE88" i="23"/>
  <c r="U88" i="23"/>
  <c r="T88" i="23"/>
  <c r="M88" i="23"/>
  <c r="W88" i="23" s="1"/>
  <c r="L88" i="23"/>
  <c r="AL87" i="23"/>
  <c r="AK87" i="23"/>
  <c r="AH87" i="23"/>
  <c r="AE87" i="23"/>
  <c r="U87" i="23"/>
  <c r="T87" i="23"/>
  <c r="M87" i="23"/>
  <c r="W87" i="23" s="1"/>
  <c r="L87" i="23"/>
  <c r="V87" i="23" s="1"/>
  <c r="AL86" i="23"/>
  <c r="AK86" i="23"/>
  <c r="AH86" i="23"/>
  <c r="AE86" i="23"/>
  <c r="U86" i="23"/>
  <c r="T86" i="23"/>
  <c r="M86" i="23"/>
  <c r="W86" i="23" s="1"/>
  <c r="L86" i="23"/>
  <c r="V86" i="23" s="1"/>
  <c r="AL85" i="23"/>
  <c r="AK85" i="23"/>
  <c r="AH85" i="23"/>
  <c r="AE85" i="23"/>
  <c r="U85" i="23"/>
  <c r="T85" i="23"/>
  <c r="M85" i="23"/>
  <c r="L85" i="23"/>
  <c r="AL84" i="23"/>
  <c r="AK84" i="23"/>
  <c r="AH84" i="23"/>
  <c r="AE84" i="23"/>
  <c r="U84" i="23"/>
  <c r="T84" i="23"/>
  <c r="M84" i="23"/>
  <c r="W84" i="23" s="1"/>
  <c r="L84" i="23"/>
  <c r="AL83" i="23"/>
  <c r="AK83" i="23"/>
  <c r="AH83" i="23"/>
  <c r="AE83" i="23"/>
  <c r="U83" i="23"/>
  <c r="T83" i="23"/>
  <c r="M83" i="23"/>
  <c r="W83" i="23" s="1"/>
  <c r="L83" i="23"/>
  <c r="AL82" i="23"/>
  <c r="AK82" i="23"/>
  <c r="AH82" i="23"/>
  <c r="AE82" i="23"/>
  <c r="U82" i="23"/>
  <c r="T82" i="23"/>
  <c r="M82" i="23"/>
  <c r="W82" i="23" s="1"/>
  <c r="L82" i="23"/>
  <c r="V82" i="23" s="1"/>
  <c r="AL81" i="23"/>
  <c r="AK81" i="23"/>
  <c r="AH81" i="23"/>
  <c r="AE81" i="23"/>
  <c r="U81" i="23"/>
  <c r="T81" i="23"/>
  <c r="M81" i="23"/>
  <c r="L81" i="23"/>
  <c r="AL80" i="23"/>
  <c r="AK80" i="23"/>
  <c r="AH80" i="23"/>
  <c r="AE80" i="23"/>
  <c r="U80" i="23"/>
  <c r="T80" i="23"/>
  <c r="M80" i="23"/>
  <c r="L80" i="23"/>
  <c r="AL79" i="23"/>
  <c r="AK79" i="23"/>
  <c r="AH79" i="23"/>
  <c r="AE79" i="23"/>
  <c r="U79" i="23"/>
  <c r="T79" i="23"/>
  <c r="M79" i="23"/>
  <c r="W79" i="23" s="1"/>
  <c r="L79" i="23"/>
  <c r="AL78" i="23"/>
  <c r="AK78" i="23"/>
  <c r="AH78" i="23"/>
  <c r="AE78" i="23"/>
  <c r="U78" i="23"/>
  <c r="T78" i="23"/>
  <c r="M78" i="23"/>
  <c r="W78" i="23" s="1"/>
  <c r="L78" i="23"/>
  <c r="AL77" i="23"/>
  <c r="AK77" i="23"/>
  <c r="AH77" i="23"/>
  <c r="AE77" i="23"/>
  <c r="U77" i="23"/>
  <c r="T77" i="23"/>
  <c r="M77" i="23"/>
  <c r="L77" i="23"/>
  <c r="AL76" i="23"/>
  <c r="AK76" i="23"/>
  <c r="AH76" i="23"/>
  <c r="AE76" i="23"/>
  <c r="U76" i="23"/>
  <c r="T76" i="23"/>
  <c r="M76" i="23"/>
  <c r="W76" i="23" s="1"/>
  <c r="L76" i="23"/>
  <c r="AL75" i="23"/>
  <c r="AK75" i="23"/>
  <c r="AH75" i="23"/>
  <c r="AE75" i="23"/>
  <c r="U75" i="23"/>
  <c r="T75" i="23"/>
  <c r="M75" i="23"/>
  <c r="W75" i="23" s="1"/>
  <c r="L75" i="23"/>
  <c r="AL74" i="23"/>
  <c r="AK74" i="23"/>
  <c r="AH74" i="23"/>
  <c r="AE74" i="23"/>
  <c r="U74" i="23"/>
  <c r="T74" i="23"/>
  <c r="M74" i="23"/>
  <c r="W74" i="23" s="1"/>
  <c r="L74" i="23"/>
  <c r="AL73" i="23"/>
  <c r="AK73" i="23"/>
  <c r="AH73" i="23"/>
  <c r="AE73" i="23"/>
  <c r="U73" i="23"/>
  <c r="T73" i="23"/>
  <c r="M73" i="23"/>
  <c r="L73" i="23"/>
  <c r="AL72" i="23"/>
  <c r="AK72" i="23"/>
  <c r="AH72" i="23"/>
  <c r="AE72" i="23"/>
  <c r="U72" i="23"/>
  <c r="T72" i="23"/>
  <c r="M72" i="23"/>
  <c r="L72" i="23"/>
  <c r="AL71" i="23"/>
  <c r="AK71" i="23"/>
  <c r="AH71" i="23"/>
  <c r="AE71" i="23"/>
  <c r="U71" i="23"/>
  <c r="T71" i="23"/>
  <c r="M71" i="23"/>
  <c r="W71" i="23" s="1"/>
  <c r="L71" i="23"/>
  <c r="V71" i="23" s="1"/>
  <c r="AL70" i="23"/>
  <c r="AK70" i="23"/>
  <c r="AH70" i="23"/>
  <c r="AE70" i="23"/>
  <c r="U70" i="23"/>
  <c r="T70" i="23"/>
  <c r="M70" i="23"/>
  <c r="W70" i="23" s="1"/>
  <c r="L70" i="23"/>
  <c r="V70" i="23" s="1"/>
  <c r="AL69" i="23"/>
  <c r="AK69" i="23"/>
  <c r="AH69" i="23"/>
  <c r="AE69" i="23"/>
  <c r="U69" i="23"/>
  <c r="T69" i="23"/>
  <c r="M69" i="23"/>
  <c r="L69" i="23"/>
  <c r="AL68" i="23"/>
  <c r="AK68" i="23"/>
  <c r="AH68" i="23"/>
  <c r="AE68" i="23"/>
  <c r="U68" i="23"/>
  <c r="T68" i="23"/>
  <c r="M68" i="23"/>
  <c r="L68" i="23"/>
  <c r="AL67" i="23"/>
  <c r="AK67" i="23"/>
  <c r="AH67" i="23"/>
  <c r="AE67" i="23"/>
  <c r="U67" i="23"/>
  <c r="T67" i="23"/>
  <c r="M67" i="23"/>
  <c r="W67" i="23" s="1"/>
  <c r="L67" i="23"/>
  <c r="AL66" i="23"/>
  <c r="AK66" i="23"/>
  <c r="AH66" i="23"/>
  <c r="AE66" i="23"/>
  <c r="U66" i="23"/>
  <c r="T66" i="23"/>
  <c r="M66" i="23"/>
  <c r="W66" i="23" s="1"/>
  <c r="L66" i="23"/>
  <c r="V66" i="23" s="1"/>
  <c r="AL65" i="23"/>
  <c r="AK65" i="23"/>
  <c r="AH65" i="23"/>
  <c r="AE65" i="23"/>
  <c r="U65" i="23"/>
  <c r="T65" i="23"/>
  <c r="M65" i="23"/>
  <c r="W65" i="23" s="1"/>
  <c r="L65" i="23"/>
  <c r="V65" i="23" s="1"/>
  <c r="AL64" i="23"/>
  <c r="AK64" i="23"/>
  <c r="AH64" i="23"/>
  <c r="AE64" i="23"/>
  <c r="U64" i="23"/>
  <c r="T64" i="23"/>
  <c r="M64" i="23"/>
  <c r="L64" i="23"/>
  <c r="AL63" i="23"/>
  <c r="AK63" i="23"/>
  <c r="AH63" i="23"/>
  <c r="AE63" i="23"/>
  <c r="U63" i="23"/>
  <c r="T63" i="23"/>
  <c r="M63" i="23"/>
  <c r="W63" i="23" s="1"/>
  <c r="L63" i="23"/>
  <c r="AL62" i="23"/>
  <c r="AK62" i="23"/>
  <c r="AH62" i="23"/>
  <c r="AE62" i="23"/>
  <c r="U62" i="23"/>
  <c r="T62" i="23"/>
  <c r="M62" i="23"/>
  <c r="W62" i="23" s="1"/>
  <c r="L62" i="23"/>
  <c r="AL61" i="23"/>
  <c r="AK61" i="23"/>
  <c r="AH61" i="23"/>
  <c r="AE61" i="23"/>
  <c r="U61" i="23"/>
  <c r="T61" i="23"/>
  <c r="M61" i="23"/>
  <c r="W61" i="23" s="1"/>
  <c r="L61" i="23"/>
  <c r="V61" i="23" s="1"/>
  <c r="AL60" i="23"/>
  <c r="AK60" i="23"/>
  <c r="AH60" i="23"/>
  <c r="AE60" i="23"/>
  <c r="U60" i="23"/>
  <c r="T60" i="23"/>
  <c r="M60" i="23"/>
  <c r="L60" i="23"/>
  <c r="AL59" i="23"/>
  <c r="AK59" i="23"/>
  <c r="AH59" i="23"/>
  <c r="AE59" i="23"/>
  <c r="U59" i="23"/>
  <c r="T59" i="23"/>
  <c r="M59" i="23"/>
  <c r="W59" i="23" s="1"/>
  <c r="L59" i="23"/>
  <c r="AL58" i="23"/>
  <c r="AK58" i="23"/>
  <c r="AH58" i="23"/>
  <c r="AE58" i="23"/>
  <c r="U58" i="23"/>
  <c r="T58" i="23"/>
  <c r="M58" i="23"/>
  <c r="W58" i="23" s="1"/>
  <c r="L58" i="23"/>
  <c r="V58" i="23" s="1"/>
  <c r="AL57" i="23"/>
  <c r="AK57" i="23"/>
  <c r="AH57" i="23"/>
  <c r="AE57" i="23"/>
  <c r="U57" i="23"/>
  <c r="T57" i="23"/>
  <c r="M57" i="23"/>
  <c r="W57" i="23" s="1"/>
  <c r="L57" i="23"/>
  <c r="V57" i="23" s="1"/>
  <c r="AL56" i="23"/>
  <c r="AK56" i="23"/>
  <c r="AH56" i="23"/>
  <c r="AE56" i="23"/>
  <c r="U56" i="23"/>
  <c r="T56" i="23"/>
  <c r="M56" i="23"/>
  <c r="L56" i="23"/>
  <c r="AL55" i="23"/>
  <c r="AK55" i="23"/>
  <c r="AH55" i="23"/>
  <c r="AE55" i="23"/>
  <c r="U55" i="23"/>
  <c r="T55" i="23"/>
  <c r="M55" i="23"/>
  <c r="W55" i="23" s="1"/>
  <c r="L55" i="23"/>
  <c r="AL54" i="23"/>
  <c r="AK54" i="23"/>
  <c r="AH54" i="23"/>
  <c r="AE54" i="23"/>
  <c r="U54" i="23"/>
  <c r="T54" i="23"/>
  <c r="M54" i="23"/>
  <c r="L54" i="23"/>
  <c r="V54" i="23" s="1"/>
  <c r="AL53" i="23"/>
  <c r="AK53" i="23"/>
  <c r="AH53" i="23"/>
  <c r="AE53" i="23"/>
  <c r="U53" i="23"/>
  <c r="T53" i="23"/>
  <c r="M53" i="23"/>
  <c r="L53" i="23"/>
  <c r="V53" i="23" s="1"/>
  <c r="AL52" i="23"/>
  <c r="AK52" i="23"/>
  <c r="AH52" i="23"/>
  <c r="AE52" i="23"/>
  <c r="U52" i="23"/>
  <c r="T52" i="23"/>
  <c r="M52" i="23"/>
  <c r="L52" i="23"/>
  <c r="AL51" i="23"/>
  <c r="AK51" i="23"/>
  <c r="AH51" i="23"/>
  <c r="AE51" i="23"/>
  <c r="U51" i="23"/>
  <c r="T51" i="23"/>
  <c r="M51" i="23"/>
  <c r="W51" i="23" s="1"/>
  <c r="L51" i="23"/>
  <c r="AL50" i="23"/>
  <c r="AK50" i="23"/>
  <c r="AH50" i="23"/>
  <c r="AE50" i="23"/>
  <c r="U50" i="23"/>
  <c r="T50" i="23"/>
  <c r="M50" i="23"/>
  <c r="L50" i="23"/>
  <c r="AL49" i="23"/>
  <c r="AK49" i="23"/>
  <c r="AH49" i="23"/>
  <c r="AE49" i="23"/>
  <c r="U49" i="23"/>
  <c r="T49" i="23"/>
  <c r="M49" i="23"/>
  <c r="L49" i="23"/>
  <c r="AL48" i="23"/>
  <c r="AK48" i="23"/>
  <c r="AH48" i="23"/>
  <c r="AE48" i="23"/>
  <c r="U48" i="23"/>
  <c r="T48" i="23"/>
  <c r="M48" i="23"/>
  <c r="L48" i="23"/>
  <c r="AL47" i="23"/>
  <c r="AK47" i="23"/>
  <c r="AH47" i="23"/>
  <c r="AE47" i="23"/>
  <c r="U47" i="23"/>
  <c r="T47" i="23"/>
  <c r="M47" i="23"/>
  <c r="W47" i="23" s="1"/>
  <c r="L47" i="23"/>
  <c r="AL46" i="23"/>
  <c r="AK46" i="23"/>
  <c r="AH46" i="23"/>
  <c r="AE46" i="23"/>
  <c r="U46" i="23"/>
  <c r="T46" i="23"/>
  <c r="M46" i="23"/>
  <c r="L46" i="23"/>
  <c r="AL45" i="23"/>
  <c r="AK45" i="23"/>
  <c r="AH45" i="23"/>
  <c r="AE45" i="23"/>
  <c r="U45" i="23"/>
  <c r="T45" i="23"/>
  <c r="M45" i="23"/>
  <c r="W45" i="23" s="1"/>
  <c r="L45" i="23"/>
  <c r="AL44" i="23"/>
  <c r="AK44" i="23"/>
  <c r="AH44" i="23"/>
  <c r="AE44" i="23"/>
  <c r="U44" i="23"/>
  <c r="T44" i="23"/>
  <c r="M44" i="23"/>
  <c r="L44" i="23"/>
  <c r="AL43" i="23"/>
  <c r="AK43" i="23"/>
  <c r="AH43" i="23"/>
  <c r="AE43" i="23"/>
  <c r="U43" i="23"/>
  <c r="T43" i="23"/>
  <c r="M43" i="23"/>
  <c r="L43" i="23"/>
  <c r="AL42" i="23"/>
  <c r="AK42" i="23"/>
  <c r="AH42" i="23"/>
  <c r="AE42" i="23"/>
  <c r="U42" i="23"/>
  <c r="T42" i="23"/>
  <c r="M42" i="23"/>
  <c r="L42" i="23"/>
  <c r="AL41" i="23"/>
  <c r="AK41" i="23"/>
  <c r="AH41" i="23"/>
  <c r="AE41" i="23"/>
  <c r="U41" i="23"/>
  <c r="T41" i="23"/>
  <c r="M41" i="23"/>
  <c r="W41" i="23" s="1"/>
  <c r="L41" i="23"/>
  <c r="AL40" i="23"/>
  <c r="AK40" i="23"/>
  <c r="AH40" i="23"/>
  <c r="AE40" i="23"/>
  <c r="U40" i="23"/>
  <c r="T40" i="23"/>
  <c r="M40" i="23"/>
  <c r="L40" i="23"/>
  <c r="AL39" i="23"/>
  <c r="AK39" i="23"/>
  <c r="AH39" i="23"/>
  <c r="AE39" i="23"/>
  <c r="U39" i="23"/>
  <c r="T39" i="23"/>
  <c r="M39" i="23"/>
  <c r="L39" i="23"/>
  <c r="AL38" i="23"/>
  <c r="AK38" i="23"/>
  <c r="AH38" i="23"/>
  <c r="AE38" i="23"/>
  <c r="U38" i="23"/>
  <c r="T38" i="23"/>
  <c r="M38" i="23"/>
  <c r="L38" i="23"/>
  <c r="AL37" i="23"/>
  <c r="AK37" i="23"/>
  <c r="AH37" i="23"/>
  <c r="AE37" i="23"/>
  <c r="U37" i="23"/>
  <c r="T37" i="23"/>
  <c r="M37" i="23"/>
  <c r="W37" i="23" s="1"/>
  <c r="L37" i="23"/>
  <c r="AL36" i="23"/>
  <c r="AK36" i="23"/>
  <c r="AH36" i="23"/>
  <c r="AE36" i="23"/>
  <c r="U36" i="23"/>
  <c r="T36" i="23"/>
  <c r="M36" i="23"/>
  <c r="L36" i="23"/>
  <c r="AL35" i="23"/>
  <c r="AK35" i="23"/>
  <c r="AH35" i="23"/>
  <c r="AE35" i="23"/>
  <c r="U35" i="23"/>
  <c r="T35" i="23"/>
  <c r="M35" i="23"/>
  <c r="L35" i="23"/>
  <c r="AL34" i="23"/>
  <c r="AK34" i="23"/>
  <c r="AH34" i="23"/>
  <c r="AE34" i="23"/>
  <c r="U34" i="23"/>
  <c r="T34" i="23"/>
  <c r="M34" i="23"/>
  <c r="L34" i="23"/>
  <c r="AL33" i="23"/>
  <c r="AK33" i="23"/>
  <c r="AH33" i="23"/>
  <c r="AE33" i="23"/>
  <c r="U33" i="23"/>
  <c r="T33" i="23"/>
  <c r="M33" i="23"/>
  <c r="W33" i="23" s="1"/>
  <c r="L33" i="23"/>
  <c r="AL32" i="23"/>
  <c r="AK32" i="23"/>
  <c r="AH32" i="23"/>
  <c r="AE32" i="23"/>
  <c r="U32" i="23"/>
  <c r="T32" i="23"/>
  <c r="M32" i="23"/>
  <c r="L32" i="23"/>
  <c r="AL31" i="23"/>
  <c r="AK31" i="23"/>
  <c r="AH31" i="23"/>
  <c r="AE31" i="23"/>
  <c r="U31" i="23"/>
  <c r="T31" i="23"/>
  <c r="M31" i="23"/>
  <c r="W31" i="23" s="1"/>
  <c r="L31" i="23"/>
  <c r="AL30" i="23"/>
  <c r="AK30" i="23"/>
  <c r="AH30" i="23"/>
  <c r="AE30" i="23"/>
  <c r="U30" i="23"/>
  <c r="T30" i="23"/>
  <c r="M30" i="23"/>
  <c r="L30" i="23"/>
  <c r="AL29" i="23"/>
  <c r="AK29" i="23"/>
  <c r="AH29" i="23"/>
  <c r="AE29" i="23"/>
  <c r="U29" i="23"/>
  <c r="T29" i="23"/>
  <c r="M29" i="23"/>
  <c r="W29" i="23" s="1"/>
  <c r="L29" i="23"/>
  <c r="AL28" i="23"/>
  <c r="AK28" i="23"/>
  <c r="AH28" i="23"/>
  <c r="AE28" i="23"/>
  <c r="U28" i="23"/>
  <c r="T28" i="23"/>
  <c r="M28" i="23"/>
  <c r="W28" i="23" s="1"/>
  <c r="L28" i="23"/>
  <c r="AL27" i="23"/>
  <c r="AK27" i="23"/>
  <c r="AH27" i="23"/>
  <c r="AE27" i="23"/>
  <c r="U27" i="23"/>
  <c r="T27" i="23"/>
  <c r="M27" i="23"/>
  <c r="W27" i="23" s="1"/>
  <c r="L27" i="23"/>
  <c r="AL26" i="23"/>
  <c r="AK26" i="23"/>
  <c r="AH26" i="23"/>
  <c r="AE26" i="23"/>
  <c r="U26" i="23"/>
  <c r="T26" i="23"/>
  <c r="M26" i="23"/>
  <c r="L26" i="23"/>
  <c r="AL25" i="23"/>
  <c r="AK25" i="23"/>
  <c r="AH25" i="23"/>
  <c r="AE25" i="23"/>
  <c r="U25" i="23"/>
  <c r="T25" i="23"/>
  <c r="M25" i="23"/>
  <c r="L25" i="23"/>
  <c r="V25" i="23" s="1"/>
  <c r="AL24" i="23"/>
  <c r="AK24" i="23"/>
  <c r="AH24" i="23"/>
  <c r="AE24" i="23"/>
  <c r="U24" i="23"/>
  <c r="T24" i="23"/>
  <c r="M24" i="23"/>
  <c r="L24" i="23"/>
  <c r="AL23" i="23"/>
  <c r="AK23" i="23"/>
  <c r="AH23" i="23"/>
  <c r="AE23" i="23"/>
  <c r="U23" i="23"/>
  <c r="T23" i="23"/>
  <c r="M23" i="23"/>
  <c r="L23" i="23"/>
  <c r="V23" i="23" s="1"/>
  <c r="AL22" i="23"/>
  <c r="AK22" i="23"/>
  <c r="AH22" i="23"/>
  <c r="AE22" i="23"/>
  <c r="U22" i="23"/>
  <c r="T22" i="23"/>
  <c r="M22" i="23"/>
  <c r="L22" i="23"/>
  <c r="V22" i="23" s="1"/>
  <c r="AL21" i="23"/>
  <c r="AK21" i="23"/>
  <c r="AH21" i="23"/>
  <c r="AE21" i="23"/>
  <c r="U21" i="23"/>
  <c r="T21" i="23"/>
  <c r="M21" i="23"/>
  <c r="L21" i="23"/>
  <c r="AL20" i="23"/>
  <c r="AK20" i="23"/>
  <c r="AH20" i="23"/>
  <c r="AE20" i="23"/>
  <c r="U20" i="23"/>
  <c r="T20" i="23"/>
  <c r="M20" i="23"/>
  <c r="L20" i="23"/>
  <c r="V20" i="23" s="1"/>
  <c r="AL19" i="23"/>
  <c r="AK19" i="23"/>
  <c r="AH19" i="23"/>
  <c r="AE19" i="23"/>
  <c r="U19" i="23"/>
  <c r="T19" i="23"/>
  <c r="M19" i="23"/>
  <c r="L19" i="23"/>
  <c r="AL18" i="23"/>
  <c r="AK18" i="23"/>
  <c r="AH18" i="23"/>
  <c r="AE18" i="23"/>
  <c r="U18" i="23"/>
  <c r="T18" i="23"/>
  <c r="AL17" i="23"/>
  <c r="AK17" i="23"/>
  <c r="AH17" i="23"/>
  <c r="AE17" i="23"/>
  <c r="U17" i="23"/>
  <c r="T17" i="23"/>
  <c r="AL16" i="23"/>
  <c r="AK16" i="23"/>
  <c r="AH16" i="23"/>
  <c r="AE16" i="23"/>
  <c r="U16" i="23"/>
  <c r="T16" i="23"/>
  <c r="AL15" i="23"/>
  <c r="AK15" i="23"/>
  <c r="AH15" i="23"/>
  <c r="AE15" i="23"/>
  <c r="U15" i="23"/>
  <c r="T15" i="23"/>
  <c r="AL14" i="23"/>
  <c r="AK14" i="23"/>
  <c r="AH14" i="23"/>
  <c r="AE14" i="23"/>
  <c r="U14" i="23"/>
  <c r="T14" i="23"/>
  <c r="AL13" i="23"/>
  <c r="AK13" i="23"/>
  <c r="AH13" i="23"/>
  <c r="AE13" i="23"/>
  <c r="U13" i="23"/>
  <c r="T13" i="23"/>
  <c r="AL12" i="23"/>
  <c r="AK12" i="23"/>
  <c r="AH12" i="23"/>
  <c r="AE12" i="23"/>
  <c r="U12" i="23"/>
  <c r="T12" i="23"/>
  <c r="AL11" i="23"/>
  <c r="AK11" i="23"/>
  <c r="AH11" i="23"/>
  <c r="AE11" i="23"/>
  <c r="U11" i="23"/>
  <c r="T11" i="23"/>
  <c r="AL10" i="23"/>
  <c r="AK10" i="23"/>
  <c r="AH10" i="23"/>
  <c r="AE10" i="23"/>
  <c r="U10" i="23"/>
  <c r="T10" i="23"/>
  <c r="AL9" i="23"/>
  <c r="AK9" i="23"/>
  <c r="AH9" i="23"/>
  <c r="AE9" i="23"/>
  <c r="U9" i="23"/>
  <c r="T9" i="23"/>
  <c r="AL8" i="23"/>
  <c r="AK8" i="23"/>
  <c r="AH8" i="23"/>
  <c r="AE8" i="23"/>
  <c r="U8" i="23"/>
  <c r="T8" i="23"/>
  <c r="AL7" i="23"/>
  <c r="AK7" i="23"/>
  <c r="AH7" i="23"/>
  <c r="AE7" i="23"/>
  <c r="U7" i="23"/>
  <c r="T7" i="23"/>
  <c r="AL6" i="23"/>
  <c r="AK6" i="23"/>
  <c r="AH6" i="23"/>
  <c r="AE6" i="23"/>
  <c r="U6" i="23"/>
  <c r="T6" i="23"/>
  <c r="AL5" i="23"/>
  <c r="AK5" i="23"/>
  <c r="AH5" i="23"/>
  <c r="AE5" i="23"/>
  <c r="U5" i="23"/>
  <c r="T5" i="23"/>
  <c r="AL4" i="23"/>
  <c r="AK4" i="23"/>
  <c r="AH4" i="23"/>
  <c r="AE4" i="23"/>
  <c r="U4" i="23"/>
  <c r="T4" i="23"/>
  <c r="P4" i="11"/>
  <c r="AM4" i="11" s="1"/>
  <c r="P5" i="11"/>
  <c r="AM5" i="11" s="1"/>
  <c r="P6" i="11"/>
  <c r="AM6" i="11" s="1"/>
  <c r="P7" i="11"/>
  <c r="AM7" i="11" s="1"/>
  <c r="P8" i="11"/>
  <c r="AM8" i="11" s="1"/>
  <c r="P9" i="11"/>
  <c r="AM9" i="11" s="1"/>
  <c r="P11" i="11"/>
  <c r="AM11" i="11" s="1"/>
  <c r="P12" i="11"/>
  <c r="AM12" i="11" s="1"/>
  <c r="P13" i="11"/>
  <c r="AM13" i="11" s="1"/>
  <c r="P14" i="11"/>
  <c r="AM14" i="11" s="1"/>
  <c r="P15" i="11"/>
  <c r="AM15" i="11" s="1"/>
  <c r="P16" i="11"/>
  <c r="AM16" i="11" s="1"/>
  <c r="P17" i="11"/>
  <c r="AM17" i="11" s="1"/>
  <c r="P18" i="11"/>
  <c r="AM18" i="11" s="1"/>
  <c r="P19" i="11"/>
  <c r="AM19" i="11" s="1"/>
  <c r="P20" i="11"/>
  <c r="AM20" i="11" s="1"/>
  <c r="P21" i="11"/>
  <c r="AM21" i="11" s="1"/>
  <c r="P22" i="11"/>
  <c r="AM22" i="11" s="1"/>
  <c r="P23" i="11"/>
  <c r="AM23" i="11" s="1"/>
  <c r="P24" i="11"/>
  <c r="AM24" i="11" s="1"/>
  <c r="P25" i="11"/>
  <c r="AM25" i="11" s="1"/>
  <c r="P26" i="11"/>
  <c r="AM26" i="11" s="1"/>
  <c r="P27" i="11"/>
  <c r="P10" i="11"/>
  <c r="AM10" i="11" s="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10" i="11"/>
  <c r="AM27" i="11"/>
  <c r="T24" i="11"/>
  <c r="U24" i="11"/>
  <c r="AE24" i="11"/>
  <c r="AH24" i="11"/>
  <c r="AK24" i="11"/>
  <c r="AL24" i="11"/>
  <c r="S64" i="23" l="1"/>
  <c r="N23" i="23"/>
  <c r="O23" i="23" s="1"/>
  <c r="Y23" i="23" s="1"/>
  <c r="AF68" i="23"/>
  <c r="AG68" i="23" s="1"/>
  <c r="N69" i="23"/>
  <c r="O69" i="23" s="1"/>
  <c r="Y69" i="23" s="1"/>
  <c r="N72" i="23"/>
  <c r="O72" i="23" s="1"/>
  <c r="Y72" i="23" s="1"/>
  <c r="R73" i="23"/>
  <c r="N77" i="23"/>
  <c r="O77" i="23" s="1"/>
  <c r="Y77" i="23" s="1"/>
  <c r="N81" i="23"/>
  <c r="O81" i="23" s="1"/>
  <c r="Y81" i="23" s="1"/>
  <c r="S85" i="23"/>
  <c r="AC97" i="23"/>
  <c r="AD97" i="23" s="1"/>
  <c r="S98" i="23"/>
  <c r="AC100" i="23"/>
  <c r="AD100" i="23" s="1"/>
  <c r="AC39" i="23"/>
  <c r="AD39" i="23" s="1"/>
  <c r="AF43" i="23"/>
  <c r="AG43" i="23" s="1"/>
  <c r="S52" i="23"/>
  <c r="R53" i="23"/>
  <c r="R54" i="23"/>
  <c r="S56" i="23"/>
  <c r="AI53" i="23"/>
  <c r="AJ53" i="23" s="1"/>
  <c r="P77" i="23"/>
  <c r="AM77" i="23" s="1"/>
  <c r="W77" i="23"/>
  <c r="S38" i="23"/>
  <c r="AF41" i="23"/>
  <c r="AG41" i="23" s="1"/>
  <c r="W43" i="23"/>
  <c r="AC60" i="23"/>
  <c r="AD60" i="23" s="1"/>
  <c r="P89" i="23"/>
  <c r="Q89" i="23" s="1"/>
  <c r="P69" i="23"/>
  <c r="AM69" i="23" s="1"/>
  <c r="W69" i="23"/>
  <c r="R75" i="23"/>
  <c r="P53" i="23"/>
  <c r="Z53" i="23" s="1"/>
  <c r="AI83" i="23"/>
  <c r="AJ83" i="23" s="1"/>
  <c r="AI57" i="23"/>
  <c r="AJ57" i="23" s="1"/>
  <c r="AI65" i="23"/>
  <c r="AJ65" i="23" s="1"/>
  <c r="W72" i="23"/>
  <c r="W81" i="23"/>
  <c r="W85" i="23"/>
  <c r="N19" i="23"/>
  <c r="X19" i="23" s="1"/>
  <c r="N21" i="23"/>
  <c r="O21" i="23" s="1"/>
  <c r="Y21" i="23" s="1"/>
  <c r="P23" i="23"/>
  <c r="Z23" i="23" s="1"/>
  <c r="W53" i="23"/>
  <c r="R59" i="23"/>
  <c r="P73" i="23"/>
  <c r="Z73" i="23" s="1"/>
  <c r="AC76" i="23"/>
  <c r="AD76" i="23" s="1"/>
  <c r="N88" i="23"/>
  <c r="O88" i="23" s="1"/>
  <c r="Y88" i="23" s="1"/>
  <c r="AC94" i="23"/>
  <c r="AD94" i="23" s="1"/>
  <c r="W100" i="23"/>
  <c r="W73" i="23"/>
  <c r="AC24" i="23"/>
  <c r="AD24" i="23" s="1"/>
  <c r="S27" i="23"/>
  <c r="AF45" i="23"/>
  <c r="AG45" i="23" s="1"/>
  <c r="AC56" i="23"/>
  <c r="AD56" i="23" s="1"/>
  <c r="AC58" i="23"/>
  <c r="AD58" i="23" s="1"/>
  <c r="AC64" i="23"/>
  <c r="AD64" i="23" s="1"/>
  <c r="S66" i="23"/>
  <c r="AI68" i="23"/>
  <c r="AJ68" i="23" s="1"/>
  <c r="AF72" i="23"/>
  <c r="AG72" i="23" s="1"/>
  <c r="P81" i="23"/>
  <c r="Q81" i="23" s="1"/>
  <c r="P85" i="23"/>
  <c r="Q85" i="23" s="1"/>
  <c r="AC35" i="23"/>
  <c r="AD35" i="23" s="1"/>
  <c r="AC37" i="23"/>
  <c r="AD37" i="23" s="1"/>
  <c r="S46" i="23"/>
  <c r="AF47" i="23"/>
  <c r="AG47" i="23" s="1"/>
  <c r="V59" i="23"/>
  <c r="AI59" i="23"/>
  <c r="AJ59" i="23" s="1"/>
  <c r="S60" i="23"/>
  <c r="AI61" i="23"/>
  <c r="AJ61" i="23" s="1"/>
  <c r="S72" i="23"/>
  <c r="AC72" i="23"/>
  <c r="AD72" i="23" s="1"/>
  <c r="AF76" i="23"/>
  <c r="AG76" i="23" s="1"/>
  <c r="AI81" i="23"/>
  <c r="AJ81" i="23" s="1"/>
  <c r="AI87" i="23"/>
  <c r="AJ87" i="23" s="1"/>
  <c r="P59" i="23"/>
  <c r="AM59" i="23" s="1"/>
  <c r="AI73" i="23"/>
  <c r="AJ73" i="23" s="1"/>
  <c r="V75" i="23"/>
  <c r="N76" i="23"/>
  <c r="O76" i="23" s="1"/>
  <c r="Y76" i="23" s="1"/>
  <c r="AI76" i="23"/>
  <c r="AJ76" i="23" s="1"/>
  <c r="AF88" i="23"/>
  <c r="AG88" i="23" s="1"/>
  <c r="N22" i="23"/>
  <c r="O22" i="23" s="1"/>
  <c r="Y22" i="23" s="1"/>
  <c r="P24" i="23"/>
  <c r="Z24" i="23" s="1"/>
  <c r="S30" i="23"/>
  <c r="AC31" i="23"/>
  <c r="AD31" i="23" s="1"/>
  <c r="P41" i="23"/>
  <c r="Z41" i="23" s="1"/>
  <c r="S53" i="23"/>
  <c r="R58" i="23"/>
  <c r="R66" i="23"/>
  <c r="AI69" i="23"/>
  <c r="AJ69" i="23" s="1"/>
  <c r="AI72" i="23"/>
  <c r="AJ72" i="23" s="1"/>
  <c r="N73" i="23"/>
  <c r="O73" i="23" s="1"/>
  <c r="Y73" i="23" s="1"/>
  <c r="V73" i="23"/>
  <c r="P75" i="23"/>
  <c r="AM75" i="23" s="1"/>
  <c r="S76" i="23"/>
  <c r="AI77" i="23"/>
  <c r="AJ77" i="23" s="1"/>
  <c r="AC80" i="23"/>
  <c r="AD80" i="23" s="1"/>
  <c r="AI80" i="23"/>
  <c r="AJ80" i="23" s="1"/>
  <c r="AC81" i="23"/>
  <c r="AD81" i="23" s="1"/>
  <c r="P19" i="23"/>
  <c r="Z19" i="23" s="1"/>
  <c r="V21" i="23"/>
  <c r="N27" i="23"/>
  <c r="X27" i="23" s="1"/>
  <c r="AI27" i="23"/>
  <c r="AJ27" i="23" s="1"/>
  <c r="AI56" i="23"/>
  <c r="AJ56" i="23" s="1"/>
  <c r="AI60" i="23"/>
  <c r="AJ60" i="23" s="1"/>
  <c r="AI64" i="23"/>
  <c r="AJ64" i="23" s="1"/>
  <c r="S69" i="23"/>
  <c r="AI71" i="23"/>
  <c r="AJ71" i="23" s="1"/>
  <c r="S77" i="23"/>
  <c r="R81" i="23"/>
  <c r="V81" i="23"/>
  <c r="S82" i="23"/>
  <c r="AI84" i="23"/>
  <c r="AJ84" i="23" s="1"/>
  <c r="N85" i="23"/>
  <c r="O85" i="23" s="1"/>
  <c r="Y85" i="23" s="1"/>
  <c r="AI85" i="23"/>
  <c r="AJ85" i="23" s="1"/>
  <c r="S88" i="23"/>
  <c r="AC88" i="23"/>
  <c r="AD88" i="23" s="1"/>
  <c r="R89" i="23"/>
  <c r="V89" i="23"/>
  <c r="N20" i="23"/>
  <c r="O20" i="23" s="1"/>
  <c r="Y20" i="23" s="1"/>
  <c r="P21" i="23"/>
  <c r="AM21" i="23" s="1"/>
  <c r="AI23" i="23"/>
  <c r="AJ23" i="23" s="1"/>
  <c r="V24" i="23"/>
  <c r="S32" i="23"/>
  <c r="S48" i="23"/>
  <c r="AF49" i="23"/>
  <c r="AG49" i="23" s="1"/>
  <c r="S50" i="23"/>
  <c r="AI75" i="23"/>
  <c r="AJ75" i="23" s="1"/>
  <c r="S81" i="23"/>
  <c r="R85" i="23"/>
  <c r="V85" i="23"/>
  <c r="S89" i="23"/>
  <c r="V19" i="23"/>
  <c r="N25" i="23"/>
  <c r="X25" i="23" s="1"/>
  <c r="AC26" i="23"/>
  <c r="AD26" i="23" s="1"/>
  <c r="S44" i="23"/>
  <c r="R69" i="23"/>
  <c r="V69" i="23"/>
  <c r="S73" i="23"/>
  <c r="R77" i="23"/>
  <c r="V77" i="23"/>
  <c r="R82" i="23"/>
  <c r="AI88" i="23"/>
  <c r="AJ88" i="23" s="1"/>
  <c r="N89" i="23"/>
  <c r="O89" i="23" s="1"/>
  <c r="Y89" i="23" s="1"/>
  <c r="S90" i="23"/>
  <c r="AF91" i="23"/>
  <c r="AG91" i="23" s="1"/>
  <c r="W39" i="23"/>
  <c r="AC57" i="23"/>
  <c r="AD57" i="23" s="1"/>
  <c r="AC61" i="23"/>
  <c r="AD61" i="23" s="1"/>
  <c r="AC65" i="23"/>
  <c r="AD65" i="23" s="1"/>
  <c r="P39" i="23"/>
  <c r="AM39" i="23" s="1"/>
  <c r="N65" i="23"/>
  <c r="O65" i="23" s="1"/>
  <c r="Y65" i="23" s="1"/>
  <c r="N68" i="23"/>
  <c r="O68" i="23" s="1"/>
  <c r="Y68" i="23" s="1"/>
  <c r="W68" i="23"/>
  <c r="AF80" i="23"/>
  <c r="AG80" i="23" s="1"/>
  <c r="W97" i="23"/>
  <c r="N26" i="23"/>
  <c r="O26" i="23" s="1"/>
  <c r="Y26" i="23" s="1"/>
  <c r="W35" i="23"/>
  <c r="P45" i="23"/>
  <c r="Q45" i="23" s="1"/>
  <c r="AN45" i="23" s="1"/>
  <c r="P49" i="23"/>
  <c r="Z49" i="23" s="1"/>
  <c r="P51" i="23"/>
  <c r="AM51" i="23" s="1"/>
  <c r="AC51" i="23"/>
  <c r="AD51" i="23" s="1"/>
  <c r="N53" i="23"/>
  <c r="O53" i="23" s="1"/>
  <c r="Y53" i="23" s="1"/>
  <c r="S54" i="23"/>
  <c r="W54" i="23"/>
  <c r="N56" i="23"/>
  <c r="W56" i="23"/>
  <c r="AF56" i="23"/>
  <c r="AG56" i="23" s="1"/>
  <c r="R57" i="23"/>
  <c r="N60" i="23"/>
  <c r="W60" i="23"/>
  <c r="AF60" i="23"/>
  <c r="AG60" i="23" s="1"/>
  <c r="R61" i="23"/>
  <c r="N64" i="23"/>
  <c r="W64" i="23"/>
  <c r="AF64" i="23"/>
  <c r="AG64" i="23" s="1"/>
  <c r="R65" i="23"/>
  <c r="S68" i="23"/>
  <c r="AC68" i="23"/>
  <c r="AD68" i="23" s="1"/>
  <c r="AC69" i="23"/>
  <c r="AD69" i="23" s="1"/>
  <c r="R70" i="23"/>
  <c r="P71" i="23"/>
  <c r="AM71" i="23" s="1"/>
  <c r="AC73" i="23"/>
  <c r="AD73" i="23" s="1"/>
  <c r="AC77" i="23"/>
  <c r="AD77" i="23" s="1"/>
  <c r="S78" i="23"/>
  <c r="AC78" i="23"/>
  <c r="AD78" i="23" s="1"/>
  <c r="N80" i="23"/>
  <c r="X80" i="23" s="1"/>
  <c r="W80" i="23"/>
  <c r="S84" i="23"/>
  <c r="AC84" i="23"/>
  <c r="AD84" i="23" s="1"/>
  <c r="AC85" i="23"/>
  <c r="AD85" i="23" s="1"/>
  <c r="R86" i="23"/>
  <c r="P87" i="23"/>
  <c r="AM87" i="23" s="1"/>
  <c r="AC89" i="23"/>
  <c r="AD89" i="23" s="1"/>
  <c r="P97" i="23"/>
  <c r="AM97" i="23" s="1"/>
  <c r="AF99" i="23"/>
  <c r="AG99" i="23" s="1"/>
  <c r="AF84" i="23"/>
  <c r="AG84" i="23" s="1"/>
  <c r="AC92" i="23"/>
  <c r="AD92" i="23" s="1"/>
  <c r="AC99" i="23"/>
  <c r="AD99" i="23" s="1"/>
  <c r="AI25" i="23"/>
  <c r="AJ25" i="23" s="1"/>
  <c r="AI30" i="23"/>
  <c r="AJ30" i="23" s="1"/>
  <c r="W49" i="23"/>
  <c r="AC53" i="23"/>
  <c r="AD53" i="23" s="1"/>
  <c r="N57" i="23"/>
  <c r="O57" i="23" s="1"/>
  <c r="Y57" i="23" s="1"/>
  <c r="N61" i="23"/>
  <c r="O61" i="23" s="1"/>
  <c r="Y61" i="23" s="1"/>
  <c r="N84" i="23"/>
  <c r="O84" i="23" s="1"/>
  <c r="Y84" i="23" s="1"/>
  <c r="AC91" i="23"/>
  <c r="AD91" i="23" s="1"/>
  <c r="P26" i="23"/>
  <c r="Q26" i="23" s="1"/>
  <c r="AA26" i="23" s="1"/>
  <c r="P28" i="23"/>
  <c r="Q28" i="23" s="1"/>
  <c r="N29" i="23"/>
  <c r="X29" i="23" s="1"/>
  <c r="P35" i="23"/>
  <c r="AM35" i="23" s="1"/>
  <c r="AI40" i="23"/>
  <c r="AJ40" i="23" s="1"/>
  <c r="P57" i="23"/>
  <c r="Q57" i="23" s="1"/>
  <c r="S57" i="23"/>
  <c r="P61" i="23"/>
  <c r="AM61" i="23" s="1"/>
  <c r="S61" i="23"/>
  <c r="P65" i="23"/>
  <c r="AM65" i="23" s="1"/>
  <c r="S65" i="23"/>
  <c r="S70" i="23"/>
  <c r="R71" i="23"/>
  <c r="S80" i="23"/>
  <c r="S86" i="23"/>
  <c r="R87" i="23"/>
  <c r="W90" i="23"/>
  <c r="P20" i="23"/>
  <c r="P22" i="23"/>
  <c r="P25" i="23"/>
  <c r="P27" i="23"/>
  <c r="Z27" i="23" s="1"/>
  <c r="AC22" i="23"/>
  <c r="AD22" i="23" s="1"/>
  <c r="N24" i="23"/>
  <c r="O24" i="23" s="1"/>
  <c r="Y24" i="23" s="1"/>
  <c r="P29" i="23"/>
  <c r="Q29" i="23" s="1"/>
  <c r="AN29" i="23" s="1"/>
  <c r="N28" i="23"/>
  <c r="W21" i="23"/>
  <c r="S21" i="23"/>
  <c r="R21" i="23"/>
  <c r="V28" i="23"/>
  <c r="R28" i="23"/>
  <c r="S28" i="23"/>
  <c r="AC28" i="23"/>
  <c r="AD28" i="23" s="1"/>
  <c r="AF28" i="23"/>
  <c r="AG28" i="23" s="1"/>
  <c r="V33" i="23"/>
  <c r="R33" i="23"/>
  <c r="N33" i="23"/>
  <c r="S33" i="23"/>
  <c r="W36" i="23"/>
  <c r="AF36" i="23"/>
  <c r="AG36" i="23" s="1"/>
  <c r="P36" i="23"/>
  <c r="AI44" i="23"/>
  <c r="AJ44" i="23" s="1"/>
  <c r="AI74" i="23"/>
  <c r="AJ74" i="23" s="1"/>
  <c r="P74" i="23"/>
  <c r="AF74" i="23"/>
  <c r="AG74" i="23" s="1"/>
  <c r="N74" i="23"/>
  <c r="V74" i="23"/>
  <c r="R74" i="23"/>
  <c r="S74" i="23"/>
  <c r="AC74" i="23"/>
  <c r="AD74" i="23" s="1"/>
  <c r="V101" i="23"/>
  <c r="R101" i="23"/>
  <c r="N101" i="23"/>
  <c r="S101" i="23"/>
  <c r="AC101" i="23"/>
  <c r="AD101" i="23" s="1"/>
  <c r="AF101" i="23"/>
  <c r="AG101" i="23" s="1"/>
  <c r="P101" i="23"/>
  <c r="AE103" i="23"/>
  <c r="W19" i="23"/>
  <c r="S19" i="23"/>
  <c r="AF22" i="23"/>
  <c r="AG22" i="23" s="1"/>
  <c r="W24" i="23"/>
  <c r="S24" i="23"/>
  <c r="R24" i="23"/>
  <c r="W34" i="23"/>
  <c r="AF34" i="23"/>
  <c r="AG34" i="23" s="1"/>
  <c r="P34" i="23"/>
  <c r="AF53" i="23"/>
  <c r="AG53" i="23" s="1"/>
  <c r="AC67" i="23"/>
  <c r="AD67" i="23" s="1"/>
  <c r="S67" i="23"/>
  <c r="N67" i="23"/>
  <c r="V67" i="23"/>
  <c r="P67" i="23"/>
  <c r="R67" i="23"/>
  <c r="AI67" i="23"/>
  <c r="AJ67" i="23" s="1"/>
  <c r="AC83" i="23"/>
  <c r="AD83" i="23" s="1"/>
  <c r="S83" i="23"/>
  <c r="N83" i="23"/>
  <c r="V83" i="23"/>
  <c r="P83" i="23"/>
  <c r="R83" i="23"/>
  <c r="U103" i="23"/>
  <c r="C16" i="6" s="1"/>
  <c r="AI19" i="23"/>
  <c r="AJ19" i="23" s="1"/>
  <c r="AC20" i="23"/>
  <c r="AD20" i="23" s="1"/>
  <c r="AF20" i="23"/>
  <c r="AG20" i="23" s="1"/>
  <c r="W22" i="23"/>
  <c r="S22" i="23"/>
  <c r="R22" i="23"/>
  <c r="AI22" i="23"/>
  <c r="AJ22" i="23" s="1"/>
  <c r="W25" i="23"/>
  <c r="S25" i="23"/>
  <c r="R25" i="23"/>
  <c r="T103" i="23"/>
  <c r="P33" i="23"/>
  <c r="AC33" i="23"/>
  <c r="AD33" i="23" s="1"/>
  <c r="S34" i="23"/>
  <c r="S36" i="23"/>
  <c r="V39" i="23"/>
  <c r="R39" i="23"/>
  <c r="N39" i="23"/>
  <c r="S39" i="23"/>
  <c r="AF39" i="23"/>
  <c r="AG39" i="23" s="1"/>
  <c r="V41" i="23"/>
  <c r="R41" i="23"/>
  <c r="N41" i="23"/>
  <c r="S41" i="23"/>
  <c r="AC41" i="23"/>
  <c r="AD41" i="23" s="1"/>
  <c r="W42" i="23"/>
  <c r="AF42" i="23"/>
  <c r="AG42" i="23" s="1"/>
  <c r="P42" i="23"/>
  <c r="S42" i="23"/>
  <c r="W44" i="23"/>
  <c r="AF44" i="23"/>
  <c r="AG44" i="23" s="1"/>
  <c r="P44" i="23"/>
  <c r="AC63" i="23"/>
  <c r="AD63" i="23" s="1"/>
  <c r="S63" i="23"/>
  <c r="N63" i="23"/>
  <c r="AI63" i="23"/>
  <c r="AJ63" i="23" s="1"/>
  <c r="R63" i="23"/>
  <c r="P63" i="23"/>
  <c r="V63" i="23"/>
  <c r="V95" i="23"/>
  <c r="R95" i="23"/>
  <c r="N95" i="23"/>
  <c r="S95" i="23"/>
  <c r="AC95" i="23"/>
  <c r="AD95" i="23" s="1"/>
  <c r="P95" i="23"/>
  <c r="AF95" i="23"/>
  <c r="AG95" i="23" s="1"/>
  <c r="AF24" i="23"/>
  <c r="AG24" i="23" s="1"/>
  <c r="S26" i="23"/>
  <c r="AF33" i="23"/>
  <c r="AG33" i="23" s="1"/>
  <c r="AI36" i="23"/>
  <c r="AJ36" i="23" s="1"/>
  <c r="AI62" i="23"/>
  <c r="AJ62" i="23" s="1"/>
  <c r="P62" i="23"/>
  <c r="AF62" i="23"/>
  <c r="AG62" i="23" s="1"/>
  <c r="N62" i="23"/>
  <c r="V62" i="23"/>
  <c r="R62" i="23"/>
  <c r="AC62" i="23"/>
  <c r="AD62" i="23" s="1"/>
  <c r="S62" i="23"/>
  <c r="AF63" i="23"/>
  <c r="AG63" i="23" s="1"/>
  <c r="R19" i="23"/>
  <c r="AI21" i="23"/>
  <c r="AJ21" i="23" s="1"/>
  <c r="AI24" i="23"/>
  <c r="AJ24" i="23" s="1"/>
  <c r="V37" i="23"/>
  <c r="R37" i="23"/>
  <c r="N37" i="23"/>
  <c r="S37" i="23"/>
  <c r="AF37" i="23"/>
  <c r="AG37" i="23" s="1"/>
  <c r="P37" i="23"/>
  <c r="AH103" i="23"/>
  <c r="AL103" i="23"/>
  <c r="O16" i="6" s="1"/>
  <c r="W20" i="23"/>
  <c r="S20" i="23"/>
  <c r="R20" i="23"/>
  <c r="AI20" i="23"/>
  <c r="AJ20" i="23" s="1"/>
  <c r="W23" i="23"/>
  <c r="S23" i="23"/>
  <c r="R23" i="23"/>
  <c r="W26" i="23"/>
  <c r="V29" i="23"/>
  <c r="R29" i="23"/>
  <c r="S29" i="23"/>
  <c r="AC29" i="23"/>
  <c r="AD29" i="23" s="1"/>
  <c r="AF29" i="23"/>
  <c r="AG29" i="23" s="1"/>
  <c r="V31" i="23"/>
  <c r="R31" i="23"/>
  <c r="N31" i="23"/>
  <c r="S31" i="23"/>
  <c r="P31" i="23"/>
  <c r="AF31" i="23"/>
  <c r="AG31" i="23" s="1"/>
  <c r="W38" i="23"/>
  <c r="AF38" i="23"/>
  <c r="AG38" i="23" s="1"/>
  <c r="P38" i="23"/>
  <c r="W40" i="23"/>
  <c r="AF40" i="23"/>
  <c r="AG40" i="23" s="1"/>
  <c r="P40" i="23"/>
  <c r="S40" i="23"/>
  <c r="V43" i="23"/>
  <c r="R43" i="23"/>
  <c r="N43" i="23"/>
  <c r="S43" i="23"/>
  <c r="AC43" i="23"/>
  <c r="AD43" i="23" s="1"/>
  <c r="P43" i="23"/>
  <c r="V47" i="23"/>
  <c r="R47" i="23"/>
  <c r="N47" i="23"/>
  <c r="S47" i="23"/>
  <c r="AC47" i="23"/>
  <c r="AD47" i="23" s="1"/>
  <c r="P47" i="23"/>
  <c r="AC55" i="23"/>
  <c r="AD55" i="23" s="1"/>
  <c r="S55" i="23"/>
  <c r="N55" i="23"/>
  <c r="AI55" i="23"/>
  <c r="AJ55" i="23" s="1"/>
  <c r="R55" i="23"/>
  <c r="V55" i="23"/>
  <c r="P55" i="23"/>
  <c r="AF79" i="23"/>
  <c r="AG79" i="23" s="1"/>
  <c r="AF81" i="23"/>
  <c r="AG81" i="23" s="1"/>
  <c r="W102" i="23"/>
  <c r="AC102" i="23"/>
  <c r="AD102" i="23" s="1"/>
  <c r="AC19" i="23"/>
  <c r="AD19" i="23" s="1"/>
  <c r="AF19" i="23"/>
  <c r="AG19" i="23" s="1"/>
  <c r="AC21" i="23"/>
  <c r="AD21" i="23" s="1"/>
  <c r="AF21" i="23"/>
  <c r="AG21" i="23" s="1"/>
  <c r="AC23" i="23"/>
  <c r="AD23" i="23" s="1"/>
  <c r="AF23" i="23"/>
  <c r="AG23" i="23" s="1"/>
  <c r="AC25" i="23"/>
  <c r="AD25" i="23" s="1"/>
  <c r="AF25" i="23"/>
  <c r="AG25" i="23" s="1"/>
  <c r="AI26" i="23"/>
  <c r="AJ26" i="23" s="1"/>
  <c r="W30" i="23"/>
  <c r="AF30" i="23"/>
  <c r="AG30" i="23" s="1"/>
  <c r="P30" i="23"/>
  <c r="W32" i="23"/>
  <c r="AF32" i="23"/>
  <c r="AG32" i="23" s="1"/>
  <c r="P32" i="23"/>
  <c r="AI32" i="23"/>
  <c r="AJ32" i="23" s="1"/>
  <c r="V35" i="23"/>
  <c r="R35" i="23"/>
  <c r="N35" i="23"/>
  <c r="S35" i="23"/>
  <c r="AF35" i="23"/>
  <c r="AG35" i="23" s="1"/>
  <c r="V45" i="23"/>
  <c r="R45" i="23"/>
  <c r="N45" i="23"/>
  <c r="S45" i="23"/>
  <c r="AC45" i="23"/>
  <c r="AD45" i="23" s="1"/>
  <c r="W46" i="23"/>
  <c r="AF46" i="23"/>
  <c r="AG46" i="23" s="1"/>
  <c r="P46" i="23"/>
  <c r="W48" i="23"/>
  <c r="AF48" i="23"/>
  <c r="AG48" i="23" s="1"/>
  <c r="P48" i="23"/>
  <c r="AI48" i="23"/>
  <c r="AJ48" i="23" s="1"/>
  <c r="V51" i="23"/>
  <c r="R51" i="23"/>
  <c r="N51" i="23"/>
  <c r="S51" i="23"/>
  <c r="AF51" i="23"/>
  <c r="AG51" i="23" s="1"/>
  <c r="AI58" i="23"/>
  <c r="AJ58" i="23" s="1"/>
  <c r="P58" i="23"/>
  <c r="AF58" i="23"/>
  <c r="AG58" i="23" s="1"/>
  <c r="N58" i="23"/>
  <c r="S58" i="23"/>
  <c r="AF65" i="23"/>
  <c r="AG65" i="23" s="1"/>
  <c r="AF77" i="23"/>
  <c r="AG77" i="23" s="1"/>
  <c r="V96" i="23"/>
  <c r="R96" i="23"/>
  <c r="N96" i="23"/>
  <c r="AF96" i="23"/>
  <c r="AG96" i="23" s="1"/>
  <c r="P96" i="23"/>
  <c r="AC96" i="23"/>
  <c r="AD96" i="23" s="1"/>
  <c r="S96" i="23"/>
  <c r="W98" i="23"/>
  <c r="V49" i="23"/>
  <c r="R49" i="23"/>
  <c r="N49" i="23"/>
  <c r="S49" i="23"/>
  <c r="AC49" i="23"/>
  <c r="AD49" i="23" s="1"/>
  <c r="W50" i="23"/>
  <c r="AF50" i="23"/>
  <c r="AG50" i="23" s="1"/>
  <c r="P50" i="23"/>
  <c r="W52" i="23"/>
  <c r="AI52" i="23"/>
  <c r="AJ52" i="23" s="1"/>
  <c r="AC52" i="23"/>
  <c r="AD52" i="23" s="1"/>
  <c r="P52" i="23"/>
  <c r="AF52" i="23"/>
  <c r="AG52" i="23" s="1"/>
  <c r="AF59" i="23"/>
  <c r="AG59" i="23" s="1"/>
  <c r="AF61" i="23"/>
  <c r="AG61" i="23" s="1"/>
  <c r="AF75" i="23"/>
  <c r="AG75" i="23" s="1"/>
  <c r="AI78" i="23"/>
  <c r="AJ78" i="23" s="1"/>
  <c r="P78" i="23"/>
  <c r="AF78" i="23"/>
  <c r="AG78" i="23" s="1"/>
  <c r="N78" i="23"/>
  <c r="V78" i="23"/>
  <c r="R78" i="23"/>
  <c r="AC79" i="23"/>
  <c r="AD79" i="23" s="1"/>
  <c r="S79" i="23"/>
  <c r="N79" i="23"/>
  <c r="V79" i="23"/>
  <c r="P79" i="23"/>
  <c r="AI79" i="23"/>
  <c r="AJ79" i="23" s="1"/>
  <c r="R79" i="23"/>
  <c r="V93" i="23"/>
  <c r="R93" i="23"/>
  <c r="N93" i="23"/>
  <c r="S93" i="23"/>
  <c r="AC93" i="23"/>
  <c r="AD93" i="23" s="1"/>
  <c r="AF93" i="23"/>
  <c r="AG93" i="23" s="1"/>
  <c r="P93" i="23"/>
  <c r="AI96" i="23"/>
  <c r="AJ96" i="23" s="1"/>
  <c r="AI34" i="23"/>
  <c r="AJ34" i="23" s="1"/>
  <c r="AI38" i="23"/>
  <c r="AJ38" i="23" s="1"/>
  <c r="AI42" i="23"/>
  <c r="AJ42" i="23" s="1"/>
  <c r="AI46" i="23"/>
  <c r="AJ46" i="23" s="1"/>
  <c r="AI50" i="23"/>
  <c r="AJ50" i="23" s="1"/>
  <c r="AI54" i="23"/>
  <c r="AJ54" i="23" s="1"/>
  <c r="P54" i="23"/>
  <c r="AF54" i="23"/>
  <c r="AG54" i="23" s="1"/>
  <c r="N54" i="23"/>
  <c r="AC54" i="23"/>
  <c r="AD54" i="23" s="1"/>
  <c r="AF55" i="23"/>
  <c r="AG55" i="23" s="1"/>
  <c r="AF57" i="23"/>
  <c r="AG57" i="23" s="1"/>
  <c r="AC59" i="23"/>
  <c r="AD59" i="23" s="1"/>
  <c r="S59" i="23"/>
  <c r="N59" i="23"/>
  <c r="AI70" i="23"/>
  <c r="AJ70" i="23" s="1"/>
  <c r="P70" i="23"/>
  <c r="AF70" i="23"/>
  <c r="AG70" i="23" s="1"/>
  <c r="N70" i="23"/>
  <c r="AC70" i="23"/>
  <c r="AD70" i="23" s="1"/>
  <c r="AF71" i="23"/>
  <c r="AG71" i="23" s="1"/>
  <c r="AF73" i="23"/>
  <c r="AG73" i="23" s="1"/>
  <c r="AC75" i="23"/>
  <c r="AD75" i="23" s="1"/>
  <c r="S75" i="23"/>
  <c r="N75" i="23"/>
  <c r="Z81" i="23"/>
  <c r="AI86" i="23"/>
  <c r="AJ86" i="23" s="1"/>
  <c r="P86" i="23"/>
  <c r="AF86" i="23"/>
  <c r="AG86" i="23" s="1"/>
  <c r="N86" i="23"/>
  <c r="AC86" i="23"/>
  <c r="AD86" i="23" s="1"/>
  <c r="AF87" i="23"/>
  <c r="AG87" i="23" s="1"/>
  <c r="AF89" i="23"/>
  <c r="AG89" i="23" s="1"/>
  <c r="AI94" i="23"/>
  <c r="AJ94" i="23" s="1"/>
  <c r="AI102" i="23"/>
  <c r="AJ102" i="23" s="1"/>
  <c r="AI66" i="23"/>
  <c r="AJ66" i="23" s="1"/>
  <c r="P66" i="23"/>
  <c r="AF66" i="23"/>
  <c r="AG66" i="23" s="1"/>
  <c r="N66" i="23"/>
  <c r="AC66" i="23"/>
  <c r="AD66" i="23" s="1"/>
  <c r="AF67" i="23"/>
  <c r="AG67" i="23" s="1"/>
  <c r="AF69" i="23"/>
  <c r="AG69" i="23" s="1"/>
  <c r="AC71" i="23"/>
  <c r="AD71" i="23" s="1"/>
  <c r="S71" i="23"/>
  <c r="N71" i="23"/>
  <c r="AI82" i="23"/>
  <c r="AJ82" i="23" s="1"/>
  <c r="P82" i="23"/>
  <c r="AF82" i="23"/>
  <c r="AG82" i="23" s="1"/>
  <c r="N82" i="23"/>
  <c r="AC82" i="23"/>
  <c r="AD82" i="23" s="1"/>
  <c r="AF83" i="23"/>
  <c r="AG83" i="23" s="1"/>
  <c r="AF85" i="23"/>
  <c r="AG85" i="23" s="1"/>
  <c r="AC87" i="23"/>
  <c r="AD87" i="23" s="1"/>
  <c r="S87" i="23"/>
  <c r="N87" i="23"/>
  <c r="V27" i="23"/>
  <c r="R27" i="23"/>
  <c r="AF27" i="23"/>
  <c r="AG27" i="23" s="1"/>
  <c r="AI29" i="23"/>
  <c r="AJ29" i="23" s="1"/>
  <c r="AI31" i="23"/>
  <c r="AJ31" i="23" s="1"/>
  <c r="AI33" i="23"/>
  <c r="AJ33" i="23" s="1"/>
  <c r="AI35" i="23"/>
  <c r="AJ35" i="23" s="1"/>
  <c r="AI37" i="23"/>
  <c r="AJ37" i="23" s="1"/>
  <c r="AI39" i="23"/>
  <c r="AJ39" i="23" s="1"/>
  <c r="AI41" i="23"/>
  <c r="AJ41" i="23" s="1"/>
  <c r="AI43" i="23"/>
  <c r="AJ43" i="23" s="1"/>
  <c r="AI45" i="23"/>
  <c r="AJ45" i="23" s="1"/>
  <c r="AI47" i="23"/>
  <c r="AJ47" i="23" s="1"/>
  <c r="AI49" i="23"/>
  <c r="AJ49" i="23" s="1"/>
  <c r="AI51" i="23"/>
  <c r="AJ51" i="23" s="1"/>
  <c r="X69" i="23"/>
  <c r="X81" i="23"/>
  <c r="AK103" i="23"/>
  <c r="N16" i="6" s="1"/>
  <c r="V26" i="23"/>
  <c r="R26" i="23"/>
  <c r="AF26" i="23"/>
  <c r="AG26" i="23" s="1"/>
  <c r="AC27" i="23"/>
  <c r="AD27" i="23" s="1"/>
  <c r="AI28" i="23"/>
  <c r="AJ28" i="23" s="1"/>
  <c r="V30" i="23"/>
  <c r="R30" i="23"/>
  <c r="N30" i="23"/>
  <c r="AC30" i="23"/>
  <c r="AD30" i="23" s="1"/>
  <c r="V32" i="23"/>
  <c r="R32" i="23"/>
  <c r="N32" i="23"/>
  <c r="AC32" i="23"/>
  <c r="AD32" i="23" s="1"/>
  <c r="V34" i="23"/>
  <c r="R34" i="23"/>
  <c r="N34" i="23"/>
  <c r="AC34" i="23"/>
  <c r="AD34" i="23" s="1"/>
  <c r="V36" i="23"/>
  <c r="R36" i="23"/>
  <c r="N36" i="23"/>
  <c r="AC36" i="23"/>
  <c r="AD36" i="23" s="1"/>
  <c r="V38" i="23"/>
  <c r="R38" i="23"/>
  <c r="N38" i="23"/>
  <c r="AC38" i="23"/>
  <c r="AD38" i="23" s="1"/>
  <c r="V40" i="23"/>
  <c r="R40" i="23"/>
  <c r="N40" i="23"/>
  <c r="AC40" i="23"/>
  <c r="AD40" i="23" s="1"/>
  <c r="V42" i="23"/>
  <c r="R42" i="23"/>
  <c r="N42" i="23"/>
  <c r="AC42" i="23"/>
  <c r="AD42" i="23" s="1"/>
  <c r="V44" i="23"/>
  <c r="R44" i="23"/>
  <c r="N44" i="23"/>
  <c r="AC44" i="23"/>
  <c r="AD44" i="23" s="1"/>
  <c r="V46" i="23"/>
  <c r="R46" i="23"/>
  <c r="N46" i="23"/>
  <c r="AC46" i="23"/>
  <c r="AD46" i="23" s="1"/>
  <c r="V48" i="23"/>
  <c r="R48" i="23"/>
  <c r="N48" i="23"/>
  <c r="AC48" i="23"/>
  <c r="AD48" i="23" s="1"/>
  <c r="V50" i="23"/>
  <c r="R50" i="23"/>
  <c r="N50" i="23"/>
  <c r="AC50" i="23"/>
  <c r="AD50" i="23" s="1"/>
  <c r="V52" i="23"/>
  <c r="R52" i="23"/>
  <c r="N52" i="23"/>
  <c r="V56" i="23"/>
  <c r="R56" i="23"/>
  <c r="P56" i="23"/>
  <c r="V60" i="23"/>
  <c r="R60" i="23"/>
  <c r="P60" i="23"/>
  <c r="V64" i="23"/>
  <c r="R64" i="23"/>
  <c r="P64" i="23"/>
  <c r="V68" i="23"/>
  <c r="R68" i="23"/>
  <c r="P68" i="23"/>
  <c r="V72" i="23"/>
  <c r="R72" i="23"/>
  <c r="P72" i="23"/>
  <c r="V76" i="23"/>
  <c r="R76" i="23"/>
  <c r="P76" i="23"/>
  <c r="V80" i="23"/>
  <c r="R80" i="23"/>
  <c r="P80" i="23"/>
  <c r="V84" i="23"/>
  <c r="R84" i="23"/>
  <c r="P84" i="23"/>
  <c r="V88" i="23"/>
  <c r="R88" i="23"/>
  <c r="P88" i="23"/>
  <c r="V90" i="23"/>
  <c r="R90" i="23"/>
  <c r="N90" i="23"/>
  <c r="AF90" i="23"/>
  <c r="AG90" i="23" s="1"/>
  <c r="P90" i="23"/>
  <c r="AC90" i="23"/>
  <c r="AD90" i="23" s="1"/>
  <c r="V91" i="23"/>
  <c r="R91" i="23"/>
  <c r="N91" i="23"/>
  <c r="S91" i="23"/>
  <c r="P91" i="23"/>
  <c r="V92" i="23"/>
  <c r="R92" i="23"/>
  <c r="N92" i="23"/>
  <c r="AF92" i="23"/>
  <c r="AG92" i="23" s="1"/>
  <c r="P92" i="23"/>
  <c r="S92" i="23"/>
  <c r="AI92" i="23"/>
  <c r="AJ92" i="23" s="1"/>
  <c r="V98" i="23"/>
  <c r="R98" i="23"/>
  <c r="N98" i="23"/>
  <c r="AF98" i="23"/>
  <c r="AG98" i="23" s="1"/>
  <c r="P98" i="23"/>
  <c r="AC98" i="23"/>
  <c r="AD98" i="23" s="1"/>
  <c r="V99" i="23"/>
  <c r="R99" i="23"/>
  <c r="N99" i="23"/>
  <c r="S99" i="23"/>
  <c r="P99" i="23"/>
  <c r="V100" i="23"/>
  <c r="R100" i="23"/>
  <c r="N100" i="23"/>
  <c r="AF100" i="23"/>
  <c r="AG100" i="23" s="1"/>
  <c r="P100" i="23"/>
  <c r="S100" i="23"/>
  <c r="AI100" i="23"/>
  <c r="AJ100" i="23" s="1"/>
  <c r="AI90" i="23"/>
  <c r="AJ90" i="23" s="1"/>
  <c r="V94" i="23"/>
  <c r="R94" i="23"/>
  <c r="N94" i="23"/>
  <c r="AF94" i="23"/>
  <c r="AG94" i="23" s="1"/>
  <c r="P94" i="23"/>
  <c r="S94" i="23"/>
  <c r="V97" i="23"/>
  <c r="R97" i="23"/>
  <c r="N97" i="23"/>
  <c r="S97" i="23"/>
  <c r="AF97" i="23"/>
  <c r="AG97" i="23" s="1"/>
  <c r="AI98" i="23"/>
  <c r="AJ98" i="23" s="1"/>
  <c r="V102" i="23"/>
  <c r="R102" i="23"/>
  <c r="N102" i="23"/>
  <c r="AF102" i="23"/>
  <c r="AG102" i="23" s="1"/>
  <c r="P102" i="23"/>
  <c r="S102" i="23"/>
  <c r="AI89" i="23"/>
  <c r="AJ89" i="23" s="1"/>
  <c r="AI91" i="23"/>
  <c r="AJ91" i="23" s="1"/>
  <c r="AI93" i="23"/>
  <c r="AJ93" i="23" s="1"/>
  <c r="AI95" i="23"/>
  <c r="AJ95" i="23" s="1"/>
  <c r="AI97" i="23"/>
  <c r="AJ97" i="23" s="1"/>
  <c r="AI99" i="23"/>
  <c r="AJ99" i="23" s="1"/>
  <c r="AI101" i="23"/>
  <c r="AJ101" i="23" s="1"/>
  <c r="O24" i="11"/>
  <c r="Y24" i="11" s="1"/>
  <c r="X24" i="11"/>
  <c r="B16" i="6" l="1"/>
  <c r="B15" i="33"/>
  <c r="X21" i="23"/>
  <c r="X23" i="23"/>
  <c r="Z89" i="23"/>
  <c r="Q49" i="23"/>
  <c r="X72" i="23"/>
  <c r="AN26" i="23"/>
  <c r="Q21" i="23"/>
  <c r="AA21" i="23" s="1"/>
  <c r="Q39" i="23"/>
  <c r="AN39" i="23" s="1"/>
  <c r="AM73" i="23"/>
  <c r="Z87" i="23"/>
  <c r="Z51" i="23"/>
  <c r="X77" i="23"/>
  <c r="AM53" i="23"/>
  <c r="Q75" i="23"/>
  <c r="O25" i="23"/>
  <c r="Y25" i="23" s="1"/>
  <c r="Z85" i="23"/>
  <c r="Z77" i="23"/>
  <c r="Q53" i="23"/>
  <c r="AA53" i="23" s="1"/>
  <c r="Q73" i="23"/>
  <c r="AA73" i="23" s="1"/>
  <c r="AM89" i="23"/>
  <c r="Q77" i="23"/>
  <c r="AN77" i="23" s="1"/>
  <c r="X84" i="23"/>
  <c r="X89" i="23"/>
  <c r="AM45" i="23"/>
  <c r="Z69" i="23"/>
  <c r="O29" i="23"/>
  <c r="Y29" i="23" s="1"/>
  <c r="X22" i="23"/>
  <c r="AM41" i="23"/>
  <c r="AM23" i="23"/>
  <c r="Q69" i="23"/>
  <c r="AN69" i="23" s="1"/>
  <c r="Q61" i="23"/>
  <c r="AN61" i="23" s="1"/>
  <c r="X68" i="23"/>
  <c r="O19" i="23"/>
  <c r="Y19" i="23" s="1"/>
  <c r="AM24" i="23"/>
  <c r="X65" i="23"/>
  <c r="AM85" i="23"/>
  <c r="X20" i="23"/>
  <c r="Z59" i="23"/>
  <c r="AM49" i="23"/>
  <c r="X73" i="23"/>
  <c r="X24" i="23"/>
  <c r="Z35" i="23"/>
  <c r="O27" i="23"/>
  <c r="Y27" i="23" s="1"/>
  <c r="X88" i="23"/>
  <c r="AM27" i="23"/>
  <c r="AM81" i="23"/>
  <c r="Z57" i="23"/>
  <c r="Q35" i="23"/>
  <c r="AN35" i="23" s="1"/>
  <c r="Z61" i="23"/>
  <c r="Q23" i="23"/>
  <c r="AA23" i="23" s="1"/>
  <c r="Q24" i="23"/>
  <c r="AN24" i="23" s="1"/>
  <c r="X76" i="23"/>
  <c r="X57" i="23"/>
  <c r="Q87" i="23"/>
  <c r="AA87" i="23" s="1"/>
  <c r="Q51" i="23"/>
  <c r="AA51" i="23" s="1"/>
  <c r="Q41" i="23"/>
  <c r="AA41" i="23" s="1"/>
  <c r="Q19" i="23"/>
  <c r="AM19" i="23"/>
  <c r="Q97" i="23"/>
  <c r="AA97" i="23" s="1"/>
  <c r="X85" i="23"/>
  <c r="Z75" i="23"/>
  <c r="Q59" i="23"/>
  <c r="AA59" i="23" s="1"/>
  <c r="X26" i="23"/>
  <c r="Z65" i="23"/>
  <c r="Z28" i="23"/>
  <c r="X61" i="23"/>
  <c r="Q65" i="23"/>
  <c r="AA65" i="23" s="1"/>
  <c r="AM57" i="23"/>
  <c r="Q71" i="23"/>
  <c r="AN71" i="23" s="1"/>
  <c r="AM28" i="23"/>
  <c r="Z21" i="23"/>
  <c r="Z97" i="23"/>
  <c r="Z26" i="23"/>
  <c r="Z39" i="23"/>
  <c r="O60" i="23"/>
  <c r="Y60" i="23" s="1"/>
  <c r="X60" i="23"/>
  <c r="O80" i="23"/>
  <c r="Y80" i="23" s="1"/>
  <c r="AA45" i="23"/>
  <c r="O64" i="23"/>
  <c r="Y64" i="23" s="1"/>
  <c r="X64" i="23"/>
  <c r="O56" i="23"/>
  <c r="Y56" i="23" s="1"/>
  <c r="X56" i="23"/>
  <c r="AM26" i="23"/>
  <c r="X53" i="23"/>
  <c r="Z71" i="23"/>
  <c r="AM29" i="23"/>
  <c r="Z45" i="23"/>
  <c r="I16" i="6"/>
  <c r="Q27" i="23"/>
  <c r="AA27" i="23" s="1"/>
  <c r="Z25" i="23"/>
  <c r="Q25" i="23"/>
  <c r="AM25" i="23"/>
  <c r="Z20" i="23"/>
  <c r="Q20" i="23"/>
  <c r="AM20" i="23"/>
  <c r="Z22" i="23"/>
  <c r="Q22" i="23"/>
  <c r="AM22" i="23"/>
  <c r="AA29" i="23"/>
  <c r="X28" i="23"/>
  <c r="O28" i="23"/>
  <c r="Y28" i="23" s="1"/>
  <c r="Z29" i="23"/>
  <c r="AM98" i="23"/>
  <c r="Z98" i="23"/>
  <c r="Q98" i="23"/>
  <c r="X92" i="23"/>
  <c r="O92" i="23"/>
  <c r="Y92" i="23" s="1"/>
  <c r="X50" i="23"/>
  <c r="O50" i="23"/>
  <c r="Y50" i="23" s="1"/>
  <c r="Q82" i="23"/>
  <c r="AM82" i="23"/>
  <c r="Z82" i="23"/>
  <c r="X86" i="23"/>
  <c r="O86" i="23"/>
  <c r="Y86" i="23" s="1"/>
  <c r="O75" i="23"/>
  <c r="Y75" i="23" s="1"/>
  <c r="X75" i="23"/>
  <c r="X70" i="23"/>
  <c r="O70" i="23"/>
  <c r="Y70" i="23" s="1"/>
  <c r="O59" i="23"/>
  <c r="Y59" i="23" s="1"/>
  <c r="X59" i="23"/>
  <c r="X78" i="23"/>
  <c r="O78" i="23"/>
  <c r="Y78" i="23" s="1"/>
  <c r="O43" i="23"/>
  <c r="Y43" i="23" s="1"/>
  <c r="X43" i="23"/>
  <c r="AM40" i="23"/>
  <c r="Z40" i="23"/>
  <c r="Q40" i="23"/>
  <c r="O39" i="23"/>
  <c r="Y39" i="23" s="1"/>
  <c r="X39" i="23"/>
  <c r="Q83" i="23"/>
  <c r="Z83" i="23"/>
  <c r="AM83" i="23"/>
  <c r="AA39" i="23"/>
  <c r="X97" i="23"/>
  <c r="O97" i="23"/>
  <c r="Y97" i="23" s="1"/>
  <c r="X91" i="23"/>
  <c r="O91" i="23"/>
  <c r="Y91" i="23" s="1"/>
  <c r="X40" i="23"/>
  <c r="O40" i="23"/>
  <c r="Y40" i="23" s="1"/>
  <c r="X32" i="23"/>
  <c r="O32" i="23"/>
  <c r="Y32" i="23" s="1"/>
  <c r="X66" i="23"/>
  <c r="O66" i="23"/>
  <c r="Y66" i="23" s="1"/>
  <c r="Q79" i="23"/>
  <c r="Z79" i="23"/>
  <c r="AM79" i="23"/>
  <c r="Q52" i="23"/>
  <c r="AM52" i="23"/>
  <c r="Z52" i="23"/>
  <c r="O51" i="23"/>
  <c r="Y51" i="23" s="1"/>
  <c r="X51" i="23"/>
  <c r="AM48" i="23"/>
  <c r="Z48" i="23"/>
  <c r="Q48" i="23"/>
  <c r="O45" i="23"/>
  <c r="Y45" i="23" s="1"/>
  <c r="X45" i="23"/>
  <c r="AM30" i="23"/>
  <c r="Z30" i="23"/>
  <c r="Q30" i="23"/>
  <c r="O47" i="23"/>
  <c r="Y47" i="23" s="1"/>
  <c r="X47" i="23"/>
  <c r="O31" i="23"/>
  <c r="Y31" i="23" s="1"/>
  <c r="X31" i="23"/>
  <c r="X62" i="23"/>
  <c r="O62" i="23"/>
  <c r="Y62" i="23" s="1"/>
  <c r="X95" i="23"/>
  <c r="O95" i="23"/>
  <c r="Y95" i="23" s="1"/>
  <c r="O63" i="23"/>
  <c r="Y63" i="23" s="1"/>
  <c r="X63" i="23"/>
  <c r="AM44" i="23"/>
  <c r="Z44" i="23"/>
  <c r="Q44" i="23"/>
  <c r="AM33" i="23"/>
  <c r="Z33" i="23"/>
  <c r="Q33" i="23"/>
  <c r="AM101" i="23"/>
  <c r="Z101" i="23"/>
  <c r="Q101" i="23"/>
  <c r="AM99" i="23"/>
  <c r="Z99" i="23"/>
  <c r="Q99" i="23"/>
  <c r="O98" i="23"/>
  <c r="Y98" i="23" s="1"/>
  <c r="X98" i="23"/>
  <c r="AM92" i="23"/>
  <c r="Z92" i="23"/>
  <c r="Q92" i="23"/>
  <c r="X46" i="23"/>
  <c r="O46" i="23"/>
  <c r="Y46" i="23" s="1"/>
  <c r="X38" i="23"/>
  <c r="O38" i="23"/>
  <c r="Y38" i="23" s="1"/>
  <c r="X30" i="23"/>
  <c r="O30" i="23"/>
  <c r="Y30" i="23" s="1"/>
  <c r="O87" i="23"/>
  <c r="Y87" i="23" s="1"/>
  <c r="X87" i="23"/>
  <c r="X82" i="23"/>
  <c r="O82" i="23"/>
  <c r="Y82" i="23" s="1"/>
  <c r="Q86" i="23"/>
  <c r="AM86" i="23"/>
  <c r="Z86" i="23"/>
  <c r="Q70" i="23"/>
  <c r="AM70" i="23"/>
  <c r="Z70" i="23"/>
  <c r="Q54" i="23"/>
  <c r="AM54" i="23"/>
  <c r="Z54" i="23"/>
  <c r="Q78" i="23"/>
  <c r="AM78" i="23"/>
  <c r="Z78" i="23"/>
  <c r="O49" i="23"/>
  <c r="Y49" i="23" s="1"/>
  <c r="X49" i="23"/>
  <c r="X96" i="23"/>
  <c r="O96" i="23"/>
  <c r="Y96" i="23" s="1"/>
  <c r="O35" i="23"/>
  <c r="Y35" i="23" s="1"/>
  <c r="X35" i="23"/>
  <c r="AM32" i="23"/>
  <c r="Z32" i="23"/>
  <c r="Q32" i="23"/>
  <c r="AN75" i="23"/>
  <c r="AA75" i="23"/>
  <c r="AM47" i="23"/>
  <c r="Z47" i="23"/>
  <c r="Q47" i="23"/>
  <c r="O37" i="23"/>
  <c r="Y37" i="23" s="1"/>
  <c r="X37" i="23"/>
  <c r="AM95" i="23"/>
  <c r="Z95" i="23"/>
  <c r="Q95" i="23"/>
  <c r="Q63" i="23"/>
  <c r="Z63" i="23"/>
  <c r="AM63" i="23"/>
  <c r="O41" i="23"/>
  <c r="Y41" i="23" s="1"/>
  <c r="X41" i="23"/>
  <c r="O83" i="23"/>
  <c r="Y83" i="23" s="1"/>
  <c r="X83" i="23"/>
  <c r="Q67" i="23"/>
  <c r="Z67" i="23"/>
  <c r="AM67" i="23"/>
  <c r="AN49" i="23"/>
  <c r="AA49" i="23"/>
  <c r="AM34" i="23"/>
  <c r="Z34" i="23"/>
  <c r="Q34" i="23"/>
  <c r="Q74" i="23"/>
  <c r="AM74" i="23"/>
  <c r="Z74" i="23"/>
  <c r="X99" i="23"/>
  <c r="O99" i="23"/>
  <c r="Y99" i="23" s="1"/>
  <c r="X42" i="23"/>
  <c r="O42" i="23"/>
  <c r="Y42" i="23" s="1"/>
  <c r="X34" i="23"/>
  <c r="O34" i="23"/>
  <c r="Y34" i="23" s="1"/>
  <c r="X54" i="23"/>
  <c r="O54" i="23"/>
  <c r="Y54" i="23" s="1"/>
  <c r="AN85" i="23"/>
  <c r="AA85" i="23"/>
  <c r="AN57" i="23"/>
  <c r="AA57" i="23"/>
  <c r="AM96" i="23"/>
  <c r="Z96" i="23"/>
  <c r="Q96" i="23"/>
  <c r="AM46" i="23"/>
  <c r="Z46" i="23"/>
  <c r="Q46" i="23"/>
  <c r="O67" i="23"/>
  <c r="Y67" i="23" s="1"/>
  <c r="X67" i="23"/>
  <c r="X74" i="23"/>
  <c r="O74" i="23"/>
  <c r="Y74" i="23" s="1"/>
  <c r="AM102" i="23"/>
  <c r="Z102" i="23"/>
  <c r="Q102" i="23"/>
  <c r="AM94" i="23"/>
  <c r="Z94" i="23"/>
  <c r="Q94" i="23"/>
  <c r="AM100" i="23"/>
  <c r="Z100" i="23"/>
  <c r="Q100" i="23"/>
  <c r="AM90" i="23"/>
  <c r="Z90" i="23"/>
  <c r="Q90" i="23"/>
  <c r="X48" i="23"/>
  <c r="O48" i="23"/>
  <c r="Y48" i="23" s="1"/>
  <c r="O71" i="23"/>
  <c r="Y71" i="23" s="1"/>
  <c r="X71" i="23"/>
  <c r="AM50" i="23"/>
  <c r="Z50" i="23"/>
  <c r="Q50" i="23"/>
  <c r="Q58" i="23"/>
  <c r="AM58" i="23"/>
  <c r="Z58" i="23"/>
  <c r="AM43" i="23"/>
  <c r="Z43" i="23"/>
  <c r="Q43" i="23"/>
  <c r="AN89" i="23"/>
  <c r="AA89" i="23"/>
  <c r="AM42" i="23"/>
  <c r="Z42" i="23"/>
  <c r="Q42" i="23"/>
  <c r="X101" i="23"/>
  <c r="O101" i="23"/>
  <c r="Y101" i="23" s="1"/>
  <c r="X102" i="23"/>
  <c r="O102" i="23"/>
  <c r="Y102" i="23" s="1"/>
  <c r="X94" i="23"/>
  <c r="O94" i="23"/>
  <c r="Y94" i="23" s="1"/>
  <c r="X100" i="23"/>
  <c r="O100" i="23"/>
  <c r="Y100" i="23" s="1"/>
  <c r="AM91" i="23"/>
  <c r="Z91" i="23"/>
  <c r="Q91" i="23"/>
  <c r="O90" i="23"/>
  <c r="Y90" i="23" s="1"/>
  <c r="X90" i="23"/>
  <c r="Q88" i="23"/>
  <c r="AM88" i="23"/>
  <c r="Z88" i="23"/>
  <c r="Q84" i="23"/>
  <c r="AM84" i="23"/>
  <c r="Z84" i="23"/>
  <c r="Q80" i="23"/>
  <c r="AM80" i="23"/>
  <c r="Z80" i="23"/>
  <c r="Q76" i="23"/>
  <c r="AM76" i="23"/>
  <c r="Z76" i="23"/>
  <c r="Q72" i="23"/>
  <c r="AM72" i="23"/>
  <c r="Z72" i="23"/>
  <c r="Q68" i="23"/>
  <c r="AM68" i="23"/>
  <c r="Z68" i="23"/>
  <c r="Q64" i="23"/>
  <c r="AM64" i="23"/>
  <c r="Z64" i="23"/>
  <c r="Q60" i="23"/>
  <c r="AM60" i="23"/>
  <c r="Z60" i="23"/>
  <c r="Q56" i="23"/>
  <c r="AM56" i="23"/>
  <c r="Z56" i="23"/>
  <c r="O52" i="23"/>
  <c r="Y52" i="23" s="1"/>
  <c r="X52" i="23"/>
  <c r="X44" i="23"/>
  <c r="O44" i="23"/>
  <c r="Y44" i="23" s="1"/>
  <c r="X36" i="23"/>
  <c r="O36" i="23"/>
  <c r="Y36" i="23" s="1"/>
  <c r="Q66" i="23"/>
  <c r="AM66" i="23"/>
  <c r="Z66" i="23"/>
  <c r="AN81" i="23"/>
  <c r="AA81" i="23"/>
  <c r="AM93" i="23"/>
  <c r="Z93" i="23"/>
  <c r="Q93" i="23"/>
  <c r="X93" i="23"/>
  <c r="O93" i="23"/>
  <c r="Y93" i="23" s="1"/>
  <c r="O79" i="23"/>
  <c r="Y79" i="23" s="1"/>
  <c r="X79" i="23"/>
  <c r="X58" i="23"/>
  <c r="O58" i="23"/>
  <c r="Y58" i="23" s="1"/>
  <c r="Q55" i="23"/>
  <c r="Z55" i="23"/>
  <c r="AM55" i="23"/>
  <c r="O55" i="23"/>
  <c r="Y55" i="23" s="1"/>
  <c r="X55" i="23"/>
  <c r="AM38" i="23"/>
  <c r="Z38" i="23"/>
  <c r="Q38" i="23"/>
  <c r="AM31" i="23"/>
  <c r="Z31" i="23"/>
  <c r="Q31" i="23"/>
  <c r="AM37" i="23"/>
  <c r="Z37" i="23"/>
  <c r="Q37" i="23"/>
  <c r="Q62" i="23"/>
  <c r="AM62" i="23"/>
  <c r="Z62" i="23"/>
  <c r="AN28" i="23"/>
  <c r="AA28" i="23"/>
  <c r="AN59" i="23"/>
  <c r="AM36" i="23"/>
  <c r="Z36" i="23"/>
  <c r="Q36" i="23"/>
  <c r="O33" i="23"/>
  <c r="Y33" i="23" s="1"/>
  <c r="X33" i="23"/>
  <c r="Q24" i="11"/>
  <c r="Z24" i="11"/>
  <c r="AN53" i="23" l="1"/>
  <c r="AA71" i="23"/>
  <c r="AN73" i="23"/>
  <c r="AN51" i="23"/>
  <c r="AN97" i="23"/>
  <c r="AA24" i="23"/>
  <c r="AN21" i="23"/>
  <c r="AN65" i="23"/>
  <c r="AA61" i="23"/>
  <c r="AA77" i="23"/>
  <c r="AA69" i="23"/>
  <c r="AA35" i="23"/>
  <c r="AN87" i="23"/>
  <c r="AN27" i="23"/>
  <c r="AN41" i="23"/>
  <c r="AN23" i="23"/>
  <c r="AN19" i="23"/>
  <c r="AA19" i="23"/>
  <c r="AN25" i="23"/>
  <c r="AA25" i="23"/>
  <c r="AN22" i="23"/>
  <c r="AA22" i="23"/>
  <c r="AA20" i="23"/>
  <c r="AN20" i="23"/>
  <c r="AA62" i="23"/>
  <c r="AN62" i="23"/>
  <c r="AA68" i="23"/>
  <c r="AN68" i="23"/>
  <c r="AA84" i="23"/>
  <c r="AN84" i="23"/>
  <c r="AA58" i="23"/>
  <c r="AN58" i="23"/>
  <c r="AA94" i="23"/>
  <c r="AN94" i="23"/>
  <c r="AA32" i="23"/>
  <c r="AN32" i="23"/>
  <c r="AN79" i="23"/>
  <c r="AA79" i="23"/>
  <c r="AA96" i="23"/>
  <c r="AN96" i="23"/>
  <c r="AA70" i="23"/>
  <c r="AN70" i="23"/>
  <c r="AN33" i="23"/>
  <c r="AA33" i="23"/>
  <c r="AA38" i="23"/>
  <c r="AN38" i="23"/>
  <c r="AA56" i="23"/>
  <c r="AN56" i="23"/>
  <c r="AA72" i="23"/>
  <c r="AN72" i="23"/>
  <c r="AA88" i="23"/>
  <c r="AN88" i="23"/>
  <c r="AN43" i="23"/>
  <c r="AA43" i="23"/>
  <c r="AA50" i="23"/>
  <c r="AN50" i="23"/>
  <c r="AA102" i="23"/>
  <c r="AN102" i="23"/>
  <c r="AN47" i="23"/>
  <c r="AA47" i="23"/>
  <c r="AA78" i="23"/>
  <c r="AN78" i="23"/>
  <c r="AA92" i="23"/>
  <c r="AN92" i="23"/>
  <c r="AN101" i="23"/>
  <c r="AA101" i="23"/>
  <c r="AA36" i="23"/>
  <c r="AN36" i="23"/>
  <c r="AN31" i="23"/>
  <c r="AA31" i="23"/>
  <c r="AA74" i="23"/>
  <c r="AN74" i="23"/>
  <c r="AN67" i="23"/>
  <c r="AA67" i="23"/>
  <c r="AA86" i="23"/>
  <c r="AN86" i="23"/>
  <c r="AN99" i="23"/>
  <c r="AA99" i="23"/>
  <c r="AA44" i="23"/>
  <c r="AN44" i="23"/>
  <c r="AA40" i="23"/>
  <c r="AN40" i="23"/>
  <c r="AA98" i="23"/>
  <c r="AN98" i="23"/>
  <c r="AN37" i="23"/>
  <c r="AA37" i="23"/>
  <c r="AN93" i="23"/>
  <c r="AA93" i="23"/>
  <c r="AA64" i="23"/>
  <c r="AN64" i="23"/>
  <c r="AA80" i="23"/>
  <c r="AN80" i="23"/>
  <c r="AA100" i="23"/>
  <c r="AN100" i="23"/>
  <c r="AA34" i="23"/>
  <c r="AN34" i="23"/>
  <c r="AN63" i="23"/>
  <c r="AA63" i="23"/>
  <c r="AA30" i="23"/>
  <c r="AN30" i="23"/>
  <c r="AA52" i="23"/>
  <c r="AN52" i="23"/>
  <c r="AN83" i="23"/>
  <c r="AA83" i="23"/>
  <c r="AA82" i="23"/>
  <c r="AN82" i="23"/>
  <c r="AN55" i="23"/>
  <c r="AA55" i="23"/>
  <c r="AA66" i="23"/>
  <c r="AN66" i="23"/>
  <c r="AA60" i="23"/>
  <c r="AN60" i="23"/>
  <c r="AA76" i="23"/>
  <c r="AN76" i="23"/>
  <c r="AN91" i="23"/>
  <c r="AA91" i="23"/>
  <c r="AA42" i="23"/>
  <c r="AN42" i="23"/>
  <c r="AA90" i="23"/>
  <c r="AN90" i="23"/>
  <c r="AA46" i="23"/>
  <c r="AN46" i="23"/>
  <c r="AN95" i="23"/>
  <c r="AA95" i="23"/>
  <c r="AA54" i="23"/>
  <c r="AN54" i="23"/>
  <c r="AA48" i="23"/>
  <c r="AN48" i="23"/>
  <c r="AA24" i="11"/>
  <c r="AN24" i="11"/>
  <c r="AB103" i="22" l="1"/>
  <c r="AL102" i="22"/>
  <c r="AK102" i="22"/>
  <c r="AH102" i="22"/>
  <c r="AE102" i="22"/>
  <c r="AB102" i="22"/>
  <c r="U102" i="22"/>
  <c r="T102" i="22"/>
  <c r="M102" i="22"/>
  <c r="W102" i="22" s="1"/>
  <c r="L102" i="22"/>
  <c r="R102" i="22" s="1"/>
  <c r="AL101" i="22"/>
  <c r="AK101" i="22"/>
  <c r="AH101" i="22"/>
  <c r="AE101" i="22"/>
  <c r="AB101" i="22"/>
  <c r="U101" i="22"/>
  <c r="T101" i="22"/>
  <c r="M101" i="22"/>
  <c r="L101" i="22"/>
  <c r="V101" i="22" s="1"/>
  <c r="AL100" i="22"/>
  <c r="AK100" i="22"/>
  <c r="AH100" i="22"/>
  <c r="AE100" i="22"/>
  <c r="AB100" i="22"/>
  <c r="U100" i="22"/>
  <c r="T100" i="22"/>
  <c r="M100" i="22"/>
  <c r="L100" i="22"/>
  <c r="AL99" i="22"/>
  <c r="AK99" i="22"/>
  <c r="AH99" i="22"/>
  <c r="AE99" i="22"/>
  <c r="AB99" i="22"/>
  <c r="U99" i="22"/>
  <c r="T99" i="22"/>
  <c r="M99" i="22"/>
  <c r="W99" i="22" s="1"/>
  <c r="L99" i="22"/>
  <c r="AL98" i="22"/>
  <c r="AK98" i="22"/>
  <c r="AH98" i="22"/>
  <c r="AE98" i="22"/>
  <c r="AB98" i="22"/>
  <c r="U98" i="22"/>
  <c r="T98" i="22"/>
  <c r="M98" i="22"/>
  <c r="L98" i="22"/>
  <c r="AL97" i="22"/>
  <c r="AK97" i="22"/>
  <c r="AH97" i="22"/>
  <c r="AE97" i="22"/>
  <c r="AB97" i="22"/>
  <c r="U97" i="22"/>
  <c r="T97" i="22"/>
  <c r="M97" i="22"/>
  <c r="L97" i="22"/>
  <c r="V97" i="22" s="1"/>
  <c r="AL96" i="22"/>
  <c r="AK96" i="22"/>
  <c r="AH96" i="22"/>
  <c r="AE96" i="22"/>
  <c r="AB96" i="22"/>
  <c r="U96" i="22"/>
  <c r="T96" i="22"/>
  <c r="M96" i="22"/>
  <c r="L96" i="22"/>
  <c r="AL95" i="22"/>
  <c r="AK95" i="22"/>
  <c r="AH95" i="22"/>
  <c r="AE95" i="22"/>
  <c r="AB95" i="22"/>
  <c r="U95" i="22"/>
  <c r="T95" i="22"/>
  <c r="M95" i="22"/>
  <c r="L95" i="22"/>
  <c r="AL94" i="22"/>
  <c r="AK94" i="22"/>
  <c r="AH94" i="22"/>
  <c r="AE94" i="22"/>
  <c r="AB94" i="22"/>
  <c r="U94" i="22"/>
  <c r="T94" i="22"/>
  <c r="M94" i="22"/>
  <c r="W94" i="22" s="1"/>
  <c r="L94" i="22"/>
  <c r="AL93" i="22"/>
  <c r="AK93" i="22"/>
  <c r="AH93" i="22"/>
  <c r="AE93" i="22"/>
  <c r="AB93" i="22"/>
  <c r="U93" i="22"/>
  <c r="T93" i="22"/>
  <c r="M93" i="22"/>
  <c r="L93" i="22"/>
  <c r="V93" i="22" s="1"/>
  <c r="AL92" i="22"/>
  <c r="AK92" i="22"/>
  <c r="AH92" i="22"/>
  <c r="AE92" i="22"/>
  <c r="AB92" i="22"/>
  <c r="U92" i="22"/>
  <c r="T92" i="22"/>
  <c r="M92" i="22"/>
  <c r="L92" i="22"/>
  <c r="AL91" i="22"/>
  <c r="AK91" i="22"/>
  <c r="AH91" i="22"/>
  <c r="AE91" i="22"/>
  <c r="AB91" i="22"/>
  <c r="U91" i="22"/>
  <c r="T91" i="22"/>
  <c r="M91" i="22"/>
  <c r="W91" i="22" s="1"/>
  <c r="L91" i="22"/>
  <c r="AL90" i="22"/>
  <c r="AK90" i="22"/>
  <c r="AH90" i="22"/>
  <c r="AE90" i="22"/>
  <c r="AB90" i="22"/>
  <c r="U90" i="22"/>
  <c r="T90" i="22"/>
  <c r="M90" i="22"/>
  <c r="W90" i="22" s="1"/>
  <c r="L90" i="22"/>
  <c r="AL89" i="22"/>
  <c r="AK89" i="22"/>
  <c r="AH89" i="22"/>
  <c r="AE89" i="22"/>
  <c r="AB89" i="22"/>
  <c r="U89" i="22"/>
  <c r="T89" i="22"/>
  <c r="M89" i="22"/>
  <c r="W89" i="22" s="1"/>
  <c r="L89" i="22"/>
  <c r="AL88" i="22"/>
  <c r="AK88" i="22"/>
  <c r="AH88" i="22"/>
  <c r="AE88" i="22"/>
  <c r="AB88" i="22"/>
  <c r="U88" i="22"/>
  <c r="T88" i="22"/>
  <c r="M88" i="22"/>
  <c r="W88" i="22" s="1"/>
  <c r="L88" i="22"/>
  <c r="AL87" i="22"/>
  <c r="AK87" i="22"/>
  <c r="AH87" i="22"/>
  <c r="AE87" i="22"/>
  <c r="AB87" i="22"/>
  <c r="U87" i="22"/>
  <c r="T87" i="22"/>
  <c r="M87" i="22"/>
  <c r="W87" i="22" s="1"/>
  <c r="L87" i="22"/>
  <c r="AL86" i="22"/>
  <c r="AK86" i="22"/>
  <c r="AH86" i="22"/>
  <c r="AE86" i="22"/>
  <c r="AB86" i="22"/>
  <c r="U86" i="22"/>
  <c r="T86" i="22"/>
  <c r="M86" i="22"/>
  <c r="L86" i="22"/>
  <c r="AL85" i="22"/>
  <c r="AK85" i="22"/>
  <c r="AH85" i="22"/>
  <c r="AE85" i="22"/>
  <c r="AB85" i="22"/>
  <c r="U85" i="22"/>
  <c r="T85" i="22"/>
  <c r="M85" i="22"/>
  <c r="W85" i="22" s="1"/>
  <c r="L85" i="22"/>
  <c r="V85" i="22" s="1"/>
  <c r="AL84" i="22"/>
  <c r="AK84" i="22"/>
  <c r="AH84" i="22"/>
  <c r="AE84" i="22"/>
  <c r="AB84" i="22"/>
  <c r="U84" i="22"/>
  <c r="T84" i="22"/>
  <c r="M84" i="22"/>
  <c r="W84" i="22" s="1"/>
  <c r="L84" i="22"/>
  <c r="V84" i="22" s="1"/>
  <c r="AL83" i="22"/>
  <c r="AK83" i="22"/>
  <c r="AH83" i="22"/>
  <c r="AE83" i="22"/>
  <c r="AB83" i="22"/>
  <c r="U83" i="22"/>
  <c r="T83" i="22"/>
  <c r="M83" i="22"/>
  <c r="W83" i="22" s="1"/>
  <c r="L83" i="22"/>
  <c r="V83" i="22" s="1"/>
  <c r="AL82" i="22"/>
  <c r="AK82" i="22"/>
  <c r="AH82" i="22"/>
  <c r="AE82" i="22"/>
  <c r="AB82" i="22"/>
  <c r="U82" i="22"/>
  <c r="T82" i="22"/>
  <c r="M82" i="22"/>
  <c r="W82" i="22" s="1"/>
  <c r="L82" i="22"/>
  <c r="AL81" i="22"/>
  <c r="AK81" i="22"/>
  <c r="AH81" i="22"/>
  <c r="AE81" i="22"/>
  <c r="AB81" i="22"/>
  <c r="U81" i="22"/>
  <c r="T81" i="22"/>
  <c r="M81" i="22"/>
  <c r="L81" i="22"/>
  <c r="V81" i="22" s="1"/>
  <c r="AL80" i="22"/>
  <c r="AK80" i="22"/>
  <c r="AH80" i="22"/>
  <c r="AE80" i="22"/>
  <c r="AB80" i="22"/>
  <c r="U80" i="22"/>
  <c r="T80" i="22"/>
  <c r="M80" i="22"/>
  <c r="W80" i="22" s="1"/>
  <c r="L80" i="22"/>
  <c r="AL79" i="22"/>
  <c r="AK79" i="22"/>
  <c r="AH79" i="22"/>
  <c r="AE79" i="22"/>
  <c r="AB79" i="22"/>
  <c r="U79" i="22"/>
  <c r="T79" i="22"/>
  <c r="M79" i="22"/>
  <c r="L79" i="22"/>
  <c r="AL78" i="22"/>
  <c r="AK78" i="22"/>
  <c r="AH78" i="22"/>
  <c r="AE78" i="22"/>
  <c r="AB78" i="22"/>
  <c r="U78" i="22"/>
  <c r="T78" i="22"/>
  <c r="M78" i="22"/>
  <c r="W78" i="22" s="1"/>
  <c r="L78" i="22"/>
  <c r="AL77" i="22"/>
  <c r="AK77" i="22"/>
  <c r="AH77" i="22"/>
  <c r="AE77" i="22"/>
  <c r="AB77" i="22"/>
  <c r="U77" i="22"/>
  <c r="T77" i="22"/>
  <c r="M77" i="22"/>
  <c r="W77" i="22" s="1"/>
  <c r="L77" i="22"/>
  <c r="AL76" i="22"/>
  <c r="AK76" i="22"/>
  <c r="AH76" i="22"/>
  <c r="AE76" i="22"/>
  <c r="AB76" i="22"/>
  <c r="U76" i="22"/>
  <c r="T76" i="22"/>
  <c r="M76" i="22"/>
  <c r="L76" i="22"/>
  <c r="V76" i="22" s="1"/>
  <c r="AL75" i="22"/>
  <c r="AK75" i="22"/>
  <c r="AH75" i="22"/>
  <c r="AE75" i="22"/>
  <c r="AB75" i="22"/>
  <c r="U75" i="22"/>
  <c r="T75" i="22"/>
  <c r="M75" i="22"/>
  <c r="L75" i="22"/>
  <c r="AL74" i="22"/>
  <c r="AK74" i="22"/>
  <c r="AH74" i="22"/>
  <c r="AE74" i="22"/>
  <c r="AB74" i="22"/>
  <c r="U74" i="22"/>
  <c r="T74" i="22"/>
  <c r="M74" i="22"/>
  <c r="W74" i="22" s="1"/>
  <c r="L74" i="22"/>
  <c r="AL73" i="22"/>
  <c r="AK73" i="22"/>
  <c r="AH73" i="22"/>
  <c r="AE73" i="22"/>
  <c r="AB73" i="22"/>
  <c r="U73" i="22"/>
  <c r="T73" i="22"/>
  <c r="M73" i="22"/>
  <c r="W73" i="22" s="1"/>
  <c r="L73" i="22"/>
  <c r="AL72" i="22"/>
  <c r="AK72" i="22"/>
  <c r="AH72" i="22"/>
  <c r="AE72" i="22"/>
  <c r="AB72" i="22"/>
  <c r="U72" i="22"/>
  <c r="T72" i="22"/>
  <c r="M72" i="22"/>
  <c r="L72" i="22"/>
  <c r="V72" i="22" s="1"/>
  <c r="AL71" i="22"/>
  <c r="AK71" i="22"/>
  <c r="AH71" i="22"/>
  <c r="AE71" i="22"/>
  <c r="AB71" i="22"/>
  <c r="U71" i="22"/>
  <c r="T71" i="22"/>
  <c r="M71" i="22"/>
  <c r="L71" i="22"/>
  <c r="AL70" i="22"/>
  <c r="AK70" i="22"/>
  <c r="AH70" i="22"/>
  <c r="AE70" i="22"/>
  <c r="AB70" i="22"/>
  <c r="U70" i="22"/>
  <c r="T70" i="22"/>
  <c r="M70" i="22"/>
  <c r="W70" i="22" s="1"/>
  <c r="L70" i="22"/>
  <c r="AL69" i="22"/>
  <c r="AK69" i="22"/>
  <c r="AH69" i="22"/>
  <c r="AE69" i="22"/>
  <c r="AB69" i="22"/>
  <c r="U69" i="22"/>
  <c r="T69" i="22"/>
  <c r="M69" i="22"/>
  <c r="W69" i="22" s="1"/>
  <c r="L69" i="22"/>
  <c r="AL68" i="22"/>
  <c r="AK68" i="22"/>
  <c r="AH68" i="22"/>
  <c r="AE68" i="22"/>
  <c r="AB68" i="22"/>
  <c r="U68" i="22"/>
  <c r="T68" i="22"/>
  <c r="M68" i="22"/>
  <c r="L68" i="22"/>
  <c r="V68" i="22" s="1"/>
  <c r="AL67" i="22"/>
  <c r="AK67" i="22"/>
  <c r="AH67" i="22"/>
  <c r="AE67" i="22"/>
  <c r="AB67" i="22"/>
  <c r="U67" i="22"/>
  <c r="T67" i="22"/>
  <c r="M67" i="22"/>
  <c r="L67" i="22"/>
  <c r="AL66" i="22"/>
  <c r="AK66" i="22"/>
  <c r="AH66" i="22"/>
  <c r="AE66" i="22"/>
  <c r="AB66" i="22"/>
  <c r="U66" i="22"/>
  <c r="T66" i="22"/>
  <c r="M66" i="22"/>
  <c r="L66" i="22"/>
  <c r="AL65" i="22"/>
  <c r="AK65" i="22"/>
  <c r="AH65" i="22"/>
  <c r="AE65" i="22"/>
  <c r="AB65" i="22"/>
  <c r="U65" i="22"/>
  <c r="T65" i="22"/>
  <c r="M65" i="22"/>
  <c r="W65" i="22" s="1"/>
  <c r="L65" i="22"/>
  <c r="AL64" i="22"/>
  <c r="AK64" i="22"/>
  <c r="AH64" i="22"/>
  <c r="AE64" i="22"/>
  <c r="AB64" i="22"/>
  <c r="U64" i="22"/>
  <c r="T64" i="22"/>
  <c r="M64" i="22"/>
  <c r="L64" i="22"/>
  <c r="V64" i="22" s="1"/>
  <c r="AL63" i="22"/>
  <c r="AK63" i="22"/>
  <c r="AH63" i="22"/>
  <c r="AE63" i="22"/>
  <c r="AB63" i="22"/>
  <c r="U63" i="22"/>
  <c r="T63" i="22"/>
  <c r="M63" i="22"/>
  <c r="W63" i="22" s="1"/>
  <c r="L63" i="22"/>
  <c r="AL62" i="22"/>
  <c r="AK62" i="22"/>
  <c r="AH62" i="22"/>
  <c r="AE62" i="22"/>
  <c r="AB62" i="22"/>
  <c r="U62" i="22"/>
  <c r="T62" i="22"/>
  <c r="M62" i="22"/>
  <c r="W62" i="22" s="1"/>
  <c r="L62" i="22"/>
  <c r="AL61" i="22"/>
  <c r="AK61" i="22"/>
  <c r="AH61" i="22"/>
  <c r="AE61" i="22"/>
  <c r="AB61" i="22"/>
  <c r="U61" i="22"/>
  <c r="T61" i="22"/>
  <c r="M61" i="22"/>
  <c r="W61" i="22" s="1"/>
  <c r="L61" i="22"/>
  <c r="AL60" i="22"/>
  <c r="AK60" i="22"/>
  <c r="AH60" i="22"/>
  <c r="AE60" i="22"/>
  <c r="AB60" i="22"/>
  <c r="U60" i="22"/>
  <c r="T60" i="22"/>
  <c r="M60" i="22"/>
  <c r="L60" i="22"/>
  <c r="V60" i="22" s="1"/>
  <c r="AL59" i="22"/>
  <c r="AK59" i="22"/>
  <c r="AH59" i="22"/>
  <c r="AE59" i="22"/>
  <c r="AB59" i="22"/>
  <c r="U59" i="22"/>
  <c r="T59" i="22"/>
  <c r="M59" i="22"/>
  <c r="L59" i="22"/>
  <c r="AL58" i="22"/>
  <c r="AK58" i="22"/>
  <c r="AH58" i="22"/>
  <c r="AE58" i="22"/>
  <c r="AB58" i="22"/>
  <c r="U58" i="22"/>
  <c r="T58" i="22"/>
  <c r="M58" i="22"/>
  <c r="W58" i="22" s="1"/>
  <c r="L58" i="22"/>
  <c r="AL57" i="22"/>
  <c r="AK57" i="22"/>
  <c r="AH57" i="22"/>
  <c r="AE57" i="22"/>
  <c r="AB57" i="22"/>
  <c r="U57" i="22"/>
  <c r="T57" i="22"/>
  <c r="M57" i="22"/>
  <c r="W57" i="22" s="1"/>
  <c r="L57" i="22"/>
  <c r="AL56" i="22"/>
  <c r="AK56" i="22"/>
  <c r="AH56" i="22"/>
  <c r="AE56" i="22"/>
  <c r="AB56" i="22"/>
  <c r="U56" i="22"/>
  <c r="T56" i="22"/>
  <c r="M56" i="22"/>
  <c r="L56" i="22"/>
  <c r="V56" i="22" s="1"/>
  <c r="AL55" i="22"/>
  <c r="AK55" i="22"/>
  <c r="AH55" i="22"/>
  <c r="AE55" i="22"/>
  <c r="AB55" i="22"/>
  <c r="U55" i="22"/>
  <c r="T55" i="22"/>
  <c r="M55" i="22"/>
  <c r="W55" i="22" s="1"/>
  <c r="L55" i="22"/>
  <c r="AL54" i="22"/>
  <c r="AK54" i="22"/>
  <c r="AH54" i="22"/>
  <c r="AE54" i="22"/>
  <c r="AB54" i="22"/>
  <c r="U54" i="22"/>
  <c r="T54" i="22"/>
  <c r="M54" i="22"/>
  <c r="L54" i="22"/>
  <c r="AL53" i="22"/>
  <c r="AK53" i="22"/>
  <c r="AH53" i="22"/>
  <c r="AE53" i="22"/>
  <c r="AB53" i="22"/>
  <c r="U53" i="22"/>
  <c r="T53" i="22"/>
  <c r="M53" i="22"/>
  <c r="W53" i="22" s="1"/>
  <c r="L53" i="22"/>
  <c r="V53" i="22" s="1"/>
  <c r="AL52" i="22"/>
  <c r="AK52" i="22"/>
  <c r="AH52" i="22"/>
  <c r="AE52" i="22"/>
  <c r="AB52" i="22"/>
  <c r="U52" i="22"/>
  <c r="T52" i="22"/>
  <c r="M52" i="22"/>
  <c r="L52" i="22"/>
  <c r="V52" i="22" s="1"/>
  <c r="AL51" i="22"/>
  <c r="AK51" i="22"/>
  <c r="AH51" i="22"/>
  <c r="AE51" i="22"/>
  <c r="AB51" i="22"/>
  <c r="U51" i="22"/>
  <c r="T51" i="22"/>
  <c r="M51" i="22"/>
  <c r="W51" i="22" s="1"/>
  <c r="L51" i="22"/>
  <c r="AL50" i="22"/>
  <c r="AK50" i="22"/>
  <c r="AH50" i="22"/>
  <c r="AE50" i="22"/>
  <c r="AB50" i="22"/>
  <c r="U50" i="22"/>
  <c r="T50" i="22"/>
  <c r="M50" i="22"/>
  <c r="W50" i="22" s="1"/>
  <c r="L50" i="22"/>
  <c r="AL49" i="22"/>
  <c r="AK49" i="22"/>
  <c r="AH49" i="22"/>
  <c r="AE49" i="22"/>
  <c r="AB49" i="22"/>
  <c r="U49" i="22"/>
  <c r="T49" i="22"/>
  <c r="M49" i="22"/>
  <c r="L49" i="22"/>
  <c r="AL48" i="22"/>
  <c r="AK48" i="22"/>
  <c r="AH48" i="22"/>
  <c r="AE48" i="22"/>
  <c r="AB48" i="22"/>
  <c r="U48" i="22"/>
  <c r="T48" i="22"/>
  <c r="M48" i="22"/>
  <c r="L48" i="22"/>
  <c r="V48" i="22" s="1"/>
  <c r="AL47" i="22"/>
  <c r="AK47" i="22"/>
  <c r="AH47" i="22"/>
  <c r="AE47" i="22"/>
  <c r="AB47" i="22"/>
  <c r="U47" i="22"/>
  <c r="T47" i="22"/>
  <c r="M47" i="22"/>
  <c r="W47" i="22" s="1"/>
  <c r="L47" i="22"/>
  <c r="V47" i="22" s="1"/>
  <c r="AL46" i="22"/>
  <c r="AK46" i="22"/>
  <c r="AH46" i="22"/>
  <c r="AE46" i="22"/>
  <c r="AB46" i="22"/>
  <c r="U46" i="22"/>
  <c r="T46" i="22"/>
  <c r="M46" i="22"/>
  <c r="L46" i="22"/>
  <c r="V46" i="22" s="1"/>
  <c r="AL45" i="22"/>
  <c r="AK45" i="22"/>
  <c r="AH45" i="22"/>
  <c r="AE45" i="22"/>
  <c r="AB45" i="22"/>
  <c r="U45" i="22"/>
  <c r="T45" i="22"/>
  <c r="M45" i="22"/>
  <c r="W45" i="22" s="1"/>
  <c r="L45" i="22"/>
  <c r="AL44" i="22"/>
  <c r="AK44" i="22"/>
  <c r="AH44" i="22"/>
  <c r="AE44" i="22"/>
  <c r="AB44" i="22"/>
  <c r="U44" i="22"/>
  <c r="T44" i="22"/>
  <c r="M44" i="22"/>
  <c r="W44" i="22" s="1"/>
  <c r="L44" i="22"/>
  <c r="AL43" i="22"/>
  <c r="AK43" i="22"/>
  <c r="AH43" i="22"/>
  <c r="AE43" i="22"/>
  <c r="AB43" i="22"/>
  <c r="W43" i="22"/>
  <c r="U43" i="22"/>
  <c r="T43" i="22"/>
  <c r="M43" i="22"/>
  <c r="L43" i="22"/>
  <c r="AL42" i="22"/>
  <c r="AK42" i="22"/>
  <c r="AH42" i="22"/>
  <c r="AE42" i="22"/>
  <c r="AB42" i="22"/>
  <c r="U42" i="22"/>
  <c r="T42" i="22"/>
  <c r="M42" i="22"/>
  <c r="L42" i="22"/>
  <c r="V42" i="22" s="1"/>
  <c r="AL41" i="22"/>
  <c r="AK41" i="22"/>
  <c r="AH41" i="22"/>
  <c r="AE41" i="22"/>
  <c r="AB41" i="22"/>
  <c r="U41" i="22"/>
  <c r="T41" i="22"/>
  <c r="M41" i="22"/>
  <c r="W41" i="22" s="1"/>
  <c r="L41" i="22"/>
  <c r="AL40" i="22"/>
  <c r="AK40" i="22"/>
  <c r="AH40" i="22"/>
  <c r="AE40" i="22"/>
  <c r="AB40" i="22"/>
  <c r="U40" i="22"/>
  <c r="T40" i="22"/>
  <c r="M40" i="22"/>
  <c r="W40" i="22" s="1"/>
  <c r="L40" i="22"/>
  <c r="AL39" i="22"/>
  <c r="AK39" i="22"/>
  <c r="AH39" i="22"/>
  <c r="AE39" i="22"/>
  <c r="AB39" i="22"/>
  <c r="U39" i="22"/>
  <c r="T39" i="22"/>
  <c r="M39" i="22"/>
  <c r="W39" i="22" s="1"/>
  <c r="L39" i="22"/>
  <c r="P39" i="22" s="1"/>
  <c r="AL38" i="22"/>
  <c r="AK38" i="22"/>
  <c r="AH38" i="22"/>
  <c r="AE38" i="22"/>
  <c r="AB38" i="22"/>
  <c r="U38" i="22"/>
  <c r="T38" i="22"/>
  <c r="M38" i="22"/>
  <c r="L38" i="22"/>
  <c r="AL37" i="22"/>
  <c r="AK37" i="22"/>
  <c r="AH37" i="22"/>
  <c r="AE37" i="22"/>
  <c r="AB37" i="22"/>
  <c r="U37" i="22"/>
  <c r="T37" i="22"/>
  <c r="M37" i="22"/>
  <c r="W37" i="22" s="1"/>
  <c r="L37" i="22"/>
  <c r="V37" i="22" s="1"/>
  <c r="AL36" i="22"/>
  <c r="AK36" i="22"/>
  <c r="AH36" i="22"/>
  <c r="AE36" i="22"/>
  <c r="AB36" i="22"/>
  <c r="W36" i="22"/>
  <c r="U36" i="22"/>
  <c r="T36" i="22"/>
  <c r="M36" i="22"/>
  <c r="L36" i="22"/>
  <c r="AL35" i="22"/>
  <c r="AK35" i="22"/>
  <c r="AH35" i="22"/>
  <c r="AE35" i="22"/>
  <c r="AB35" i="22"/>
  <c r="W35" i="22"/>
  <c r="U35" i="22"/>
  <c r="T35" i="22"/>
  <c r="M35" i="22"/>
  <c r="L35" i="22"/>
  <c r="AL34" i="22"/>
  <c r="AK34" i="22"/>
  <c r="AH34" i="22"/>
  <c r="AE34" i="22"/>
  <c r="AB34" i="22"/>
  <c r="U34" i="22"/>
  <c r="T34" i="22"/>
  <c r="M34" i="22"/>
  <c r="L34" i="22"/>
  <c r="V34" i="22" s="1"/>
  <c r="AL33" i="22"/>
  <c r="AK33" i="22"/>
  <c r="AH33" i="22"/>
  <c r="AE33" i="22"/>
  <c r="AB33" i="22"/>
  <c r="U33" i="22"/>
  <c r="T33" i="22"/>
  <c r="M33" i="22"/>
  <c r="W33" i="22" s="1"/>
  <c r="L33" i="22"/>
  <c r="AL32" i="22"/>
  <c r="AK32" i="22"/>
  <c r="AH32" i="22"/>
  <c r="AE32" i="22"/>
  <c r="AB32" i="22"/>
  <c r="U32" i="22"/>
  <c r="T32" i="22"/>
  <c r="M32" i="22"/>
  <c r="W32" i="22" s="1"/>
  <c r="L32" i="22"/>
  <c r="AL31" i="22"/>
  <c r="AK31" i="22"/>
  <c r="AH31" i="22"/>
  <c r="AE31" i="22"/>
  <c r="AB31" i="22"/>
  <c r="U31" i="22"/>
  <c r="T31" i="22"/>
  <c r="M31" i="22"/>
  <c r="W31" i="22" s="1"/>
  <c r="L31" i="22"/>
  <c r="P31" i="22" s="1"/>
  <c r="AL30" i="22"/>
  <c r="AK30" i="22"/>
  <c r="AH30" i="22"/>
  <c r="AE30" i="22"/>
  <c r="AB30" i="22"/>
  <c r="U30" i="22"/>
  <c r="T30" i="22"/>
  <c r="M30" i="22"/>
  <c r="L30" i="22"/>
  <c r="AL29" i="22"/>
  <c r="AK29" i="22"/>
  <c r="AH29" i="22"/>
  <c r="AE29" i="22"/>
  <c r="AB29" i="22"/>
  <c r="U29" i="22"/>
  <c r="T29" i="22"/>
  <c r="M29" i="22"/>
  <c r="W29" i="22" s="1"/>
  <c r="L29" i="22"/>
  <c r="V29" i="22" s="1"/>
  <c r="AL28" i="22"/>
  <c r="AK28" i="22"/>
  <c r="AH28" i="22"/>
  <c r="AE28" i="22"/>
  <c r="AB28" i="22"/>
  <c r="W28" i="22"/>
  <c r="U28" i="22"/>
  <c r="T28" i="22"/>
  <c r="M28" i="22"/>
  <c r="L28" i="22"/>
  <c r="AL27" i="22"/>
  <c r="AK27" i="22"/>
  <c r="AH27" i="22"/>
  <c r="AE27" i="22"/>
  <c r="AB27" i="22"/>
  <c r="W27" i="22"/>
  <c r="U27" i="22"/>
  <c r="T27" i="22"/>
  <c r="M27" i="22"/>
  <c r="L27" i="22"/>
  <c r="AL26" i="22"/>
  <c r="AK26" i="22"/>
  <c r="AH26" i="22"/>
  <c r="AE26" i="22"/>
  <c r="AB26" i="22"/>
  <c r="U26" i="22"/>
  <c r="T26" i="22"/>
  <c r="M26" i="22"/>
  <c r="L26" i="22"/>
  <c r="V26" i="22" s="1"/>
  <c r="AL25" i="22"/>
  <c r="AK25" i="22"/>
  <c r="AH25" i="22"/>
  <c r="AE25" i="22"/>
  <c r="AB25" i="22"/>
  <c r="U25" i="22"/>
  <c r="T25" i="22"/>
  <c r="M25" i="22"/>
  <c r="W25" i="22" s="1"/>
  <c r="L25" i="22"/>
  <c r="AL24" i="22"/>
  <c r="AK24" i="22"/>
  <c r="AH24" i="22"/>
  <c r="AE24" i="22"/>
  <c r="AB24" i="22"/>
  <c r="U24" i="22"/>
  <c r="T24" i="22"/>
  <c r="M24" i="22"/>
  <c r="W24" i="22" s="1"/>
  <c r="L24" i="22"/>
  <c r="AL23" i="22"/>
  <c r="AK23" i="22"/>
  <c r="AH23" i="22"/>
  <c r="AE23" i="22"/>
  <c r="AB23" i="22"/>
  <c r="U23" i="22"/>
  <c r="T23" i="22"/>
  <c r="M23" i="22"/>
  <c r="W23" i="22" s="1"/>
  <c r="L23" i="22"/>
  <c r="P23" i="22" s="1"/>
  <c r="AL22" i="22"/>
  <c r="AK22" i="22"/>
  <c r="AH22" i="22"/>
  <c r="AE22" i="22"/>
  <c r="AB22" i="22"/>
  <c r="U22" i="22"/>
  <c r="T22" i="22"/>
  <c r="M22" i="22"/>
  <c r="L22" i="22"/>
  <c r="AL21" i="22"/>
  <c r="AK21" i="22"/>
  <c r="AH21" i="22"/>
  <c r="AE21" i="22"/>
  <c r="AB21" i="22"/>
  <c r="U21" i="22"/>
  <c r="T21" i="22"/>
  <c r="M21" i="22"/>
  <c r="W21" i="22" s="1"/>
  <c r="L21" i="22"/>
  <c r="V21" i="22" s="1"/>
  <c r="AL20" i="22"/>
  <c r="AK20" i="22"/>
  <c r="AH20" i="22"/>
  <c r="AE20" i="22"/>
  <c r="AB20" i="22"/>
  <c r="W20" i="22"/>
  <c r="U20" i="22"/>
  <c r="T20" i="22"/>
  <c r="M20" i="22"/>
  <c r="L20" i="22"/>
  <c r="AL19" i="22"/>
  <c r="AK19" i="22"/>
  <c r="AH19" i="22"/>
  <c r="AE19" i="22"/>
  <c r="AB19" i="22"/>
  <c r="W19" i="22"/>
  <c r="U19" i="22"/>
  <c r="T19" i="22"/>
  <c r="M19" i="22"/>
  <c r="L19" i="22"/>
  <c r="AL18" i="22"/>
  <c r="AK18" i="22"/>
  <c r="AH18" i="22"/>
  <c r="AE18" i="22"/>
  <c r="AB18" i="22"/>
  <c r="U18" i="22"/>
  <c r="T18" i="22"/>
  <c r="M18" i="22"/>
  <c r="L18" i="22"/>
  <c r="V18" i="22" s="1"/>
  <c r="AL17" i="22"/>
  <c r="AK17" i="22"/>
  <c r="AH17" i="22"/>
  <c r="AE17" i="22"/>
  <c r="AB17" i="22"/>
  <c r="U17" i="22"/>
  <c r="T17" i="22"/>
  <c r="M17" i="22"/>
  <c r="W17" i="22" s="1"/>
  <c r="L17" i="22"/>
  <c r="AL16" i="22"/>
  <c r="AK16" i="22"/>
  <c r="AH16" i="22"/>
  <c r="AE16" i="22"/>
  <c r="AB16" i="22"/>
  <c r="U16" i="22"/>
  <c r="T16" i="22"/>
  <c r="M16" i="22"/>
  <c r="W16" i="22" s="1"/>
  <c r="L16" i="22"/>
  <c r="AL15" i="22"/>
  <c r="AK15" i="22"/>
  <c r="AH15" i="22"/>
  <c r="AE15" i="22"/>
  <c r="AB15" i="22"/>
  <c r="U15" i="22"/>
  <c r="T15" i="22"/>
  <c r="M15" i="22"/>
  <c r="W15" i="22" s="1"/>
  <c r="L15" i="22"/>
  <c r="P15" i="22" s="1"/>
  <c r="AL14" i="22"/>
  <c r="AK14" i="22"/>
  <c r="AH14" i="22"/>
  <c r="AE14" i="22"/>
  <c r="AB14" i="22"/>
  <c r="U14" i="22"/>
  <c r="T14" i="22"/>
  <c r="M14" i="22"/>
  <c r="L14" i="22"/>
  <c r="AL13" i="22"/>
  <c r="AK13" i="22"/>
  <c r="AH13" i="22"/>
  <c r="AE13" i="22"/>
  <c r="AB13" i="22"/>
  <c r="U13" i="22"/>
  <c r="T13" i="22"/>
  <c r="M13" i="22"/>
  <c r="W13" i="22" s="1"/>
  <c r="L13" i="22"/>
  <c r="V13" i="22" s="1"/>
  <c r="AL12" i="22"/>
  <c r="AK12" i="22"/>
  <c r="AH12" i="22"/>
  <c r="AE12" i="22"/>
  <c r="AB12" i="22"/>
  <c r="W12" i="22"/>
  <c r="U12" i="22"/>
  <c r="T12" i="22"/>
  <c r="M12" i="22"/>
  <c r="L12" i="22"/>
  <c r="AL11" i="22"/>
  <c r="AK11" i="22"/>
  <c r="AH11" i="22"/>
  <c r="AE11" i="22"/>
  <c r="AB11" i="22"/>
  <c r="W11" i="22"/>
  <c r="U11" i="22"/>
  <c r="T11" i="22"/>
  <c r="M11" i="22"/>
  <c r="L11" i="22"/>
  <c r="AL10" i="22"/>
  <c r="AK10" i="22"/>
  <c r="AH10" i="22"/>
  <c r="AE10" i="22"/>
  <c r="AB10" i="22"/>
  <c r="U10" i="22"/>
  <c r="T10" i="22"/>
  <c r="M10" i="22"/>
  <c r="L10" i="22"/>
  <c r="V10" i="22" s="1"/>
  <c r="AL9" i="22"/>
  <c r="AK9" i="22"/>
  <c r="AH9" i="22"/>
  <c r="AE9" i="22"/>
  <c r="AB9" i="22"/>
  <c r="U9" i="22"/>
  <c r="T9" i="22"/>
  <c r="M9" i="22"/>
  <c r="W9" i="22" s="1"/>
  <c r="L9" i="22"/>
  <c r="AL8" i="22"/>
  <c r="AK8" i="22"/>
  <c r="AH8" i="22"/>
  <c r="AE8" i="22"/>
  <c r="AB8" i="22"/>
  <c r="U8" i="22"/>
  <c r="T8" i="22"/>
  <c r="M8" i="22"/>
  <c r="W8" i="22" s="1"/>
  <c r="L8" i="22"/>
  <c r="AL7" i="22"/>
  <c r="AK7" i="22"/>
  <c r="AH7" i="22"/>
  <c r="AE7" i="22"/>
  <c r="AB7" i="22"/>
  <c r="U7" i="22"/>
  <c r="T7" i="22"/>
  <c r="M7" i="22"/>
  <c r="W7" i="22" s="1"/>
  <c r="L7" i="22"/>
  <c r="P7" i="22" s="1"/>
  <c r="AL6" i="22"/>
  <c r="AK6" i="22"/>
  <c r="AH6" i="22"/>
  <c r="AE6" i="22"/>
  <c r="AB6" i="22"/>
  <c r="U6" i="22"/>
  <c r="T6" i="22"/>
  <c r="M6" i="22"/>
  <c r="L6" i="22"/>
  <c r="AL5" i="22"/>
  <c r="AK5" i="22"/>
  <c r="AH5" i="22"/>
  <c r="AE5" i="22"/>
  <c r="AB5" i="22"/>
  <c r="U5" i="22"/>
  <c r="T5" i="22"/>
  <c r="M5" i="22"/>
  <c r="W5" i="22" s="1"/>
  <c r="L5" i="22"/>
  <c r="V5" i="22" s="1"/>
  <c r="AL4" i="22"/>
  <c r="AK4" i="22"/>
  <c r="AH4" i="22"/>
  <c r="AE4" i="22"/>
  <c r="U4" i="22"/>
  <c r="T4" i="22"/>
  <c r="M4" i="22"/>
  <c r="W4" i="22" s="1"/>
  <c r="R59" i="22" l="1"/>
  <c r="N48" i="22"/>
  <c r="X48" i="22" s="1"/>
  <c r="AF71" i="22"/>
  <c r="AG71" i="22" s="1"/>
  <c r="R80" i="22"/>
  <c r="S69" i="22"/>
  <c r="S77" i="22"/>
  <c r="P6" i="22"/>
  <c r="Z6" i="22" s="1"/>
  <c r="AI8" i="22"/>
  <c r="AJ8" i="22" s="1"/>
  <c r="P16" i="22"/>
  <c r="Z16" i="22" s="1"/>
  <c r="P22" i="22"/>
  <c r="Z22" i="22" s="1"/>
  <c r="AI24" i="22"/>
  <c r="AJ24" i="22" s="1"/>
  <c r="P32" i="22"/>
  <c r="Z32" i="22" s="1"/>
  <c r="P38" i="22"/>
  <c r="Z38" i="22" s="1"/>
  <c r="AI40" i="22"/>
  <c r="AJ40" i="22" s="1"/>
  <c r="S45" i="22"/>
  <c r="S89" i="22"/>
  <c r="S94" i="22"/>
  <c r="P8" i="22"/>
  <c r="Z8" i="22" s="1"/>
  <c r="P14" i="22"/>
  <c r="Z14" i="22" s="1"/>
  <c r="P24" i="22"/>
  <c r="Z24" i="22" s="1"/>
  <c r="P30" i="22"/>
  <c r="Z30" i="22" s="1"/>
  <c r="P40" i="22"/>
  <c r="Z40" i="22" s="1"/>
  <c r="R51" i="22"/>
  <c r="N57" i="22"/>
  <c r="X57" i="22" s="1"/>
  <c r="AF58" i="22"/>
  <c r="AG58" i="22" s="1"/>
  <c r="AC74" i="22"/>
  <c r="AD74" i="22" s="1"/>
  <c r="AF99" i="22"/>
  <c r="AG99" i="22" s="1"/>
  <c r="P51" i="22"/>
  <c r="Z51" i="22" s="1"/>
  <c r="AI87" i="22"/>
  <c r="AJ87" i="22" s="1"/>
  <c r="S49" i="22"/>
  <c r="AI57" i="22"/>
  <c r="AJ57" i="22" s="1"/>
  <c r="AI65" i="22"/>
  <c r="AJ65" i="22" s="1"/>
  <c r="AI16" i="22"/>
  <c r="AJ16" i="22" s="1"/>
  <c r="AI32" i="22"/>
  <c r="AJ32" i="22" s="1"/>
  <c r="AI45" i="22"/>
  <c r="AJ45" i="22" s="1"/>
  <c r="AI62" i="22"/>
  <c r="AJ62" i="22" s="1"/>
  <c r="S74" i="22"/>
  <c r="AC57" i="22"/>
  <c r="AD57" i="22" s="1"/>
  <c r="V30" i="22"/>
  <c r="N31" i="22"/>
  <c r="X31" i="22" s="1"/>
  <c r="V31" i="22"/>
  <c r="V38" i="22"/>
  <c r="N39" i="22"/>
  <c r="X39" i="22" s="1"/>
  <c r="V39" i="22"/>
  <c r="AC56" i="22"/>
  <c r="AD56" i="22" s="1"/>
  <c r="P71" i="22"/>
  <c r="Z71" i="22" s="1"/>
  <c r="P77" i="22"/>
  <c r="Q77" i="22" s="1"/>
  <c r="AA77" i="22" s="1"/>
  <c r="R89" i="22"/>
  <c r="V89" i="22"/>
  <c r="P94" i="22"/>
  <c r="Q94" i="22" s="1"/>
  <c r="AA94" i="22" s="1"/>
  <c r="S95" i="22"/>
  <c r="P98" i="22"/>
  <c r="Q98" i="22" s="1"/>
  <c r="AA98" i="22" s="1"/>
  <c r="AF7" i="22"/>
  <c r="AG7" i="22" s="1"/>
  <c r="N7" i="22"/>
  <c r="X7" i="22" s="1"/>
  <c r="V7" i="22"/>
  <c r="V14" i="22"/>
  <c r="N15" i="22"/>
  <c r="X15" i="22" s="1"/>
  <c r="V15" i="22"/>
  <c r="V22" i="22"/>
  <c r="N23" i="22"/>
  <c r="X23" i="22" s="1"/>
  <c r="V23" i="22"/>
  <c r="R7" i="22"/>
  <c r="AC7" i="22"/>
  <c r="AD7" i="22" s="1"/>
  <c r="AC9" i="22"/>
  <c r="AD9" i="22" s="1"/>
  <c r="AI12" i="22"/>
  <c r="AJ12" i="22" s="1"/>
  <c r="AC13" i="22"/>
  <c r="AD13" i="22" s="1"/>
  <c r="R14" i="22"/>
  <c r="R15" i="22"/>
  <c r="AC15" i="22"/>
  <c r="AD15" i="22" s="1"/>
  <c r="AC17" i="22"/>
  <c r="AD17" i="22" s="1"/>
  <c r="AI20" i="22"/>
  <c r="AJ20" i="22" s="1"/>
  <c r="AC21" i="22"/>
  <c r="AD21" i="22" s="1"/>
  <c r="R22" i="22"/>
  <c r="R23" i="22"/>
  <c r="AC23" i="22"/>
  <c r="AD23" i="22" s="1"/>
  <c r="AC25" i="22"/>
  <c r="AD25" i="22" s="1"/>
  <c r="AI28" i="22"/>
  <c r="AJ28" i="22" s="1"/>
  <c r="AC29" i="22"/>
  <c r="AD29" i="22" s="1"/>
  <c r="R30" i="22"/>
  <c r="R31" i="22"/>
  <c r="AC31" i="22"/>
  <c r="AD31" i="22" s="1"/>
  <c r="AC33" i="22"/>
  <c r="AD33" i="22" s="1"/>
  <c r="AI36" i="22"/>
  <c r="AJ36" i="22" s="1"/>
  <c r="AC37" i="22"/>
  <c r="AD37" i="22" s="1"/>
  <c r="R38" i="22"/>
  <c r="R39" i="22"/>
  <c r="AC39" i="22"/>
  <c r="AD39" i="22" s="1"/>
  <c r="AC41" i="22"/>
  <c r="AD41" i="22" s="1"/>
  <c r="P45" i="22"/>
  <c r="Q45" i="22" s="1"/>
  <c r="AA45" i="22" s="1"/>
  <c r="AI49" i="22"/>
  <c r="AJ49" i="22" s="1"/>
  <c r="AC52" i="22"/>
  <c r="AD52" i="22" s="1"/>
  <c r="AC54" i="22"/>
  <c r="AD54" i="22" s="1"/>
  <c r="AF69" i="22"/>
  <c r="AF86" i="22"/>
  <c r="AG86" i="22" s="1"/>
  <c r="V69" i="22"/>
  <c r="R10" i="22"/>
  <c r="AC12" i="22"/>
  <c r="AC14" i="22"/>
  <c r="AD14" i="22" s="1"/>
  <c r="AF15" i="22"/>
  <c r="AG15" i="22" s="1"/>
  <c r="R18" i="22"/>
  <c r="AC20" i="22"/>
  <c r="AD20" i="22" s="1"/>
  <c r="AC22" i="22"/>
  <c r="AD22" i="22" s="1"/>
  <c r="AF23" i="22"/>
  <c r="AG23" i="22" s="1"/>
  <c r="R26" i="22"/>
  <c r="AC28" i="22"/>
  <c r="AC30" i="22"/>
  <c r="AD30" i="22" s="1"/>
  <c r="AF31" i="22"/>
  <c r="AG31" i="22" s="1"/>
  <c r="R34" i="22"/>
  <c r="AC36" i="22"/>
  <c r="AD36" i="22" s="1"/>
  <c r="AC38" i="22"/>
  <c r="AD38" i="22" s="1"/>
  <c r="AF39" i="22"/>
  <c r="AG39" i="22" s="1"/>
  <c r="R42" i="22"/>
  <c r="AI52" i="22"/>
  <c r="R56" i="22"/>
  <c r="S66" i="22"/>
  <c r="N77" i="22"/>
  <c r="O77" i="22" s="1"/>
  <c r="Y77" i="22" s="1"/>
  <c r="V77" i="22"/>
  <c r="R81" i="22"/>
  <c r="N94" i="22"/>
  <c r="X94" i="22" s="1"/>
  <c r="V94" i="22"/>
  <c r="AF94" i="22"/>
  <c r="AG94" i="22" s="1"/>
  <c r="R100" i="22"/>
  <c r="AF5" i="22"/>
  <c r="AG5" i="22" s="1"/>
  <c r="AC34" i="22"/>
  <c r="AD34" i="22" s="1"/>
  <c r="N42" i="22"/>
  <c r="X42" i="22" s="1"/>
  <c r="W49" i="22"/>
  <c r="AF50" i="22"/>
  <c r="AG50" i="22" s="1"/>
  <c r="R52" i="22"/>
  <c r="R55" i="22"/>
  <c r="P73" i="22"/>
  <c r="Q73" i="22" s="1"/>
  <c r="AA73" i="22" s="1"/>
  <c r="AI5" i="22"/>
  <c r="AJ5" i="22" s="1"/>
  <c r="W10" i="22"/>
  <c r="AF13" i="22"/>
  <c r="AG13" i="22" s="1"/>
  <c r="W18" i="22"/>
  <c r="S26" i="22"/>
  <c r="W26" i="22"/>
  <c r="N29" i="22"/>
  <c r="X29" i="22" s="1"/>
  <c r="AF29" i="22"/>
  <c r="AG29" i="22" s="1"/>
  <c r="S34" i="22"/>
  <c r="W34" i="22"/>
  <c r="N37" i="22"/>
  <c r="X37" i="22" s="1"/>
  <c r="AF37" i="22"/>
  <c r="AG37" i="22" s="1"/>
  <c r="S42" i="22"/>
  <c r="W42" i="22"/>
  <c r="R47" i="22"/>
  <c r="AC51" i="22"/>
  <c r="AD51" i="22" s="1"/>
  <c r="R53" i="22"/>
  <c r="R61" i="22"/>
  <c r="S62" i="22"/>
  <c r="AC62" i="22"/>
  <c r="AD62" i="22" s="1"/>
  <c r="N65" i="22"/>
  <c r="X65" i="22" s="1"/>
  <c r="N69" i="22"/>
  <c r="O69" i="22" s="1"/>
  <c r="Y69" i="22" s="1"/>
  <c r="S70" i="22"/>
  <c r="AC77" i="22"/>
  <c r="AD77" i="22" s="1"/>
  <c r="S78" i="22"/>
  <c r="N80" i="22"/>
  <c r="AC80" i="22"/>
  <c r="AD80" i="22" s="1"/>
  <c r="N84" i="22"/>
  <c r="O84" i="22" s="1"/>
  <c r="Y84" i="22" s="1"/>
  <c r="S87" i="22"/>
  <c r="AC87" i="22"/>
  <c r="AD87" i="22" s="1"/>
  <c r="W98" i="22"/>
  <c r="S99" i="22"/>
  <c r="N100" i="22"/>
  <c r="O100" i="22" s="1"/>
  <c r="Y100" i="22" s="1"/>
  <c r="AC42" i="22"/>
  <c r="AD42" i="22" s="1"/>
  <c r="AC66" i="22"/>
  <c r="AD66" i="22" s="1"/>
  <c r="AI78" i="22"/>
  <c r="AJ78" i="22" s="1"/>
  <c r="W86" i="22"/>
  <c r="AF87" i="22"/>
  <c r="AG87" i="22" s="1"/>
  <c r="N10" i="22"/>
  <c r="X10" i="22" s="1"/>
  <c r="AC10" i="22"/>
  <c r="AD10" i="22" s="1"/>
  <c r="N18" i="22"/>
  <c r="X18" i="22" s="1"/>
  <c r="AC18" i="22"/>
  <c r="AD18" i="22" s="1"/>
  <c r="N26" i="22"/>
  <c r="X26" i="22" s="1"/>
  <c r="AC26" i="22"/>
  <c r="AD26" i="22" s="1"/>
  <c r="N34" i="22"/>
  <c r="X34" i="22" s="1"/>
  <c r="S44" i="22"/>
  <c r="N47" i="22"/>
  <c r="X47" i="22" s="1"/>
  <c r="P62" i="22"/>
  <c r="Q62" i="22" s="1"/>
  <c r="AA62" i="22" s="1"/>
  <c r="N78" i="22"/>
  <c r="O78" i="22" s="1"/>
  <c r="Y78" i="22" s="1"/>
  <c r="AI80" i="22"/>
  <c r="AJ80" i="22" s="1"/>
  <c r="R86" i="22"/>
  <c r="P87" i="22"/>
  <c r="Q87" i="22" s="1"/>
  <c r="AA87" i="22" s="1"/>
  <c r="N5" i="22"/>
  <c r="O5" i="22" s="1"/>
  <c r="Y5" i="22" s="1"/>
  <c r="S10" i="22"/>
  <c r="N13" i="22"/>
  <c r="X13" i="22" s="1"/>
  <c r="S18" i="22"/>
  <c r="N21" i="22"/>
  <c r="O21" i="22" s="1"/>
  <c r="Y21" i="22" s="1"/>
  <c r="AF21" i="22"/>
  <c r="AG21" i="22" s="1"/>
  <c r="P5" i="22"/>
  <c r="Q5" i="22" s="1"/>
  <c r="AA5" i="22" s="1"/>
  <c r="S7" i="22"/>
  <c r="P10" i="22"/>
  <c r="P13" i="22"/>
  <c r="AI13" i="22"/>
  <c r="AJ13" i="22" s="1"/>
  <c r="S15" i="22"/>
  <c r="P18" i="22"/>
  <c r="P21" i="22"/>
  <c r="AI21" i="22"/>
  <c r="AJ21" i="22" s="1"/>
  <c r="S23" i="22"/>
  <c r="P26" i="22"/>
  <c r="P29" i="22"/>
  <c r="AI29" i="22"/>
  <c r="S31" i="22"/>
  <c r="P34" i="22"/>
  <c r="P37" i="22"/>
  <c r="AI37" i="22"/>
  <c r="AJ37" i="22" s="1"/>
  <c r="S39" i="22"/>
  <c r="P42" i="22"/>
  <c r="Z42" i="22" s="1"/>
  <c r="N45" i="22"/>
  <c r="X45" i="22" s="1"/>
  <c r="AC45" i="22"/>
  <c r="AD45" i="22" s="1"/>
  <c r="AF47" i="22"/>
  <c r="AG47" i="22" s="1"/>
  <c r="S47" i="22"/>
  <c r="R48" i="22"/>
  <c r="N51" i="22"/>
  <c r="P52" i="22"/>
  <c r="Z52" i="22" s="1"/>
  <c r="S53" i="22"/>
  <c r="S56" i="22"/>
  <c r="W56" i="22"/>
  <c r="P69" i="22"/>
  <c r="P80" i="22"/>
  <c r="Q80" i="22" s="1"/>
  <c r="AA80" i="22" s="1"/>
  <c r="P84" i="22"/>
  <c r="Q84" i="22" s="1"/>
  <c r="AA84" i="22" s="1"/>
  <c r="N102" i="22"/>
  <c r="X102" i="22" s="1"/>
  <c r="AC6" i="22"/>
  <c r="AD6" i="22" s="1"/>
  <c r="AC5" i="22"/>
  <c r="AD5" i="22" s="1"/>
  <c r="V6" i="22"/>
  <c r="U103" i="22"/>
  <c r="R6" i="22"/>
  <c r="S9" i="22"/>
  <c r="P9" i="22"/>
  <c r="R9" i="22"/>
  <c r="AI9" i="22"/>
  <c r="AJ9" i="22" s="1"/>
  <c r="S11" i="22"/>
  <c r="N11" i="22"/>
  <c r="R11" i="22"/>
  <c r="S17" i="22"/>
  <c r="P17" i="22"/>
  <c r="R17" i="22"/>
  <c r="AI17" i="22"/>
  <c r="AJ17" i="22" s="1"/>
  <c r="S19" i="22"/>
  <c r="N19" i="22"/>
  <c r="R19" i="22"/>
  <c r="S25" i="22"/>
  <c r="P25" i="22"/>
  <c r="R25" i="22"/>
  <c r="AI25" i="22"/>
  <c r="AJ25" i="22" s="1"/>
  <c r="S27" i="22"/>
  <c r="N27" i="22"/>
  <c r="R27" i="22"/>
  <c r="S33" i="22"/>
  <c r="P33" i="22"/>
  <c r="R33" i="22"/>
  <c r="AI33" i="22"/>
  <c r="AJ33" i="22" s="1"/>
  <c r="S35" i="22"/>
  <c r="N35" i="22"/>
  <c r="R35" i="22"/>
  <c r="S41" i="22"/>
  <c r="P41" i="22"/>
  <c r="R41" i="22"/>
  <c r="S43" i="22"/>
  <c r="N43" i="22"/>
  <c r="V43" i="22"/>
  <c r="R43" i="22"/>
  <c r="AC46" i="22"/>
  <c r="AD46" i="22" s="1"/>
  <c r="W46" i="22"/>
  <c r="S46" i="22"/>
  <c r="N46" i="22"/>
  <c r="AI46" i="22"/>
  <c r="AJ46" i="22" s="1"/>
  <c r="AC55" i="22"/>
  <c r="AD55" i="22" s="1"/>
  <c r="R72" i="22"/>
  <c r="AC72" i="22"/>
  <c r="AD72" i="22" s="1"/>
  <c r="W72" i="22"/>
  <c r="S72" i="22"/>
  <c r="AF72" i="22"/>
  <c r="AG72" i="22" s="1"/>
  <c r="AF78" i="22"/>
  <c r="AG78" i="22" s="1"/>
  <c r="AI81" i="22"/>
  <c r="AJ81" i="22" s="1"/>
  <c r="AE103" i="22"/>
  <c r="AK103" i="22"/>
  <c r="Q7" i="22"/>
  <c r="AA7" i="22" s="1"/>
  <c r="Z7" i="22"/>
  <c r="V8" i="22"/>
  <c r="R8" i="22"/>
  <c r="N8" i="22"/>
  <c r="S8" i="22"/>
  <c r="AF8" i="22"/>
  <c r="AG8" i="22" s="1"/>
  <c r="AI10" i="22"/>
  <c r="AJ10" i="22" s="1"/>
  <c r="AI11" i="22"/>
  <c r="AJ11" i="22" s="1"/>
  <c r="V12" i="22"/>
  <c r="R12" i="22"/>
  <c r="N12" i="22"/>
  <c r="P12" i="22"/>
  <c r="S12" i="22"/>
  <c r="AF12" i="22"/>
  <c r="AG12" i="22" s="1"/>
  <c r="Q15" i="22"/>
  <c r="AA15" i="22" s="1"/>
  <c r="Z15" i="22"/>
  <c r="V16" i="22"/>
  <c r="R16" i="22"/>
  <c r="N16" i="22"/>
  <c r="S16" i="22"/>
  <c r="Q16" i="22"/>
  <c r="AA16" i="22" s="1"/>
  <c r="AF16" i="22"/>
  <c r="AG16" i="22" s="1"/>
  <c r="AI18" i="22"/>
  <c r="AJ18" i="22" s="1"/>
  <c r="AI19" i="22"/>
  <c r="AJ19" i="22" s="1"/>
  <c r="V20" i="22"/>
  <c r="R20" i="22"/>
  <c r="N20" i="22"/>
  <c r="P20" i="22"/>
  <c r="S20" i="22"/>
  <c r="AF20" i="22"/>
  <c r="AG20" i="22" s="1"/>
  <c r="Q23" i="22"/>
  <c r="AA23" i="22" s="1"/>
  <c r="Z23" i="22"/>
  <c r="V24" i="22"/>
  <c r="R24" i="22"/>
  <c r="N24" i="22"/>
  <c r="S24" i="22"/>
  <c r="AF24" i="22"/>
  <c r="AG24" i="22" s="1"/>
  <c r="AI26" i="22"/>
  <c r="AJ26" i="22" s="1"/>
  <c r="AI27" i="22"/>
  <c r="AJ27" i="22" s="1"/>
  <c r="V28" i="22"/>
  <c r="R28" i="22"/>
  <c r="N28" i="22"/>
  <c r="P28" i="22"/>
  <c r="S28" i="22"/>
  <c r="AF28" i="22"/>
  <c r="AG28" i="22" s="1"/>
  <c r="Q31" i="22"/>
  <c r="AA31" i="22" s="1"/>
  <c r="Z31" i="22"/>
  <c r="V32" i="22"/>
  <c r="R32" i="22"/>
  <c r="N32" i="22"/>
  <c r="S32" i="22"/>
  <c r="AF32" i="22"/>
  <c r="AG32" i="22" s="1"/>
  <c r="AI34" i="22"/>
  <c r="AJ34" i="22" s="1"/>
  <c r="AI35" i="22"/>
  <c r="AJ35" i="22" s="1"/>
  <c r="V36" i="22"/>
  <c r="R36" i="22"/>
  <c r="N36" i="22"/>
  <c r="P36" i="22"/>
  <c r="S36" i="22"/>
  <c r="AF36" i="22"/>
  <c r="AG36" i="22" s="1"/>
  <c r="Q39" i="22"/>
  <c r="AA39" i="22" s="1"/>
  <c r="Z39" i="22"/>
  <c r="V40" i="22"/>
  <c r="R40" i="22"/>
  <c r="N40" i="22"/>
  <c r="S40" i="22"/>
  <c r="AF40" i="22"/>
  <c r="AG40" i="22" s="1"/>
  <c r="AI42" i="22"/>
  <c r="AJ42" i="22" s="1"/>
  <c r="AI43" i="22"/>
  <c r="AJ43" i="22" s="1"/>
  <c r="V44" i="22"/>
  <c r="R44" i="22"/>
  <c r="N44" i="22"/>
  <c r="P44" i="22"/>
  <c r="AI44" i="22"/>
  <c r="AJ44" i="22" s="1"/>
  <c r="AC47" i="22"/>
  <c r="AD47" i="22" s="1"/>
  <c r="V49" i="22"/>
  <c r="R49" i="22"/>
  <c r="N49" i="22"/>
  <c r="AI51" i="22"/>
  <c r="AJ51" i="22" s="1"/>
  <c r="AF62" i="22"/>
  <c r="AG62" i="22" s="1"/>
  <c r="AI68" i="22"/>
  <c r="AJ68" i="22" s="1"/>
  <c r="AI69" i="22"/>
  <c r="AJ69" i="22" s="1"/>
  <c r="AF70" i="22"/>
  <c r="AG70" i="22" s="1"/>
  <c r="N72" i="22"/>
  <c r="V73" i="22"/>
  <c r="R73" i="22"/>
  <c r="S73" i="22"/>
  <c r="N73" i="22"/>
  <c r="AI77" i="22"/>
  <c r="AJ77" i="22" s="1"/>
  <c r="V90" i="22"/>
  <c r="R90" i="22"/>
  <c r="S90" i="22"/>
  <c r="N90" i="22"/>
  <c r="P90" i="22"/>
  <c r="T103" i="22"/>
  <c r="S6" i="22"/>
  <c r="W6" i="22"/>
  <c r="AI6" i="22"/>
  <c r="AJ6" i="22" s="1"/>
  <c r="AI7" i="22"/>
  <c r="AJ7" i="22" s="1"/>
  <c r="N9" i="22"/>
  <c r="AF9" i="22"/>
  <c r="AG9" i="22" s="1"/>
  <c r="S14" i="22"/>
  <c r="W14" i="22"/>
  <c r="AI14" i="22"/>
  <c r="AJ14" i="22" s="1"/>
  <c r="AI15" i="22"/>
  <c r="AJ15" i="22" s="1"/>
  <c r="N17" i="22"/>
  <c r="AF17" i="22"/>
  <c r="AG17" i="22" s="1"/>
  <c r="S22" i="22"/>
  <c r="W22" i="22"/>
  <c r="AI22" i="22"/>
  <c r="AJ22" i="22" s="1"/>
  <c r="AI23" i="22"/>
  <c r="AJ23" i="22" s="1"/>
  <c r="N25" i="22"/>
  <c r="AF25" i="22"/>
  <c r="AG25" i="22" s="1"/>
  <c r="AJ29" i="22"/>
  <c r="S30" i="22"/>
  <c r="W30" i="22"/>
  <c r="AI30" i="22"/>
  <c r="AJ30" i="22" s="1"/>
  <c r="AI31" i="22"/>
  <c r="AJ31" i="22" s="1"/>
  <c r="N33" i="22"/>
  <c r="AF33" i="22"/>
  <c r="AG33" i="22" s="1"/>
  <c r="S38" i="22"/>
  <c r="W38" i="22"/>
  <c r="AI38" i="22"/>
  <c r="AJ38" i="22" s="1"/>
  <c r="AI39" i="22"/>
  <c r="AJ39" i="22" s="1"/>
  <c r="N41" i="22"/>
  <c r="AF41" i="22"/>
  <c r="AG41" i="22" s="1"/>
  <c r="AC44" i="22"/>
  <c r="AD44" i="22" s="1"/>
  <c r="R46" i="22"/>
  <c r="AF46" i="22"/>
  <c r="AG46" i="22" s="1"/>
  <c r="AI48" i="22"/>
  <c r="AJ48" i="22" s="1"/>
  <c r="P50" i="22"/>
  <c r="AC50" i="22"/>
  <c r="AD50" i="22" s="1"/>
  <c r="W54" i="22"/>
  <c r="S54" i="22"/>
  <c r="S55" i="22"/>
  <c r="N55" i="22"/>
  <c r="V55" i="22"/>
  <c r="AF55" i="22"/>
  <c r="AG55" i="22" s="1"/>
  <c r="P55" i="22"/>
  <c r="V58" i="22"/>
  <c r="R58" i="22"/>
  <c r="N58" i="22"/>
  <c r="AI58" i="22"/>
  <c r="AJ58" i="22" s="1"/>
  <c r="P58" i="22"/>
  <c r="S58" i="22"/>
  <c r="AC58" i="22"/>
  <c r="AD58" i="22" s="1"/>
  <c r="AF60" i="22"/>
  <c r="AG60" i="22" s="1"/>
  <c r="S61" i="22"/>
  <c r="V61" i="22"/>
  <c r="P61" i="22"/>
  <c r="N61" i="22"/>
  <c r="R64" i="22"/>
  <c r="N64" i="22"/>
  <c r="AC64" i="22"/>
  <c r="AD64" i="22" s="1"/>
  <c r="W66" i="22"/>
  <c r="W68" i="22"/>
  <c r="S68" i="22"/>
  <c r="N68" i="22"/>
  <c r="AC68" i="22"/>
  <c r="AD68" i="22" s="1"/>
  <c r="R68" i="22"/>
  <c r="W75" i="22"/>
  <c r="AC75" i="22"/>
  <c r="AD75" i="22" s="1"/>
  <c r="P75" i="22"/>
  <c r="R75" i="22"/>
  <c r="AC79" i="22"/>
  <c r="AD79" i="22" s="1"/>
  <c r="S5" i="22"/>
  <c r="R5" i="22"/>
  <c r="N6" i="22"/>
  <c r="AF6" i="22"/>
  <c r="AG6" i="22" s="1"/>
  <c r="AC8" i="22"/>
  <c r="AD8" i="22" s="1"/>
  <c r="V9" i="22"/>
  <c r="P11" i="22"/>
  <c r="V11" i="22"/>
  <c r="AF11" i="22"/>
  <c r="AG11" i="22" s="1"/>
  <c r="AD12" i="22"/>
  <c r="S13" i="22"/>
  <c r="R13" i="22"/>
  <c r="N14" i="22"/>
  <c r="AF14" i="22"/>
  <c r="AG14" i="22" s="1"/>
  <c r="AC16" i="22"/>
  <c r="AD16" i="22" s="1"/>
  <c r="V17" i="22"/>
  <c r="P19" i="22"/>
  <c r="V19" i="22"/>
  <c r="AF19" i="22"/>
  <c r="AG19" i="22" s="1"/>
  <c r="S21" i="22"/>
  <c r="R21" i="22"/>
  <c r="N22" i="22"/>
  <c r="AF22" i="22"/>
  <c r="AG22" i="22" s="1"/>
  <c r="AC24" i="22"/>
  <c r="AD24" i="22" s="1"/>
  <c r="V25" i="22"/>
  <c r="P27" i="22"/>
  <c r="V27" i="22"/>
  <c r="AF27" i="22"/>
  <c r="AG27" i="22" s="1"/>
  <c r="AD28" i="22"/>
  <c r="S29" i="22"/>
  <c r="R29" i="22"/>
  <c r="N30" i="22"/>
  <c r="AF30" i="22"/>
  <c r="AG30" i="22" s="1"/>
  <c r="AC32" i="22"/>
  <c r="AD32" i="22" s="1"/>
  <c r="V33" i="22"/>
  <c r="P35" i="22"/>
  <c r="V35" i="22"/>
  <c r="AF35" i="22"/>
  <c r="AG35" i="22" s="1"/>
  <c r="S37" i="22"/>
  <c r="R37" i="22"/>
  <c r="N38" i="22"/>
  <c r="AF38" i="22"/>
  <c r="AG38" i="22" s="1"/>
  <c r="AC40" i="22"/>
  <c r="AD40" i="22" s="1"/>
  <c r="V41" i="22"/>
  <c r="P43" i="22"/>
  <c r="AF43" i="22"/>
  <c r="AG43" i="22" s="1"/>
  <c r="AF44" i="22"/>
  <c r="AG44" i="22" s="1"/>
  <c r="Z45" i="22"/>
  <c r="P46" i="22"/>
  <c r="P49" i="22"/>
  <c r="AF49" i="22"/>
  <c r="AG49" i="22" s="1"/>
  <c r="AJ52" i="22"/>
  <c r="P53" i="22"/>
  <c r="AF53" i="22"/>
  <c r="AG53" i="22" s="1"/>
  <c r="N53" i="22"/>
  <c r="AC53" i="22"/>
  <c r="AD53" i="22" s="1"/>
  <c r="P54" i="22"/>
  <c r="AI54" i="22"/>
  <c r="AJ54" i="22" s="1"/>
  <c r="AI60" i="22"/>
  <c r="AJ60" i="22" s="1"/>
  <c r="AF61" i="22"/>
  <c r="AG61" i="22" s="1"/>
  <c r="S63" i="22"/>
  <c r="N63" i="22"/>
  <c r="V63" i="22"/>
  <c r="R63" i="22"/>
  <c r="AF63" i="22"/>
  <c r="AG63" i="22" s="1"/>
  <c r="P63" i="22"/>
  <c r="AC63" i="22"/>
  <c r="AD63" i="22" s="1"/>
  <c r="S64" i="22"/>
  <c r="W64" i="22"/>
  <c r="AF64" i="22"/>
  <c r="AG64" i="22" s="1"/>
  <c r="W67" i="22"/>
  <c r="AC67" i="22"/>
  <c r="AD67" i="22" s="1"/>
  <c r="P67" i="22"/>
  <c r="R67" i="22"/>
  <c r="N67" i="22"/>
  <c r="W71" i="22"/>
  <c r="R71" i="22"/>
  <c r="AI73" i="22"/>
  <c r="AJ73" i="22" s="1"/>
  <c r="N75" i="22"/>
  <c r="W76" i="22"/>
  <c r="S76" i="22"/>
  <c r="N76" i="22"/>
  <c r="AC76" i="22"/>
  <c r="AD76" i="22" s="1"/>
  <c r="R76" i="22"/>
  <c r="P82" i="22"/>
  <c r="V82" i="22"/>
  <c r="R82" i="22"/>
  <c r="N82" i="22"/>
  <c r="S82" i="22"/>
  <c r="AF82" i="22"/>
  <c r="AG82" i="22" s="1"/>
  <c r="S88" i="22"/>
  <c r="N88" i="22"/>
  <c r="V88" i="22"/>
  <c r="R88" i="22"/>
  <c r="P88" i="22"/>
  <c r="AF88" i="22"/>
  <c r="AG88" i="22" s="1"/>
  <c r="AI102" i="22"/>
  <c r="AJ102" i="22" s="1"/>
  <c r="AI41" i="22"/>
  <c r="AJ41" i="22" s="1"/>
  <c r="V45" i="22"/>
  <c r="AF45" i="22"/>
  <c r="AG45" i="22" s="1"/>
  <c r="S48" i="22"/>
  <c r="W48" i="22"/>
  <c r="AC48" i="22"/>
  <c r="AD48" i="22" s="1"/>
  <c r="W52" i="22"/>
  <c r="S52" i="22"/>
  <c r="N52" i="22"/>
  <c r="AF56" i="22"/>
  <c r="AG56" i="22" s="1"/>
  <c r="W59" i="22"/>
  <c r="AC59" i="22"/>
  <c r="AD59" i="22" s="1"/>
  <c r="P59" i="22"/>
  <c r="W60" i="22"/>
  <c r="S60" i="22"/>
  <c r="N60" i="22"/>
  <c r="AC60" i="22"/>
  <c r="AD60" i="22" s="1"/>
  <c r="R60" i="22"/>
  <c r="AI61" i="22"/>
  <c r="AJ61" i="22" s="1"/>
  <c r="V65" i="22"/>
  <c r="R65" i="22"/>
  <c r="S65" i="22"/>
  <c r="P65" i="22"/>
  <c r="AC69" i="22"/>
  <c r="AD69" i="22" s="1"/>
  <c r="AC73" i="22"/>
  <c r="AD73" i="22" s="1"/>
  <c r="V74" i="22"/>
  <c r="R74" i="22"/>
  <c r="N74" i="22"/>
  <c r="AI74" i="22"/>
  <c r="AJ74" i="22" s="1"/>
  <c r="P74" i="22"/>
  <c r="AF74" i="22"/>
  <c r="AG74" i="22" s="1"/>
  <c r="AF76" i="22"/>
  <c r="AG76" i="22" s="1"/>
  <c r="R77" i="22"/>
  <c r="AI85" i="22"/>
  <c r="AJ85" i="22" s="1"/>
  <c r="AI90" i="22"/>
  <c r="AJ90" i="22" s="1"/>
  <c r="AI94" i="22"/>
  <c r="AJ94" i="22" s="1"/>
  <c r="W96" i="22"/>
  <c r="R96" i="22"/>
  <c r="AF96" i="22"/>
  <c r="AG96" i="22" s="1"/>
  <c r="R97" i="22"/>
  <c r="AC97" i="22"/>
  <c r="AD97" i="22" s="1"/>
  <c r="W97" i="22"/>
  <c r="S97" i="22"/>
  <c r="N97" i="22"/>
  <c r="AF10" i="22"/>
  <c r="AG10" i="22" s="1"/>
  <c r="AC11" i="22"/>
  <c r="AD11" i="22" s="1"/>
  <c r="AF18" i="22"/>
  <c r="AG18" i="22" s="1"/>
  <c r="AC19" i="22"/>
  <c r="AD19" i="22" s="1"/>
  <c r="AF26" i="22"/>
  <c r="AG26" i="22" s="1"/>
  <c r="AC27" i="22"/>
  <c r="AD27" i="22" s="1"/>
  <c r="AF34" i="22"/>
  <c r="AG34" i="22" s="1"/>
  <c r="AC35" i="22"/>
  <c r="AD35" i="22" s="1"/>
  <c r="AF42" i="22"/>
  <c r="AG42" i="22" s="1"/>
  <c r="AC43" i="22"/>
  <c r="AD43" i="22" s="1"/>
  <c r="R45" i="22"/>
  <c r="P47" i="22"/>
  <c r="AF48" i="22"/>
  <c r="AG48" i="22" s="1"/>
  <c r="AC49" i="22"/>
  <c r="AD49" i="22" s="1"/>
  <c r="V50" i="22"/>
  <c r="R50" i="22"/>
  <c r="N50" i="22"/>
  <c r="AI50" i="22"/>
  <c r="AJ50" i="22" s="1"/>
  <c r="S50" i="22"/>
  <c r="AF52" i="22"/>
  <c r="AG52" i="22" s="1"/>
  <c r="AI53" i="22"/>
  <c r="AJ53" i="22" s="1"/>
  <c r="AF54" i="22"/>
  <c r="AG54" i="22" s="1"/>
  <c r="N56" i="22"/>
  <c r="V57" i="22"/>
  <c r="R57" i="22"/>
  <c r="S57" i="22"/>
  <c r="P57" i="22"/>
  <c r="N59" i="22"/>
  <c r="AC61" i="22"/>
  <c r="AD61" i="22" s="1"/>
  <c r="AC65" i="22"/>
  <c r="AD65" i="22" s="1"/>
  <c r="V66" i="22"/>
  <c r="R66" i="22"/>
  <c r="N66" i="22"/>
  <c r="AI66" i="22"/>
  <c r="AJ66" i="22" s="1"/>
  <c r="P66" i="22"/>
  <c r="AF66" i="22"/>
  <c r="AG66" i="22" s="1"/>
  <c r="AF68" i="22"/>
  <c r="AG68" i="22" s="1"/>
  <c r="R69" i="22"/>
  <c r="P70" i="22"/>
  <c r="AC70" i="22"/>
  <c r="AD70" i="22" s="1"/>
  <c r="AI70" i="22"/>
  <c r="AJ70" i="22" s="1"/>
  <c r="S71" i="22"/>
  <c r="N71" i="22"/>
  <c r="V71" i="22"/>
  <c r="AC71" i="22"/>
  <c r="AD71" i="22" s="1"/>
  <c r="AI76" i="22"/>
  <c r="AJ76" i="22" s="1"/>
  <c r="V78" i="22"/>
  <c r="R78" i="22"/>
  <c r="P78" i="22"/>
  <c r="W79" i="22"/>
  <c r="P79" i="22"/>
  <c r="AF79" i="22"/>
  <c r="AG79" i="22" s="1"/>
  <c r="W81" i="22"/>
  <c r="S81" i="22"/>
  <c r="N81" i="22"/>
  <c r="AC81" i="22"/>
  <c r="AD81" i="22" s="1"/>
  <c r="AC84" i="22"/>
  <c r="AD84" i="22" s="1"/>
  <c r="S91" i="22"/>
  <c r="AC91" i="22"/>
  <c r="AD91" i="22" s="1"/>
  <c r="AI93" i="22"/>
  <c r="AJ93" i="22" s="1"/>
  <c r="P96" i="22"/>
  <c r="AF97" i="22"/>
  <c r="AG97" i="22" s="1"/>
  <c r="AC82" i="22"/>
  <c r="AD82" i="22" s="1"/>
  <c r="AI86" i="22"/>
  <c r="AJ86" i="22" s="1"/>
  <c r="AC88" i="22"/>
  <c r="AD88" i="22" s="1"/>
  <c r="W92" i="22"/>
  <c r="AC92" i="22"/>
  <c r="AD92" i="22" s="1"/>
  <c r="P92" i="22"/>
  <c r="R92" i="22"/>
  <c r="AF95" i="22"/>
  <c r="AG95" i="22" s="1"/>
  <c r="V99" i="22"/>
  <c r="R99" i="22"/>
  <c r="N99" i="22"/>
  <c r="AI99" i="22"/>
  <c r="AJ99" i="22" s="1"/>
  <c r="P99" i="22"/>
  <c r="AC99" i="22"/>
  <c r="AD99" i="22" s="1"/>
  <c r="AH103" i="22"/>
  <c r="I12" i="6" s="1"/>
  <c r="AL103" i="22"/>
  <c r="AI47" i="22"/>
  <c r="AJ47" i="22" s="1"/>
  <c r="P48" i="22"/>
  <c r="S51" i="22"/>
  <c r="V51" i="22"/>
  <c r="AF51" i="22"/>
  <c r="AG51" i="22" s="1"/>
  <c r="AI56" i="22"/>
  <c r="AJ56" i="22" s="1"/>
  <c r="AF57" i="22"/>
  <c r="AG57" i="22" s="1"/>
  <c r="AI59" i="22"/>
  <c r="AJ59" i="22" s="1"/>
  <c r="P60" i="22"/>
  <c r="AI64" i="22"/>
  <c r="AJ64" i="22" s="1"/>
  <c r="AF65" i="22"/>
  <c r="AG65" i="22" s="1"/>
  <c r="AI67" i="22"/>
  <c r="AJ67" i="22" s="1"/>
  <c r="P68" i="22"/>
  <c r="AG69" i="22"/>
  <c r="AI72" i="22"/>
  <c r="AJ72" i="22" s="1"/>
  <c r="AF73" i="22"/>
  <c r="AG73" i="22" s="1"/>
  <c r="AI75" i="22"/>
  <c r="AJ75" i="22" s="1"/>
  <c r="P76" i="22"/>
  <c r="P81" i="22"/>
  <c r="AF83" i="22"/>
  <c r="AG83" i="22" s="1"/>
  <c r="S84" i="22"/>
  <c r="AF84" i="22"/>
  <c r="AG84" i="22" s="1"/>
  <c r="R84" i="22"/>
  <c r="AI84" i="22"/>
  <c r="AJ84" i="22" s="1"/>
  <c r="AF85" i="22"/>
  <c r="AG85" i="22" s="1"/>
  <c r="S86" i="22"/>
  <c r="V86" i="22"/>
  <c r="P86" i="22"/>
  <c r="N86" i="22"/>
  <c r="N89" i="22"/>
  <c r="AC89" i="22"/>
  <c r="AD89" i="22" s="1"/>
  <c r="N92" i="22"/>
  <c r="W93" i="22"/>
  <c r="S93" i="22"/>
  <c r="N93" i="22"/>
  <c r="AC93" i="22"/>
  <c r="AD93" i="22" s="1"/>
  <c r="R93" i="22"/>
  <c r="AI98" i="22"/>
  <c r="AJ98" i="22" s="1"/>
  <c r="AF101" i="22"/>
  <c r="AG101" i="22" s="1"/>
  <c r="S102" i="22"/>
  <c r="AF102" i="22"/>
  <c r="AG102" i="22" s="1"/>
  <c r="V102" i="22"/>
  <c r="P102" i="22"/>
  <c r="AC102" i="22"/>
  <c r="AD102" i="22" s="1"/>
  <c r="V54" i="22"/>
  <c r="R54" i="22"/>
  <c r="N54" i="22"/>
  <c r="AI55" i="22"/>
  <c r="AJ55" i="22" s="1"/>
  <c r="P56" i="22"/>
  <c r="S59" i="22"/>
  <c r="V59" i="22"/>
  <c r="AF59" i="22"/>
  <c r="AG59" i="22" s="1"/>
  <c r="V62" i="22"/>
  <c r="R62" i="22"/>
  <c r="N62" i="22"/>
  <c r="AI63" i="22"/>
  <c r="AJ63" i="22" s="1"/>
  <c r="P64" i="22"/>
  <c r="S67" i="22"/>
  <c r="V67" i="22"/>
  <c r="AF67" i="22"/>
  <c r="AG67" i="22" s="1"/>
  <c r="V70" i="22"/>
  <c r="R70" i="22"/>
  <c r="N70" i="22"/>
  <c r="AI71" i="22"/>
  <c r="AJ71" i="22" s="1"/>
  <c r="P72" i="22"/>
  <c r="S75" i="22"/>
  <c r="V75" i="22"/>
  <c r="AF75" i="22"/>
  <c r="AG75" i="22" s="1"/>
  <c r="AF77" i="22"/>
  <c r="AG77" i="22" s="1"/>
  <c r="AC78" i="22"/>
  <c r="AD78" i="22" s="1"/>
  <c r="V79" i="22"/>
  <c r="R79" i="22"/>
  <c r="N79" i="22"/>
  <c r="AI79" i="22"/>
  <c r="AJ79" i="22" s="1"/>
  <c r="S79" i="22"/>
  <c r="AF81" i="22"/>
  <c r="AG81" i="22" s="1"/>
  <c r="AI82" i="22"/>
  <c r="AJ82" i="22" s="1"/>
  <c r="AI83" i="22"/>
  <c r="AJ83" i="22" s="1"/>
  <c r="AF89" i="22"/>
  <c r="AG89" i="22" s="1"/>
  <c r="AC94" i="22"/>
  <c r="AD94" i="22" s="1"/>
  <c r="W95" i="22"/>
  <c r="AI95" i="22"/>
  <c r="AJ95" i="22" s="1"/>
  <c r="AC95" i="22"/>
  <c r="AD95" i="22" s="1"/>
  <c r="P95" i="22"/>
  <c r="V98" i="22"/>
  <c r="R98" i="22"/>
  <c r="S98" i="22"/>
  <c r="N98" i="22"/>
  <c r="AC98" i="22"/>
  <c r="AD98" i="22" s="1"/>
  <c r="W100" i="22"/>
  <c r="AC100" i="22"/>
  <c r="AD100" i="22" s="1"/>
  <c r="P100" i="22"/>
  <c r="W101" i="22"/>
  <c r="S101" i="22"/>
  <c r="N101" i="22"/>
  <c r="AC101" i="22"/>
  <c r="AD101" i="22" s="1"/>
  <c r="R101" i="22"/>
  <c r="S80" i="22"/>
  <c r="V80" i="22"/>
  <c r="AF80" i="22"/>
  <c r="AG80" i="22" s="1"/>
  <c r="P83" i="22"/>
  <c r="S83" i="22"/>
  <c r="N83" i="22"/>
  <c r="R83" i="22"/>
  <c r="AC83" i="22"/>
  <c r="AD83" i="22" s="1"/>
  <c r="AC86" i="22"/>
  <c r="AD86" i="22" s="1"/>
  <c r="AC90" i="22"/>
  <c r="AD90" i="22" s="1"/>
  <c r="V91" i="22"/>
  <c r="R91" i="22"/>
  <c r="N91" i="22"/>
  <c r="AI91" i="22"/>
  <c r="AJ91" i="22" s="1"/>
  <c r="P91" i="22"/>
  <c r="AF91" i="22"/>
  <c r="AG91" i="22" s="1"/>
  <c r="AF93" i="22"/>
  <c r="AG93" i="22" s="1"/>
  <c r="R94" i="22"/>
  <c r="S96" i="22"/>
  <c r="N96" i="22"/>
  <c r="V96" i="22"/>
  <c r="AC96" i="22"/>
  <c r="AD96" i="22" s="1"/>
  <c r="AI101" i="22"/>
  <c r="AJ101" i="22" s="1"/>
  <c r="P85" i="22"/>
  <c r="S85" i="22"/>
  <c r="N85" i="22"/>
  <c r="R85" i="22"/>
  <c r="AC85" i="22"/>
  <c r="AD85" i="22" s="1"/>
  <c r="AI89" i="22"/>
  <c r="AJ89" i="22" s="1"/>
  <c r="AF90" i="22"/>
  <c r="AG90" i="22" s="1"/>
  <c r="AI92" i="22"/>
  <c r="AJ92" i="22" s="1"/>
  <c r="P93" i="22"/>
  <c r="AI97" i="22"/>
  <c r="AJ97" i="22" s="1"/>
  <c r="AF98" i="22"/>
  <c r="AG98" i="22" s="1"/>
  <c r="AI100" i="22"/>
  <c r="AJ100" i="22" s="1"/>
  <c r="P101" i="22"/>
  <c r="V87" i="22"/>
  <c r="R87" i="22"/>
  <c r="N87" i="22"/>
  <c r="AI88" i="22"/>
  <c r="AJ88" i="22" s="1"/>
  <c r="P89" i="22"/>
  <c r="S92" i="22"/>
  <c r="V92" i="22"/>
  <c r="AF92" i="22"/>
  <c r="AG92" i="22" s="1"/>
  <c r="V95" i="22"/>
  <c r="R95" i="22"/>
  <c r="N95" i="22"/>
  <c r="AI96" i="22"/>
  <c r="AJ96" i="22" s="1"/>
  <c r="P97" i="22"/>
  <c r="S100" i="22"/>
  <c r="V100" i="22"/>
  <c r="AF100" i="22"/>
  <c r="AG100" i="22" s="1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4" i="4"/>
  <c r="O31" i="22" l="1"/>
  <c r="Y31" i="22" s="1"/>
  <c r="O48" i="22"/>
  <c r="Y48" i="22" s="1"/>
  <c r="X100" i="22"/>
  <c r="Z77" i="22"/>
  <c r="O39" i="22"/>
  <c r="Y39" i="22" s="1"/>
  <c r="Q38" i="22"/>
  <c r="AA38" i="22" s="1"/>
  <c r="Q30" i="22"/>
  <c r="AA30" i="22" s="1"/>
  <c r="X77" i="22"/>
  <c r="Z84" i="22"/>
  <c r="Q32" i="22"/>
  <c r="AA32" i="22" s="1"/>
  <c r="O37" i="22"/>
  <c r="Y37" i="22" s="1"/>
  <c r="O57" i="22"/>
  <c r="Y57" i="22" s="1"/>
  <c r="Q51" i="22"/>
  <c r="AA51" i="22" s="1"/>
  <c r="Q22" i="22"/>
  <c r="AA22" i="22" s="1"/>
  <c r="X69" i="22"/>
  <c r="O42" i="22"/>
  <c r="Y42" i="22" s="1"/>
  <c r="O29" i="22"/>
  <c r="Y29" i="22" s="1"/>
  <c r="O94" i="22"/>
  <c r="Y94" i="22" s="1"/>
  <c r="Q14" i="22"/>
  <c r="AA14" i="22" s="1"/>
  <c r="Z98" i="22"/>
  <c r="O26" i="22"/>
  <c r="Y26" i="22" s="1"/>
  <c r="Z87" i="22"/>
  <c r="Q42" i="22"/>
  <c r="AA42" i="22" s="1"/>
  <c r="Z62" i="22"/>
  <c r="Q6" i="22"/>
  <c r="AA6" i="22" s="1"/>
  <c r="O45" i="22"/>
  <c r="Y45" i="22" s="1"/>
  <c r="Q24" i="22"/>
  <c r="AA24" i="22" s="1"/>
  <c r="Q8" i="22"/>
  <c r="AA8" i="22" s="1"/>
  <c r="Z73" i="22"/>
  <c r="Q52" i="22"/>
  <c r="AA52" i="22" s="1"/>
  <c r="O34" i="22"/>
  <c r="Y34" i="22" s="1"/>
  <c r="Q40" i="22"/>
  <c r="AA40" i="22" s="1"/>
  <c r="Q71" i="22"/>
  <c r="AA71" i="22" s="1"/>
  <c r="O102" i="22"/>
  <c r="Y102" i="22" s="1"/>
  <c r="O65" i="22"/>
  <c r="Y65" i="22" s="1"/>
  <c r="O13" i="22"/>
  <c r="Y13" i="22" s="1"/>
  <c r="X84" i="22"/>
  <c r="O47" i="22"/>
  <c r="Y47" i="22" s="1"/>
  <c r="O15" i="22"/>
  <c r="Y15" i="22" s="1"/>
  <c r="O23" i="22"/>
  <c r="Y23" i="22" s="1"/>
  <c r="Z94" i="22"/>
  <c r="O10" i="22"/>
  <c r="Y10" i="22" s="1"/>
  <c r="Z5" i="22"/>
  <c r="O7" i="22"/>
  <c r="Y7" i="22" s="1"/>
  <c r="Q37" i="22"/>
  <c r="AA37" i="22" s="1"/>
  <c r="Z37" i="22"/>
  <c r="Q13" i="22"/>
  <c r="AA13" i="22" s="1"/>
  <c r="Z13" i="22"/>
  <c r="Q34" i="22"/>
  <c r="AA34" i="22" s="1"/>
  <c r="Z34" i="22"/>
  <c r="Q10" i="22"/>
  <c r="AA10" i="22" s="1"/>
  <c r="Z10" i="22"/>
  <c r="X78" i="22"/>
  <c r="X21" i="22"/>
  <c r="X5" i="22"/>
  <c r="Q69" i="22"/>
  <c r="AA69" i="22" s="1"/>
  <c r="Z69" i="22"/>
  <c r="Q29" i="22"/>
  <c r="AA29" i="22" s="1"/>
  <c r="Z29" i="22"/>
  <c r="Q21" i="22"/>
  <c r="AA21" i="22" s="1"/>
  <c r="Z21" i="22"/>
  <c r="Q26" i="22"/>
  <c r="AA26" i="22" s="1"/>
  <c r="Z26" i="22"/>
  <c r="Q18" i="22"/>
  <c r="AA18" i="22" s="1"/>
  <c r="Z18" i="22"/>
  <c r="O80" i="22"/>
  <c r="Y80" i="22" s="1"/>
  <c r="X80" i="22"/>
  <c r="Z80" i="22"/>
  <c r="O18" i="22"/>
  <c r="Y18" i="22" s="1"/>
  <c r="W103" i="22"/>
  <c r="H12" i="6" s="1"/>
  <c r="O51" i="22"/>
  <c r="Y51" i="22" s="1"/>
  <c r="X51" i="22"/>
  <c r="O91" i="22"/>
  <c r="Y91" i="22" s="1"/>
  <c r="X91" i="22"/>
  <c r="Q92" i="22"/>
  <c r="AA92" i="22" s="1"/>
  <c r="Z92" i="22"/>
  <c r="Z79" i="22"/>
  <c r="Q79" i="22"/>
  <c r="AA79" i="22" s="1"/>
  <c r="X82" i="22"/>
  <c r="O82" i="22"/>
  <c r="Y82" i="22" s="1"/>
  <c r="X85" i="22"/>
  <c r="O85" i="22"/>
  <c r="Y85" i="22" s="1"/>
  <c r="O96" i="22"/>
  <c r="Y96" i="22" s="1"/>
  <c r="X96" i="22"/>
  <c r="Q100" i="22"/>
  <c r="AA100" i="22" s="1"/>
  <c r="Z100" i="22"/>
  <c r="Z56" i="22"/>
  <c r="Q56" i="22"/>
  <c r="AA56" i="22" s="1"/>
  <c r="Q102" i="22"/>
  <c r="AA102" i="22" s="1"/>
  <c r="Z102" i="22"/>
  <c r="X89" i="22"/>
  <c r="O89" i="22"/>
  <c r="Y89" i="22" s="1"/>
  <c r="Q86" i="22"/>
  <c r="AA86" i="22" s="1"/>
  <c r="Z86" i="22"/>
  <c r="Z81" i="22"/>
  <c r="Q81" i="22"/>
  <c r="AA81" i="22" s="1"/>
  <c r="Z48" i="22"/>
  <c r="Q48" i="22"/>
  <c r="AA48" i="22" s="1"/>
  <c r="O71" i="22"/>
  <c r="Y71" i="22" s="1"/>
  <c r="X71" i="22"/>
  <c r="Z70" i="22"/>
  <c r="Q70" i="22"/>
  <c r="AA70" i="22" s="1"/>
  <c r="X56" i="22"/>
  <c r="O56" i="22"/>
  <c r="Y56" i="22" s="1"/>
  <c r="Q47" i="22"/>
  <c r="AA47" i="22" s="1"/>
  <c r="Z47" i="22"/>
  <c r="Q67" i="22"/>
  <c r="AA67" i="22" s="1"/>
  <c r="Z67" i="22"/>
  <c r="Z54" i="22"/>
  <c r="Q54" i="22"/>
  <c r="AA54" i="22" s="1"/>
  <c r="X38" i="22"/>
  <c r="O38" i="22"/>
  <c r="Y38" i="22" s="1"/>
  <c r="Q19" i="22"/>
  <c r="AA19" i="22" s="1"/>
  <c r="Z19" i="22"/>
  <c r="X6" i="22"/>
  <c r="O6" i="22"/>
  <c r="Y6" i="22" s="1"/>
  <c r="Q75" i="22"/>
  <c r="AA75" i="22" s="1"/>
  <c r="Z75" i="22"/>
  <c r="Q61" i="22"/>
  <c r="AA61" i="22" s="1"/>
  <c r="Z61" i="22"/>
  <c r="Z50" i="22"/>
  <c r="Q50" i="22"/>
  <c r="AA50" i="22" s="1"/>
  <c r="X72" i="22"/>
  <c r="O72" i="22"/>
  <c r="Y72" i="22" s="1"/>
  <c r="O49" i="22"/>
  <c r="Y49" i="22" s="1"/>
  <c r="X49" i="22"/>
  <c r="Z28" i="22"/>
  <c r="Q28" i="22"/>
  <c r="AA28" i="22" s="1"/>
  <c r="O20" i="22"/>
  <c r="Y20" i="22" s="1"/>
  <c r="X20" i="22"/>
  <c r="X16" i="22"/>
  <c r="O16" i="22"/>
  <c r="Y16" i="22" s="1"/>
  <c r="X46" i="22"/>
  <c r="O46" i="22"/>
  <c r="Y46" i="22" s="1"/>
  <c r="O35" i="22"/>
  <c r="Y35" i="22" s="1"/>
  <c r="X35" i="22"/>
  <c r="Z17" i="22"/>
  <c r="Q17" i="22"/>
  <c r="AA17" i="22" s="1"/>
  <c r="O95" i="22"/>
  <c r="Y95" i="22" s="1"/>
  <c r="X95" i="22"/>
  <c r="X83" i="22"/>
  <c r="O83" i="22"/>
  <c r="Y83" i="22" s="1"/>
  <c r="X101" i="22"/>
  <c r="O101" i="22"/>
  <c r="Y101" i="22" s="1"/>
  <c r="X98" i="22"/>
  <c r="O98" i="22"/>
  <c r="Y98" i="22" s="1"/>
  <c r="Z95" i="22"/>
  <c r="Q95" i="22"/>
  <c r="AA95" i="22" s="1"/>
  <c r="O70" i="22"/>
  <c r="Y70" i="22" s="1"/>
  <c r="X70" i="22"/>
  <c r="Z76" i="22"/>
  <c r="Q76" i="22"/>
  <c r="AA76" i="22" s="1"/>
  <c r="Z68" i="22"/>
  <c r="Q68" i="22"/>
  <c r="AA68" i="22" s="1"/>
  <c r="Z60" i="22"/>
  <c r="Q60" i="22"/>
  <c r="AA60" i="22" s="1"/>
  <c r="O99" i="22"/>
  <c r="Y99" i="22" s="1"/>
  <c r="X99" i="22"/>
  <c r="Q96" i="22"/>
  <c r="AA96" i="22" s="1"/>
  <c r="Z96" i="22"/>
  <c r="Z66" i="22"/>
  <c r="Q66" i="22"/>
  <c r="AA66" i="22" s="1"/>
  <c r="O74" i="22"/>
  <c r="Y74" i="22" s="1"/>
  <c r="X74" i="22"/>
  <c r="Q59" i="22"/>
  <c r="AA59" i="22" s="1"/>
  <c r="Z59" i="22"/>
  <c r="O75" i="22"/>
  <c r="Y75" i="22" s="1"/>
  <c r="X75" i="22"/>
  <c r="Q63" i="22"/>
  <c r="AA63" i="22" s="1"/>
  <c r="Z63" i="22"/>
  <c r="O63" i="22"/>
  <c r="Y63" i="22" s="1"/>
  <c r="X63" i="22"/>
  <c r="Q53" i="22"/>
  <c r="AA53" i="22" s="1"/>
  <c r="Z53" i="22"/>
  <c r="Q49" i="22"/>
  <c r="AA49" i="22" s="1"/>
  <c r="Z49" i="22"/>
  <c r="Q27" i="22"/>
  <c r="AA27" i="22" s="1"/>
  <c r="Z27" i="22"/>
  <c r="X14" i="22"/>
  <c r="O14" i="22"/>
  <c r="Y14" i="22" s="1"/>
  <c r="X64" i="22"/>
  <c r="O64" i="22"/>
  <c r="Y64" i="22" s="1"/>
  <c r="O58" i="22"/>
  <c r="Y58" i="22" s="1"/>
  <c r="X58" i="22"/>
  <c r="O55" i="22"/>
  <c r="Y55" i="22" s="1"/>
  <c r="X55" i="22"/>
  <c r="Q90" i="22"/>
  <c r="AA90" i="22" s="1"/>
  <c r="Z90" i="22"/>
  <c r="Z44" i="22"/>
  <c r="Q44" i="22"/>
  <c r="AA44" i="22" s="1"/>
  <c r="Z36" i="22"/>
  <c r="Q36" i="22"/>
  <c r="AA36" i="22" s="1"/>
  <c r="O28" i="22"/>
  <c r="Y28" i="22" s="1"/>
  <c r="X28" i="22"/>
  <c r="X24" i="22"/>
  <c r="O24" i="22"/>
  <c r="Y24" i="22" s="1"/>
  <c r="Z41" i="22"/>
  <c r="Q41" i="22"/>
  <c r="AA41" i="22" s="1"/>
  <c r="O27" i="22"/>
  <c r="Y27" i="22" s="1"/>
  <c r="X27" i="22"/>
  <c r="Z9" i="22"/>
  <c r="Q9" i="22"/>
  <c r="AA9" i="22" s="1"/>
  <c r="Z97" i="22"/>
  <c r="Q97" i="22"/>
  <c r="AA97" i="22" s="1"/>
  <c r="O87" i="22"/>
  <c r="Y87" i="22" s="1"/>
  <c r="X87" i="22"/>
  <c r="Z101" i="22"/>
  <c r="Q101" i="22"/>
  <c r="AA101" i="22" s="1"/>
  <c r="Z93" i="22"/>
  <c r="Q93" i="22"/>
  <c r="AA93" i="22" s="1"/>
  <c r="Z85" i="22"/>
  <c r="Q85" i="22"/>
  <c r="AA85" i="22" s="1"/>
  <c r="Z91" i="22"/>
  <c r="Q91" i="22"/>
  <c r="AA91" i="22" s="1"/>
  <c r="O79" i="22"/>
  <c r="Y79" i="22" s="1"/>
  <c r="X79" i="22"/>
  <c r="Z72" i="22"/>
  <c r="Q72" i="22"/>
  <c r="AA72" i="22" s="1"/>
  <c r="O62" i="22"/>
  <c r="Y62" i="22" s="1"/>
  <c r="X62" i="22"/>
  <c r="O92" i="22"/>
  <c r="Y92" i="22" s="1"/>
  <c r="X92" i="22"/>
  <c r="X81" i="22"/>
  <c r="O81" i="22"/>
  <c r="Y81" i="22" s="1"/>
  <c r="O59" i="22"/>
  <c r="Y59" i="22" s="1"/>
  <c r="X59" i="22"/>
  <c r="X97" i="22"/>
  <c r="O97" i="22"/>
  <c r="Y97" i="22" s="1"/>
  <c r="X60" i="22"/>
  <c r="O60" i="22"/>
  <c r="Y60" i="22" s="1"/>
  <c r="X52" i="22"/>
  <c r="O52" i="22"/>
  <c r="Y52" i="22" s="1"/>
  <c r="O88" i="22"/>
  <c r="Y88" i="22" s="1"/>
  <c r="X88" i="22"/>
  <c r="X76" i="22"/>
  <c r="O76" i="22"/>
  <c r="Y76" i="22" s="1"/>
  <c r="O67" i="22"/>
  <c r="Y67" i="22" s="1"/>
  <c r="X67" i="22"/>
  <c r="Z46" i="22"/>
  <c r="Q46" i="22"/>
  <c r="AA46" i="22" s="1"/>
  <c r="Q35" i="22"/>
  <c r="AA35" i="22" s="1"/>
  <c r="Z35" i="22"/>
  <c r="X22" i="22"/>
  <c r="O22" i="22"/>
  <c r="Y22" i="22" s="1"/>
  <c r="Q55" i="22"/>
  <c r="AA55" i="22" s="1"/>
  <c r="Z55" i="22"/>
  <c r="X90" i="22"/>
  <c r="O90" i="22"/>
  <c r="Y90" i="22" s="1"/>
  <c r="O44" i="22"/>
  <c r="Y44" i="22" s="1"/>
  <c r="X44" i="22"/>
  <c r="O36" i="22"/>
  <c r="Y36" i="22" s="1"/>
  <c r="X36" i="22"/>
  <c r="X32" i="22"/>
  <c r="O32" i="22"/>
  <c r="Y32" i="22" s="1"/>
  <c r="Z12" i="22"/>
  <c r="Q12" i="22"/>
  <c r="AA12" i="22" s="1"/>
  <c r="X43" i="22"/>
  <c r="O43" i="22"/>
  <c r="Y43" i="22" s="1"/>
  <c r="Z33" i="22"/>
  <c r="Q33" i="22"/>
  <c r="AA33" i="22" s="1"/>
  <c r="O19" i="22"/>
  <c r="Y19" i="22" s="1"/>
  <c r="X19" i="22"/>
  <c r="Z89" i="22"/>
  <c r="Q89" i="22"/>
  <c r="AA89" i="22" s="1"/>
  <c r="Z83" i="22"/>
  <c r="Q83" i="22"/>
  <c r="AA83" i="22" s="1"/>
  <c r="Z64" i="22"/>
  <c r="Q64" i="22"/>
  <c r="AA64" i="22" s="1"/>
  <c r="O54" i="22"/>
  <c r="Y54" i="22" s="1"/>
  <c r="X54" i="22"/>
  <c r="X93" i="22"/>
  <c r="O93" i="22"/>
  <c r="Y93" i="22" s="1"/>
  <c r="X86" i="22"/>
  <c r="O86" i="22"/>
  <c r="Y86" i="22" s="1"/>
  <c r="Z99" i="22"/>
  <c r="Q99" i="22"/>
  <c r="AA99" i="22" s="1"/>
  <c r="Q78" i="22"/>
  <c r="AA78" i="22" s="1"/>
  <c r="Z78" i="22"/>
  <c r="O66" i="22"/>
  <c r="Y66" i="22" s="1"/>
  <c r="X66" i="22"/>
  <c r="Q57" i="22"/>
  <c r="AA57" i="22" s="1"/>
  <c r="Z57" i="22"/>
  <c r="O50" i="22"/>
  <c r="Y50" i="22" s="1"/>
  <c r="X50" i="22"/>
  <c r="Z74" i="22"/>
  <c r="Q74" i="22"/>
  <c r="AA74" i="22" s="1"/>
  <c r="Q65" i="22"/>
  <c r="AA65" i="22" s="1"/>
  <c r="Z65" i="22"/>
  <c r="Q88" i="22"/>
  <c r="AA88" i="22" s="1"/>
  <c r="Z88" i="22"/>
  <c r="Q82" i="22"/>
  <c r="AA82" i="22" s="1"/>
  <c r="Z82" i="22"/>
  <c r="X53" i="22"/>
  <c r="O53" i="22"/>
  <c r="Y53" i="22" s="1"/>
  <c r="Q43" i="22"/>
  <c r="AA43" i="22" s="1"/>
  <c r="Z43" i="22"/>
  <c r="X30" i="22"/>
  <c r="O30" i="22"/>
  <c r="Y30" i="22" s="1"/>
  <c r="Q11" i="22"/>
  <c r="AA11" i="22" s="1"/>
  <c r="Z11" i="22"/>
  <c r="X68" i="22"/>
  <c r="O68" i="22"/>
  <c r="Y68" i="22" s="1"/>
  <c r="X61" i="22"/>
  <c r="O61" i="22"/>
  <c r="Y61" i="22" s="1"/>
  <c r="Z58" i="22"/>
  <c r="Q58" i="22"/>
  <c r="AA58" i="22" s="1"/>
  <c r="O41" i="22"/>
  <c r="Y41" i="22" s="1"/>
  <c r="X41" i="22"/>
  <c r="O33" i="22"/>
  <c r="Y33" i="22" s="1"/>
  <c r="X33" i="22"/>
  <c r="O25" i="22"/>
  <c r="Y25" i="22" s="1"/>
  <c r="X25" i="22"/>
  <c r="O17" i="22"/>
  <c r="Y17" i="22" s="1"/>
  <c r="X17" i="22"/>
  <c r="O9" i="22"/>
  <c r="Y9" i="22" s="1"/>
  <c r="X9" i="22"/>
  <c r="X73" i="22"/>
  <c r="O73" i="22"/>
  <c r="Y73" i="22" s="1"/>
  <c r="X40" i="22"/>
  <c r="O40" i="22"/>
  <c r="Y40" i="22" s="1"/>
  <c r="Z20" i="22"/>
  <c r="Q20" i="22"/>
  <c r="AA20" i="22" s="1"/>
  <c r="O12" i="22"/>
  <c r="Y12" i="22" s="1"/>
  <c r="X12" i="22"/>
  <c r="X8" i="22"/>
  <c r="O8" i="22"/>
  <c r="Y8" i="22" s="1"/>
  <c r="Z25" i="22"/>
  <c r="Q25" i="22"/>
  <c r="AA25" i="22" s="1"/>
  <c r="O11" i="22"/>
  <c r="Y11" i="22" s="1"/>
  <c r="X11" i="22"/>
  <c r="AB15" i="13" l="1"/>
  <c r="AB16" i="13"/>
  <c r="P5" i="10" l="1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4" i="1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N5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4" i="20"/>
  <c r="AB4" i="13"/>
  <c r="P4" i="20" l="1"/>
  <c r="AM4" i="20" s="1"/>
  <c r="Q4" i="20" l="1"/>
  <c r="AB103" i="20" l="1"/>
  <c r="AL102" i="20"/>
  <c r="AK102" i="20"/>
  <c r="AH102" i="20"/>
  <c r="AE102" i="20"/>
  <c r="U102" i="20"/>
  <c r="T102" i="20"/>
  <c r="M102" i="20"/>
  <c r="W102" i="20" s="1"/>
  <c r="L102" i="20"/>
  <c r="AL101" i="20"/>
  <c r="AK101" i="20"/>
  <c r="AH101" i="20"/>
  <c r="AE101" i="20"/>
  <c r="U101" i="20"/>
  <c r="T101" i="20"/>
  <c r="M101" i="20"/>
  <c r="W101" i="20" s="1"/>
  <c r="L101" i="20"/>
  <c r="AL100" i="20"/>
  <c r="AK100" i="20"/>
  <c r="AH100" i="20"/>
  <c r="AE100" i="20"/>
  <c r="W100" i="20"/>
  <c r="U100" i="20"/>
  <c r="T100" i="20"/>
  <c r="M100" i="20"/>
  <c r="L100" i="20"/>
  <c r="AL99" i="20"/>
  <c r="AK99" i="20"/>
  <c r="AH99" i="20"/>
  <c r="AE99" i="20"/>
  <c r="U99" i="20"/>
  <c r="T99" i="20"/>
  <c r="M99" i="20"/>
  <c r="W99" i="20" s="1"/>
  <c r="L99" i="20"/>
  <c r="AL98" i="20"/>
  <c r="AK98" i="20"/>
  <c r="AH98" i="20"/>
  <c r="AE98" i="20"/>
  <c r="U98" i="20"/>
  <c r="T98" i="20"/>
  <c r="M98" i="20"/>
  <c r="L98" i="20"/>
  <c r="AL97" i="20"/>
  <c r="AK97" i="20"/>
  <c r="AH97" i="20"/>
  <c r="AE97" i="20"/>
  <c r="U97" i="20"/>
  <c r="T97" i="20"/>
  <c r="M97" i="20"/>
  <c r="W97" i="20" s="1"/>
  <c r="L97" i="20"/>
  <c r="AL96" i="20"/>
  <c r="AK96" i="20"/>
  <c r="AH96" i="20"/>
  <c r="AE96" i="20"/>
  <c r="U96" i="20"/>
  <c r="T96" i="20"/>
  <c r="M96" i="20"/>
  <c r="W96" i="20" s="1"/>
  <c r="L96" i="20"/>
  <c r="AL95" i="20"/>
  <c r="AK95" i="20"/>
  <c r="AH95" i="20"/>
  <c r="AE95" i="20"/>
  <c r="U95" i="20"/>
  <c r="T95" i="20"/>
  <c r="M95" i="20"/>
  <c r="W95" i="20" s="1"/>
  <c r="L95" i="20"/>
  <c r="AL94" i="20"/>
  <c r="AK94" i="20"/>
  <c r="AH94" i="20"/>
  <c r="AE94" i="20"/>
  <c r="U94" i="20"/>
  <c r="T94" i="20"/>
  <c r="M94" i="20"/>
  <c r="W94" i="20" s="1"/>
  <c r="L94" i="20"/>
  <c r="AL93" i="20"/>
  <c r="AK93" i="20"/>
  <c r="AH93" i="20"/>
  <c r="AE93" i="20"/>
  <c r="U93" i="20"/>
  <c r="T93" i="20"/>
  <c r="M93" i="20"/>
  <c r="W93" i="20" s="1"/>
  <c r="L93" i="20"/>
  <c r="AL92" i="20"/>
  <c r="AK92" i="20"/>
  <c r="AH92" i="20"/>
  <c r="AE92" i="20"/>
  <c r="U92" i="20"/>
  <c r="T92" i="20"/>
  <c r="M92" i="20"/>
  <c r="W92" i="20" s="1"/>
  <c r="L92" i="20"/>
  <c r="AL91" i="20"/>
  <c r="AK91" i="20"/>
  <c r="AH91" i="20"/>
  <c r="AE91" i="20"/>
  <c r="U91" i="20"/>
  <c r="T91" i="20"/>
  <c r="M91" i="20"/>
  <c r="W91" i="20" s="1"/>
  <c r="L91" i="20"/>
  <c r="AL90" i="20"/>
  <c r="AK90" i="20"/>
  <c r="AH90" i="20"/>
  <c r="AE90" i="20"/>
  <c r="U90" i="20"/>
  <c r="T90" i="20"/>
  <c r="M90" i="20"/>
  <c r="L90" i="20"/>
  <c r="AL89" i="20"/>
  <c r="AK89" i="20"/>
  <c r="AH89" i="20"/>
  <c r="AE89" i="20"/>
  <c r="U89" i="20"/>
  <c r="T89" i="20"/>
  <c r="O89" i="20"/>
  <c r="Y89" i="20" s="1"/>
  <c r="M89" i="20"/>
  <c r="W89" i="20" s="1"/>
  <c r="L89" i="20"/>
  <c r="AL88" i="20"/>
  <c r="AK88" i="20"/>
  <c r="AH88" i="20"/>
  <c r="AE88" i="20"/>
  <c r="U88" i="20"/>
  <c r="T88" i="20"/>
  <c r="O88" i="20"/>
  <c r="Y88" i="20" s="1"/>
  <c r="M88" i="20"/>
  <c r="L88" i="20"/>
  <c r="AL87" i="20"/>
  <c r="AK87" i="20"/>
  <c r="AH87" i="20"/>
  <c r="AE87" i="20"/>
  <c r="U87" i="20"/>
  <c r="T87" i="20"/>
  <c r="M87" i="20"/>
  <c r="W87" i="20" s="1"/>
  <c r="L87" i="20"/>
  <c r="V87" i="20" s="1"/>
  <c r="AL86" i="20"/>
  <c r="AK86" i="20"/>
  <c r="AH86" i="20"/>
  <c r="AE86" i="20"/>
  <c r="U86" i="20"/>
  <c r="T86" i="20"/>
  <c r="M86" i="20"/>
  <c r="W86" i="20" s="1"/>
  <c r="L86" i="20"/>
  <c r="AL85" i="20"/>
  <c r="AK85" i="20"/>
  <c r="AH85" i="20"/>
  <c r="AE85" i="20"/>
  <c r="U85" i="20"/>
  <c r="T85" i="20"/>
  <c r="O85" i="20"/>
  <c r="Y85" i="20" s="1"/>
  <c r="M85" i="20"/>
  <c r="W85" i="20" s="1"/>
  <c r="L85" i="20"/>
  <c r="V85" i="20" s="1"/>
  <c r="AL84" i="20"/>
  <c r="AK84" i="20"/>
  <c r="AH84" i="20"/>
  <c r="AE84" i="20"/>
  <c r="X84" i="20"/>
  <c r="U84" i="20"/>
  <c r="T84" i="20"/>
  <c r="O84" i="20"/>
  <c r="Y84" i="20" s="1"/>
  <c r="M84" i="20"/>
  <c r="L84" i="20"/>
  <c r="AL83" i="20"/>
  <c r="AK83" i="20"/>
  <c r="AH83" i="20"/>
  <c r="AE83" i="20"/>
  <c r="U83" i="20"/>
  <c r="T83" i="20"/>
  <c r="M83" i="20"/>
  <c r="W83" i="20" s="1"/>
  <c r="L83" i="20"/>
  <c r="V83" i="20" s="1"/>
  <c r="AL82" i="20"/>
  <c r="AK82" i="20"/>
  <c r="AH82" i="20"/>
  <c r="AE82" i="20"/>
  <c r="U82" i="20"/>
  <c r="T82" i="20"/>
  <c r="M82" i="20"/>
  <c r="W82" i="20" s="1"/>
  <c r="L82" i="20"/>
  <c r="V82" i="20" s="1"/>
  <c r="AL81" i="20"/>
  <c r="AK81" i="20"/>
  <c r="AH81" i="20"/>
  <c r="AE81" i="20"/>
  <c r="U81" i="20"/>
  <c r="T81" i="20"/>
  <c r="O81" i="20"/>
  <c r="Y81" i="20" s="1"/>
  <c r="M81" i="20"/>
  <c r="W81" i="20" s="1"/>
  <c r="L81" i="20"/>
  <c r="AL80" i="20"/>
  <c r="AK80" i="20"/>
  <c r="AH80" i="20"/>
  <c r="AE80" i="20"/>
  <c r="U80" i="20"/>
  <c r="T80" i="20"/>
  <c r="O80" i="20"/>
  <c r="Y80" i="20" s="1"/>
  <c r="M80" i="20"/>
  <c r="L80" i="20"/>
  <c r="AL79" i="20"/>
  <c r="AK79" i="20"/>
  <c r="AH79" i="20"/>
  <c r="AE79" i="20"/>
  <c r="U79" i="20"/>
  <c r="T79" i="20"/>
  <c r="M79" i="20"/>
  <c r="L79" i="20"/>
  <c r="AL78" i="20"/>
  <c r="AK78" i="20"/>
  <c r="AH78" i="20"/>
  <c r="AE78" i="20"/>
  <c r="U78" i="20"/>
  <c r="T78" i="20"/>
  <c r="M78" i="20"/>
  <c r="W78" i="20" s="1"/>
  <c r="L78" i="20"/>
  <c r="AL77" i="20"/>
  <c r="AK77" i="20"/>
  <c r="AH77" i="20"/>
  <c r="AE77" i="20"/>
  <c r="U77" i="20"/>
  <c r="T77" i="20"/>
  <c r="O77" i="20"/>
  <c r="Y77" i="20" s="1"/>
  <c r="M77" i="20"/>
  <c r="W77" i="20" s="1"/>
  <c r="L77" i="20"/>
  <c r="AL76" i="20"/>
  <c r="AK76" i="20"/>
  <c r="AH76" i="20"/>
  <c r="AE76" i="20"/>
  <c r="U76" i="20"/>
  <c r="T76" i="20"/>
  <c r="O76" i="20"/>
  <c r="Y76" i="20" s="1"/>
  <c r="M76" i="20"/>
  <c r="L76" i="20"/>
  <c r="AL75" i="20"/>
  <c r="AK75" i="20"/>
  <c r="AH75" i="20"/>
  <c r="AE75" i="20"/>
  <c r="U75" i="20"/>
  <c r="T75" i="20"/>
  <c r="M75" i="20"/>
  <c r="W75" i="20" s="1"/>
  <c r="L75" i="20"/>
  <c r="AL74" i="20"/>
  <c r="AK74" i="20"/>
  <c r="AH74" i="20"/>
  <c r="AE74" i="20"/>
  <c r="U74" i="20"/>
  <c r="T74" i="20"/>
  <c r="M74" i="20"/>
  <c r="L74" i="20"/>
  <c r="AL73" i="20"/>
  <c r="AK73" i="20"/>
  <c r="AH73" i="20"/>
  <c r="AE73" i="20"/>
  <c r="U73" i="20"/>
  <c r="T73" i="20"/>
  <c r="O73" i="20"/>
  <c r="Y73" i="20" s="1"/>
  <c r="M73" i="20"/>
  <c r="L73" i="20"/>
  <c r="AL72" i="20"/>
  <c r="AK72" i="20"/>
  <c r="AH72" i="20"/>
  <c r="AE72" i="20"/>
  <c r="U72" i="20"/>
  <c r="T72" i="20"/>
  <c r="O72" i="20"/>
  <c r="Y72" i="20" s="1"/>
  <c r="M72" i="20"/>
  <c r="L72" i="20"/>
  <c r="AL71" i="20"/>
  <c r="AK71" i="20"/>
  <c r="AH71" i="20"/>
  <c r="AE71" i="20"/>
  <c r="U71" i="20"/>
  <c r="T71" i="20"/>
  <c r="M71" i="20"/>
  <c r="W71" i="20" s="1"/>
  <c r="L71" i="20"/>
  <c r="V71" i="20" s="1"/>
  <c r="AL70" i="20"/>
  <c r="AK70" i="20"/>
  <c r="AH70" i="20"/>
  <c r="AE70" i="20"/>
  <c r="U70" i="20"/>
  <c r="T70" i="20"/>
  <c r="M70" i="20"/>
  <c r="W70" i="20" s="1"/>
  <c r="L70" i="20"/>
  <c r="AL69" i="20"/>
  <c r="AK69" i="20"/>
  <c r="AH69" i="20"/>
  <c r="AE69" i="20"/>
  <c r="U69" i="20"/>
  <c r="T69" i="20"/>
  <c r="O69" i="20"/>
  <c r="Y69" i="20" s="1"/>
  <c r="M69" i="20"/>
  <c r="W69" i="20" s="1"/>
  <c r="L69" i="20"/>
  <c r="AL68" i="20"/>
  <c r="AK68" i="20"/>
  <c r="AH68" i="20"/>
  <c r="AE68" i="20"/>
  <c r="X68" i="20"/>
  <c r="U68" i="20"/>
  <c r="T68" i="20"/>
  <c r="O68" i="20"/>
  <c r="Y68" i="20" s="1"/>
  <c r="M68" i="20"/>
  <c r="L68" i="20"/>
  <c r="AL67" i="20"/>
  <c r="AK67" i="20"/>
  <c r="AH67" i="20"/>
  <c r="AE67" i="20"/>
  <c r="U67" i="20"/>
  <c r="T67" i="20"/>
  <c r="M67" i="20"/>
  <c r="W67" i="20" s="1"/>
  <c r="L67" i="20"/>
  <c r="V67" i="20" s="1"/>
  <c r="AL66" i="20"/>
  <c r="AK66" i="20"/>
  <c r="AH66" i="20"/>
  <c r="AE66" i="20"/>
  <c r="U66" i="20"/>
  <c r="T66" i="20"/>
  <c r="M66" i="20"/>
  <c r="L66" i="20"/>
  <c r="V66" i="20" s="1"/>
  <c r="AL65" i="20"/>
  <c r="AK65" i="20"/>
  <c r="AH65" i="20"/>
  <c r="AE65" i="20"/>
  <c r="U65" i="20"/>
  <c r="T65" i="20"/>
  <c r="O65" i="20"/>
  <c r="Y65" i="20" s="1"/>
  <c r="M65" i="20"/>
  <c r="W65" i="20" s="1"/>
  <c r="L65" i="20"/>
  <c r="V65" i="20" s="1"/>
  <c r="AL64" i="20"/>
  <c r="AK64" i="20"/>
  <c r="AH64" i="20"/>
  <c r="AE64" i="20"/>
  <c r="U64" i="20"/>
  <c r="T64" i="20"/>
  <c r="O64" i="20"/>
  <c r="Y64" i="20" s="1"/>
  <c r="M64" i="20"/>
  <c r="L64" i="20"/>
  <c r="AL63" i="20"/>
  <c r="AK63" i="20"/>
  <c r="AH63" i="20"/>
  <c r="AE63" i="20"/>
  <c r="U63" i="20"/>
  <c r="T63" i="20"/>
  <c r="M63" i="20"/>
  <c r="L63" i="20"/>
  <c r="AL62" i="20"/>
  <c r="AK62" i="20"/>
  <c r="AH62" i="20"/>
  <c r="AE62" i="20"/>
  <c r="U62" i="20"/>
  <c r="T62" i="20"/>
  <c r="M62" i="20"/>
  <c r="L62" i="20"/>
  <c r="V62" i="20" s="1"/>
  <c r="AL61" i="20"/>
  <c r="AK61" i="20"/>
  <c r="AH61" i="20"/>
  <c r="AE61" i="20"/>
  <c r="U61" i="20"/>
  <c r="T61" i="20"/>
  <c r="O61" i="20"/>
  <c r="Y61" i="20" s="1"/>
  <c r="M61" i="20"/>
  <c r="W61" i="20" s="1"/>
  <c r="L61" i="20"/>
  <c r="V61" i="20" s="1"/>
  <c r="AL60" i="20"/>
  <c r="AK60" i="20"/>
  <c r="AH60" i="20"/>
  <c r="AE60" i="20"/>
  <c r="U60" i="20"/>
  <c r="T60" i="20"/>
  <c r="O60" i="20"/>
  <c r="Y60" i="20" s="1"/>
  <c r="M60" i="20"/>
  <c r="L60" i="20"/>
  <c r="AL59" i="20"/>
  <c r="AK59" i="20"/>
  <c r="AH59" i="20"/>
  <c r="AE59" i="20"/>
  <c r="U59" i="20"/>
  <c r="T59" i="20"/>
  <c r="M59" i="20"/>
  <c r="W59" i="20" s="1"/>
  <c r="L59" i="20"/>
  <c r="AL58" i="20"/>
  <c r="AK58" i="20"/>
  <c r="AH58" i="20"/>
  <c r="AE58" i="20"/>
  <c r="U58" i="20"/>
  <c r="T58" i="20"/>
  <c r="M58" i="20"/>
  <c r="L58" i="20"/>
  <c r="AL57" i="20"/>
  <c r="AK57" i="20"/>
  <c r="AH57" i="20"/>
  <c r="AE57" i="20"/>
  <c r="U57" i="20"/>
  <c r="T57" i="20"/>
  <c r="O57" i="20"/>
  <c r="Y57" i="20" s="1"/>
  <c r="M57" i="20"/>
  <c r="L57" i="20"/>
  <c r="AL56" i="20"/>
  <c r="AK56" i="20"/>
  <c r="AH56" i="20"/>
  <c r="AE56" i="20"/>
  <c r="U56" i="20"/>
  <c r="T56" i="20"/>
  <c r="O56" i="20"/>
  <c r="Y56" i="20" s="1"/>
  <c r="M56" i="20"/>
  <c r="L56" i="20"/>
  <c r="AL55" i="20"/>
  <c r="AK55" i="20"/>
  <c r="AH55" i="20"/>
  <c r="AE55" i="20"/>
  <c r="U55" i="20"/>
  <c r="T55" i="20"/>
  <c r="M55" i="20"/>
  <c r="W55" i="20" s="1"/>
  <c r="L55" i="20"/>
  <c r="V55" i="20" s="1"/>
  <c r="AL54" i="20"/>
  <c r="AK54" i="20"/>
  <c r="AH54" i="20"/>
  <c r="AE54" i="20"/>
  <c r="U54" i="20"/>
  <c r="T54" i="20"/>
  <c r="M54" i="20"/>
  <c r="W54" i="20" s="1"/>
  <c r="L54" i="20"/>
  <c r="AL53" i="20"/>
  <c r="AK53" i="20"/>
  <c r="AH53" i="20"/>
  <c r="AE53" i="20"/>
  <c r="U53" i="20"/>
  <c r="T53" i="20"/>
  <c r="O53" i="20"/>
  <c r="Y53" i="20" s="1"/>
  <c r="M53" i="20"/>
  <c r="W53" i="20" s="1"/>
  <c r="L53" i="20"/>
  <c r="AL52" i="20"/>
  <c r="AK52" i="20"/>
  <c r="AH52" i="20"/>
  <c r="AE52" i="20"/>
  <c r="U52" i="20"/>
  <c r="T52" i="20"/>
  <c r="M52" i="20"/>
  <c r="L52" i="20"/>
  <c r="AL51" i="20"/>
  <c r="AK51" i="20"/>
  <c r="AH51" i="20"/>
  <c r="AE51" i="20"/>
  <c r="U51" i="20"/>
  <c r="T51" i="20"/>
  <c r="M51" i="20"/>
  <c r="W51" i="20" s="1"/>
  <c r="L51" i="20"/>
  <c r="AL50" i="20"/>
  <c r="AK50" i="20"/>
  <c r="AH50" i="20"/>
  <c r="AE50" i="20"/>
  <c r="U50" i="20"/>
  <c r="T50" i="20"/>
  <c r="M50" i="20"/>
  <c r="L50" i="20"/>
  <c r="AL49" i="20"/>
  <c r="AK49" i="20"/>
  <c r="AH49" i="20"/>
  <c r="AE49" i="20"/>
  <c r="U49" i="20"/>
  <c r="T49" i="20"/>
  <c r="M49" i="20"/>
  <c r="W49" i="20" s="1"/>
  <c r="L49" i="20"/>
  <c r="AL48" i="20"/>
  <c r="AK48" i="20"/>
  <c r="AH48" i="20"/>
  <c r="AE48" i="20"/>
  <c r="U48" i="20"/>
  <c r="T48" i="20"/>
  <c r="M48" i="20"/>
  <c r="L48" i="20"/>
  <c r="AL47" i="20"/>
  <c r="AK47" i="20"/>
  <c r="AH47" i="20"/>
  <c r="AE47" i="20"/>
  <c r="U47" i="20"/>
  <c r="T47" i="20"/>
  <c r="M47" i="20"/>
  <c r="W47" i="20" s="1"/>
  <c r="L47" i="20"/>
  <c r="AL46" i="20"/>
  <c r="AK46" i="20"/>
  <c r="AH46" i="20"/>
  <c r="AE46" i="20"/>
  <c r="U46" i="20"/>
  <c r="T46" i="20"/>
  <c r="M46" i="20"/>
  <c r="L46" i="20"/>
  <c r="AL45" i="20"/>
  <c r="AK45" i="20"/>
  <c r="AH45" i="20"/>
  <c r="AE45" i="20"/>
  <c r="U45" i="20"/>
  <c r="T45" i="20"/>
  <c r="M45" i="20"/>
  <c r="W45" i="20" s="1"/>
  <c r="L45" i="20"/>
  <c r="AL44" i="20"/>
  <c r="AK44" i="20"/>
  <c r="AH44" i="20"/>
  <c r="AE44" i="20"/>
  <c r="U44" i="20"/>
  <c r="T44" i="20"/>
  <c r="M44" i="20"/>
  <c r="L44" i="20"/>
  <c r="AL43" i="20"/>
  <c r="AK43" i="20"/>
  <c r="AH43" i="20"/>
  <c r="AE43" i="20"/>
  <c r="U43" i="20"/>
  <c r="T43" i="20"/>
  <c r="M43" i="20"/>
  <c r="W43" i="20" s="1"/>
  <c r="L43" i="20"/>
  <c r="AL42" i="20"/>
  <c r="AK42" i="20"/>
  <c r="AH42" i="20"/>
  <c r="AE42" i="20"/>
  <c r="U42" i="20"/>
  <c r="T42" i="20"/>
  <c r="M42" i="20"/>
  <c r="L42" i="20"/>
  <c r="AL41" i="20"/>
  <c r="AK41" i="20"/>
  <c r="AH41" i="20"/>
  <c r="AE41" i="20"/>
  <c r="U41" i="20"/>
  <c r="T41" i="20"/>
  <c r="M41" i="20"/>
  <c r="W41" i="20" s="1"/>
  <c r="L41" i="20"/>
  <c r="AL40" i="20"/>
  <c r="AK40" i="20"/>
  <c r="AH40" i="20"/>
  <c r="AE40" i="20"/>
  <c r="U40" i="20"/>
  <c r="T40" i="20"/>
  <c r="M40" i="20"/>
  <c r="L40" i="20"/>
  <c r="AL39" i="20"/>
  <c r="AK39" i="20"/>
  <c r="AH39" i="20"/>
  <c r="AE39" i="20"/>
  <c r="U39" i="20"/>
  <c r="T39" i="20"/>
  <c r="M39" i="20"/>
  <c r="W39" i="20" s="1"/>
  <c r="L39" i="20"/>
  <c r="AL38" i="20"/>
  <c r="AK38" i="20"/>
  <c r="AH38" i="20"/>
  <c r="AE38" i="20"/>
  <c r="U38" i="20"/>
  <c r="T38" i="20"/>
  <c r="M38" i="20"/>
  <c r="L38" i="20"/>
  <c r="AL37" i="20"/>
  <c r="AK37" i="20"/>
  <c r="AH37" i="20"/>
  <c r="AE37" i="20"/>
  <c r="U37" i="20"/>
  <c r="T37" i="20"/>
  <c r="M37" i="20"/>
  <c r="W37" i="20" s="1"/>
  <c r="L37" i="20"/>
  <c r="AL36" i="20"/>
  <c r="AK36" i="20"/>
  <c r="AH36" i="20"/>
  <c r="AE36" i="20"/>
  <c r="U36" i="20"/>
  <c r="T36" i="20"/>
  <c r="M36" i="20"/>
  <c r="L36" i="20"/>
  <c r="AL35" i="20"/>
  <c r="AK35" i="20"/>
  <c r="AH35" i="20"/>
  <c r="AE35" i="20"/>
  <c r="U35" i="20"/>
  <c r="T35" i="20"/>
  <c r="M35" i="20"/>
  <c r="W35" i="20" s="1"/>
  <c r="L35" i="20"/>
  <c r="AL34" i="20"/>
  <c r="AK34" i="20"/>
  <c r="AH34" i="20"/>
  <c r="AE34" i="20"/>
  <c r="U34" i="20"/>
  <c r="T34" i="20"/>
  <c r="M34" i="20"/>
  <c r="L34" i="20"/>
  <c r="AL33" i="20"/>
  <c r="AK33" i="20"/>
  <c r="AH33" i="20"/>
  <c r="AE33" i="20"/>
  <c r="U33" i="20"/>
  <c r="T33" i="20"/>
  <c r="M33" i="20"/>
  <c r="W33" i="20" s="1"/>
  <c r="L33" i="20"/>
  <c r="AL32" i="20"/>
  <c r="AK32" i="20"/>
  <c r="AH32" i="20"/>
  <c r="AE32" i="20"/>
  <c r="U32" i="20"/>
  <c r="T32" i="20"/>
  <c r="M32" i="20"/>
  <c r="L32" i="20"/>
  <c r="AL31" i="20"/>
  <c r="AK31" i="20"/>
  <c r="AH31" i="20"/>
  <c r="AE31" i="20"/>
  <c r="U31" i="20"/>
  <c r="T31" i="20"/>
  <c r="M31" i="20"/>
  <c r="W31" i="20" s="1"/>
  <c r="L31" i="20"/>
  <c r="AL30" i="20"/>
  <c r="AK30" i="20"/>
  <c r="AH30" i="20"/>
  <c r="AE30" i="20"/>
  <c r="U30" i="20"/>
  <c r="T30" i="20"/>
  <c r="M30" i="20"/>
  <c r="L30" i="20"/>
  <c r="AL29" i="20"/>
  <c r="AK29" i="20"/>
  <c r="AH29" i="20"/>
  <c r="AE29" i="20"/>
  <c r="U29" i="20"/>
  <c r="T29" i="20"/>
  <c r="M29" i="20"/>
  <c r="W29" i="20" s="1"/>
  <c r="L29" i="20"/>
  <c r="AL28" i="20"/>
  <c r="AK28" i="20"/>
  <c r="AH28" i="20"/>
  <c r="AE28" i="20"/>
  <c r="U28" i="20"/>
  <c r="T28" i="20"/>
  <c r="M28" i="20"/>
  <c r="L28" i="20"/>
  <c r="AL27" i="20"/>
  <c r="AK27" i="20"/>
  <c r="AH27" i="20"/>
  <c r="AE27" i="20"/>
  <c r="U27" i="20"/>
  <c r="T27" i="20"/>
  <c r="M27" i="20"/>
  <c r="W27" i="20" s="1"/>
  <c r="L27" i="20"/>
  <c r="AL26" i="20"/>
  <c r="AK26" i="20"/>
  <c r="AH26" i="20"/>
  <c r="AE26" i="20"/>
  <c r="U26" i="20"/>
  <c r="T26" i="20"/>
  <c r="M26" i="20"/>
  <c r="L26" i="20"/>
  <c r="AL25" i="20"/>
  <c r="AK25" i="20"/>
  <c r="AH25" i="20"/>
  <c r="AE25" i="20"/>
  <c r="U25" i="20"/>
  <c r="T25" i="20"/>
  <c r="M25" i="20"/>
  <c r="L25" i="20"/>
  <c r="V25" i="20" s="1"/>
  <c r="AL24" i="20"/>
  <c r="AK24" i="20"/>
  <c r="AH24" i="20"/>
  <c r="AE24" i="20"/>
  <c r="U24" i="20"/>
  <c r="T24" i="20"/>
  <c r="M24" i="20"/>
  <c r="L24" i="20"/>
  <c r="AL23" i="20"/>
  <c r="AK23" i="20"/>
  <c r="AH23" i="20"/>
  <c r="AE23" i="20"/>
  <c r="U23" i="20"/>
  <c r="T23" i="20"/>
  <c r="M23" i="20"/>
  <c r="L23" i="20"/>
  <c r="V23" i="20" s="1"/>
  <c r="AL22" i="20"/>
  <c r="AK22" i="20"/>
  <c r="AH22" i="20"/>
  <c r="AE22" i="20"/>
  <c r="U22" i="20"/>
  <c r="T22" i="20"/>
  <c r="M22" i="20"/>
  <c r="L22" i="20"/>
  <c r="AL21" i="20"/>
  <c r="AK21" i="20"/>
  <c r="AH21" i="20"/>
  <c r="AE21" i="20"/>
  <c r="U21" i="20"/>
  <c r="T21" i="20"/>
  <c r="M21" i="20"/>
  <c r="L21" i="20"/>
  <c r="V21" i="20" s="1"/>
  <c r="AL20" i="20"/>
  <c r="AK20" i="20"/>
  <c r="AH20" i="20"/>
  <c r="AE20" i="20"/>
  <c r="U20" i="20"/>
  <c r="T20" i="20"/>
  <c r="M20" i="20"/>
  <c r="L20" i="20"/>
  <c r="AL19" i="20"/>
  <c r="AK19" i="20"/>
  <c r="AH19" i="20"/>
  <c r="AE19" i="20"/>
  <c r="U19" i="20"/>
  <c r="T19" i="20"/>
  <c r="M19" i="20"/>
  <c r="L19" i="20"/>
  <c r="AL18" i="20"/>
  <c r="AK18" i="20"/>
  <c r="AH18" i="20"/>
  <c r="AE18" i="20"/>
  <c r="U18" i="20"/>
  <c r="T18" i="20"/>
  <c r="M18" i="20"/>
  <c r="L18" i="20"/>
  <c r="AL17" i="20"/>
  <c r="AK17" i="20"/>
  <c r="AH17" i="20"/>
  <c r="AE17" i="20"/>
  <c r="U17" i="20"/>
  <c r="T17" i="20"/>
  <c r="M17" i="20"/>
  <c r="L17" i="20"/>
  <c r="V17" i="20" s="1"/>
  <c r="AL16" i="20"/>
  <c r="AK16" i="20"/>
  <c r="AH16" i="20"/>
  <c r="AE16" i="20"/>
  <c r="U16" i="20"/>
  <c r="T16" i="20"/>
  <c r="M16" i="20"/>
  <c r="L16" i="20"/>
  <c r="AL15" i="20"/>
  <c r="AK15" i="20"/>
  <c r="AH15" i="20"/>
  <c r="AE15" i="20"/>
  <c r="U15" i="20"/>
  <c r="T15" i="20"/>
  <c r="M15" i="20"/>
  <c r="L15" i="20"/>
  <c r="V15" i="20" s="1"/>
  <c r="AL14" i="20"/>
  <c r="AK14" i="20"/>
  <c r="AH14" i="20"/>
  <c r="AE14" i="20"/>
  <c r="U14" i="20"/>
  <c r="T14" i="20"/>
  <c r="M14" i="20"/>
  <c r="L14" i="20"/>
  <c r="AL13" i="20"/>
  <c r="AK13" i="20"/>
  <c r="AH13" i="20"/>
  <c r="AE13" i="20"/>
  <c r="U13" i="20"/>
  <c r="T13" i="20"/>
  <c r="M13" i="20"/>
  <c r="L13" i="20"/>
  <c r="V13" i="20" s="1"/>
  <c r="AL12" i="20"/>
  <c r="AK12" i="20"/>
  <c r="AH12" i="20"/>
  <c r="AE12" i="20"/>
  <c r="U12" i="20"/>
  <c r="T12" i="20"/>
  <c r="M12" i="20"/>
  <c r="L12" i="20"/>
  <c r="AL11" i="20"/>
  <c r="AK11" i="20"/>
  <c r="AH11" i="20"/>
  <c r="AE11" i="20"/>
  <c r="U11" i="20"/>
  <c r="T11" i="20"/>
  <c r="X11" i="20"/>
  <c r="M11" i="20"/>
  <c r="W11" i="20" s="1"/>
  <c r="L11" i="20"/>
  <c r="AC11" i="20" s="1"/>
  <c r="AD11" i="20" s="1"/>
  <c r="AL10" i="20"/>
  <c r="AK10" i="20"/>
  <c r="AH10" i="20"/>
  <c r="AE10" i="20"/>
  <c r="U10" i="20"/>
  <c r="T10" i="20"/>
  <c r="M10" i="20"/>
  <c r="L10" i="20"/>
  <c r="AC10" i="20" s="1"/>
  <c r="AD10" i="20" s="1"/>
  <c r="AL9" i="20"/>
  <c r="AK9" i="20"/>
  <c r="AH9" i="20"/>
  <c r="AE9" i="20"/>
  <c r="U9" i="20"/>
  <c r="T9" i="20"/>
  <c r="X9" i="20"/>
  <c r="M9" i="20"/>
  <c r="W9" i="20" s="1"/>
  <c r="L9" i="20"/>
  <c r="AL8" i="20"/>
  <c r="AK8" i="20"/>
  <c r="AH8" i="20"/>
  <c r="AE8" i="20"/>
  <c r="U8" i="20"/>
  <c r="T8" i="20"/>
  <c r="M8" i="20"/>
  <c r="L8" i="20"/>
  <c r="V8" i="20" s="1"/>
  <c r="AL7" i="20"/>
  <c r="AK7" i="20"/>
  <c r="AH7" i="20"/>
  <c r="AE7" i="20"/>
  <c r="U7" i="20"/>
  <c r="T7" i="20"/>
  <c r="AL6" i="20"/>
  <c r="AK6" i="20"/>
  <c r="AH6" i="20"/>
  <c r="AE6" i="20"/>
  <c r="U6" i="20"/>
  <c r="T6" i="20"/>
  <c r="AL5" i="20"/>
  <c r="AK5" i="20"/>
  <c r="AH5" i="20"/>
  <c r="AE5" i="20"/>
  <c r="U5" i="20"/>
  <c r="T5" i="20"/>
  <c r="AL4" i="20"/>
  <c r="AK4" i="20"/>
  <c r="AH4" i="20"/>
  <c r="AE4" i="20"/>
  <c r="U4" i="20"/>
  <c r="T4" i="20"/>
  <c r="S11" i="20" l="1"/>
  <c r="R15" i="20"/>
  <c r="R20" i="20"/>
  <c r="R22" i="20"/>
  <c r="R24" i="20"/>
  <c r="R26" i="20"/>
  <c r="S34" i="20"/>
  <c r="S42" i="20"/>
  <c r="R66" i="20"/>
  <c r="AC57" i="20"/>
  <c r="AD57" i="20" s="1"/>
  <c r="S62" i="20"/>
  <c r="R73" i="20"/>
  <c r="S74" i="20"/>
  <c r="AC76" i="20"/>
  <c r="AD76" i="20" s="1"/>
  <c r="S78" i="20"/>
  <c r="S65" i="20"/>
  <c r="S81" i="20"/>
  <c r="AI42" i="20"/>
  <c r="AJ42" i="20" s="1"/>
  <c r="S30" i="20"/>
  <c r="AI57" i="20"/>
  <c r="AJ57" i="20" s="1"/>
  <c r="S61" i="20"/>
  <c r="AI73" i="20"/>
  <c r="AJ73" i="20" s="1"/>
  <c r="S77" i="20"/>
  <c r="S57" i="20"/>
  <c r="S73" i="20"/>
  <c r="AI26" i="20"/>
  <c r="S66" i="20"/>
  <c r="W66" i="20"/>
  <c r="S9" i="20"/>
  <c r="S46" i="20"/>
  <c r="W57" i="20"/>
  <c r="W73" i="20"/>
  <c r="S89" i="20"/>
  <c r="W62" i="20"/>
  <c r="AI85" i="20"/>
  <c r="AJ85" i="20" s="1"/>
  <c r="AI87" i="20"/>
  <c r="AJ87" i="20" s="1"/>
  <c r="AC12" i="20"/>
  <c r="AD12" i="20" s="1"/>
  <c r="AC14" i="20"/>
  <c r="AD14" i="20" s="1"/>
  <c r="AC16" i="20"/>
  <c r="AD16" i="20" s="1"/>
  <c r="AC18" i="20"/>
  <c r="AD18" i="20" s="1"/>
  <c r="AC19" i="20"/>
  <c r="AD19" i="20" s="1"/>
  <c r="AC20" i="20"/>
  <c r="AD20" i="20" s="1"/>
  <c r="AC22" i="20"/>
  <c r="AD22" i="20" s="1"/>
  <c r="AC24" i="20"/>
  <c r="AD24" i="20" s="1"/>
  <c r="AC26" i="20"/>
  <c r="AD26" i="20" s="1"/>
  <c r="AI34" i="20"/>
  <c r="AJ34" i="20" s="1"/>
  <c r="S38" i="20"/>
  <c r="S50" i="20"/>
  <c r="S53" i="20"/>
  <c r="R65" i="20"/>
  <c r="AC68" i="20"/>
  <c r="AD68" i="20" s="1"/>
  <c r="AC84" i="20"/>
  <c r="AD84" i="20" s="1"/>
  <c r="AF99" i="20"/>
  <c r="AG99" i="20" s="1"/>
  <c r="AC9" i="20"/>
  <c r="AD9" i="20" s="1"/>
  <c r="R57" i="20"/>
  <c r="AI65" i="20"/>
  <c r="AJ65" i="20" s="1"/>
  <c r="S69" i="20"/>
  <c r="S85" i="20"/>
  <c r="AC102" i="20"/>
  <c r="AD102" i="20" s="1"/>
  <c r="AI56" i="20"/>
  <c r="AJ56" i="20" s="1"/>
  <c r="V81" i="20"/>
  <c r="S82" i="20"/>
  <c r="V89" i="20"/>
  <c r="V9" i="20"/>
  <c r="V11" i="20"/>
  <c r="AI50" i="20"/>
  <c r="AJ50" i="20" s="1"/>
  <c r="V57" i="20"/>
  <c r="AI68" i="20"/>
  <c r="AJ68" i="20" s="1"/>
  <c r="R69" i="20"/>
  <c r="V69" i="20"/>
  <c r="AI69" i="20"/>
  <c r="AJ69" i="20" s="1"/>
  <c r="R81" i="20"/>
  <c r="R89" i="20"/>
  <c r="R61" i="20"/>
  <c r="AI67" i="20"/>
  <c r="AJ67" i="20" s="1"/>
  <c r="AF68" i="20"/>
  <c r="AG68" i="20" s="1"/>
  <c r="V73" i="20"/>
  <c r="AI76" i="20"/>
  <c r="AJ76" i="20" s="1"/>
  <c r="S84" i="20"/>
  <c r="AF91" i="20"/>
  <c r="AG91" i="20" s="1"/>
  <c r="AC100" i="20"/>
  <c r="AD100" i="20" s="1"/>
  <c r="V53" i="20"/>
  <c r="AI53" i="20"/>
  <c r="AJ53" i="20" s="1"/>
  <c r="AI60" i="20"/>
  <c r="AJ60" i="20" s="1"/>
  <c r="AC61" i="20"/>
  <c r="AD61" i="20" s="1"/>
  <c r="R63" i="20"/>
  <c r="AI63" i="20"/>
  <c r="AJ63" i="20" s="1"/>
  <c r="AC64" i="20"/>
  <c r="AD64" i="20" s="1"/>
  <c r="S68" i="20"/>
  <c r="AI71" i="20"/>
  <c r="AJ71" i="20" s="1"/>
  <c r="AC72" i="20"/>
  <c r="AD72" i="20" s="1"/>
  <c r="AI77" i="20"/>
  <c r="AJ77" i="20" s="1"/>
  <c r="R78" i="20"/>
  <c r="V78" i="20"/>
  <c r="AI80" i="20"/>
  <c r="AJ80" i="20" s="1"/>
  <c r="AC81" i="20"/>
  <c r="AD81" i="20" s="1"/>
  <c r="AI88" i="20"/>
  <c r="AJ88" i="20" s="1"/>
  <c r="AC89" i="20"/>
  <c r="AD89" i="20" s="1"/>
  <c r="S98" i="20"/>
  <c r="AC99" i="20"/>
  <c r="AD99" i="20" s="1"/>
  <c r="R16" i="20"/>
  <c r="R18" i="20"/>
  <c r="R8" i="20"/>
  <c r="V22" i="20"/>
  <c r="V26" i="20"/>
  <c r="AI30" i="20"/>
  <c r="AJ30" i="20" s="1"/>
  <c r="AF33" i="20"/>
  <c r="AG33" i="20" s="1"/>
  <c r="AI38" i="20"/>
  <c r="AJ38" i="20" s="1"/>
  <c r="AF41" i="20"/>
  <c r="AG41" i="20" s="1"/>
  <c r="AI46" i="20"/>
  <c r="AJ46" i="20" s="1"/>
  <c r="AF49" i="20"/>
  <c r="AG49" i="20" s="1"/>
  <c r="AI55" i="20"/>
  <c r="AJ55" i="20" s="1"/>
  <c r="AC56" i="20"/>
  <c r="AD56" i="20" s="1"/>
  <c r="AI61" i="20"/>
  <c r="AJ61" i="20" s="1"/>
  <c r="R62" i="20"/>
  <c r="AI64" i="20"/>
  <c r="AJ64" i="20" s="1"/>
  <c r="AC65" i="20"/>
  <c r="AD65" i="20" s="1"/>
  <c r="AI72" i="20"/>
  <c r="AJ72" i="20" s="1"/>
  <c r="AC73" i="20"/>
  <c r="AD73" i="20" s="1"/>
  <c r="R77" i="20"/>
  <c r="V77" i="20"/>
  <c r="AI81" i="20"/>
  <c r="AJ81" i="20" s="1"/>
  <c r="R82" i="20"/>
  <c r="AI83" i="20"/>
  <c r="AJ83" i="20" s="1"/>
  <c r="AF84" i="20"/>
  <c r="AG84" i="20" s="1"/>
  <c r="AI84" i="20"/>
  <c r="AJ84" i="20" s="1"/>
  <c r="R85" i="20"/>
  <c r="S90" i="20"/>
  <c r="V20" i="20"/>
  <c r="R23" i="20"/>
  <c r="V24" i="20"/>
  <c r="AF29" i="20"/>
  <c r="AG29" i="20" s="1"/>
  <c r="AF37" i="20"/>
  <c r="AG37" i="20" s="1"/>
  <c r="AF45" i="20"/>
  <c r="AG45" i="20" s="1"/>
  <c r="R53" i="20"/>
  <c r="S58" i="20"/>
  <c r="AC60" i="20"/>
  <c r="AD60" i="20" s="1"/>
  <c r="AC77" i="20"/>
  <c r="AD77" i="20" s="1"/>
  <c r="R79" i="20"/>
  <c r="AI79" i="20"/>
  <c r="AJ79" i="20" s="1"/>
  <c r="AC80" i="20"/>
  <c r="AD80" i="20" s="1"/>
  <c r="AC88" i="20"/>
  <c r="AD88" i="20" s="1"/>
  <c r="AC92" i="20"/>
  <c r="AD92" i="20" s="1"/>
  <c r="AC97" i="20"/>
  <c r="AD97" i="20" s="1"/>
  <c r="AC53" i="20"/>
  <c r="AD53" i="20" s="1"/>
  <c r="AF56" i="20"/>
  <c r="AG56" i="20" s="1"/>
  <c r="AF60" i="20"/>
  <c r="AG60" i="20" s="1"/>
  <c r="AF64" i="20"/>
  <c r="AG64" i="20" s="1"/>
  <c r="AC69" i="20"/>
  <c r="AD69" i="20" s="1"/>
  <c r="AF72" i="20"/>
  <c r="AG72" i="20" s="1"/>
  <c r="AF76" i="20"/>
  <c r="AG76" i="20" s="1"/>
  <c r="AF80" i="20"/>
  <c r="AG80" i="20" s="1"/>
  <c r="AC85" i="20"/>
  <c r="AD85" i="20" s="1"/>
  <c r="AF88" i="20"/>
  <c r="AG88" i="20" s="1"/>
  <c r="AC91" i="20"/>
  <c r="AD91" i="20" s="1"/>
  <c r="AI94" i="20"/>
  <c r="AJ94" i="20" s="1"/>
  <c r="AI9" i="20"/>
  <c r="AJ9" i="20" s="1"/>
  <c r="AI10" i="20"/>
  <c r="AJ10" i="20" s="1"/>
  <c r="AI11" i="20"/>
  <c r="AJ11" i="20" s="1"/>
  <c r="R55" i="20"/>
  <c r="W56" i="20"/>
  <c r="W58" i="20"/>
  <c r="W60" i="20"/>
  <c r="W63" i="20"/>
  <c r="W64" i="20"/>
  <c r="R71" i="20"/>
  <c r="W72" i="20"/>
  <c r="W74" i="20"/>
  <c r="W76" i="20"/>
  <c r="W79" i="20"/>
  <c r="W80" i="20"/>
  <c r="R87" i="20"/>
  <c r="W88" i="20"/>
  <c r="AC96" i="20"/>
  <c r="AD96" i="20" s="1"/>
  <c r="AI102" i="20"/>
  <c r="AJ102" i="20" s="1"/>
  <c r="AC23" i="20"/>
  <c r="AD23" i="20" s="1"/>
  <c r="S56" i="20"/>
  <c r="S60" i="20"/>
  <c r="S64" i="20"/>
  <c r="R67" i="20"/>
  <c r="W68" i="20"/>
  <c r="S72" i="20"/>
  <c r="S76" i="20"/>
  <c r="S80" i="20"/>
  <c r="R83" i="20"/>
  <c r="W84" i="20"/>
  <c r="S88" i="20"/>
  <c r="AC94" i="20"/>
  <c r="AD94" i="20" s="1"/>
  <c r="S96" i="20"/>
  <c r="X7" i="20"/>
  <c r="X5" i="20"/>
  <c r="X4" i="20"/>
  <c r="X6" i="20"/>
  <c r="X8" i="20"/>
  <c r="S8" i="20"/>
  <c r="W8" i="20"/>
  <c r="AI8" i="20"/>
  <c r="AJ8" i="20" s="1"/>
  <c r="AC8" i="20"/>
  <c r="AD8" i="20" s="1"/>
  <c r="R10" i="20"/>
  <c r="V19" i="20"/>
  <c r="T103" i="20"/>
  <c r="B9" i="6" s="1"/>
  <c r="X10" i="20"/>
  <c r="V10" i="20"/>
  <c r="V12" i="20"/>
  <c r="V14" i="20"/>
  <c r="R19" i="20"/>
  <c r="R9" i="20"/>
  <c r="S10" i="20"/>
  <c r="W10" i="20"/>
  <c r="R11" i="20"/>
  <c r="R12" i="20"/>
  <c r="R14" i="20"/>
  <c r="AC15" i="20"/>
  <c r="AD15" i="20" s="1"/>
  <c r="X16" i="20"/>
  <c r="V16" i="20"/>
  <c r="V18" i="20"/>
  <c r="X12" i="20"/>
  <c r="O12" i="20"/>
  <c r="Y12" i="20" s="1"/>
  <c r="W13" i="20"/>
  <c r="S13" i="20"/>
  <c r="AI13" i="20"/>
  <c r="AJ13" i="20" s="1"/>
  <c r="AF15" i="20"/>
  <c r="AG15" i="20" s="1"/>
  <c r="W17" i="20"/>
  <c r="S17" i="20"/>
  <c r="AI17" i="20"/>
  <c r="AJ17" i="20" s="1"/>
  <c r="AF19" i="20"/>
  <c r="AG19" i="20" s="1"/>
  <c r="X20" i="20"/>
  <c r="O20" i="20"/>
  <c r="Y20" i="20" s="1"/>
  <c r="W21" i="20"/>
  <c r="S21" i="20"/>
  <c r="AI21" i="20"/>
  <c r="AJ21" i="20" s="1"/>
  <c r="AF23" i="20"/>
  <c r="AG23" i="20" s="1"/>
  <c r="X24" i="20"/>
  <c r="O24" i="20"/>
  <c r="Y24" i="20" s="1"/>
  <c r="W25" i="20"/>
  <c r="S25" i="20"/>
  <c r="AI25" i="20"/>
  <c r="AJ25" i="20" s="1"/>
  <c r="AI54" i="20"/>
  <c r="AJ54" i="20" s="1"/>
  <c r="AF54" i="20"/>
  <c r="AG54" i="20" s="1"/>
  <c r="AC54" i="20"/>
  <c r="AD54" i="20" s="1"/>
  <c r="AF55" i="20"/>
  <c r="AG55" i="20" s="1"/>
  <c r="AF57" i="20"/>
  <c r="AG57" i="20" s="1"/>
  <c r="AC59" i="20"/>
  <c r="AD59" i="20" s="1"/>
  <c r="S59" i="20"/>
  <c r="Q65" i="20"/>
  <c r="Z65" i="20"/>
  <c r="AM65" i="20"/>
  <c r="Q67" i="20"/>
  <c r="Z67" i="20"/>
  <c r="AM67" i="20"/>
  <c r="AI70" i="20"/>
  <c r="AJ70" i="20" s="1"/>
  <c r="AF70" i="20"/>
  <c r="AG70" i="20" s="1"/>
  <c r="AC70" i="20"/>
  <c r="AD70" i="20" s="1"/>
  <c r="AF71" i="20"/>
  <c r="AG71" i="20" s="1"/>
  <c r="AF73" i="20"/>
  <c r="AG73" i="20" s="1"/>
  <c r="AC75" i="20"/>
  <c r="AD75" i="20" s="1"/>
  <c r="S75" i="20"/>
  <c r="Q81" i="20"/>
  <c r="Z81" i="20"/>
  <c r="AM81" i="20"/>
  <c r="Q83" i="20"/>
  <c r="Z83" i="20"/>
  <c r="AM83" i="20"/>
  <c r="AI86" i="20"/>
  <c r="AJ86" i="20" s="1"/>
  <c r="AF86" i="20"/>
  <c r="AG86" i="20" s="1"/>
  <c r="AC86" i="20"/>
  <c r="AD86" i="20" s="1"/>
  <c r="AF87" i="20"/>
  <c r="AG87" i="20" s="1"/>
  <c r="AF89" i="20"/>
  <c r="AG89" i="20" s="1"/>
  <c r="O4" i="20"/>
  <c r="Y4" i="20" s="1"/>
  <c r="O5" i="20"/>
  <c r="Y5" i="20" s="1"/>
  <c r="O8" i="20"/>
  <c r="Y8" i="20" s="1"/>
  <c r="O9" i="20"/>
  <c r="Y9" i="20" s="1"/>
  <c r="O10" i="20"/>
  <c r="Y10" i="20" s="1"/>
  <c r="O11" i="20"/>
  <c r="Y11" i="20" s="1"/>
  <c r="AF12" i="20"/>
  <c r="AG12" i="20" s="1"/>
  <c r="W14" i="20"/>
  <c r="S14" i="20"/>
  <c r="AI14" i="20"/>
  <c r="AJ14" i="20" s="1"/>
  <c r="AF16" i="20"/>
  <c r="AG16" i="20" s="1"/>
  <c r="W18" i="20"/>
  <c r="S18" i="20"/>
  <c r="AI18" i="20"/>
  <c r="AJ18" i="20" s="1"/>
  <c r="AF20" i="20"/>
  <c r="AG20" i="20" s="1"/>
  <c r="W22" i="20"/>
  <c r="S22" i="20"/>
  <c r="AI22" i="20"/>
  <c r="AJ22" i="20" s="1"/>
  <c r="AF24" i="20"/>
  <c r="AG24" i="20" s="1"/>
  <c r="W26" i="20"/>
  <c r="S26" i="20"/>
  <c r="AJ26" i="20"/>
  <c r="V27" i="20"/>
  <c r="R27" i="20"/>
  <c r="S27" i="20"/>
  <c r="AC27" i="20"/>
  <c r="AD27" i="20" s="1"/>
  <c r="W28" i="20"/>
  <c r="AF28" i="20"/>
  <c r="AG28" i="20" s="1"/>
  <c r="AM29" i="20"/>
  <c r="Z29" i="20"/>
  <c r="V31" i="20"/>
  <c r="R31" i="20"/>
  <c r="S31" i="20"/>
  <c r="AC31" i="20"/>
  <c r="AD31" i="20" s="1"/>
  <c r="W32" i="20"/>
  <c r="AF32" i="20"/>
  <c r="AG32" i="20" s="1"/>
  <c r="AM33" i="20"/>
  <c r="Z33" i="20"/>
  <c r="V35" i="20"/>
  <c r="R35" i="20"/>
  <c r="S35" i="20"/>
  <c r="AC35" i="20"/>
  <c r="AD35" i="20" s="1"/>
  <c r="W36" i="20"/>
  <c r="AF36" i="20"/>
  <c r="AG36" i="20" s="1"/>
  <c r="AM37" i="20"/>
  <c r="Z37" i="20"/>
  <c r="V39" i="20"/>
  <c r="R39" i="20"/>
  <c r="S39" i="20"/>
  <c r="AC39" i="20"/>
  <c r="AD39" i="20" s="1"/>
  <c r="W40" i="20"/>
  <c r="AF40" i="20"/>
  <c r="AG40" i="20" s="1"/>
  <c r="AM41" i="20"/>
  <c r="Z41" i="20"/>
  <c r="V43" i="20"/>
  <c r="R43" i="20"/>
  <c r="S43" i="20"/>
  <c r="AC43" i="20"/>
  <c r="AD43" i="20" s="1"/>
  <c r="W44" i="20"/>
  <c r="AF44" i="20"/>
  <c r="AG44" i="20" s="1"/>
  <c r="AM45" i="20"/>
  <c r="Z45" i="20"/>
  <c r="V47" i="20"/>
  <c r="R47" i="20"/>
  <c r="S47" i="20"/>
  <c r="AC47" i="20"/>
  <c r="AD47" i="20" s="1"/>
  <c r="W48" i="20"/>
  <c r="AF48" i="20"/>
  <c r="AG48" i="20" s="1"/>
  <c r="AM49" i="20"/>
  <c r="Z49" i="20"/>
  <c r="V51" i="20"/>
  <c r="R51" i="20"/>
  <c r="S51" i="20"/>
  <c r="AC51" i="20"/>
  <c r="AD51" i="20" s="1"/>
  <c r="W52" i="20"/>
  <c r="AI52" i="20"/>
  <c r="AJ52" i="20" s="1"/>
  <c r="AC52" i="20"/>
  <c r="AD52" i="20" s="1"/>
  <c r="AF52" i="20"/>
  <c r="AG52" i="20" s="1"/>
  <c r="Q53" i="20"/>
  <c r="Z53" i="20"/>
  <c r="AM53" i="20"/>
  <c r="Q55" i="20"/>
  <c r="Z55" i="20"/>
  <c r="AM55" i="20"/>
  <c r="X56" i="20"/>
  <c r="AI58" i="20"/>
  <c r="AJ58" i="20" s="1"/>
  <c r="AF58" i="20"/>
  <c r="AG58" i="20" s="1"/>
  <c r="AC58" i="20"/>
  <c r="AD58" i="20" s="1"/>
  <c r="AF59" i="20"/>
  <c r="AG59" i="20" s="1"/>
  <c r="AF61" i="20"/>
  <c r="AG61" i="20" s="1"/>
  <c r="AC63" i="20"/>
  <c r="AD63" i="20" s="1"/>
  <c r="S63" i="20"/>
  <c r="Q69" i="20"/>
  <c r="Z69" i="20"/>
  <c r="AM69" i="20"/>
  <c r="Q71" i="20"/>
  <c r="Z71" i="20"/>
  <c r="AM71" i="20"/>
  <c r="X72" i="20"/>
  <c r="AI74" i="20"/>
  <c r="AJ74" i="20" s="1"/>
  <c r="AF74" i="20"/>
  <c r="AG74" i="20" s="1"/>
  <c r="AC74" i="20"/>
  <c r="AD74" i="20" s="1"/>
  <c r="AF75" i="20"/>
  <c r="AG75" i="20" s="1"/>
  <c r="AF77" i="20"/>
  <c r="AG77" i="20" s="1"/>
  <c r="AC79" i="20"/>
  <c r="AD79" i="20" s="1"/>
  <c r="S79" i="20"/>
  <c r="Q85" i="20"/>
  <c r="Z85" i="20"/>
  <c r="AM85" i="20"/>
  <c r="Q87" i="20"/>
  <c r="Z87" i="20"/>
  <c r="AM87" i="20"/>
  <c r="X88" i="20"/>
  <c r="V95" i="20"/>
  <c r="R95" i="20"/>
  <c r="S95" i="20"/>
  <c r="AC95" i="20"/>
  <c r="AD95" i="20" s="1"/>
  <c r="U103" i="20"/>
  <c r="C9" i="6" s="1"/>
  <c r="AF8" i="20"/>
  <c r="AG8" i="20" s="1"/>
  <c r="AF9" i="20"/>
  <c r="AG9" i="20" s="1"/>
  <c r="AF10" i="20"/>
  <c r="AG10" i="20" s="1"/>
  <c r="AF11" i="20"/>
  <c r="AG11" i="20" s="1"/>
  <c r="AF13" i="20"/>
  <c r="AG13" i="20" s="1"/>
  <c r="W15" i="20"/>
  <c r="S15" i="20"/>
  <c r="AI15" i="20"/>
  <c r="AJ15" i="20" s="1"/>
  <c r="AF17" i="20"/>
  <c r="AG17" i="20" s="1"/>
  <c r="W19" i="20"/>
  <c r="S19" i="20"/>
  <c r="AI19" i="20"/>
  <c r="AJ19" i="20" s="1"/>
  <c r="AF21" i="20"/>
  <c r="AG21" i="20" s="1"/>
  <c r="W23" i="20"/>
  <c r="S23" i="20"/>
  <c r="AI23" i="20"/>
  <c r="AJ23" i="20" s="1"/>
  <c r="AF25" i="20"/>
  <c r="AG25" i="20" s="1"/>
  <c r="AI28" i="20"/>
  <c r="AJ28" i="20" s="1"/>
  <c r="Q29" i="20"/>
  <c r="AI32" i="20"/>
  <c r="AJ32" i="20" s="1"/>
  <c r="Q33" i="20"/>
  <c r="AI36" i="20"/>
  <c r="AJ36" i="20" s="1"/>
  <c r="Q37" i="20"/>
  <c r="AI40" i="20"/>
  <c r="AJ40" i="20" s="1"/>
  <c r="Q41" i="20"/>
  <c r="AI44" i="20"/>
  <c r="AJ44" i="20" s="1"/>
  <c r="Q45" i="20"/>
  <c r="AI48" i="20"/>
  <c r="AJ48" i="20" s="1"/>
  <c r="Q49" i="20"/>
  <c r="R54" i="20"/>
  <c r="V54" i="20"/>
  <c r="Q57" i="20"/>
  <c r="Z57" i="20"/>
  <c r="AM57" i="20"/>
  <c r="V59" i="20"/>
  <c r="X60" i="20"/>
  <c r="AI62" i="20"/>
  <c r="AJ62" i="20" s="1"/>
  <c r="AF62" i="20"/>
  <c r="AG62" i="20" s="1"/>
  <c r="AC62" i="20"/>
  <c r="AD62" i="20" s="1"/>
  <c r="AF63" i="20"/>
  <c r="AG63" i="20" s="1"/>
  <c r="AF65" i="20"/>
  <c r="AG65" i="20" s="1"/>
  <c r="AC67" i="20"/>
  <c r="AD67" i="20" s="1"/>
  <c r="S67" i="20"/>
  <c r="R70" i="20"/>
  <c r="V70" i="20"/>
  <c r="Q73" i="20"/>
  <c r="Z73" i="20"/>
  <c r="AM73" i="20"/>
  <c r="V75" i="20"/>
  <c r="X76" i="20"/>
  <c r="AI78" i="20"/>
  <c r="AJ78" i="20" s="1"/>
  <c r="AF78" i="20"/>
  <c r="AG78" i="20" s="1"/>
  <c r="AC78" i="20"/>
  <c r="AD78" i="20" s="1"/>
  <c r="AF79" i="20"/>
  <c r="AG79" i="20" s="1"/>
  <c r="AF81" i="20"/>
  <c r="AG81" i="20" s="1"/>
  <c r="AC83" i="20"/>
  <c r="AD83" i="20" s="1"/>
  <c r="S83" i="20"/>
  <c r="R86" i="20"/>
  <c r="V86" i="20"/>
  <c r="AM89" i="20"/>
  <c r="Q89" i="20"/>
  <c r="Z89" i="20"/>
  <c r="W90" i="20"/>
  <c r="V93" i="20"/>
  <c r="R93" i="20"/>
  <c r="S93" i="20"/>
  <c r="AC93" i="20"/>
  <c r="AD93" i="20" s="1"/>
  <c r="AF93" i="20"/>
  <c r="AG93" i="20" s="1"/>
  <c r="AF95" i="20"/>
  <c r="AG95" i="20" s="1"/>
  <c r="V96" i="20"/>
  <c r="R96" i="20"/>
  <c r="AF96" i="20"/>
  <c r="AG96" i="20" s="1"/>
  <c r="AI96" i="20"/>
  <c r="AJ96" i="20" s="1"/>
  <c r="W98" i="20"/>
  <c r="V101" i="20"/>
  <c r="R101" i="20"/>
  <c r="S101" i="20"/>
  <c r="AC101" i="20"/>
  <c r="AD101" i="20" s="1"/>
  <c r="AF101" i="20"/>
  <c r="AG101" i="20" s="1"/>
  <c r="AH103" i="20"/>
  <c r="AL103" i="20"/>
  <c r="O9" i="6" s="1"/>
  <c r="W12" i="20"/>
  <c r="S12" i="20"/>
  <c r="AI12" i="20"/>
  <c r="AJ12" i="20" s="1"/>
  <c r="AC13" i="20"/>
  <c r="AD13" i="20" s="1"/>
  <c r="R13" i="20"/>
  <c r="AF14" i="20"/>
  <c r="AG14" i="20" s="1"/>
  <c r="W16" i="20"/>
  <c r="S16" i="20"/>
  <c r="AI16" i="20"/>
  <c r="AJ16" i="20" s="1"/>
  <c r="AC17" i="20"/>
  <c r="AD17" i="20" s="1"/>
  <c r="R17" i="20"/>
  <c r="AF18" i="20"/>
  <c r="AG18" i="20" s="1"/>
  <c r="W20" i="20"/>
  <c r="S20" i="20"/>
  <c r="AI20" i="20"/>
  <c r="AJ20" i="20" s="1"/>
  <c r="AC21" i="20"/>
  <c r="AD21" i="20" s="1"/>
  <c r="R21" i="20"/>
  <c r="AF22" i="20"/>
  <c r="AG22" i="20" s="1"/>
  <c r="W24" i="20"/>
  <c r="S24" i="20"/>
  <c r="AI24" i="20"/>
  <c r="AJ24" i="20" s="1"/>
  <c r="AC25" i="20"/>
  <c r="AD25" i="20" s="1"/>
  <c r="R25" i="20"/>
  <c r="AF26" i="20"/>
  <c r="AG26" i="20" s="1"/>
  <c r="AF27" i="20"/>
  <c r="AG27" i="20" s="1"/>
  <c r="S28" i="20"/>
  <c r="V29" i="20"/>
  <c r="R29" i="20"/>
  <c r="S29" i="20"/>
  <c r="AC29" i="20"/>
  <c r="AD29" i="20" s="1"/>
  <c r="W30" i="20"/>
  <c r="AF30" i="20"/>
  <c r="AG30" i="20" s="1"/>
  <c r="AF31" i="20"/>
  <c r="AG31" i="20" s="1"/>
  <c r="S32" i="20"/>
  <c r="V33" i="20"/>
  <c r="R33" i="20"/>
  <c r="S33" i="20"/>
  <c r="AC33" i="20"/>
  <c r="AD33" i="20" s="1"/>
  <c r="W34" i="20"/>
  <c r="AF34" i="20"/>
  <c r="AG34" i="20" s="1"/>
  <c r="AF35" i="20"/>
  <c r="AG35" i="20" s="1"/>
  <c r="S36" i="20"/>
  <c r="V37" i="20"/>
  <c r="R37" i="20"/>
  <c r="S37" i="20"/>
  <c r="AC37" i="20"/>
  <c r="AD37" i="20" s="1"/>
  <c r="W38" i="20"/>
  <c r="AF38" i="20"/>
  <c r="AG38" i="20" s="1"/>
  <c r="AF39" i="20"/>
  <c r="AG39" i="20" s="1"/>
  <c r="S40" i="20"/>
  <c r="V41" i="20"/>
  <c r="R41" i="20"/>
  <c r="S41" i="20"/>
  <c r="AC41" i="20"/>
  <c r="AD41" i="20" s="1"/>
  <c r="W42" i="20"/>
  <c r="AF42" i="20"/>
  <c r="AG42" i="20" s="1"/>
  <c r="AF43" i="20"/>
  <c r="AG43" i="20" s="1"/>
  <c r="S44" i="20"/>
  <c r="V45" i="20"/>
  <c r="R45" i="20"/>
  <c r="S45" i="20"/>
  <c r="AC45" i="20"/>
  <c r="AD45" i="20" s="1"/>
  <c r="W46" i="20"/>
  <c r="AF46" i="20"/>
  <c r="AG46" i="20" s="1"/>
  <c r="AF47" i="20"/>
  <c r="AG47" i="20" s="1"/>
  <c r="S48" i="20"/>
  <c r="V49" i="20"/>
  <c r="R49" i="20"/>
  <c r="S49" i="20"/>
  <c r="AC49" i="20"/>
  <c r="AD49" i="20" s="1"/>
  <c r="W50" i="20"/>
  <c r="AF50" i="20"/>
  <c r="AG50" i="20" s="1"/>
  <c r="AF51" i="20"/>
  <c r="AG51" i="20" s="1"/>
  <c r="S52" i="20"/>
  <c r="AF53" i="20"/>
  <c r="AG53" i="20" s="1"/>
  <c r="S54" i="20"/>
  <c r="AC55" i="20"/>
  <c r="AD55" i="20" s="1"/>
  <c r="S55" i="20"/>
  <c r="R58" i="20"/>
  <c r="V58" i="20"/>
  <c r="R59" i="20"/>
  <c r="AI59" i="20"/>
  <c r="AJ59" i="20" s="1"/>
  <c r="Q61" i="20"/>
  <c r="Z61" i="20"/>
  <c r="AM61" i="20"/>
  <c r="V63" i="20"/>
  <c r="X64" i="20"/>
  <c r="AI66" i="20"/>
  <c r="AJ66" i="20" s="1"/>
  <c r="AF66" i="20"/>
  <c r="AG66" i="20" s="1"/>
  <c r="AC66" i="20"/>
  <c r="AD66" i="20" s="1"/>
  <c r="AF67" i="20"/>
  <c r="AG67" i="20" s="1"/>
  <c r="AF69" i="20"/>
  <c r="AG69" i="20" s="1"/>
  <c r="S70" i="20"/>
  <c r="AC71" i="20"/>
  <c r="AD71" i="20" s="1"/>
  <c r="S71" i="20"/>
  <c r="R74" i="20"/>
  <c r="V74" i="20"/>
  <c r="R75" i="20"/>
  <c r="AI75" i="20"/>
  <c r="AJ75" i="20" s="1"/>
  <c r="Q77" i="20"/>
  <c r="Z77" i="20"/>
  <c r="AM77" i="20"/>
  <c r="V79" i="20"/>
  <c r="X80" i="20"/>
  <c r="AI82" i="20"/>
  <c r="AJ82" i="20" s="1"/>
  <c r="AF82" i="20"/>
  <c r="AG82" i="20" s="1"/>
  <c r="AC82" i="20"/>
  <c r="AD82" i="20" s="1"/>
  <c r="AF83" i="20"/>
  <c r="AG83" i="20" s="1"/>
  <c r="AF85" i="20"/>
  <c r="AG85" i="20" s="1"/>
  <c r="S86" i="20"/>
  <c r="AC87" i="20"/>
  <c r="AD87" i="20" s="1"/>
  <c r="S87" i="20"/>
  <c r="AE103" i="20"/>
  <c r="AI27" i="20"/>
  <c r="AJ27" i="20" s="1"/>
  <c r="AI29" i="20"/>
  <c r="AJ29" i="20" s="1"/>
  <c r="AI31" i="20"/>
  <c r="AJ31" i="20" s="1"/>
  <c r="AI33" i="20"/>
  <c r="AJ33" i="20" s="1"/>
  <c r="AI35" i="20"/>
  <c r="AJ35" i="20" s="1"/>
  <c r="AI37" i="20"/>
  <c r="AJ37" i="20" s="1"/>
  <c r="AI39" i="20"/>
  <c r="AJ39" i="20" s="1"/>
  <c r="AI41" i="20"/>
  <c r="AJ41" i="20" s="1"/>
  <c r="AI43" i="20"/>
  <c r="AJ43" i="20" s="1"/>
  <c r="AI45" i="20"/>
  <c r="AJ45" i="20" s="1"/>
  <c r="AI47" i="20"/>
  <c r="AJ47" i="20" s="1"/>
  <c r="AI49" i="20"/>
  <c r="AJ49" i="20" s="1"/>
  <c r="AI51" i="20"/>
  <c r="AJ51" i="20" s="1"/>
  <c r="X53" i="20"/>
  <c r="X57" i="20"/>
  <c r="X61" i="20"/>
  <c r="X65" i="20"/>
  <c r="X69" i="20"/>
  <c r="X73" i="20"/>
  <c r="X77" i="20"/>
  <c r="X81" i="20"/>
  <c r="X85" i="20"/>
  <c r="X89" i="20"/>
  <c r="AK103" i="20"/>
  <c r="N9" i="6" s="1"/>
  <c r="V28" i="20"/>
  <c r="R28" i="20"/>
  <c r="AC28" i="20"/>
  <c r="AD28" i="20" s="1"/>
  <c r="V30" i="20"/>
  <c r="R30" i="20"/>
  <c r="AC30" i="20"/>
  <c r="AD30" i="20" s="1"/>
  <c r="V32" i="20"/>
  <c r="R32" i="20"/>
  <c r="AC32" i="20"/>
  <c r="AD32" i="20" s="1"/>
  <c r="V34" i="20"/>
  <c r="R34" i="20"/>
  <c r="AC34" i="20"/>
  <c r="AD34" i="20" s="1"/>
  <c r="V36" i="20"/>
  <c r="R36" i="20"/>
  <c r="AC36" i="20"/>
  <c r="AD36" i="20" s="1"/>
  <c r="V38" i="20"/>
  <c r="R38" i="20"/>
  <c r="AC38" i="20"/>
  <c r="AD38" i="20" s="1"/>
  <c r="V40" i="20"/>
  <c r="R40" i="20"/>
  <c r="AC40" i="20"/>
  <c r="AD40" i="20" s="1"/>
  <c r="V42" i="20"/>
  <c r="R42" i="20"/>
  <c r="AC42" i="20"/>
  <c r="AD42" i="20" s="1"/>
  <c r="V44" i="20"/>
  <c r="R44" i="20"/>
  <c r="AC44" i="20"/>
  <c r="AD44" i="20" s="1"/>
  <c r="V46" i="20"/>
  <c r="R46" i="20"/>
  <c r="AC46" i="20"/>
  <c r="AD46" i="20" s="1"/>
  <c r="V48" i="20"/>
  <c r="R48" i="20"/>
  <c r="AC48" i="20"/>
  <c r="AD48" i="20" s="1"/>
  <c r="V50" i="20"/>
  <c r="R50" i="20"/>
  <c r="AC50" i="20"/>
  <c r="AD50" i="20" s="1"/>
  <c r="V52" i="20"/>
  <c r="R52" i="20"/>
  <c r="V56" i="20"/>
  <c r="R56" i="20"/>
  <c r="V60" i="20"/>
  <c r="R60" i="20"/>
  <c r="V64" i="20"/>
  <c r="R64" i="20"/>
  <c r="V68" i="20"/>
  <c r="R68" i="20"/>
  <c r="V72" i="20"/>
  <c r="R72" i="20"/>
  <c r="V76" i="20"/>
  <c r="R76" i="20"/>
  <c r="V80" i="20"/>
  <c r="R80" i="20"/>
  <c r="V84" i="20"/>
  <c r="R84" i="20"/>
  <c r="V88" i="20"/>
  <c r="R88" i="20"/>
  <c r="V90" i="20"/>
  <c r="R90" i="20"/>
  <c r="AF90" i="20"/>
  <c r="AG90" i="20" s="1"/>
  <c r="AC90" i="20"/>
  <c r="AD90" i="20" s="1"/>
  <c r="V91" i="20"/>
  <c r="R91" i="20"/>
  <c r="S91" i="20"/>
  <c r="V92" i="20"/>
  <c r="R92" i="20"/>
  <c r="AF92" i="20"/>
  <c r="AG92" i="20" s="1"/>
  <c r="S92" i="20"/>
  <c r="AI92" i="20"/>
  <c r="AJ92" i="20" s="1"/>
  <c r="AM97" i="20"/>
  <c r="Z97" i="20"/>
  <c r="Q97" i="20"/>
  <c r="V98" i="20"/>
  <c r="R98" i="20"/>
  <c r="AF98" i="20"/>
  <c r="AG98" i="20" s="1"/>
  <c r="AC98" i="20"/>
  <c r="AD98" i="20" s="1"/>
  <c r="V99" i="20"/>
  <c r="R99" i="20"/>
  <c r="S99" i="20"/>
  <c r="V100" i="20"/>
  <c r="R100" i="20"/>
  <c r="AF100" i="20"/>
  <c r="AG100" i="20" s="1"/>
  <c r="S100" i="20"/>
  <c r="AI100" i="20"/>
  <c r="AJ100" i="20" s="1"/>
  <c r="AI90" i="20"/>
  <c r="AJ90" i="20" s="1"/>
  <c r="V94" i="20"/>
  <c r="R94" i="20"/>
  <c r="AF94" i="20"/>
  <c r="AG94" i="20" s="1"/>
  <c r="S94" i="20"/>
  <c r="V97" i="20"/>
  <c r="R97" i="20"/>
  <c r="S97" i="20"/>
  <c r="AF97" i="20"/>
  <c r="AG97" i="20" s="1"/>
  <c r="AI98" i="20"/>
  <c r="AJ98" i="20" s="1"/>
  <c r="V102" i="20"/>
  <c r="R102" i="20"/>
  <c r="AF102" i="20"/>
  <c r="AG102" i="20" s="1"/>
  <c r="S102" i="20"/>
  <c r="AI89" i="20"/>
  <c r="AJ89" i="20" s="1"/>
  <c r="AI91" i="20"/>
  <c r="AJ91" i="20" s="1"/>
  <c r="AI93" i="20"/>
  <c r="AJ93" i="20" s="1"/>
  <c r="AI95" i="20"/>
  <c r="AJ95" i="20" s="1"/>
  <c r="AI97" i="20"/>
  <c r="AJ97" i="20" s="1"/>
  <c r="AI99" i="20"/>
  <c r="AJ99" i="20" s="1"/>
  <c r="AI101" i="20"/>
  <c r="AJ101" i="20" s="1"/>
  <c r="I9" i="6" l="1"/>
  <c r="O6" i="20"/>
  <c r="Y6" i="20" s="1"/>
  <c r="O7" i="20"/>
  <c r="Y7" i="20" s="1"/>
  <c r="O16" i="20"/>
  <c r="Y16" i="20" s="1"/>
  <c r="X102" i="20"/>
  <c r="O102" i="20"/>
  <c r="Y102" i="20" s="1"/>
  <c r="X94" i="20"/>
  <c r="O94" i="20"/>
  <c r="Y94" i="20" s="1"/>
  <c r="X100" i="20"/>
  <c r="O100" i="20"/>
  <c r="Y100" i="20" s="1"/>
  <c r="AM91" i="20"/>
  <c r="Z91" i="20"/>
  <c r="Q91" i="20"/>
  <c r="O90" i="20"/>
  <c r="Y90" i="20" s="1"/>
  <c r="X90" i="20"/>
  <c r="Q88" i="20"/>
  <c r="AM88" i="20"/>
  <c r="Z88" i="20"/>
  <c r="Q84" i="20"/>
  <c r="AM84" i="20"/>
  <c r="Z84" i="20"/>
  <c r="Q80" i="20"/>
  <c r="AM80" i="20"/>
  <c r="Z80" i="20"/>
  <c r="Q76" i="20"/>
  <c r="AM76" i="20"/>
  <c r="Z76" i="20"/>
  <c r="Q72" i="20"/>
  <c r="AM72" i="20"/>
  <c r="Z72" i="20"/>
  <c r="Q68" i="20"/>
  <c r="AM68" i="20"/>
  <c r="Z68" i="20"/>
  <c r="Q64" i="20"/>
  <c r="AM64" i="20"/>
  <c r="Z64" i="20"/>
  <c r="Q60" i="20"/>
  <c r="AM60" i="20"/>
  <c r="Z60" i="20"/>
  <c r="Q56" i="20"/>
  <c r="AM56" i="20"/>
  <c r="Z56" i="20"/>
  <c r="X52" i="20"/>
  <c r="O52" i="20"/>
  <c r="Y52" i="20" s="1"/>
  <c r="X44" i="20"/>
  <c r="O44" i="20"/>
  <c r="Y44" i="20" s="1"/>
  <c r="X36" i="20"/>
  <c r="O36" i="20"/>
  <c r="Y36" i="20" s="1"/>
  <c r="X28" i="20"/>
  <c r="O28" i="20"/>
  <c r="Y28" i="20" s="1"/>
  <c r="AM26" i="20"/>
  <c r="Q26" i="20"/>
  <c r="Z26" i="20"/>
  <c r="Q22" i="20"/>
  <c r="Z22" i="20"/>
  <c r="AM22" i="20"/>
  <c r="Q18" i="20"/>
  <c r="Z18" i="20"/>
  <c r="AM18" i="20"/>
  <c r="Q14" i="20"/>
  <c r="Z14" i="20"/>
  <c r="AM14" i="20"/>
  <c r="Z10" i="20"/>
  <c r="Q10" i="20"/>
  <c r="AM10" i="20"/>
  <c r="Z6" i="20"/>
  <c r="Q6" i="20"/>
  <c r="AM6" i="20"/>
  <c r="AM95" i="20"/>
  <c r="Z95" i="20"/>
  <c r="Q95" i="20"/>
  <c r="Q82" i="20"/>
  <c r="AM82" i="20"/>
  <c r="Z82" i="20"/>
  <c r="Q79" i="20"/>
  <c r="Z79" i="20"/>
  <c r="AM79" i="20"/>
  <c r="O71" i="20"/>
  <c r="Y71" i="20" s="1"/>
  <c r="X71" i="20"/>
  <c r="AM50" i="20"/>
  <c r="Z50" i="20"/>
  <c r="Q50" i="20"/>
  <c r="AM46" i="20"/>
  <c r="Z46" i="20"/>
  <c r="Q46" i="20"/>
  <c r="AM42" i="20"/>
  <c r="Z42" i="20"/>
  <c r="Q42" i="20"/>
  <c r="AM38" i="20"/>
  <c r="Z38" i="20"/>
  <c r="Q38" i="20"/>
  <c r="AM34" i="20"/>
  <c r="Z34" i="20"/>
  <c r="Q34" i="20"/>
  <c r="AM30" i="20"/>
  <c r="Z30" i="20"/>
  <c r="Q30" i="20"/>
  <c r="X23" i="20"/>
  <c r="O23" i="20"/>
  <c r="Y23" i="20" s="1"/>
  <c r="AM96" i="20"/>
  <c r="Z96" i="20"/>
  <c r="Q96" i="20"/>
  <c r="AN73" i="20"/>
  <c r="AA73" i="20"/>
  <c r="AN57" i="20"/>
  <c r="AA57" i="20"/>
  <c r="X14" i="20"/>
  <c r="O14" i="20"/>
  <c r="Y14" i="20" s="1"/>
  <c r="AN87" i="20"/>
  <c r="AA87" i="20"/>
  <c r="O79" i="20"/>
  <c r="Y79" i="20" s="1"/>
  <c r="X79" i="20"/>
  <c r="X74" i="20"/>
  <c r="O74" i="20"/>
  <c r="Y74" i="20" s="1"/>
  <c r="O47" i="20"/>
  <c r="Y47" i="20" s="1"/>
  <c r="X47" i="20"/>
  <c r="AM36" i="20"/>
  <c r="Z36" i="20"/>
  <c r="Q36" i="20"/>
  <c r="O31" i="20"/>
  <c r="Y31" i="20" s="1"/>
  <c r="X31" i="20"/>
  <c r="X21" i="20"/>
  <c r="O21" i="20"/>
  <c r="Y21" i="20" s="1"/>
  <c r="AN81" i="20"/>
  <c r="AA81" i="20"/>
  <c r="X99" i="20"/>
  <c r="O99" i="20"/>
  <c r="Y99" i="20" s="1"/>
  <c r="AM98" i="20"/>
  <c r="Z98" i="20"/>
  <c r="Q98" i="20"/>
  <c r="X92" i="20"/>
  <c r="O92" i="20"/>
  <c r="Y92" i="20" s="1"/>
  <c r="X50" i="20"/>
  <c r="O50" i="20"/>
  <c r="Y50" i="20" s="1"/>
  <c r="X42" i="20"/>
  <c r="O42" i="20"/>
  <c r="Y42" i="20" s="1"/>
  <c r="X34" i="20"/>
  <c r="O34" i="20"/>
  <c r="Y34" i="20" s="1"/>
  <c r="AM25" i="20"/>
  <c r="Q25" i="20"/>
  <c r="Z25" i="20"/>
  <c r="AM21" i="20"/>
  <c r="Q21" i="20"/>
  <c r="Z21" i="20"/>
  <c r="AM17" i="20"/>
  <c r="Q17" i="20"/>
  <c r="Z17" i="20"/>
  <c r="AM13" i="20"/>
  <c r="Q13" i="20"/>
  <c r="Z13" i="20"/>
  <c r="Z9" i="20"/>
  <c r="Q9" i="20"/>
  <c r="AM9" i="20"/>
  <c r="Z5" i="20"/>
  <c r="Q5" i="20"/>
  <c r="AM5" i="20"/>
  <c r="O87" i="20"/>
  <c r="Y87" i="20" s="1"/>
  <c r="X87" i="20"/>
  <c r="X66" i="20"/>
  <c r="O66" i="20"/>
  <c r="Y66" i="20" s="1"/>
  <c r="O49" i="20"/>
  <c r="Y49" i="20" s="1"/>
  <c r="X49" i="20"/>
  <c r="O45" i="20"/>
  <c r="Y45" i="20" s="1"/>
  <c r="X45" i="20"/>
  <c r="O41" i="20"/>
  <c r="Y41" i="20" s="1"/>
  <c r="X41" i="20"/>
  <c r="O37" i="20"/>
  <c r="Y37" i="20" s="1"/>
  <c r="X37" i="20"/>
  <c r="O33" i="20"/>
  <c r="Y33" i="20" s="1"/>
  <c r="X33" i="20"/>
  <c r="O29" i="20"/>
  <c r="Y29" i="20" s="1"/>
  <c r="X29" i="20"/>
  <c r="X19" i="20"/>
  <c r="O19" i="20"/>
  <c r="Y19" i="20" s="1"/>
  <c r="Q78" i="20"/>
  <c r="AM78" i="20"/>
  <c r="Z78" i="20"/>
  <c r="Q75" i="20"/>
  <c r="Z75" i="20"/>
  <c r="AM75" i="20"/>
  <c r="Q62" i="20"/>
  <c r="AM62" i="20"/>
  <c r="Z62" i="20"/>
  <c r="Q59" i="20"/>
  <c r="Z59" i="20"/>
  <c r="AM59" i="20"/>
  <c r="AN45" i="20"/>
  <c r="AA45" i="20"/>
  <c r="AN37" i="20"/>
  <c r="AA37" i="20"/>
  <c r="AN29" i="20"/>
  <c r="AA29" i="20"/>
  <c r="X18" i="20"/>
  <c r="O18" i="20"/>
  <c r="Y18" i="20" s="1"/>
  <c r="X95" i="20"/>
  <c r="O95" i="20"/>
  <c r="Y95" i="20" s="1"/>
  <c r="Q58" i="20"/>
  <c r="AM58" i="20"/>
  <c r="Z58" i="20"/>
  <c r="AN53" i="20"/>
  <c r="AA53" i="20"/>
  <c r="O51" i="20"/>
  <c r="Y51" i="20" s="1"/>
  <c r="X51" i="20"/>
  <c r="AM40" i="20"/>
  <c r="Z40" i="20"/>
  <c r="Q40" i="20"/>
  <c r="O35" i="20"/>
  <c r="Y35" i="20" s="1"/>
  <c r="X35" i="20"/>
  <c r="X25" i="20"/>
  <c r="O25" i="20"/>
  <c r="Y25" i="20" s="1"/>
  <c r="Q86" i="20"/>
  <c r="AM86" i="20"/>
  <c r="Z86" i="20"/>
  <c r="AN83" i="20"/>
  <c r="AA83" i="20"/>
  <c r="O75" i="20"/>
  <c r="Y75" i="20" s="1"/>
  <c r="X75" i="20"/>
  <c r="X70" i="20"/>
  <c r="O70" i="20"/>
  <c r="Y70" i="20" s="1"/>
  <c r="Q54" i="20"/>
  <c r="AM54" i="20"/>
  <c r="Z54" i="20"/>
  <c r="AM102" i="20"/>
  <c r="Z102" i="20"/>
  <c r="Q102" i="20"/>
  <c r="X97" i="20"/>
  <c r="O97" i="20"/>
  <c r="Y97" i="20" s="1"/>
  <c r="AM94" i="20"/>
  <c r="Z94" i="20"/>
  <c r="Q94" i="20"/>
  <c r="AM100" i="20"/>
  <c r="Z100" i="20"/>
  <c r="Q100" i="20"/>
  <c r="AN97" i="20"/>
  <c r="AA97" i="20"/>
  <c r="X91" i="20"/>
  <c r="O91" i="20"/>
  <c r="Y91" i="20" s="1"/>
  <c r="AM90" i="20"/>
  <c r="Z90" i="20"/>
  <c r="Q90" i="20"/>
  <c r="X48" i="20"/>
  <c r="O48" i="20"/>
  <c r="Y48" i="20" s="1"/>
  <c r="X40" i="20"/>
  <c r="O40" i="20"/>
  <c r="Y40" i="20" s="1"/>
  <c r="X32" i="20"/>
  <c r="O32" i="20"/>
  <c r="Y32" i="20" s="1"/>
  <c r="Z24" i="20"/>
  <c r="AM24" i="20"/>
  <c r="Q24" i="20"/>
  <c r="Z20" i="20"/>
  <c r="AM20" i="20"/>
  <c r="Q20" i="20"/>
  <c r="Z16" i="20"/>
  <c r="AM16" i="20"/>
  <c r="Q16" i="20"/>
  <c r="Z12" i="20"/>
  <c r="AM12" i="20"/>
  <c r="Q12" i="20"/>
  <c r="Z8" i="20"/>
  <c r="Q8" i="20"/>
  <c r="AM8" i="20"/>
  <c r="X82" i="20"/>
  <c r="O82" i="20"/>
  <c r="Y82" i="20" s="1"/>
  <c r="AN61" i="20"/>
  <c r="AA61" i="20"/>
  <c r="X15" i="20"/>
  <c r="O15" i="20"/>
  <c r="Y15" i="20" s="1"/>
  <c r="AM101" i="20"/>
  <c r="Z101" i="20"/>
  <c r="Q101" i="20"/>
  <c r="X101" i="20"/>
  <c r="O101" i="20"/>
  <c r="Y101" i="20" s="1"/>
  <c r="X96" i="20"/>
  <c r="O96" i="20"/>
  <c r="Y96" i="20" s="1"/>
  <c r="AM93" i="20"/>
  <c r="Z93" i="20"/>
  <c r="Q93" i="20"/>
  <c r="X93" i="20"/>
  <c r="O93" i="20"/>
  <c r="Y93" i="20" s="1"/>
  <c r="X22" i="20"/>
  <c r="O22" i="20"/>
  <c r="Y22" i="20" s="1"/>
  <c r="Q74" i="20"/>
  <c r="AM74" i="20"/>
  <c r="Z74" i="20"/>
  <c r="AN69" i="20"/>
  <c r="AA69" i="20"/>
  <c r="AN55" i="20"/>
  <c r="AA55" i="20"/>
  <c r="AM44" i="20"/>
  <c r="Z44" i="20"/>
  <c r="Q44" i="20"/>
  <c r="O39" i="20"/>
  <c r="Y39" i="20" s="1"/>
  <c r="X39" i="20"/>
  <c r="AM28" i="20"/>
  <c r="Z28" i="20"/>
  <c r="Q28" i="20"/>
  <c r="X13" i="20"/>
  <c r="O13" i="20"/>
  <c r="Y13" i="20" s="1"/>
  <c r="AN65" i="20"/>
  <c r="AA65" i="20"/>
  <c r="AM99" i="20"/>
  <c r="Z99" i="20"/>
  <c r="Q99" i="20"/>
  <c r="O98" i="20"/>
  <c r="Y98" i="20" s="1"/>
  <c r="X98" i="20"/>
  <c r="AM92" i="20"/>
  <c r="Z92" i="20"/>
  <c r="Q92" i="20"/>
  <c r="X46" i="20"/>
  <c r="O46" i="20"/>
  <c r="Y46" i="20" s="1"/>
  <c r="X38" i="20"/>
  <c r="O38" i="20"/>
  <c r="Y38" i="20" s="1"/>
  <c r="X30" i="20"/>
  <c r="O30" i="20"/>
  <c r="Y30" i="20" s="1"/>
  <c r="Z23" i="20"/>
  <c r="AM23" i="20"/>
  <c r="Q23" i="20"/>
  <c r="Z19" i="20"/>
  <c r="AM19" i="20"/>
  <c r="Q19" i="20"/>
  <c r="Z15" i="20"/>
  <c r="AM15" i="20"/>
  <c r="Q15" i="20"/>
  <c r="Z11" i="20"/>
  <c r="Q11" i="20"/>
  <c r="AM11" i="20"/>
  <c r="Z7" i="20"/>
  <c r="Q7" i="20"/>
  <c r="AM7" i="20"/>
  <c r="Z4" i="20"/>
  <c r="AN77" i="20"/>
  <c r="AA77" i="20"/>
  <c r="Q66" i="20"/>
  <c r="AM66" i="20"/>
  <c r="Z66" i="20"/>
  <c r="Q63" i="20"/>
  <c r="Z63" i="20"/>
  <c r="AM63" i="20"/>
  <c r="O55" i="20"/>
  <c r="Y55" i="20" s="1"/>
  <c r="X55" i="20"/>
  <c r="AM51" i="20"/>
  <c r="Z51" i="20"/>
  <c r="Q51" i="20"/>
  <c r="AM47" i="20"/>
  <c r="Z47" i="20"/>
  <c r="Q47" i="20"/>
  <c r="AM43" i="20"/>
  <c r="Z43" i="20"/>
  <c r="Q43" i="20"/>
  <c r="AM39" i="20"/>
  <c r="Z39" i="20"/>
  <c r="Q39" i="20"/>
  <c r="AM35" i="20"/>
  <c r="Z35" i="20"/>
  <c r="Q35" i="20"/>
  <c r="AM31" i="20"/>
  <c r="Z31" i="20"/>
  <c r="Q31" i="20"/>
  <c r="AM27" i="20"/>
  <c r="Z27" i="20"/>
  <c r="Q27" i="20"/>
  <c r="AN89" i="20"/>
  <c r="AA89" i="20"/>
  <c r="O83" i="20"/>
  <c r="Y83" i="20" s="1"/>
  <c r="X83" i="20"/>
  <c r="X78" i="20"/>
  <c r="O78" i="20"/>
  <c r="Y78" i="20" s="1"/>
  <c r="O67" i="20"/>
  <c r="Y67" i="20" s="1"/>
  <c r="X67" i="20"/>
  <c r="X62" i="20"/>
  <c r="O62" i="20"/>
  <c r="Y62" i="20" s="1"/>
  <c r="AN49" i="20"/>
  <c r="AA49" i="20"/>
  <c r="AN41" i="20"/>
  <c r="AA41" i="20"/>
  <c r="AN33" i="20"/>
  <c r="AA33" i="20"/>
  <c r="X26" i="20"/>
  <c r="O26" i="20"/>
  <c r="Y26" i="20" s="1"/>
  <c r="AN85" i="20"/>
  <c r="AA85" i="20"/>
  <c r="AN71" i="20"/>
  <c r="AA71" i="20"/>
  <c r="O63" i="20"/>
  <c r="Y63" i="20" s="1"/>
  <c r="X63" i="20"/>
  <c r="X58" i="20"/>
  <c r="O58" i="20"/>
  <c r="Y58" i="20" s="1"/>
  <c r="Q52" i="20"/>
  <c r="AM52" i="20"/>
  <c r="Z52" i="20"/>
  <c r="AM48" i="20"/>
  <c r="Z48" i="20"/>
  <c r="Q48" i="20"/>
  <c r="O43" i="20"/>
  <c r="Y43" i="20" s="1"/>
  <c r="X43" i="20"/>
  <c r="AM32" i="20"/>
  <c r="Z32" i="20"/>
  <c r="Q32" i="20"/>
  <c r="O27" i="20"/>
  <c r="Y27" i="20" s="1"/>
  <c r="X27" i="20"/>
  <c r="X17" i="20"/>
  <c r="O17" i="20"/>
  <c r="Y17" i="20" s="1"/>
  <c r="X86" i="20"/>
  <c r="O86" i="20"/>
  <c r="Y86" i="20" s="1"/>
  <c r="Q70" i="20"/>
  <c r="AM70" i="20"/>
  <c r="Z70" i="20"/>
  <c r="AN67" i="20"/>
  <c r="AA67" i="20"/>
  <c r="O59" i="20"/>
  <c r="Y59" i="20" s="1"/>
  <c r="X59" i="20"/>
  <c r="X54" i="20"/>
  <c r="O54" i="20"/>
  <c r="Y54" i="20" s="1"/>
  <c r="Y103" i="20" l="1"/>
  <c r="F9" i="6" s="1"/>
  <c r="X103" i="20"/>
  <c r="AA52" i="20"/>
  <c r="AN52" i="20"/>
  <c r="AN27" i="20"/>
  <c r="AA27" i="20"/>
  <c r="AN43" i="20"/>
  <c r="AA43" i="20"/>
  <c r="AA66" i="20"/>
  <c r="AN66" i="20"/>
  <c r="AA4" i="20"/>
  <c r="AN4" i="20"/>
  <c r="AN15" i="20"/>
  <c r="AA15" i="20"/>
  <c r="AN99" i="20"/>
  <c r="AA99" i="20"/>
  <c r="AA44" i="20"/>
  <c r="AN44" i="20"/>
  <c r="AN16" i="20"/>
  <c r="AA16" i="20"/>
  <c r="AA86" i="20"/>
  <c r="AN86" i="20"/>
  <c r="AA62" i="20"/>
  <c r="AN62" i="20"/>
  <c r="AN13" i="20"/>
  <c r="AA13" i="20"/>
  <c r="AA36" i="20"/>
  <c r="AN36" i="20"/>
  <c r="AA38" i="20"/>
  <c r="AN38" i="20"/>
  <c r="AN79" i="20"/>
  <c r="AA79" i="20"/>
  <c r="AN95" i="20"/>
  <c r="AA95" i="20"/>
  <c r="AA6" i="20"/>
  <c r="AN6" i="20"/>
  <c r="AA68" i="20"/>
  <c r="AN68" i="20"/>
  <c r="AA84" i="20"/>
  <c r="AN84" i="20"/>
  <c r="AN39" i="20"/>
  <c r="AA39" i="20"/>
  <c r="AN63" i="20"/>
  <c r="AA63" i="20"/>
  <c r="Z103" i="20"/>
  <c r="L9" i="6" s="1"/>
  <c r="B15" i="32" s="1"/>
  <c r="B35" i="32" s="1"/>
  <c r="AA74" i="20"/>
  <c r="AN74" i="20"/>
  <c r="AN101" i="20"/>
  <c r="AA101" i="20"/>
  <c r="AN12" i="20"/>
  <c r="AA12" i="20"/>
  <c r="AA94" i="20"/>
  <c r="AN94" i="20"/>
  <c r="AN59" i="20"/>
  <c r="AA59" i="20"/>
  <c r="AA9" i="20"/>
  <c r="AN9" i="20"/>
  <c r="AN25" i="20"/>
  <c r="AA25" i="20"/>
  <c r="AA96" i="20"/>
  <c r="AN96" i="20"/>
  <c r="AA34" i="20"/>
  <c r="AN34" i="20"/>
  <c r="AA50" i="20"/>
  <c r="AN50" i="20"/>
  <c r="AN22" i="20"/>
  <c r="AA22" i="20"/>
  <c r="AA64" i="20"/>
  <c r="AN64" i="20"/>
  <c r="AA80" i="20"/>
  <c r="AN80" i="20"/>
  <c r="AA70" i="20"/>
  <c r="AN70" i="20"/>
  <c r="AA32" i="20"/>
  <c r="AN32" i="20"/>
  <c r="AN35" i="20"/>
  <c r="AA35" i="20"/>
  <c r="AN51" i="20"/>
  <c r="AA51" i="20"/>
  <c r="AA11" i="20"/>
  <c r="AN11" i="20"/>
  <c r="AN23" i="20"/>
  <c r="AA23" i="20"/>
  <c r="AN93" i="20"/>
  <c r="AA93" i="20"/>
  <c r="AN24" i="20"/>
  <c r="AA24" i="20"/>
  <c r="AA100" i="20"/>
  <c r="AN100" i="20"/>
  <c r="AA102" i="20"/>
  <c r="AN102" i="20"/>
  <c r="AA40" i="20"/>
  <c r="AN40" i="20"/>
  <c r="AA78" i="20"/>
  <c r="AN78" i="20"/>
  <c r="AA5" i="20"/>
  <c r="AN5" i="20"/>
  <c r="AN21" i="20"/>
  <c r="AA21" i="20"/>
  <c r="AA30" i="20"/>
  <c r="AN30" i="20"/>
  <c r="AA46" i="20"/>
  <c r="AN46" i="20"/>
  <c r="AN18" i="20"/>
  <c r="AA18" i="20"/>
  <c r="AA60" i="20"/>
  <c r="AN60" i="20"/>
  <c r="AA76" i="20"/>
  <c r="AN76" i="20"/>
  <c r="AN91" i="20"/>
  <c r="AA91" i="20"/>
  <c r="AA48" i="20"/>
  <c r="AN48" i="20"/>
  <c r="AN31" i="20"/>
  <c r="AA31" i="20"/>
  <c r="AN47" i="20"/>
  <c r="AA47" i="20"/>
  <c r="AA7" i="20"/>
  <c r="AN7" i="20"/>
  <c r="AN19" i="20"/>
  <c r="AA19" i="20"/>
  <c r="AA92" i="20"/>
  <c r="AN92" i="20"/>
  <c r="AA28" i="20"/>
  <c r="AN28" i="20"/>
  <c r="AA8" i="20"/>
  <c r="AN8" i="20"/>
  <c r="AN20" i="20"/>
  <c r="AA20" i="20"/>
  <c r="AA90" i="20"/>
  <c r="AN90" i="20"/>
  <c r="AA54" i="20"/>
  <c r="AN54" i="20"/>
  <c r="AA58" i="20"/>
  <c r="AN58" i="20"/>
  <c r="AN75" i="20"/>
  <c r="AA75" i="20"/>
  <c r="AN17" i="20"/>
  <c r="AA17" i="20"/>
  <c r="AA98" i="20"/>
  <c r="AN98" i="20"/>
  <c r="AA42" i="20"/>
  <c r="AN42" i="20"/>
  <c r="AA82" i="20"/>
  <c r="AN82" i="20"/>
  <c r="AA10" i="20"/>
  <c r="AN10" i="20"/>
  <c r="AN14" i="20"/>
  <c r="AA14" i="20"/>
  <c r="AA26" i="20"/>
  <c r="AN26" i="20"/>
  <c r="AA56" i="20"/>
  <c r="AN56" i="20"/>
  <c r="AA72" i="20"/>
  <c r="AN72" i="20"/>
  <c r="AA88" i="20"/>
  <c r="AN88" i="20"/>
  <c r="E9" i="6" l="1"/>
  <c r="D9" i="6"/>
  <c r="AA103" i="20"/>
  <c r="M9" i="6" s="1"/>
  <c r="AW8" i="5" l="1"/>
  <c r="AU8" i="5"/>
  <c r="AS8" i="5"/>
  <c r="AQ8" i="5"/>
  <c r="AO8" i="5"/>
  <c r="AM8" i="5"/>
  <c r="AK8" i="5"/>
  <c r="AI8" i="5"/>
  <c r="AG8" i="5"/>
  <c r="AE8" i="5"/>
  <c r="AC8" i="5"/>
  <c r="AA8" i="5"/>
  <c r="Y8" i="5"/>
  <c r="W8" i="5"/>
  <c r="U8" i="5"/>
  <c r="S8" i="5"/>
  <c r="Q8" i="5"/>
  <c r="O8" i="5"/>
  <c r="M8" i="5"/>
  <c r="K8" i="5"/>
  <c r="I8" i="5"/>
  <c r="G8" i="5"/>
  <c r="E8" i="5"/>
  <c r="E9" i="5" s="1"/>
  <c r="K48" i="2" l="1"/>
  <c r="Q90" i="2" l="1"/>
  <c r="R90" i="2" s="1"/>
  <c r="K90" i="2"/>
  <c r="Q89" i="2"/>
  <c r="R89" i="2" s="1"/>
  <c r="K89" i="2"/>
  <c r="Q88" i="2"/>
  <c r="R88" i="2" s="1"/>
  <c r="K88" i="2"/>
  <c r="Q87" i="2"/>
  <c r="R87" i="2" s="1"/>
  <c r="K87" i="2"/>
  <c r="Q86" i="2"/>
  <c r="R86" i="2" s="1"/>
  <c r="K86" i="2"/>
  <c r="Q85" i="2"/>
  <c r="R85" i="2" s="1"/>
  <c r="K85" i="2"/>
  <c r="Q84" i="2"/>
  <c r="R84" i="2" s="1"/>
  <c r="K84" i="2"/>
  <c r="Q83" i="2"/>
  <c r="R83" i="2" s="1"/>
  <c r="K83" i="2"/>
  <c r="Q82" i="2"/>
  <c r="R82" i="2" s="1"/>
  <c r="K82" i="2"/>
  <c r="Q81" i="2"/>
  <c r="R81" i="2" s="1"/>
  <c r="K81" i="2"/>
  <c r="Q80" i="2"/>
  <c r="R80" i="2" s="1"/>
  <c r="K80" i="2"/>
  <c r="Q79" i="2"/>
  <c r="R79" i="2" s="1"/>
  <c r="K79" i="2"/>
  <c r="R78" i="2"/>
  <c r="Q78" i="2"/>
  <c r="K78" i="2"/>
  <c r="Q77" i="2"/>
  <c r="R77" i="2" s="1"/>
  <c r="K77" i="2"/>
  <c r="Q76" i="2"/>
  <c r="R76" i="2" s="1"/>
  <c r="K76" i="2"/>
  <c r="Q75" i="2"/>
  <c r="R75" i="2" s="1"/>
  <c r="K75" i="2"/>
  <c r="Q74" i="2"/>
  <c r="R74" i="2" s="1"/>
  <c r="K74" i="2"/>
  <c r="Q73" i="2"/>
  <c r="R73" i="2" s="1"/>
  <c r="L73" i="2"/>
  <c r="L74" i="2" s="1"/>
  <c r="L75" i="2" s="1"/>
  <c r="L76" i="2" s="1"/>
  <c r="K73" i="2"/>
  <c r="Q72" i="2"/>
  <c r="R72" i="2" s="1"/>
  <c r="K72" i="2"/>
  <c r="M72" i="2" s="1"/>
  <c r="Q66" i="2"/>
  <c r="K66" i="2"/>
  <c r="K67" i="2" s="1"/>
  <c r="Q65" i="2"/>
  <c r="R65" i="2" s="1"/>
  <c r="K65" i="2"/>
  <c r="Q64" i="2"/>
  <c r="R64" i="2" s="1"/>
  <c r="K64" i="2"/>
  <c r="Q63" i="2"/>
  <c r="R63" i="2" s="1"/>
  <c r="K63" i="2"/>
  <c r="Q62" i="2"/>
  <c r="R62" i="2" s="1"/>
  <c r="K62" i="2"/>
  <c r="Q61" i="2"/>
  <c r="R61" i="2" s="1"/>
  <c r="K61" i="2"/>
  <c r="Q60" i="2"/>
  <c r="R60" i="2" s="1"/>
  <c r="K60" i="2"/>
  <c r="R59" i="2"/>
  <c r="Q59" i="2"/>
  <c r="K59" i="2"/>
  <c r="Q58" i="2"/>
  <c r="R58" i="2" s="1"/>
  <c r="K58" i="2"/>
  <c r="Q57" i="2"/>
  <c r="R57" i="2" s="1"/>
  <c r="K57" i="2"/>
  <c r="Q56" i="2"/>
  <c r="R56" i="2" s="1"/>
  <c r="K56" i="2"/>
  <c r="Q55" i="2"/>
  <c r="R55" i="2" s="1"/>
  <c r="K55" i="2"/>
  <c r="Q54" i="2"/>
  <c r="R54" i="2" s="1"/>
  <c r="K54" i="2"/>
  <c r="Q53" i="2"/>
  <c r="R53" i="2" s="1"/>
  <c r="K53" i="2"/>
  <c r="Q52" i="2"/>
  <c r="R52" i="2" s="1"/>
  <c r="K52" i="2"/>
  <c r="Q51" i="2"/>
  <c r="R51" i="2" s="1"/>
  <c r="K51" i="2"/>
  <c r="Q50" i="2"/>
  <c r="R50" i="2" s="1"/>
  <c r="K50" i="2"/>
  <c r="Q49" i="2"/>
  <c r="R49" i="2" s="1"/>
  <c r="L49" i="2"/>
  <c r="L50" i="2" s="1"/>
  <c r="L51" i="2" s="1"/>
  <c r="L52" i="2" s="1"/>
  <c r="L53" i="2" s="1"/>
  <c r="K49" i="2"/>
  <c r="M49" i="2" s="1"/>
  <c r="P49" i="2" s="1"/>
  <c r="O49" i="2" s="1"/>
  <c r="Q48" i="2"/>
  <c r="R48" i="2" s="1"/>
  <c r="M48" i="2"/>
  <c r="K91" i="2" l="1"/>
  <c r="M53" i="2"/>
  <c r="M51" i="2"/>
  <c r="P51" i="2" s="1"/>
  <c r="Q67" i="2"/>
  <c r="R67" i="2" s="1"/>
  <c r="Q91" i="2"/>
  <c r="R91" i="2" s="1"/>
  <c r="P48" i="2"/>
  <c r="L54" i="2"/>
  <c r="P53" i="2"/>
  <c r="M52" i="2"/>
  <c r="P52" i="2" s="1"/>
  <c r="M50" i="2"/>
  <c r="P50" i="2" s="1"/>
  <c r="P72" i="2"/>
  <c r="M73" i="2"/>
  <c r="P73" i="2" s="1"/>
  <c r="M74" i="2"/>
  <c r="P74" i="2" s="1"/>
  <c r="M75" i="2"/>
  <c r="P75" i="2" s="1"/>
  <c r="M76" i="2"/>
  <c r="P76" i="2" s="1"/>
  <c r="L77" i="2"/>
  <c r="R66" i="2"/>
  <c r="O74" i="2" l="1"/>
  <c r="O52" i="2"/>
  <c r="O72" i="2"/>
  <c r="O73" i="2"/>
  <c r="O53" i="2"/>
  <c r="O76" i="2"/>
  <c r="O51" i="2"/>
  <c r="O75" i="2"/>
  <c r="O50" i="2"/>
  <c r="O48" i="2"/>
  <c r="L55" i="2"/>
  <c r="M54" i="2"/>
  <c r="P54" i="2" s="1"/>
  <c r="L78" i="2"/>
  <c r="M77" i="2"/>
  <c r="P77" i="2" s="1"/>
  <c r="O77" i="2" l="1"/>
  <c r="O54" i="2"/>
  <c r="L79" i="2"/>
  <c r="M78" i="2"/>
  <c r="P78" i="2"/>
  <c r="L56" i="2"/>
  <c r="M55" i="2"/>
  <c r="P55" i="2" s="1"/>
  <c r="O55" i="2" l="1"/>
  <c r="O78" i="2"/>
  <c r="L57" i="2"/>
  <c r="M56" i="2"/>
  <c r="P56" i="2" s="1"/>
  <c r="L80" i="2"/>
  <c r="M79" i="2"/>
  <c r="P79" i="2" s="1"/>
  <c r="O56" i="2" l="1"/>
  <c r="O79" i="2"/>
  <c r="L81" i="2"/>
  <c r="M80" i="2"/>
  <c r="P80" i="2" s="1"/>
  <c r="L58" i="2"/>
  <c r="M57" i="2"/>
  <c r="P57" i="2" s="1"/>
  <c r="O80" i="2" l="1"/>
  <c r="O57" i="2"/>
  <c r="L59" i="2"/>
  <c r="M58" i="2"/>
  <c r="P58" i="2"/>
  <c r="L82" i="2"/>
  <c r="M81" i="2"/>
  <c r="P81" i="2" s="1"/>
  <c r="O58" i="2" l="1"/>
  <c r="O81" i="2"/>
  <c r="L83" i="2"/>
  <c r="M82" i="2"/>
  <c r="P82" i="2"/>
  <c r="L60" i="2"/>
  <c r="M59" i="2"/>
  <c r="P59" i="2" s="1"/>
  <c r="O82" i="2" l="1"/>
  <c r="O59" i="2"/>
  <c r="L61" i="2"/>
  <c r="M60" i="2"/>
  <c r="P60" i="2" s="1"/>
  <c r="L84" i="2"/>
  <c r="M83" i="2"/>
  <c r="P83" i="2" s="1"/>
  <c r="D4" i="5"/>
  <c r="AB103" i="15"/>
  <c r="AH102" i="15"/>
  <c r="AE102" i="15"/>
  <c r="U102" i="15"/>
  <c r="T102" i="15"/>
  <c r="M102" i="15"/>
  <c r="W102" i="15" s="1"/>
  <c r="L102" i="15"/>
  <c r="V102" i="15" s="1"/>
  <c r="AH101" i="15"/>
  <c r="AE101" i="15"/>
  <c r="U101" i="15"/>
  <c r="T101" i="15"/>
  <c r="M101" i="15"/>
  <c r="W101" i="15" s="1"/>
  <c r="L101" i="15"/>
  <c r="AH100" i="15"/>
  <c r="AE100" i="15"/>
  <c r="U100" i="15"/>
  <c r="T100" i="15"/>
  <c r="M100" i="15"/>
  <c r="W100" i="15" s="1"/>
  <c r="L100" i="15"/>
  <c r="V100" i="15" s="1"/>
  <c r="AH99" i="15"/>
  <c r="AE99" i="15"/>
  <c r="U99" i="15"/>
  <c r="T99" i="15"/>
  <c r="M99" i="15"/>
  <c r="W99" i="15" s="1"/>
  <c r="L99" i="15"/>
  <c r="AH98" i="15"/>
  <c r="AE98" i="15"/>
  <c r="U98" i="15"/>
  <c r="T98" i="15"/>
  <c r="M98" i="15"/>
  <c r="W98" i="15" s="1"/>
  <c r="L98" i="15"/>
  <c r="V98" i="15" s="1"/>
  <c r="AH97" i="15"/>
  <c r="AE97" i="15"/>
  <c r="U97" i="15"/>
  <c r="T97" i="15"/>
  <c r="M97" i="15"/>
  <c r="W97" i="15" s="1"/>
  <c r="L97" i="15"/>
  <c r="AH96" i="15"/>
  <c r="AE96" i="15"/>
  <c r="U96" i="15"/>
  <c r="T96" i="15"/>
  <c r="M96" i="15"/>
  <c r="W96" i="15" s="1"/>
  <c r="L96" i="15"/>
  <c r="AH95" i="15"/>
  <c r="AE95" i="15"/>
  <c r="U95" i="15"/>
  <c r="T95" i="15"/>
  <c r="M95" i="15"/>
  <c r="W95" i="15" s="1"/>
  <c r="L95" i="15"/>
  <c r="AH94" i="15"/>
  <c r="AE94" i="15"/>
  <c r="U94" i="15"/>
  <c r="T94" i="15"/>
  <c r="M94" i="15"/>
  <c r="W94" i="15" s="1"/>
  <c r="L94" i="15"/>
  <c r="V94" i="15" s="1"/>
  <c r="AH93" i="15"/>
  <c r="AE93" i="15"/>
  <c r="U93" i="15"/>
  <c r="T93" i="15"/>
  <c r="M93" i="15"/>
  <c r="W93" i="15" s="1"/>
  <c r="L93" i="15"/>
  <c r="AH92" i="15"/>
  <c r="AE92" i="15"/>
  <c r="U92" i="15"/>
  <c r="T92" i="15"/>
  <c r="M92" i="15"/>
  <c r="W92" i="15" s="1"/>
  <c r="L92" i="15"/>
  <c r="V92" i="15" s="1"/>
  <c r="AH91" i="15"/>
  <c r="AE91" i="15"/>
  <c r="U91" i="15"/>
  <c r="T91" i="15"/>
  <c r="M91" i="15"/>
  <c r="W91" i="15" s="1"/>
  <c r="L91" i="15"/>
  <c r="AH90" i="15"/>
  <c r="AE90" i="15"/>
  <c r="U90" i="15"/>
  <c r="T90" i="15"/>
  <c r="M90" i="15"/>
  <c r="W90" i="15" s="1"/>
  <c r="L90" i="15"/>
  <c r="V90" i="15" s="1"/>
  <c r="AH89" i="15"/>
  <c r="AE89" i="15"/>
  <c r="U89" i="15"/>
  <c r="T89" i="15"/>
  <c r="M89" i="15"/>
  <c r="W89" i="15" s="1"/>
  <c r="L89" i="15"/>
  <c r="AH88" i="15"/>
  <c r="AE88" i="15"/>
  <c r="U88" i="15"/>
  <c r="T88" i="15"/>
  <c r="M88" i="15"/>
  <c r="W88" i="15" s="1"/>
  <c r="L88" i="15"/>
  <c r="V88" i="15" s="1"/>
  <c r="AH87" i="15"/>
  <c r="AE87" i="15"/>
  <c r="U87" i="15"/>
  <c r="T87" i="15"/>
  <c r="M87" i="15"/>
  <c r="W87" i="15" s="1"/>
  <c r="L87" i="15"/>
  <c r="AH86" i="15"/>
  <c r="AE86" i="15"/>
  <c r="U86" i="15"/>
  <c r="T86" i="15"/>
  <c r="M86" i="15"/>
  <c r="W86" i="15" s="1"/>
  <c r="L86" i="15"/>
  <c r="V86" i="15" s="1"/>
  <c r="AH85" i="15"/>
  <c r="AE85" i="15"/>
  <c r="U85" i="15"/>
  <c r="T85" i="15"/>
  <c r="M85" i="15"/>
  <c r="W85" i="15" s="1"/>
  <c r="L85" i="15"/>
  <c r="AH84" i="15"/>
  <c r="AE84" i="15"/>
  <c r="U84" i="15"/>
  <c r="T84" i="15"/>
  <c r="M84" i="15"/>
  <c r="W84" i="15" s="1"/>
  <c r="L84" i="15"/>
  <c r="V84" i="15" s="1"/>
  <c r="AH83" i="15"/>
  <c r="AE83" i="15"/>
  <c r="U83" i="15"/>
  <c r="T83" i="15"/>
  <c r="M83" i="15"/>
  <c r="W83" i="15" s="1"/>
  <c r="L83" i="15"/>
  <c r="AH82" i="15"/>
  <c r="AE82" i="15"/>
  <c r="U82" i="15"/>
  <c r="T82" i="15"/>
  <c r="M82" i="15"/>
  <c r="W82" i="15" s="1"/>
  <c r="L82" i="15"/>
  <c r="V82" i="15" s="1"/>
  <c r="AH81" i="15"/>
  <c r="AE81" i="15"/>
  <c r="U81" i="15"/>
  <c r="T81" i="15"/>
  <c r="M81" i="15"/>
  <c r="W81" i="15" s="1"/>
  <c r="L81" i="15"/>
  <c r="AH80" i="15"/>
  <c r="AE80" i="15"/>
  <c r="U80" i="15"/>
  <c r="T80" i="15"/>
  <c r="M80" i="15"/>
  <c r="W80" i="15" s="1"/>
  <c r="L80" i="15"/>
  <c r="AH79" i="15"/>
  <c r="AE79" i="15"/>
  <c r="U79" i="15"/>
  <c r="T79" i="15"/>
  <c r="M79" i="15"/>
  <c r="W79" i="15" s="1"/>
  <c r="L79" i="15"/>
  <c r="AH78" i="15"/>
  <c r="AE78" i="15"/>
  <c r="U78" i="15"/>
  <c r="T78" i="15"/>
  <c r="M78" i="15"/>
  <c r="W78" i="15" s="1"/>
  <c r="L78" i="15"/>
  <c r="V78" i="15" s="1"/>
  <c r="AH77" i="15"/>
  <c r="AE77" i="15"/>
  <c r="U77" i="15"/>
  <c r="T77" i="15"/>
  <c r="M77" i="15"/>
  <c r="W77" i="15" s="1"/>
  <c r="L77" i="15"/>
  <c r="AH76" i="15"/>
  <c r="AE76" i="15"/>
  <c r="U76" i="15"/>
  <c r="T76" i="15"/>
  <c r="M76" i="15"/>
  <c r="W76" i="15" s="1"/>
  <c r="L76" i="15"/>
  <c r="V76" i="15" s="1"/>
  <c r="AH75" i="15"/>
  <c r="AE75" i="15"/>
  <c r="U75" i="15"/>
  <c r="T75" i="15"/>
  <c r="M75" i="15"/>
  <c r="W75" i="15" s="1"/>
  <c r="L75" i="15"/>
  <c r="AH74" i="15"/>
  <c r="AE74" i="15"/>
  <c r="U74" i="15"/>
  <c r="T74" i="15"/>
  <c r="M74" i="15"/>
  <c r="W74" i="15" s="1"/>
  <c r="L74" i="15"/>
  <c r="V74" i="15" s="1"/>
  <c r="AH73" i="15"/>
  <c r="AE73" i="15"/>
  <c r="U73" i="15"/>
  <c r="T73" i="15"/>
  <c r="M73" i="15"/>
  <c r="W73" i="15" s="1"/>
  <c r="L73" i="15"/>
  <c r="AH72" i="15"/>
  <c r="AE72" i="15"/>
  <c r="U72" i="15"/>
  <c r="T72" i="15"/>
  <c r="M72" i="15"/>
  <c r="W72" i="15" s="1"/>
  <c r="L72" i="15"/>
  <c r="V72" i="15" s="1"/>
  <c r="AH71" i="15"/>
  <c r="AE71" i="15"/>
  <c r="U71" i="15"/>
  <c r="T71" i="15"/>
  <c r="M71" i="15"/>
  <c r="W71" i="15" s="1"/>
  <c r="L71" i="15"/>
  <c r="AH70" i="15"/>
  <c r="AE70" i="15"/>
  <c r="U70" i="15"/>
  <c r="T70" i="15"/>
  <c r="M70" i="15"/>
  <c r="W70" i="15" s="1"/>
  <c r="L70" i="15"/>
  <c r="V70" i="15" s="1"/>
  <c r="AH69" i="15"/>
  <c r="AE69" i="15"/>
  <c r="U69" i="15"/>
  <c r="T69" i="15"/>
  <c r="M69" i="15"/>
  <c r="W69" i="15" s="1"/>
  <c r="L69" i="15"/>
  <c r="AH68" i="15"/>
  <c r="AE68" i="15"/>
  <c r="U68" i="15"/>
  <c r="T68" i="15"/>
  <c r="M68" i="15"/>
  <c r="W68" i="15" s="1"/>
  <c r="L68" i="15"/>
  <c r="V68" i="15" s="1"/>
  <c r="AH67" i="15"/>
  <c r="AE67" i="15"/>
  <c r="U67" i="15"/>
  <c r="T67" i="15"/>
  <c r="M67" i="15"/>
  <c r="W67" i="15" s="1"/>
  <c r="L67" i="15"/>
  <c r="AH66" i="15"/>
  <c r="AE66" i="15"/>
  <c r="U66" i="15"/>
  <c r="T66" i="15"/>
  <c r="M66" i="15"/>
  <c r="W66" i="15" s="1"/>
  <c r="L66" i="15"/>
  <c r="V66" i="15" s="1"/>
  <c r="AH65" i="15"/>
  <c r="AE65" i="15"/>
  <c r="U65" i="15"/>
  <c r="T65" i="15"/>
  <c r="M65" i="15"/>
  <c r="W65" i="15" s="1"/>
  <c r="L65" i="15"/>
  <c r="AH64" i="15"/>
  <c r="AE64" i="15"/>
  <c r="U64" i="15"/>
  <c r="T64" i="15"/>
  <c r="M64" i="15"/>
  <c r="W64" i="15" s="1"/>
  <c r="L64" i="15"/>
  <c r="V64" i="15" s="1"/>
  <c r="AH63" i="15"/>
  <c r="AE63" i="15"/>
  <c r="U63" i="15"/>
  <c r="T63" i="15"/>
  <c r="M63" i="15"/>
  <c r="W63" i="15" s="1"/>
  <c r="L63" i="15"/>
  <c r="AH62" i="15"/>
  <c r="AE62" i="15"/>
  <c r="U62" i="15"/>
  <c r="T62" i="15"/>
  <c r="M62" i="15"/>
  <c r="W62" i="15" s="1"/>
  <c r="L62" i="15"/>
  <c r="V62" i="15" s="1"/>
  <c r="AH61" i="15"/>
  <c r="AE61" i="15"/>
  <c r="U61" i="15"/>
  <c r="T61" i="15"/>
  <c r="M61" i="15"/>
  <c r="W61" i="15" s="1"/>
  <c r="L61" i="15"/>
  <c r="AH60" i="15"/>
  <c r="AE60" i="15"/>
  <c r="U60" i="15"/>
  <c r="T60" i="15"/>
  <c r="M60" i="15"/>
  <c r="W60" i="15" s="1"/>
  <c r="L60" i="15"/>
  <c r="V60" i="15" s="1"/>
  <c r="AH59" i="15"/>
  <c r="AE59" i="15"/>
  <c r="U59" i="15"/>
  <c r="T59" i="15"/>
  <c r="M59" i="15"/>
  <c r="W59" i="15" s="1"/>
  <c r="L59" i="15"/>
  <c r="AH58" i="15"/>
  <c r="AE58" i="15"/>
  <c r="U58" i="15"/>
  <c r="T58" i="15"/>
  <c r="M58" i="15"/>
  <c r="W58" i="15" s="1"/>
  <c r="L58" i="15"/>
  <c r="V58" i="15" s="1"/>
  <c r="AH57" i="15"/>
  <c r="AE57" i="15"/>
  <c r="U57" i="15"/>
  <c r="T57" i="15"/>
  <c r="M57" i="15"/>
  <c r="W57" i="15" s="1"/>
  <c r="L57" i="15"/>
  <c r="AH56" i="15"/>
  <c r="AE56" i="15"/>
  <c r="U56" i="15"/>
  <c r="T56" i="15"/>
  <c r="M56" i="15"/>
  <c r="W56" i="15" s="1"/>
  <c r="L56" i="15"/>
  <c r="AH55" i="15"/>
  <c r="AE55" i="15"/>
  <c r="U55" i="15"/>
  <c r="T55" i="15"/>
  <c r="M55" i="15"/>
  <c r="W55" i="15" s="1"/>
  <c r="L55" i="15"/>
  <c r="AH54" i="15"/>
  <c r="AE54" i="15"/>
  <c r="U54" i="15"/>
  <c r="T54" i="15"/>
  <c r="M54" i="15"/>
  <c r="W54" i="15" s="1"/>
  <c r="L54" i="15"/>
  <c r="V54" i="15" s="1"/>
  <c r="AH53" i="15"/>
  <c r="AE53" i="15"/>
  <c r="U53" i="15"/>
  <c r="T53" i="15"/>
  <c r="M53" i="15"/>
  <c r="W53" i="15" s="1"/>
  <c r="L53" i="15"/>
  <c r="AH52" i="15"/>
  <c r="AE52" i="15"/>
  <c r="U52" i="15"/>
  <c r="T52" i="15"/>
  <c r="M52" i="15"/>
  <c r="W52" i="15" s="1"/>
  <c r="L52" i="15"/>
  <c r="V52" i="15" s="1"/>
  <c r="AH51" i="15"/>
  <c r="AE51" i="15"/>
  <c r="U51" i="15"/>
  <c r="T51" i="15"/>
  <c r="M51" i="15"/>
  <c r="W51" i="15" s="1"/>
  <c r="L51" i="15"/>
  <c r="AH50" i="15"/>
  <c r="AE50" i="15"/>
  <c r="U50" i="15"/>
  <c r="T50" i="15"/>
  <c r="M50" i="15"/>
  <c r="W50" i="15" s="1"/>
  <c r="L50" i="15"/>
  <c r="V50" i="15" s="1"/>
  <c r="AH49" i="15"/>
  <c r="AE49" i="15"/>
  <c r="U49" i="15"/>
  <c r="T49" i="15"/>
  <c r="M49" i="15"/>
  <c r="W49" i="15" s="1"/>
  <c r="L49" i="15"/>
  <c r="AH48" i="15"/>
  <c r="AE48" i="15"/>
  <c r="U48" i="15"/>
  <c r="T48" i="15"/>
  <c r="M48" i="15"/>
  <c r="W48" i="15" s="1"/>
  <c r="L48" i="15"/>
  <c r="V48" i="15" s="1"/>
  <c r="AH47" i="15"/>
  <c r="AE47" i="15"/>
  <c r="U47" i="15"/>
  <c r="T47" i="15"/>
  <c r="M47" i="15"/>
  <c r="W47" i="15" s="1"/>
  <c r="L47" i="15"/>
  <c r="AH46" i="15"/>
  <c r="AE46" i="15"/>
  <c r="U46" i="15"/>
  <c r="T46" i="15"/>
  <c r="M46" i="15"/>
  <c r="L46" i="15"/>
  <c r="AH45" i="15"/>
  <c r="AE45" i="15"/>
  <c r="U45" i="15"/>
  <c r="T45" i="15"/>
  <c r="M45" i="15"/>
  <c r="L45" i="15"/>
  <c r="V45" i="15" s="1"/>
  <c r="AH44" i="15"/>
  <c r="AE44" i="15"/>
  <c r="U44" i="15"/>
  <c r="T44" i="15"/>
  <c r="M44" i="15"/>
  <c r="L44" i="15"/>
  <c r="AH43" i="15"/>
  <c r="AE43" i="15"/>
  <c r="U43" i="15"/>
  <c r="T43" i="15"/>
  <c r="M43" i="15"/>
  <c r="L43" i="15"/>
  <c r="V43" i="15" s="1"/>
  <c r="AH42" i="15"/>
  <c r="AE42" i="15"/>
  <c r="U42" i="15"/>
  <c r="T42" i="15"/>
  <c r="M42" i="15"/>
  <c r="L42" i="15"/>
  <c r="AH41" i="15"/>
  <c r="AE41" i="15"/>
  <c r="U41" i="15"/>
  <c r="T41" i="15"/>
  <c r="M41" i="15"/>
  <c r="W41" i="15" s="1"/>
  <c r="L41" i="15"/>
  <c r="AH40" i="15"/>
  <c r="AE40" i="15"/>
  <c r="U40" i="15"/>
  <c r="T40" i="15"/>
  <c r="M40" i="15"/>
  <c r="L40" i="15"/>
  <c r="AH39" i="15"/>
  <c r="AE39" i="15"/>
  <c r="U39" i="15"/>
  <c r="T39" i="15"/>
  <c r="M39" i="15"/>
  <c r="L39" i="15"/>
  <c r="V39" i="15" s="1"/>
  <c r="AH38" i="15"/>
  <c r="AE38" i="15"/>
  <c r="U38" i="15"/>
  <c r="T38" i="15"/>
  <c r="M38" i="15"/>
  <c r="L38" i="15"/>
  <c r="AH37" i="15"/>
  <c r="AE37" i="15"/>
  <c r="U37" i="15"/>
  <c r="T37" i="15"/>
  <c r="M37" i="15"/>
  <c r="L37" i="15"/>
  <c r="V37" i="15" s="1"/>
  <c r="AH36" i="15"/>
  <c r="AE36" i="15"/>
  <c r="U36" i="15"/>
  <c r="T36" i="15"/>
  <c r="M36" i="15"/>
  <c r="L36" i="15"/>
  <c r="AH35" i="15"/>
  <c r="AE35" i="15"/>
  <c r="U35" i="15"/>
  <c r="T35" i="15"/>
  <c r="M35" i="15"/>
  <c r="L35" i="15"/>
  <c r="V35" i="15" s="1"/>
  <c r="AH34" i="15"/>
  <c r="AE34" i="15"/>
  <c r="U34" i="15"/>
  <c r="T34" i="15"/>
  <c r="M34" i="15"/>
  <c r="L34" i="15"/>
  <c r="AH33" i="15"/>
  <c r="AE33" i="15"/>
  <c r="U33" i="15"/>
  <c r="T33" i="15"/>
  <c r="M33" i="15"/>
  <c r="L33" i="15"/>
  <c r="AH32" i="15"/>
  <c r="AE32" i="15"/>
  <c r="U32" i="15"/>
  <c r="T32" i="15"/>
  <c r="M32" i="15"/>
  <c r="L32" i="15"/>
  <c r="AH31" i="15"/>
  <c r="AE31" i="15"/>
  <c r="U31" i="15"/>
  <c r="T31" i="15"/>
  <c r="M31" i="15"/>
  <c r="L31" i="15"/>
  <c r="V31" i="15" s="1"/>
  <c r="AH30" i="15"/>
  <c r="AE30" i="15"/>
  <c r="U30" i="15"/>
  <c r="T30" i="15"/>
  <c r="M30" i="15"/>
  <c r="L30" i="15"/>
  <c r="AH29" i="15"/>
  <c r="AE29" i="15"/>
  <c r="U29" i="15"/>
  <c r="T29" i="15"/>
  <c r="M29" i="15"/>
  <c r="L29" i="15"/>
  <c r="V29" i="15" s="1"/>
  <c r="AH28" i="15"/>
  <c r="AE28" i="15"/>
  <c r="U28" i="15"/>
  <c r="T28" i="15"/>
  <c r="M28" i="15"/>
  <c r="L28" i="15"/>
  <c r="AH27" i="15"/>
  <c r="AE27" i="15"/>
  <c r="U27" i="15"/>
  <c r="T27" i="15"/>
  <c r="M27" i="15"/>
  <c r="L27" i="15"/>
  <c r="V27" i="15" s="1"/>
  <c r="AH26" i="15"/>
  <c r="AE26" i="15"/>
  <c r="U26" i="15"/>
  <c r="T26" i="15"/>
  <c r="M26" i="15"/>
  <c r="L26" i="15"/>
  <c r="AH25" i="15"/>
  <c r="AE25" i="15"/>
  <c r="U25" i="15"/>
  <c r="T25" i="15"/>
  <c r="M25" i="15"/>
  <c r="L25" i="15"/>
  <c r="AH24" i="15"/>
  <c r="AE24" i="15"/>
  <c r="U24" i="15"/>
  <c r="T24" i="15"/>
  <c r="M24" i="15"/>
  <c r="L24" i="15"/>
  <c r="AH23" i="15"/>
  <c r="AE23" i="15"/>
  <c r="U23" i="15"/>
  <c r="T23" i="15"/>
  <c r="M23" i="15"/>
  <c r="W23" i="15" s="1"/>
  <c r="L23" i="15"/>
  <c r="AH22" i="15"/>
  <c r="AE22" i="15"/>
  <c r="U22" i="15"/>
  <c r="T22" i="15"/>
  <c r="M22" i="15"/>
  <c r="L22" i="15"/>
  <c r="AH21" i="15"/>
  <c r="AE21" i="15"/>
  <c r="U21" i="15"/>
  <c r="T21" i="15"/>
  <c r="M21" i="15"/>
  <c r="L21" i="15"/>
  <c r="V21" i="15" s="1"/>
  <c r="AH20" i="15"/>
  <c r="AE20" i="15"/>
  <c r="U20" i="15"/>
  <c r="T20" i="15"/>
  <c r="M20" i="15"/>
  <c r="L20" i="15"/>
  <c r="AH19" i="15"/>
  <c r="AE19" i="15"/>
  <c r="U19" i="15"/>
  <c r="T19" i="15"/>
  <c r="M19" i="15"/>
  <c r="L19" i="15"/>
  <c r="V19" i="15" s="1"/>
  <c r="AH18" i="15"/>
  <c r="AE18" i="15"/>
  <c r="U18" i="15"/>
  <c r="T18" i="15"/>
  <c r="M18" i="15"/>
  <c r="L18" i="15"/>
  <c r="AH17" i="15"/>
  <c r="AE17" i="15"/>
  <c r="U17" i="15"/>
  <c r="T17" i="15"/>
  <c r="M17" i="15"/>
  <c r="L17" i="15"/>
  <c r="V17" i="15" s="1"/>
  <c r="AH16" i="15"/>
  <c r="AE16" i="15"/>
  <c r="U16" i="15"/>
  <c r="T16" i="15"/>
  <c r="M16" i="15"/>
  <c r="L16" i="15"/>
  <c r="AH15" i="15"/>
  <c r="AE15" i="15"/>
  <c r="U15" i="15"/>
  <c r="T15" i="15"/>
  <c r="M15" i="15"/>
  <c r="L15" i="15"/>
  <c r="V15" i="15" s="1"/>
  <c r="AH14" i="15"/>
  <c r="AE14" i="15"/>
  <c r="U14" i="15"/>
  <c r="T14" i="15"/>
  <c r="M14" i="15"/>
  <c r="L14" i="15"/>
  <c r="AH13" i="15"/>
  <c r="AE13" i="15"/>
  <c r="U13" i="15"/>
  <c r="T13" i="15"/>
  <c r="M13" i="15"/>
  <c r="L13" i="15"/>
  <c r="V13" i="15" s="1"/>
  <c r="AH12" i="15"/>
  <c r="AE12" i="15"/>
  <c r="U12" i="15"/>
  <c r="T12" i="15"/>
  <c r="M12" i="15"/>
  <c r="L12" i="15"/>
  <c r="AH11" i="15"/>
  <c r="AE11" i="15"/>
  <c r="U11" i="15"/>
  <c r="T11" i="15"/>
  <c r="M11" i="15"/>
  <c r="L11" i="15"/>
  <c r="V11" i="15" s="1"/>
  <c r="AH10" i="15"/>
  <c r="AE10" i="15"/>
  <c r="U10" i="15"/>
  <c r="T10" i="15"/>
  <c r="M10" i="15"/>
  <c r="L10" i="15"/>
  <c r="AH9" i="15"/>
  <c r="AE9" i="15"/>
  <c r="U9" i="15"/>
  <c r="T9" i="15"/>
  <c r="M9" i="15"/>
  <c r="W9" i="15" s="1"/>
  <c r="L9" i="15"/>
  <c r="AH8" i="15"/>
  <c r="AE8" i="15"/>
  <c r="U8" i="15"/>
  <c r="T8" i="15"/>
  <c r="M8" i="15"/>
  <c r="L8" i="15"/>
  <c r="AH7" i="15"/>
  <c r="AE7" i="15"/>
  <c r="U7" i="15"/>
  <c r="T7" i="15"/>
  <c r="M7" i="15"/>
  <c r="L7" i="15"/>
  <c r="V7" i="15" s="1"/>
  <c r="AH6" i="15"/>
  <c r="AE6" i="15"/>
  <c r="U6" i="15"/>
  <c r="T6" i="15"/>
  <c r="M6" i="15"/>
  <c r="L6" i="15"/>
  <c r="AH5" i="15"/>
  <c r="AE5" i="15"/>
  <c r="U5" i="15"/>
  <c r="T5" i="15"/>
  <c r="M5" i="15"/>
  <c r="L5" i="15"/>
  <c r="AH4" i="15"/>
  <c r="AE4" i="15"/>
  <c r="U4" i="15"/>
  <c r="T4" i="15"/>
  <c r="O83" i="2" l="1"/>
  <c r="O60" i="2"/>
  <c r="L62" i="2"/>
  <c r="M61" i="2"/>
  <c r="P61" i="2" s="1"/>
  <c r="L85" i="2"/>
  <c r="M84" i="2"/>
  <c r="P84" i="2" s="1"/>
  <c r="AH103" i="15"/>
  <c r="I17" i="6" s="1"/>
  <c r="R88" i="15"/>
  <c r="N88" i="15"/>
  <c r="X88" i="15" s="1"/>
  <c r="P89" i="15"/>
  <c r="P49" i="15"/>
  <c r="R56" i="15"/>
  <c r="P57" i="15"/>
  <c r="S25" i="15"/>
  <c r="AC33" i="15"/>
  <c r="AD33" i="15" s="1"/>
  <c r="S41" i="15"/>
  <c r="N48" i="15"/>
  <c r="O48" i="15" s="1"/>
  <c r="Y48" i="15" s="1"/>
  <c r="AF42" i="15"/>
  <c r="AG42" i="15" s="1"/>
  <c r="R43" i="15"/>
  <c r="R27" i="15"/>
  <c r="R29" i="15"/>
  <c r="AF33" i="15"/>
  <c r="AG33" i="15" s="1"/>
  <c r="R35" i="15"/>
  <c r="R39" i="15"/>
  <c r="R102" i="15"/>
  <c r="V25" i="15"/>
  <c r="S7" i="15"/>
  <c r="R11" i="15"/>
  <c r="R15" i="15"/>
  <c r="R17" i="15"/>
  <c r="S21" i="15"/>
  <c r="R25" i="15"/>
  <c r="AF44" i="15"/>
  <c r="AG44" i="15" s="1"/>
  <c r="R45" i="15"/>
  <c r="S5" i="15"/>
  <c r="AF17" i="15"/>
  <c r="AG17" i="15" s="1"/>
  <c r="W25" i="15"/>
  <c r="S39" i="15"/>
  <c r="W39" i="15"/>
  <c r="R64" i="15"/>
  <c r="P73" i="15"/>
  <c r="N80" i="15"/>
  <c r="X80" i="15" s="1"/>
  <c r="S96" i="15"/>
  <c r="W7" i="15"/>
  <c r="W21" i="15"/>
  <c r="W43" i="15"/>
  <c r="S9" i="15"/>
  <c r="S23" i="15"/>
  <c r="S43" i="15"/>
  <c r="S45" i="15"/>
  <c r="W45" i="15"/>
  <c r="S64" i="15"/>
  <c r="P81" i="15"/>
  <c r="R96" i="15"/>
  <c r="AI96" i="15"/>
  <c r="AJ96" i="15" s="1"/>
  <c r="V5" i="15"/>
  <c r="AI9" i="15"/>
  <c r="AJ9" i="15" s="1"/>
  <c r="R5" i="15"/>
  <c r="R9" i="15"/>
  <c r="V9" i="15"/>
  <c r="R13" i="15"/>
  <c r="R19" i="15"/>
  <c r="R23" i="15"/>
  <c r="V23" i="15"/>
  <c r="R31" i="15"/>
  <c r="V33" i="15"/>
  <c r="R37" i="15"/>
  <c r="AF40" i="15"/>
  <c r="AG40" i="15" s="1"/>
  <c r="R41" i="15"/>
  <c r="V41" i="15"/>
  <c r="N56" i="15"/>
  <c r="O56" i="15" s="1"/>
  <c r="Y56" i="15" s="1"/>
  <c r="V56" i="15"/>
  <c r="AI64" i="15"/>
  <c r="AJ64" i="15" s="1"/>
  <c r="V80" i="15"/>
  <c r="AI5" i="15"/>
  <c r="AJ5" i="15" s="1"/>
  <c r="R7" i="15"/>
  <c r="R21" i="15"/>
  <c r="AI31" i="15"/>
  <c r="AJ31" i="15" s="1"/>
  <c r="R33" i="15"/>
  <c r="AF38" i="15"/>
  <c r="AG38" i="15" s="1"/>
  <c r="AF46" i="15"/>
  <c r="AG46" i="15" s="1"/>
  <c r="V96" i="15"/>
  <c r="AC19" i="15"/>
  <c r="AD19" i="15" s="1"/>
  <c r="AC34" i="15"/>
  <c r="AD34" i="15" s="1"/>
  <c r="AC35" i="15"/>
  <c r="AD35" i="15" s="1"/>
  <c r="AI72" i="15"/>
  <c r="AJ72" i="15" s="1"/>
  <c r="AC7" i="15"/>
  <c r="AD7" i="15" s="1"/>
  <c r="AF7" i="15"/>
  <c r="AG7" i="15" s="1"/>
  <c r="AI13" i="15"/>
  <c r="AJ13" i="15" s="1"/>
  <c r="AC17" i="15"/>
  <c r="AD17" i="15" s="1"/>
  <c r="AF19" i="15"/>
  <c r="AG19" i="15" s="1"/>
  <c r="AC21" i="15"/>
  <c r="AD21" i="15" s="1"/>
  <c r="AF21" i="15"/>
  <c r="AG21" i="15" s="1"/>
  <c r="AC22" i="15"/>
  <c r="AD22" i="15" s="1"/>
  <c r="AC23" i="15"/>
  <c r="AD23" i="15" s="1"/>
  <c r="AF23" i="15"/>
  <c r="AG23" i="15" s="1"/>
  <c r="S35" i="15"/>
  <c r="W35" i="15"/>
  <c r="S37" i="15"/>
  <c r="W37" i="15"/>
  <c r="R48" i="15"/>
  <c r="S56" i="15"/>
  <c r="AI56" i="15"/>
  <c r="AJ56" i="15" s="1"/>
  <c r="P65" i="15"/>
  <c r="N72" i="15"/>
  <c r="O72" i="15" s="1"/>
  <c r="Y72" i="15" s="1"/>
  <c r="R80" i="15"/>
  <c r="S88" i="15"/>
  <c r="AI88" i="15"/>
  <c r="AJ88" i="15" s="1"/>
  <c r="P97" i="15"/>
  <c r="AC18" i="15"/>
  <c r="AD18" i="15" s="1"/>
  <c r="AF35" i="15"/>
  <c r="AG35" i="15" s="1"/>
  <c r="S72" i="15"/>
  <c r="S11" i="15"/>
  <c r="W11" i="15"/>
  <c r="S27" i="15"/>
  <c r="W27" i="15"/>
  <c r="AC39" i="15"/>
  <c r="AD39" i="15" s="1"/>
  <c r="AF39" i="15"/>
  <c r="AG39" i="15" s="1"/>
  <c r="AC40" i="15"/>
  <c r="AD40" i="15" s="1"/>
  <c r="AC41" i="15"/>
  <c r="AD41" i="15" s="1"/>
  <c r="AF41" i="15"/>
  <c r="AG41" i="15" s="1"/>
  <c r="AC42" i="15"/>
  <c r="AD42" i="15" s="1"/>
  <c r="AC43" i="15"/>
  <c r="AD43" i="15" s="1"/>
  <c r="AF43" i="15"/>
  <c r="AG43" i="15" s="1"/>
  <c r="AC44" i="15"/>
  <c r="AD44" i="15" s="1"/>
  <c r="AC45" i="15"/>
  <c r="AD45" i="15" s="1"/>
  <c r="AF45" i="15"/>
  <c r="AG45" i="15" s="1"/>
  <c r="AC46" i="15"/>
  <c r="AD46" i="15" s="1"/>
  <c r="S48" i="15"/>
  <c r="AI48" i="15"/>
  <c r="AJ48" i="15" s="1"/>
  <c r="N64" i="15"/>
  <c r="O64" i="15" s="1"/>
  <c r="Y64" i="15" s="1"/>
  <c r="R72" i="15"/>
  <c r="S80" i="15"/>
  <c r="AI80" i="15"/>
  <c r="AJ80" i="15" s="1"/>
  <c r="N96" i="15"/>
  <c r="O96" i="15" s="1"/>
  <c r="Y96" i="15" s="1"/>
  <c r="S102" i="15"/>
  <c r="AF5" i="15"/>
  <c r="AG5" i="15" s="1"/>
  <c r="P5" i="15"/>
  <c r="AM5" i="15" s="1"/>
  <c r="N5" i="15"/>
  <c r="W5" i="15"/>
  <c r="T103" i="15"/>
  <c r="B17" i="6" s="1"/>
  <c r="AI29" i="15"/>
  <c r="AJ29" i="15" s="1"/>
  <c r="AI54" i="15"/>
  <c r="AJ54" i="15" s="1"/>
  <c r="AI58" i="15"/>
  <c r="AJ58" i="15" s="1"/>
  <c r="AI62" i="15"/>
  <c r="AJ62" i="15" s="1"/>
  <c r="AI66" i="15"/>
  <c r="AJ66" i="15" s="1"/>
  <c r="AI70" i="15"/>
  <c r="AJ70" i="15" s="1"/>
  <c r="AC79" i="15"/>
  <c r="AD79" i="15" s="1"/>
  <c r="AI86" i="15"/>
  <c r="AJ86" i="15" s="1"/>
  <c r="AC87" i="15"/>
  <c r="AD87" i="15" s="1"/>
  <c r="AI92" i="15"/>
  <c r="AJ92" i="15" s="1"/>
  <c r="AC95" i="15"/>
  <c r="AD95" i="15" s="1"/>
  <c r="AI98" i="15"/>
  <c r="AJ98" i="15" s="1"/>
  <c r="AC13" i="15"/>
  <c r="AD13" i="15" s="1"/>
  <c r="AC14" i="15"/>
  <c r="AD14" i="15" s="1"/>
  <c r="AC15" i="15"/>
  <c r="AD15" i="15" s="1"/>
  <c r="AI27" i="15"/>
  <c r="AJ27" i="15" s="1"/>
  <c r="AF29" i="15"/>
  <c r="AG29" i="15" s="1"/>
  <c r="AC30" i="15"/>
  <c r="AD30" i="15" s="1"/>
  <c r="AC31" i="15"/>
  <c r="AD31" i="15" s="1"/>
  <c r="S50" i="15"/>
  <c r="AF51" i="15"/>
  <c r="AG51" i="15" s="1"/>
  <c r="S52" i="15"/>
  <c r="AF59" i="15"/>
  <c r="AG59" i="15" s="1"/>
  <c r="S60" i="15"/>
  <c r="AF67" i="15"/>
  <c r="AG67" i="15" s="1"/>
  <c r="S68" i="15"/>
  <c r="S74" i="15"/>
  <c r="AC75" i="15"/>
  <c r="AD75" i="15" s="1"/>
  <c r="AF83" i="15"/>
  <c r="AG83" i="15" s="1"/>
  <c r="S84" i="15"/>
  <c r="AC85" i="15"/>
  <c r="AD85" i="15" s="1"/>
  <c r="S86" i="15"/>
  <c r="S98" i="15"/>
  <c r="AI7" i="15"/>
  <c r="AJ7" i="15" s="1"/>
  <c r="AC9" i="15"/>
  <c r="AD9" i="15" s="1"/>
  <c r="AF9" i="15"/>
  <c r="AG9" i="15" s="1"/>
  <c r="AC10" i="15"/>
  <c r="AD10" i="15" s="1"/>
  <c r="AC11" i="15"/>
  <c r="AD11" i="15" s="1"/>
  <c r="AF11" i="15"/>
  <c r="AG11" i="15" s="1"/>
  <c r="S17" i="15"/>
  <c r="W17" i="15"/>
  <c r="S19" i="15"/>
  <c r="W19" i="15"/>
  <c r="AI21" i="15"/>
  <c r="AJ21" i="15" s="1"/>
  <c r="AI23" i="15"/>
  <c r="AJ23" i="15" s="1"/>
  <c r="AC25" i="15"/>
  <c r="AD25" i="15" s="1"/>
  <c r="AF25" i="15"/>
  <c r="AG25" i="15" s="1"/>
  <c r="AC26" i="15"/>
  <c r="AD26" i="15" s="1"/>
  <c r="AC27" i="15"/>
  <c r="AD27" i="15" s="1"/>
  <c r="AF27" i="15"/>
  <c r="AG27" i="15" s="1"/>
  <c r="S33" i="15"/>
  <c r="W33" i="15"/>
  <c r="AI37" i="15"/>
  <c r="AJ37" i="15" s="1"/>
  <c r="AI38" i="15"/>
  <c r="AJ38" i="15" s="1"/>
  <c r="AI39" i="15"/>
  <c r="AJ39" i="15" s="1"/>
  <c r="AI40" i="15"/>
  <c r="AJ40" i="15" s="1"/>
  <c r="AI41" i="15"/>
  <c r="AJ41" i="15" s="1"/>
  <c r="AI42" i="15"/>
  <c r="AJ42" i="15" s="1"/>
  <c r="AI43" i="15"/>
  <c r="AJ43" i="15" s="1"/>
  <c r="AI44" i="15"/>
  <c r="AJ44" i="15" s="1"/>
  <c r="AI45" i="15"/>
  <c r="AJ45" i="15" s="1"/>
  <c r="AI46" i="15"/>
  <c r="AJ46" i="15" s="1"/>
  <c r="AC49" i="15"/>
  <c r="AD49" i="15" s="1"/>
  <c r="R50" i="15"/>
  <c r="R52" i="15"/>
  <c r="R54" i="15"/>
  <c r="AC57" i="15"/>
  <c r="AD57" i="15" s="1"/>
  <c r="R58" i="15"/>
  <c r="R60" i="15"/>
  <c r="R62" i="15"/>
  <c r="AC65" i="15"/>
  <c r="AD65" i="15" s="1"/>
  <c r="R66" i="15"/>
  <c r="R68" i="15"/>
  <c r="R70" i="15"/>
  <c r="AC73" i="15"/>
  <c r="AD73" i="15" s="1"/>
  <c r="R74" i="15"/>
  <c r="R76" i="15"/>
  <c r="R78" i="15"/>
  <c r="AC81" i="15"/>
  <c r="AD81" i="15" s="1"/>
  <c r="R82" i="15"/>
  <c r="R84" i="15"/>
  <c r="R86" i="15"/>
  <c r="AC89" i="15"/>
  <c r="AD89" i="15" s="1"/>
  <c r="R90" i="15"/>
  <c r="R92" i="15"/>
  <c r="R94" i="15"/>
  <c r="AC97" i="15"/>
  <c r="AD97" i="15" s="1"/>
  <c r="R98" i="15"/>
  <c r="R100" i="15"/>
  <c r="N102" i="15"/>
  <c r="X102" i="15" s="1"/>
  <c r="AI15" i="15"/>
  <c r="AJ15" i="15" s="1"/>
  <c r="AI50" i="15"/>
  <c r="AJ50" i="15" s="1"/>
  <c r="AI52" i="15"/>
  <c r="AJ52" i="15" s="1"/>
  <c r="AC55" i="15"/>
  <c r="AD55" i="15" s="1"/>
  <c r="AI60" i="15"/>
  <c r="AJ60" i="15" s="1"/>
  <c r="AC63" i="15"/>
  <c r="AD63" i="15" s="1"/>
  <c r="AI68" i="15"/>
  <c r="AJ68" i="15" s="1"/>
  <c r="AC71" i="15"/>
  <c r="AD71" i="15" s="1"/>
  <c r="AI74" i="15"/>
  <c r="AJ74" i="15" s="1"/>
  <c r="AI76" i="15"/>
  <c r="AJ76" i="15" s="1"/>
  <c r="AI78" i="15"/>
  <c r="AJ78" i="15" s="1"/>
  <c r="AI82" i="15"/>
  <c r="AJ82" i="15" s="1"/>
  <c r="AI84" i="15"/>
  <c r="AJ84" i="15" s="1"/>
  <c r="AI90" i="15"/>
  <c r="AJ90" i="15" s="1"/>
  <c r="AI94" i="15"/>
  <c r="AJ94" i="15" s="1"/>
  <c r="AI100" i="15"/>
  <c r="AJ100" i="15" s="1"/>
  <c r="AI11" i="15"/>
  <c r="AJ11" i="15" s="1"/>
  <c r="AF13" i="15"/>
  <c r="AG13" i="15" s="1"/>
  <c r="AF15" i="15"/>
  <c r="AG15" i="15" s="1"/>
  <c r="AI25" i="15"/>
  <c r="AJ25" i="15" s="1"/>
  <c r="AC29" i="15"/>
  <c r="AD29" i="15" s="1"/>
  <c r="AF31" i="15"/>
  <c r="AG31" i="15" s="1"/>
  <c r="AC51" i="15"/>
  <c r="AD51" i="15" s="1"/>
  <c r="S54" i="15"/>
  <c r="S58" i="15"/>
  <c r="AC59" i="15"/>
  <c r="AD59" i="15" s="1"/>
  <c r="S62" i="15"/>
  <c r="S66" i="15"/>
  <c r="AC67" i="15"/>
  <c r="AD67" i="15" s="1"/>
  <c r="S70" i="15"/>
  <c r="AF75" i="15"/>
  <c r="AG75" i="15" s="1"/>
  <c r="S76" i="15"/>
  <c r="AC77" i="15"/>
  <c r="AD77" i="15" s="1"/>
  <c r="S78" i="15"/>
  <c r="S82" i="15"/>
  <c r="AC83" i="15"/>
  <c r="AD83" i="15" s="1"/>
  <c r="S90" i="15"/>
  <c r="AC91" i="15"/>
  <c r="AD91" i="15" s="1"/>
  <c r="AF91" i="15"/>
  <c r="AG91" i="15" s="1"/>
  <c r="S92" i="15"/>
  <c r="AC93" i="15"/>
  <c r="AD93" i="15" s="1"/>
  <c r="S94" i="15"/>
  <c r="AC99" i="15"/>
  <c r="AD99" i="15" s="1"/>
  <c r="AF99" i="15"/>
  <c r="AG99" i="15" s="1"/>
  <c r="S100" i="15"/>
  <c r="P101" i="15"/>
  <c r="AC5" i="15"/>
  <c r="AD5" i="15" s="1"/>
  <c r="AC6" i="15"/>
  <c r="AD6" i="15" s="1"/>
  <c r="S13" i="15"/>
  <c r="W13" i="15"/>
  <c r="S15" i="15"/>
  <c r="W15" i="15"/>
  <c r="AI17" i="15"/>
  <c r="AJ17" i="15" s="1"/>
  <c r="AI19" i="15"/>
  <c r="AJ19" i="15" s="1"/>
  <c r="S29" i="15"/>
  <c r="W29" i="15"/>
  <c r="S31" i="15"/>
  <c r="W31" i="15"/>
  <c r="AI33" i="15"/>
  <c r="AJ33" i="15" s="1"/>
  <c r="AI35" i="15"/>
  <c r="AJ35" i="15" s="1"/>
  <c r="AC37" i="15"/>
  <c r="AD37" i="15" s="1"/>
  <c r="AF37" i="15"/>
  <c r="AG37" i="15" s="1"/>
  <c r="AC38" i="15"/>
  <c r="AD38" i="15" s="1"/>
  <c r="N50" i="15"/>
  <c r="X50" i="15" s="1"/>
  <c r="N52" i="15"/>
  <c r="X52" i="15" s="1"/>
  <c r="N54" i="15"/>
  <c r="X54" i="15" s="1"/>
  <c r="P55" i="15"/>
  <c r="AF55" i="15"/>
  <c r="AG55" i="15" s="1"/>
  <c r="N58" i="15"/>
  <c r="O58" i="15" s="1"/>
  <c r="Y58" i="15" s="1"/>
  <c r="N60" i="15"/>
  <c r="O60" i="15" s="1"/>
  <c r="Y60" i="15" s="1"/>
  <c r="N62" i="15"/>
  <c r="X62" i="15" s="1"/>
  <c r="P63" i="15"/>
  <c r="AF63" i="15"/>
  <c r="AG63" i="15" s="1"/>
  <c r="N66" i="15"/>
  <c r="X66" i="15" s="1"/>
  <c r="N68" i="15"/>
  <c r="X68" i="15" s="1"/>
  <c r="N70" i="15"/>
  <c r="X70" i="15" s="1"/>
  <c r="P71" i="15"/>
  <c r="AF71" i="15"/>
  <c r="AG71" i="15" s="1"/>
  <c r="N74" i="15"/>
  <c r="O74" i="15" s="1"/>
  <c r="Y74" i="15" s="1"/>
  <c r="N76" i="15"/>
  <c r="X76" i="15" s="1"/>
  <c r="N78" i="15"/>
  <c r="X78" i="15" s="1"/>
  <c r="P79" i="15"/>
  <c r="AF79" i="15"/>
  <c r="AG79" i="15" s="1"/>
  <c r="N82" i="15"/>
  <c r="O82" i="15" s="1"/>
  <c r="Y82" i="15" s="1"/>
  <c r="N84" i="15"/>
  <c r="X84" i="15" s="1"/>
  <c r="N86" i="15"/>
  <c r="O86" i="15" s="1"/>
  <c r="Y86" i="15" s="1"/>
  <c r="P87" i="15"/>
  <c r="AF87" i="15"/>
  <c r="AG87" i="15" s="1"/>
  <c r="N90" i="15"/>
  <c r="X90" i="15" s="1"/>
  <c r="N92" i="15"/>
  <c r="O92" i="15" s="1"/>
  <c r="Y92" i="15" s="1"/>
  <c r="N94" i="15"/>
  <c r="O94" i="15" s="1"/>
  <c r="Y94" i="15" s="1"/>
  <c r="P95" i="15"/>
  <c r="AF95" i="15"/>
  <c r="AG95" i="15" s="1"/>
  <c r="N98" i="15"/>
  <c r="X98" i="15" s="1"/>
  <c r="N100" i="15"/>
  <c r="O100" i="15" s="1"/>
  <c r="Y100" i="15" s="1"/>
  <c r="AI102" i="15"/>
  <c r="AJ102" i="15" s="1"/>
  <c r="AI6" i="15"/>
  <c r="AJ6" i="15" s="1"/>
  <c r="AI14" i="15"/>
  <c r="AJ14" i="15" s="1"/>
  <c r="AI18" i="15"/>
  <c r="AJ18" i="15" s="1"/>
  <c r="AI22" i="15"/>
  <c r="AJ22" i="15" s="1"/>
  <c r="AI26" i="15"/>
  <c r="AJ26" i="15" s="1"/>
  <c r="AI34" i="15"/>
  <c r="AJ34" i="15" s="1"/>
  <c r="AF12" i="15"/>
  <c r="AG12" i="15" s="1"/>
  <c r="W12" i="15"/>
  <c r="S12" i="15"/>
  <c r="AI8" i="15"/>
  <c r="AJ8" i="15" s="1"/>
  <c r="AI12" i="15"/>
  <c r="AJ12" i="15" s="1"/>
  <c r="AI16" i="15"/>
  <c r="AJ16" i="15" s="1"/>
  <c r="AI20" i="15"/>
  <c r="AJ20" i="15" s="1"/>
  <c r="AI24" i="15"/>
  <c r="AJ24" i="15" s="1"/>
  <c r="AI28" i="15"/>
  <c r="AJ28" i="15" s="1"/>
  <c r="AI32" i="15"/>
  <c r="AJ32" i="15" s="1"/>
  <c r="AI36" i="15"/>
  <c r="AJ36" i="15" s="1"/>
  <c r="AC8" i="15"/>
  <c r="AD8" i="15" s="1"/>
  <c r="AC12" i="15"/>
  <c r="AD12" i="15" s="1"/>
  <c r="AC16" i="15"/>
  <c r="AD16" i="15" s="1"/>
  <c r="AC20" i="15"/>
  <c r="AD20" i="15" s="1"/>
  <c r="AC24" i="15"/>
  <c r="AD24" i="15" s="1"/>
  <c r="AC28" i="15"/>
  <c r="AD28" i="15" s="1"/>
  <c r="AC32" i="15"/>
  <c r="AD32" i="15" s="1"/>
  <c r="AC36" i="15"/>
  <c r="AD36" i="15" s="1"/>
  <c r="AI10" i="15"/>
  <c r="AJ10" i="15" s="1"/>
  <c r="AI30" i="15"/>
  <c r="AJ30" i="15" s="1"/>
  <c r="AF8" i="15"/>
  <c r="AG8" i="15" s="1"/>
  <c r="W8" i="15"/>
  <c r="S8" i="15"/>
  <c r="AF16" i="15"/>
  <c r="AG16" i="15" s="1"/>
  <c r="W16" i="15"/>
  <c r="S16" i="15"/>
  <c r="AF20" i="15"/>
  <c r="AG20" i="15" s="1"/>
  <c r="W20" i="15"/>
  <c r="S20" i="15"/>
  <c r="AF24" i="15"/>
  <c r="AG24" i="15" s="1"/>
  <c r="W24" i="15"/>
  <c r="S24" i="15"/>
  <c r="AF28" i="15"/>
  <c r="AG28" i="15" s="1"/>
  <c r="W28" i="15"/>
  <c r="S28" i="15"/>
  <c r="AF32" i="15"/>
  <c r="AG32" i="15" s="1"/>
  <c r="W32" i="15"/>
  <c r="S32" i="15"/>
  <c r="AF36" i="15"/>
  <c r="AG36" i="15" s="1"/>
  <c r="W36" i="15"/>
  <c r="S36" i="15"/>
  <c r="AF6" i="15"/>
  <c r="AG6" i="15" s="1"/>
  <c r="W6" i="15"/>
  <c r="S6" i="15"/>
  <c r="AF10" i="15"/>
  <c r="AG10" i="15" s="1"/>
  <c r="W10" i="15"/>
  <c r="S10" i="15"/>
  <c r="AF14" i="15"/>
  <c r="AG14" i="15" s="1"/>
  <c r="W14" i="15"/>
  <c r="S14" i="15"/>
  <c r="AF18" i="15"/>
  <c r="AG18" i="15" s="1"/>
  <c r="W18" i="15"/>
  <c r="S18" i="15"/>
  <c r="AF22" i="15"/>
  <c r="AG22" i="15" s="1"/>
  <c r="W22" i="15"/>
  <c r="S22" i="15"/>
  <c r="AF26" i="15"/>
  <c r="AG26" i="15" s="1"/>
  <c r="W26" i="15"/>
  <c r="S26" i="15"/>
  <c r="AF30" i="15"/>
  <c r="AG30" i="15" s="1"/>
  <c r="W30" i="15"/>
  <c r="S30" i="15"/>
  <c r="AF34" i="15"/>
  <c r="AG34" i="15" s="1"/>
  <c r="W34" i="15"/>
  <c r="S34" i="15"/>
  <c r="U103" i="15"/>
  <c r="S53" i="15"/>
  <c r="V53" i="15"/>
  <c r="R53" i="15"/>
  <c r="N53" i="15"/>
  <c r="AF54" i="15"/>
  <c r="AG54" i="15" s="1"/>
  <c r="S61" i="15"/>
  <c r="AI61" i="15"/>
  <c r="AJ61" i="15" s="1"/>
  <c r="V61" i="15"/>
  <c r="R61" i="15"/>
  <c r="N61" i="15"/>
  <c r="AF62" i="15"/>
  <c r="AG62" i="15" s="1"/>
  <c r="S69" i="15"/>
  <c r="AI69" i="15"/>
  <c r="AJ69" i="15" s="1"/>
  <c r="V69" i="15"/>
  <c r="R69" i="15"/>
  <c r="N69" i="15"/>
  <c r="S49" i="15"/>
  <c r="V49" i="15"/>
  <c r="R49" i="15"/>
  <c r="N49" i="15"/>
  <c r="AF50" i="15"/>
  <c r="AG50" i="15" s="1"/>
  <c r="S57" i="15"/>
  <c r="AI57" i="15"/>
  <c r="AJ57" i="15" s="1"/>
  <c r="V57" i="15"/>
  <c r="R57" i="15"/>
  <c r="N57" i="15"/>
  <c r="AF58" i="15"/>
  <c r="AG58" i="15" s="1"/>
  <c r="S65" i="15"/>
  <c r="AI65" i="15"/>
  <c r="AJ65" i="15" s="1"/>
  <c r="V65" i="15"/>
  <c r="R65" i="15"/>
  <c r="N65" i="15"/>
  <c r="AF66" i="15"/>
  <c r="AG66" i="15" s="1"/>
  <c r="S73" i="15"/>
  <c r="AI73" i="15"/>
  <c r="AJ73" i="15" s="1"/>
  <c r="V73" i="15"/>
  <c r="R73" i="15"/>
  <c r="N73" i="15"/>
  <c r="AF74" i="15"/>
  <c r="AG74" i="15" s="1"/>
  <c r="S81" i="15"/>
  <c r="AI81" i="15"/>
  <c r="AJ81" i="15" s="1"/>
  <c r="V81" i="15"/>
  <c r="R81" i="15"/>
  <c r="N81" i="15"/>
  <c r="AF82" i="15"/>
  <c r="AG82" i="15" s="1"/>
  <c r="S89" i="15"/>
  <c r="AI89" i="15"/>
  <c r="AJ89" i="15" s="1"/>
  <c r="V89" i="15"/>
  <c r="R89" i="15"/>
  <c r="N89" i="15"/>
  <c r="AF90" i="15"/>
  <c r="AG90" i="15" s="1"/>
  <c r="S97" i="15"/>
  <c r="AI97" i="15"/>
  <c r="AJ97" i="15" s="1"/>
  <c r="V97" i="15"/>
  <c r="R97" i="15"/>
  <c r="N97" i="15"/>
  <c r="AF98" i="15"/>
  <c r="AG98" i="15" s="1"/>
  <c r="AF47" i="15"/>
  <c r="AG47" i="15" s="1"/>
  <c r="V47" i="15"/>
  <c r="R47" i="15"/>
  <c r="AF48" i="15"/>
  <c r="AG48" i="15" s="1"/>
  <c r="S55" i="15"/>
  <c r="AI55" i="15"/>
  <c r="AJ55" i="15" s="1"/>
  <c r="V55" i="15"/>
  <c r="R55" i="15"/>
  <c r="N55" i="15"/>
  <c r="AF56" i="15"/>
  <c r="AG56" i="15" s="1"/>
  <c r="S63" i="15"/>
  <c r="AI63" i="15"/>
  <c r="AJ63" i="15" s="1"/>
  <c r="V63" i="15"/>
  <c r="R63" i="15"/>
  <c r="N63" i="15"/>
  <c r="AF64" i="15"/>
  <c r="AG64" i="15" s="1"/>
  <c r="S71" i="15"/>
  <c r="AI71" i="15"/>
  <c r="AJ71" i="15" s="1"/>
  <c r="V71" i="15"/>
  <c r="R71" i="15"/>
  <c r="N71" i="15"/>
  <c r="AF72" i="15"/>
  <c r="AG72" i="15" s="1"/>
  <c r="S79" i="15"/>
  <c r="AI79" i="15"/>
  <c r="AJ79" i="15" s="1"/>
  <c r="V79" i="15"/>
  <c r="R79" i="15"/>
  <c r="N79" i="15"/>
  <c r="AF80" i="15"/>
  <c r="AG80" i="15" s="1"/>
  <c r="S87" i="15"/>
  <c r="AI87" i="15"/>
  <c r="AJ87" i="15" s="1"/>
  <c r="V87" i="15"/>
  <c r="R87" i="15"/>
  <c r="N87" i="15"/>
  <c r="AF88" i="15"/>
  <c r="AG88" i="15" s="1"/>
  <c r="S95" i="15"/>
  <c r="AI95" i="15"/>
  <c r="AJ95" i="15" s="1"/>
  <c r="V95" i="15"/>
  <c r="R95" i="15"/>
  <c r="N95" i="15"/>
  <c r="AF96" i="15"/>
  <c r="AG96" i="15" s="1"/>
  <c r="AF102" i="15"/>
  <c r="AG102" i="15" s="1"/>
  <c r="S38" i="15"/>
  <c r="W38" i="15"/>
  <c r="S40" i="15"/>
  <c r="W40" i="15"/>
  <c r="S42" i="15"/>
  <c r="W42" i="15"/>
  <c r="S44" i="15"/>
  <c r="W44" i="15"/>
  <c r="S46" i="15"/>
  <c r="W46" i="15"/>
  <c r="P53" i="15"/>
  <c r="AM53" i="15" s="1"/>
  <c r="AC53" i="15"/>
  <c r="AD53" i="15" s="1"/>
  <c r="P61" i="15"/>
  <c r="AM61" i="15" s="1"/>
  <c r="AC61" i="15"/>
  <c r="AD61" i="15" s="1"/>
  <c r="P69" i="15"/>
  <c r="AM69" i="15" s="1"/>
  <c r="AC69" i="15"/>
  <c r="AD69" i="15" s="1"/>
  <c r="P77" i="15"/>
  <c r="AM77" i="15" s="1"/>
  <c r="P85" i="15"/>
  <c r="AM85" i="15" s="1"/>
  <c r="P93" i="15"/>
  <c r="AM93" i="15" s="1"/>
  <c r="AE103" i="15"/>
  <c r="N6" i="15"/>
  <c r="R6" i="15"/>
  <c r="V6" i="15"/>
  <c r="P7" i="15"/>
  <c r="AM7" i="15" s="1"/>
  <c r="N8" i="15"/>
  <c r="R8" i="15"/>
  <c r="V8" i="15"/>
  <c r="P9" i="15"/>
  <c r="AM9" i="15" s="1"/>
  <c r="N10" i="15"/>
  <c r="R10" i="15"/>
  <c r="V10" i="15"/>
  <c r="P11" i="15"/>
  <c r="AM11" i="15" s="1"/>
  <c r="N12" i="15"/>
  <c r="R12" i="15"/>
  <c r="V12" i="15"/>
  <c r="P13" i="15"/>
  <c r="AM13" i="15" s="1"/>
  <c r="N14" i="15"/>
  <c r="R14" i="15"/>
  <c r="V14" i="15"/>
  <c r="P15" i="15"/>
  <c r="AM15" i="15" s="1"/>
  <c r="N16" i="15"/>
  <c r="R16" i="15"/>
  <c r="V16" i="15"/>
  <c r="P17" i="15"/>
  <c r="AM17" i="15" s="1"/>
  <c r="N18" i="15"/>
  <c r="R18" i="15"/>
  <c r="V18" i="15"/>
  <c r="P19" i="15"/>
  <c r="AM19" i="15" s="1"/>
  <c r="N20" i="15"/>
  <c r="R20" i="15"/>
  <c r="V20" i="15"/>
  <c r="P21" i="15"/>
  <c r="AM21" i="15" s="1"/>
  <c r="N22" i="15"/>
  <c r="R22" i="15"/>
  <c r="V22" i="15"/>
  <c r="P23" i="15"/>
  <c r="AM23" i="15" s="1"/>
  <c r="N24" i="15"/>
  <c r="R24" i="15"/>
  <c r="V24" i="15"/>
  <c r="P25" i="15"/>
  <c r="AM25" i="15" s="1"/>
  <c r="N26" i="15"/>
  <c r="R26" i="15"/>
  <c r="V26" i="15"/>
  <c r="P27" i="15"/>
  <c r="AM27" i="15" s="1"/>
  <c r="N28" i="15"/>
  <c r="R28" i="15"/>
  <c r="V28" i="15"/>
  <c r="P29" i="15"/>
  <c r="AM29" i="15" s="1"/>
  <c r="N30" i="15"/>
  <c r="R30" i="15"/>
  <c r="V30" i="15"/>
  <c r="P31" i="15"/>
  <c r="AM31" i="15" s="1"/>
  <c r="N32" i="15"/>
  <c r="R32" i="15"/>
  <c r="V32" i="15"/>
  <c r="P33" i="15"/>
  <c r="AM33" i="15" s="1"/>
  <c r="N34" i="15"/>
  <c r="R34" i="15"/>
  <c r="V34" i="15"/>
  <c r="P35" i="15"/>
  <c r="AM35" i="15" s="1"/>
  <c r="N36" i="15"/>
  <c r="R36" i="15"/>
  <c r="V36" i="15"/>
  <c r="P37" i="15"/>
  <c r="AM37" i="15" s="1"/>
  <c r="N38" i="15"/>
  <c r="R38" i="15"/>
  <c r="V38" i="15"/>
  <c r="P39" i="15"/>
  <c r="AM39" i="15" s="1"/>
  <c r="N40" i="15"/>
  <c r="R40" i="15"/>
  <c r="V40" i="15"/>
  <c r="P41" i="15"/>
  <c r="AM41" i="15" s="1"/>
  <c r="N42" i="15"/>
  <c r="R42" i="15"/>
  <c r="V42" i="15"/>
  <c r="P43" i="15"/>
  <c r="AM43" i="15" s="1"/>
  <c r="N44" i="15"/>
  <c r="R44" i="15"/>
  <c r="V44" i="15"/>
  <c r="P45" i="15"/>
  <c r="AM45" i="15" s="1"/>
  <c r="N46" i="15"/>
  <c r="R46" i="15"/>
  <c r="V46" i="15"/>
  <c r="P47" i="15"/>
  <c r="AM47" i="15" s="1"/>
  <c r="AF49" i="15"/>
  <c r="AG49" i="15" s="1"/>
  <c r="P51" i="15"/>
  <c r="AM51" i="15" s="1"/>
  <c r="AF57" i="15"/>
  <c r="AG57" i="15" s="1"/>
  <c r="P59" i="15"/>
  <c r="AM59" i="15" s="1"/>
  <c r="AF65" i="15"/>
  <c r="AG65" i="15" s="1"/>
  <c r="P67" i="15"/>
  <c r="AM67" i="15" s="1"/>
  <c r="AF73" i="15"/>
  <c r="AG73" i="15" s="1"/>
  <c r="P75" i="15"/>
  <c r="AM75" i="15" s="1"/>
  <c r="AF81" i="15"/>
  <c r="AG81" i="15" s="1"/>
  <c r="P83" i="15"/>
  <c r="AM83" i="15" s="1"/>
  <c r="AF89" i="15"/>
  <c r="AG89" i="15" s="1"/>
  <c r="P91" i="15"/>
  <c r="AM91" i="15" s="1"/>
  <c r="AF97" i="15"/>
  <c r="AG97" i="15" s="1"/>
  <c r="P99" i="15"/>
  <c r="AM99" i="15" s="1"/>
  <c r="AF70" i="15"/>
  <c r="AG70" i="15" s="1"/>
  <c r="S77" i="15"/>
  <c r="AI77" i="15"/>
  <c r="AJ77" i="15" s="1"/>
  <c r="V77" i="15"/>
  <c r="R77" i="15"/>
  <c r="N77" i="15"/>
  <c r="AF78" i="15"/>
  <c r="AG78" i="15" s="1"/>
  <c r="S85" i="15"/>
  <c r="AI85" i="15"/>
  <c r="AJ85" i="15" s="1"/>
  <c r="V85" i="15"/>
  <c r="R85" i="15"/>
  <c r="N85" i="15"/>
  <c r="AF86" i="15"/>
  <c r="AG86" i="15" s="1"/>
  <c r="S93" i="15"/>
  <c r="AI93" i="15"/>
  <c r="AJ93" i="15" s="1"/>
  <c r="V93" i="15"/>
  <c r="R93" i="15"/>
  <c r="N93" i="15"/>
  <c r="AF94" i="15"/>
  <c r="AG94" i="15" s="1"/>
  <c r="AF101" i="15"/>
  <c r="AG101" i="15" s="1"/>
  <c r="S101" i="15"/>
  <c r="AI101" i="15"/>
  <c r="AJ101" i="15" s="1"/>
  <c r="V101" i="15"/>
  <c r="R101" i="15"/>
  <c r="N101" i="15"/>
  <c r="S51" i="15"/>
  <c r="V51" i="15"/>
  <c r="R51" i="15"/>
  <c r="N51" i="15"/>
  <c r="AF52" i="15"/>
  <c r="AG52" i="15" s="1"/>
  <c r="S59" i="15"/>
  <c r="AI59" i="15"/>
  <c r="AJ59" i="15" s="1"/>
  <c r="V59" i="15"/>
  <c r="R59" i="15"/>
  <c r="N59" i="15"/>
  <c r="AF60" i="15"/>
  <c r="AG60" i="15" s="1"/>
  <c r="S67" i="15"/>
  <c r="AI67" i="15"/>
  <c r="AJ67" i="15" s="1"/>
  <c r="V67" i="15"/>
  <c r="R67" i="15"/>
  <c r="N67" i="15"/>
  <c r="AF68" i="15"/>
  <c r="AG68" i="15" s="1"/>
  <c r="S75" i="15"/>
  <c r="AI75" i="15"/>
  <c r="AJ75" i="15" s="1"/>
  <c r="V75" i="15"/>
  <c r="R75" i="15"/>
  <c r="N75" i="15"/>
  <c r="AF76" i="15"/>
  <c r="AG76" i="15" s="1"/>
  <c r="S83" i="15"/>
  <c r="AI83" i="15"/>
  <c r="AJ83" i="15" s="1"/>
  <c r="V83" i="15"/>
  <c r="R83" i="15"/>
  <c r="N83" i="15"/>
  <c r="AF84" i="15"/>
  <c r="AG84" i="15" s="1"/>
  <c r="S91" i="15"/>
  <c r="AI91" i="15"/>
  <c r="AJ91" i="15" s="1"/>
  <c r="V91" i="15"/>
  <c r="R91" i="15"/>
  <c r="N91" i="15"/>
  <c r="AF92" i="15"/>
  <c r="AG92" i="15" s="1"/>
  <c r="S99" i="15"/>
  <c r="AI99" i="15"/>
  <c r="AJ99" i="15" s="1"/>
  <c r="V99" i="15"/>
  <c r="R99" i="15"/>
  <c r="N99" i="15"/>
  <c r="AF100" i="15"/>
  <c r="AG100" i="15" s="1"/>
  <c r="P6" i="15"/>
  <c r="AM6" i="15" s="1"/>
  <c r="N7" i="15"/>
  <c r="P8" i="15"/>
  <c r="AM8" i="15" s="1"/>
  <c r="N9" i="15"/>
  <c r="P10" i="15"/>
  <c r="AM10" i="15" s="1"/>
  <c r="N11" i="15"/>
  <c r="P12" i="15"/>
  <c r="AM12" i="15" s="1"/>
  <c r="N13" i="15"/>
  <c r="P14" i="15"/>
  <c r="AM14" i="15" s="1"/>
  <c r="N15" i="15"/>
  <c r="P16" i="15"/>
  <c r="AM16" i="15" s="1"/>
  <c r="N17" i="15"/>
  <c r="P18" i="15"/>
  <c r="AM18" i="15" s="1"/>
  <c r="N19" i="15"/>
  <c r="P20" i="15"/>
  <c r="AM20" i="15" s="1"/>
  <c r="N21" i="15"/>
  <c r="P22" i="15"/>
  <c r="AM22" i="15" s="1"/>
  <c r="N23" i="15"/>
  <c r="P24" i="15"/>
  <c r="AM24" i="15" s="1"/>
  <c r="N25" i="15"/>
  <c r="P26" i="15"/>
  <c r="AM26" i="15" s="1"/>
  <c r="N27" i="15"/>
  <c r="P28" i="15"/>
  <c r="AM28" i="15" s="1"/>
  <c r="N29" i="15"/>
  <c r="P30" i="15"/>
  <c r="AM30" i="15" s="1"/>
  <c r="N31" i="15"/>
  <c r="P32" i="15"/>
  <c r="AM32" i="15" s="1"/>
  <c r="N33" i="15"/>
  <c r="P34" i="15"/>
  <c r="AM34" i="15" s="1"/>
  <c r="N35" i="15"/>
  <c r="P36" i="15"/>
  <c r="AM36" i="15" s="1"/>
  <c r="N37" i="15"/>
  <c r="P38" i="15"/>
  <c r="AM38" i="15" s="1"/>
  <c r="N39" i="15"/>
  <c r="P40" i="15"/>
  <c r="AM40" i="15" s="1"/>
  <c r="N41" i="15"/>
  <c r="P42" i="15"/>
  <c r="AM42" i="15" s="1"/>
  <c r="N43" i="15"/>
  <c r="P44" i="15"/>
  <c r="AM44" i="15" s="1"/>
  <c r="N45" i="15"/>
  <c r="P46" i="15"/>
  <c r="AM46" i="15" s="1"/>
  <c r="N47" i="15"/>
  <c r="S47" i="15"/>
  <c r="AC47" i="15"/>
  <c r="AD47" i="15" s="1"/>
  <c r="AF53" i="15"/>
  <c r="AG53" i="15" s="1"/>
  <c r="AF61" i="15"/>
  <c r="AG61" i="15" s="1"/>
  <c r="AF69" i="15"/>
  <c r="AG69" i="15" s="1"/>
  <c r="AF77" i="15"/>
  <c r="AG77" i="15" s="1"/>
  <c r="AF85" i="15"/>
  <c r="AG85" i="15" s="1"/>
  <c r="AF93" i="15"/>
  <c r="AG93" i="15" s="1"/>
  <c r="AC101" i="15"/>
  <c r="AD101" i="15" s="1"/>
  <c r="AI47" i="15"/>
  <c r="AJ47" i="15" s="1"/>
  <c r="P48" i="15"/>
  <c r="AM48" i="15" s="1"/>
  <c r="AC48" i="15"/>
  <c r="AD48" i="15" s="1"/>
  <c r="AI49" i="15"/>
  <c r="AJ49" i="15" s="1"/>
  <c r="P50" i="15"/>
  <c r="AM50" i="15" s="1"/>
  <c r="AC50" i="15"/>
  <c r="AD50" i="15" s="1"/>
  <c r="AI51" i="15"/>
  <c r="AJ51" i="15" s="1"/>
  <c r="P52" i="15"/>
  <c r="AM52" i="15" s="1"/>
  <c r="AC52" i="15"/>
  <c r="AD52" i="15" s="1"/>
  <c r="AI53" i="15"/>
  <c r="AJ53" i="15" s="1"/>
  <c r="P54" i="15"/>
  <c r="AM54" i="15" s="1"/>
  <c r="AC54" i="15"/>
  <c r="AD54" i="15" s="1"/>
  <c r="P56" i="15"/>
  <c r="AM56" i="15" s="1"/>
  <c r="AC56" i="15"/>
  <c r="AD56" i="15" s="1"/>
  <c r="P58" i="15"/>
  <c r="AM58" i="15" s="1"/>
  <c r="AC58" i="15"/>
  <c r="AD58" i="15" s="1"/>
  <c r="P60" i="15"/>
  <c r="AM60" i="15" s="1"/>
  <c r="AC60" i="15"/>
  <c r="AD60" i="15" s="1"/>
  <c r="P62" i="15"/>
  <c r="AM62" i="15" s="1"/>
  <c r="AC62" i="15"/>
  <c r="AD62" i="15" s="1"/>
  <c r="P64" i="15"/>
  <c r="AM64" i="15" s="1"/>
  <c r="AC64" i="15"/>
  <c r="AD64" i="15" s="1"/>
  <c r="P66" i="15"/>
  <c r="AM66" i="15" s="1"/>
  <c r="AC66" i="15"/>
  <c r="AD66" i="15" s="1"/>
  <c r="P68" i="15"/>
  <c r="AM68" i="15" s="1"/>
  <c r="AC68" i="15"/>
  <c r="AD68" i="15" s="1"/>
  <c r="P70" i="15"/>
  <c r="AM70" i="15" s="1"/>
  <c r="AC70" i="15"/>
  <c r="AD70" i="15" s="1"/>
  <c r="P72" i="15"/>
  <c r="AM72" i="15" s="1"/>
  <c r="AC72" i="15"/>
  <c r="AD72" i="15" s="1"/>
  <c r="P74" i="15"/>
  <c r="AM74" i="15" s="1"/>
  <c r="AC74" i="15"/>
  <c r="AD74" i="15" s="1"/>
  <c r="P76" i="15"/>
  <c r="AM76" i="15" s="1"/>
  <c r="AC76" i="15"/>
  <c r="AD76" i="15" s="1"/>
  <c r="P78" i="15"/>
  <c r="AM78" i="15" s="1"/>
  <c r="AC78" i="15"/>
  <c r="AD78" i="15" s="1"/>
  <c r="P80" i="15"/>
  <c r="AM80" i="15" s="1"/>
  <c r="AC80" i="15"/>
  <c r="AD80" i="15" s="1"/>
  <c r="P82" i="15"/>
  <c r="AM82" i="15" s="1"/>
  <c r="AC82" i="15"/>
  <c r="AD82" i="15" s="1"/>
  <c r="P84" i="15"/>
  <c r="AM84" i="15" s="1"/>
  <c r="AC84" i="15"/>
  <c r="AD84" i="15" s="1"/>
  <c r="P86" i="15"/>
  <c r="AM86" i="15" s="1"/>
  <c r="AC86" i="15"/>
  <c r="AD86" i="15" s="1"/>
  <c r="P88" i="15"/>
  <c r="AM88" i="15" s="1"/>
  <c r="AC88" i="15"/>
  <c r="AD88" i="15" s="1"/>
  <c r="P90" i="15"/>
  <c r="AM90" i="15" s="1"/>
  <c r="AC90" i="15"/>
  <c r="AD90" i="15" s="1"/>
  <c r="P92" i="15"/>
  <c r="AM92" i="15" s="1"/>
  <c r="AC92" i="15"/>
  <c r="AD92" i="15" s="1"/>
  <c r="P94" i="15"/>
  <c r="AM94" i="15" s="1"/>
  <c r="AC94" i="15"/>
  <c r="AD94" i="15" s="1"/>
  <c r="P96" i="15"/>
  <c r="AM96" i="15" s="1"/>
  <c r="AC96" i="15"/>
  <c r="AD96" i="15" s="1"/>
  <c r="P98" i="15"/>
  <c r="AM98" i="15" s="1"/>
  <c r="AC98" i="15"/>
  <c r="AD98" i="15" s="1"/>
  <c r="P100" i="15"/>
  <c r="AM100" i="15" s="1"/>
  <c r="AC100" i="15"/>
  <c r="AD100" i="15" s="1"/>
  <c r="P102" i="15"/>
  <c r="AM102" i="15" s="1"/>
  <c r="AC102" i="15"/>
  <c r="AD102" i="15" s="1"/>
  <c r="Q79" i="15" l="1"/>
  <c r="AM79" i="15"/>
  <c r="Q101" i="15"/>
  <c r="AM101" i="15"/>
  <c r="Q97" i="15"/>
  <c r="AM97" i="15"/>
  <c r="Z73" i="15"/>
  <c r="AM73" i="15"/>
  <c r="Z65" i="15"/>
  <c r="AM65" i="15"/>
  <c r="Z87" i="15"/>
  <c r="AM87" i="15"/>
  <c r="Z55" i="15"/>
  <c r="AM55" i="15"/>
  <c r="Z89" i="15"/>
  <c r="AM89" i="15"/>
  <c r="Q81" i="15"/>
  <c r="AM81" i="15"/>
  <c r="Z57" i="15"/>
  <c r="AM57" i="15"/>
  <c r="Q71" i="15"/>
  <c r="AM71" i="15"/>
  <c r="Z95" i="15"/>
  <c r="AM95" i="15"/>
  <c r="Z63" i="15"/>
  <c r="AM63" i="15"/>
  <c r="Q49" i="15"/>
  <c r="AM49" i="15"/>
  <c r="O61" i="2"/>
  <c r="O84" i="2"/>
  <c r="L63" i="2"/>
  <c r="M62" i="2"/>
  <c r="P62" i="2" s="1"/>
  <c r="L86" i="2"/>
  <c r="M85" i="2"/>
  <c r="P85" i="2" s="1"/>
  <c r="X92" i="15"/>
  <c r="Q89" i="15"/>
  <c r="O68" i="15"/>
  <c r="Y68" i="15" s="1"/>
  <c r="Z49" i="15"/>
  <c r="X56" i="15"/>
  <c r="Q57" i="15"/>
  <c r="O80" i="15"/>
  <c r="Y80" i="15" s="1"/>
  <c r="Q73" i="15"/>
  <c r="O88" i="15"/>
  <c r="Y88" i="15" s="1"/>
  <c r="X64" i="15"/>
  <c r="Q87" i="15"/>
  <c r="X48" i="15"/>
  <c r="O52" i="15"/>
  <c r="Y52" i="15" s="1"/>
  <c r="X58" i="15"/>
  <c r="O76" i="15"/>
  <c r="Y76" i="15" s="1"/>
  <c r="X94" i="15"/>
  <c r="Z101" i="15"/>
  <c r="Q95" i="15"/>
  <c r="X72" i="15"/>
  <c r="X96" i="15"/>
  <c r="Z79" i="15"/>
  <c r="Q55" i="15"/>
  <c r="X100" i="15"/>
  <c r="Z81" i="15"/>
  <c r="Q65" i="15"/>
  <c r="Z97" i="15"/>
  <c r="X82" i="15"/>
  <c r="O54" i="15"/>
  <c r="Y54" i="15" s="1"/>
  <c r="O98" i="15"/>
  <c r="Y98" i="15" s="1"/>
  <c r="Z71" i="15"/>
  <c r="X60" i="15"/>
  <c r="X86" i="15"/>
  <c r="O50" i="15"/>
  <c r="Y50" i="15" s="1"/>
  <c r="O90" i="15"/>
  <c r="Y90" i="15" s="1"/>
  <c r="X74" i="15"/>
  <c r="O70" i="15"/>
  <c r="Y70" i="15" s="1"/>
  <c r="X5" i="15"/>
  <c r="O5" i="15"/>
  <c r="Y5" i="15" s="1"/>
  <c r="Z5" i="15"/>
  <c r="Q5" i="15"/>
  <c r="O62" i="15"/>
  <c r="Y62" i="15" s="1"/>
  <c r="O102" i="15"/>
  <c r="Y102" i="15" s="1"/>
  <c r="Q63" i="15"/>
  <c r="O84" i="15"/>
  <c r="Y84" i="15" s="1"/>
  <c r="O78" i="15"/>
  <c r="Y78" i="15" s="1"/>
  <c r="O66" i="15"/>
  <c r="Y66" i="15" s="1"/>
  <c r="Q52" i="15"/>
  <c r="Z52" i="15"/>
  <c r="Q46" i="15"/>
  <c r="Z46" i="15"/>
  <c r="Z38" i="15"/>
  <c r="Q38" i="15"/>
  <c r="Z34" i="15"/>
  <c r="Q34" i="15"/>
  <c r="Z30" i="15"/>
  <c r="Q30" i="15"/>
  <c r="Z22" i="15"/>
  <c r="Q22" i="15"/>
  <c r="Z18" i="15"/>
  <c r="Q18" i="15"/>
  <c r="Z10" i="15"/>
  <c r="Q10" i="15"/>
  <c r="Z6" i="15"/>
  <c r="Q6" i="15"/>
  <c r="O91" i="15"/>
  <c r="Y91" i="15" s="1"/>
  <c r="X91" i="15"/>
  <c r="O59" i="15"/>
  <c r="Y59" i="15" s="1"/>
  <c r="X59" i="15"/>
  <c r="O85" i="15"/>
  <c r="Y85" i="15" s="1"/>
  <c r="X85" i="15"/>
  <c r="Q99" i="15"/>
  <c r="Z99" i="15"/>
  <c r="Q83" i="15"/>
  <c r="Z83" i="15"/>
  <c r="Q75" i="15"/>
  <c r="Z75" i="15"/>
  <c r="Q59" i="15"/>
  <c r="Z59" i="15"/>
  <c r="Q51" i="15"/>
  <c r="Z51" i="15"/>
  <c r="Q48" i="15"/>
  <c r="Z48" i="15"/>
  <c r="Z44" i="15"/>
  <c r="Q44" i="15"/>
  <c r="Q40" i="15"/>
  <c r="Z40" i="15"/>
  <c r="Z36" i="15"/>
  <c r="Q36" i="15"/>
  <c r="Z32" i="15"/>
  <c r="Q32" i="15"/>
  <c r="Z28" i="15"/>
  <c r="Q28" i="15"/>
  <c r="Z24" i="15"/>
  <c r="Q24" i="15"/>
  <c r="Z20" i="15"/>
  <c r="Q20" i="15"/>
  <c r="Z16" i="15"/>
  <c r="Q16" i="15"/>
  <c r="Z12" i="15"/>
  <c r="Q12" i="15"/>
  <c r="Z8" i="15"/>
  <c r="Q8" i="15"/>
  <c r="O75" i="15"/>
  <c r="Y75" i="15" s="1"/>
  <c r="X75" i="15"/>
  <c r="Z47" i="15"/>
  <c r="Q47" i="15"/>
  <c r="Z45" i="15"/>
  <c r="Q45" i="15"/>
  <c r="Z43" i="15"/>
  <c r="Q43" i="15"/>
  <c r="Z41" i="15"/>
  <c r="Q41" i="15"/>
  <c r="Z39" i="15"/>
  <c r="Q39" i="15"/>
  <c r="Z37" i="15"/>
  <c r="Q37" i="15"/>
  <c r="Z35" i="15"/>
  <c r="Q35" i="15"/>
  <c r="Z33" i="15"/>
  <c r="Q33" i="15"/>
  <c r="Z31" i="15"/>
  <c r="Q31" i="15"/>
  <c r="Z29" i="15"/>
  <c r="Q29" i="15"/>
  <c r="Z27" i="15"/>
  <c r="Q27" i="15"/>
  <c r="Z25" i="15"/>
  <c r="Q25" i="15"/>
  <c r="Z23" i="15"/>
  <c r="Q23" i="15"/>
  <c r="Z21" i="15"/>
  <c r="Q21" i="15"/>
  <c r="Z19" i="15"/>
  <c r="Q19" i="15"/>
  <c r="Z17" i="15"/>
  <c r="Q17" i="15"/>
  <c r="Z15" i="15"/>
  <c r="Q15" i="15"/>
  <c r="Z13" i="15"/>
  <c r="Q13" i="15"/>
  <c r="Z11" i="15"/>
  <c r="Q11" i="15"/>
  <c r="Z9" i="15"/>
  <c r="Q9" i="15"/>
  <c r="Z7" i="15"/>
  <c r="Q7" i="15"/>
  <c r="Q69" i="15"/>
  <c r="Z69" i="15"/>
  <c r="O71" i="15"/>
  <c r="Y71" i="15" s="1"/>
  <c r="X71" i="15"/>
  <c r="O97" i="15"/>
  <c r="Y97" i="15" s="1"/>
  <c r="X97" i="15"/>
  <c r="O65" i="15"/>
  <c r="Y65" i="15" s="1"/>
  <c r="X65" i="15"/>
  <c r="O69" i="15"/>
  <c r="Y69" i="15" s="1"/>
  <c r="X69" i="15"/>
  <c r="O53" i="15"/>
  <c r="Y53" i="15" s="1"/>
  <c r="X53" i="15"/>
  <c r="Q102" i="15"/>
  <c r="Z102" i="15"/>
  <c r="Q98" i="15"/>
  <c r="Z98" i="15"/>
  <c r="Q94" i="15"/>
  <c r="Z94" i="15"/>
  <c r="Q90" i="15"/>
  <c r="Z90" i="15"/>
  <c r="Q86" i="15"/>
  <c r="Z86" i="15"/>
  <c r="Q82" i="15"/>
  <c r="Z82" i="15"/>
  <c r="Q78" i="15"/>
  <c r="Z78" i="15"/>
  <c r="Q74" i="15"/>
  <c r="Z74" i="15"/>
  <c r="Q70" i="15"/>
  <c r="Z70" i="15"/>
  <c r="Q66" i="15"/>
  <c r="Z66" i="15"/>
  <c r="Q62" i="15"/>
  <c r="Z62" i="15"/>
  <c r="Q58" i="15"/>
  <c r="Z58" i="15"/>
  <c r="Q54" i="15"/>
  <c r="Z54" i="15"/>
  <c r="O45" i="15"/>
  <c r="Y45" i="15" s="1"/>
  <c r="X45" i="15"/>
  <c r="O41" i="15"/>
  <c r="Y41" i="15" s="1"/>
  <c r="X41" i="15"/>
  <c r="O37" i="15"/>
  <c r="Y37" i="15" s="1"/>
  <c r="X37" i="15"/>
  <c r="X33" i="15"/>
  <c r="O33" i="15"/>
  <c r="Y33" i="15" s="1"/>
  <c r="X29" i="15"/>
  <c r="O29" i="15"/>
  <c r="Y29" i="15" s="1"/>
  <c r="X25" i="15"/>
  <c r="O25" i="15"/>
  <c r="Y25" i="15" s="1"/>
  <c r="X21" i="15"/>
  <c r="O21" i="15"/>
  <c r="Y21" i="15" s="1"/>
  <c r="X17" i="15"/>
  <c r="O17" i="15"/>
  <c r="Y17" i="15" s="1"/>
  <c r="X13" i="15"/>
  <c r="O13" i="15"/>
  <c r="Y13" i="15" s="1"/>
  <c r="X9" i="15"/>
  <c r="O9" i="15"/>
  <c r="Y9" i="15" s="1"/>
  <c r="O99" i="15"/>
  <c r="Y99" i="15" s="1"/>
  <c r="X99" i="15"/>
  <c r="O67" i="15"/>
  <c r="Y67" i="15" s="1"/>
  <c r="X67" i="15"/>
  <c r="O101" i="15"/>
  <c r="Y101" i="15" s="1"/>
  <c r="X101" i="15"/>
  <c r="O93" i="15"/>
  <c r="Y93" i="15" s="1"/>
  <c r="X93" i="15"/>
  <c r="O77" i="15"/>
  <c r="Y77" i="15" s="1"/>
  <c r="X77" i="15"/>
  <c r="X46" i="15"/>
  <c r="O46" i="15"/>
  <c r="Y46" i="15" s="1"/>
  <c r="X44" i="15"/>
  <c r="O44" i="15"/>
  <c r="Y44" i="15" s="1"/>
  <c r="X42" i="15"/>
  <c r="O42" i="15"/>
  <c r="Y42" i="15" s="1"/>
  <c r="X40" i="15"/>
  <c r="O40" i="15"/>
  <c r="Y40" i="15" s="1"/>
  <c r="X38" i="15"/>
  <c r="O38" i="15"/>
  <c r="Y38" i="15" s="1"/>
  <c r="X36" i="15"/>
  <c r="O36" i="15"/>
  <c r="Y36" i="15" s="1"/>
  <c r="X34" i="15"/>
  <c r="O34" i="15"/>
  <c r="Y34" i="15" s="1"/>
  <c r="X32" i="15"/>
  <c r="O32" i="15"/>
  <c r="Y32" i="15" s="1"/>
  <c r="X30" i="15"/>
  <c r="O30" i="15"/>
  <c r="Y30" i="15" s="1"/>
  <c r="X28" i="15"/>
  <c r="O28" i="15"/>
  <c r="Y28" i="15" s="1"/>
  <c r="X26" i="15"/>
  <c r="O26" i="15"/>
  <c r="Y26" i="15" s="1"/>
  <c r="X24" i="15"/>
  <c r="O24" i="15"/>
  <c r="Y24" i="15" s="1"/>
  <c r="X22" i="15"/>
  <c r="O22" i="15"/>
  <c r="Y22" i="15" s="1"/>
  <c r="X20" i="15"/>
  <c r="O20" i="15"/>
  <c r="Y20" i="15" s="1"/>
  <c r="X18" i="15"/>
  <c r="O18" i="15"/>
  <c r="Y18" i="15" s="1"/>
  <c r="X16" i="15"/>
  <c r="O16" i="15"/>
  <c r="Y16" i="15" s="1"/>
  <c r="X14" i="15"/>
  <c r="O14" i="15"/>
  <c r="Y14" i="15" s="1"/>
  <c r="X12" i="15"/>
  <c r="O12" i="15"/>
  <c r="Y12" i="15" s="1"/>
  <c r="X10" i="15"/>
  <c r="O10" i="15"/>
  <c r="Y10" i="15" s="1"/>
  <c r="X8" i="15"/>
  <c r="O8" i="15"/>
  <c r="Y8" i="15" s="1"/>
  <c r="X6" i="15"/>
  <c r="O6" i="15"/>
  <c r="Y6" i="15" s="1"/>
  <c r="Q85" i="15"/>
  <c r="Z85" i="15"/>
  <c r="Q61" i="15"/>
  <c r="Z61" i="15"/>
  <c r="O79" i="15"/>
  <c r="Y79" i="15" s="1"/>
  <c r="X79" i="15"/>
  <c r="O73" i="15"/>
  <c r="Y73" i="15" s="1"/>
  <c r="X73" i="15"/>
  <c r="O61" i="15"/>
  <c r="Y61" i="15" s="1"/>
  <c r="X61" i="15"/>
  <c r="Z42" i="15"/>
  <c r="Q42" i="15"/>
  <c r="Z26" i="15"/>
  <c r="Q26" i="15"/>
  <c r="Z14" i="15"/>
  <c r="Q14" i="15"/>
  <c r="Q91" i="15"/>
  <c r="Z91" i="15"/>
  <c r="Q67" i="15"/>
  <c r="Z67" i="15"/>
  <c r="Q53" i="15"/>
  <c r="Z53" i="15"/>
  <c r="O87" i="15"/>
  <c r="Y87" i="15" s="1"/>
  <c r="X87" i="15"/>
  <c r="O55" i="15"/>
  <c r="Y55" i="15" s="1"/>
  <c r="X55" i="15"/>
  <c r="O81" i="15"/>
  <c r="Y81" i="15" s="1"/>
  <c r="X81" i="15"/>
  <c r="O49" i="15"/>
  <c r="Y49" i="15" s="1"/>
  <c r="X49" i="15"/>
  <c r="Q100" i="15"/>
  <c r="Z100" i="15"/>
  <c r="Q96" i="15"/>
  <c r="Z96" i="15"/>
  <c r="Q92" i="15"/>
  <c r="Z92" i="15"/>
  <c r="Q88" i="15"/>
  <c r="Z88" i="15"/>
  <c r="Q84" i="15"/>
  <c r="Z84" i="15"/>
  <c r="Q80" i="15"/>
  <c r="Z80" i="15"/>
  <c r="Q76" i="15"/>
  <c r="Z76" i="15"/>
  <c r="Q72" i="15"/>
  <c r="Z72" i="15"/>
  <c r="Q68" i="15"/>
  <c r="Z68" i="15"/>
  <c r="Q64" i="15"/>
  <c r="Z64" i="15"/>
  <c r="Q60" i="15"/>
  <c r="Z60" i="15"/>
  <c r="Q56" i="15"/>
  <c r="Z56" i="15"/>
  <c r="Q50" i="15"/>
  <c r="Z50" i="15"/>
  <c r="X47" i="15"/>
  <c r="O47" i="15"/>
  <c r="Y47" i="15" s="1"/>
  <c r="O43" i="15"/>
  <c r="Y43" i="15" s="1"/>
  <c r="X43" i="15"/>
  <c r="O39" i="15"/>
  <c r="Y39" i="15" s="1"/>
  <c r="X39" i="15"/>
  <c r="X35" i="15"/>
  <c r="O35" i="15"/>
  <c r="Y35" i="15" s="1"/>
  <c r="X31" i="15"/>
  <c r="O31" i="15"/>
  <c r="Y31" i="15" s="1"/>
  <c r="X27" i="15"/>
  <c r="O27" i="15"/>
  <c r="Y27" i="15" s="1"/>
  <c r="X23" i="15"/>
  <c r="O23" i="15"/>
  <c r="Y23" i="15" s="1"/>
  <c r="X19" i="15"/>
  <c r="O19" i="15"/>
  <c r="Y19" i="15" s="1"/>
  <c r="X15" i="15"/>
  <c r="O15" i="15"/>
  <c r="Y15" i="15" s="1"/>
  <c r="X11" i="15"/>
  <c r="O11" i="15"/>
  <c r="Y11" i="15" s="1"/>
  <c r="X7" i="15"/>
  <c r="O7" i="15"/>
  <c r="Y7" i="15" s="1"/>
  <c r="O83" i="15"/>
  <c r="Y83" i="15" s="1"/>
  <c r="X83" i="15"/>
  <c r="O51" i="15"/>
  <c r="Y51" i="15" s="1"/>
  <c r="X51" i="15"/>
  <c r="Q93" i="15"/>
  <c r="Z93" i="15"/>
  <c r="Q77" i="15"/>
  <c r="Z77" i="15"/>
  <c r="O95" i="15"/>
  <c r="Y95" i="15" s="1"/>
  <c r="X95" i="15"/>
  <c r="O63" i="15"/>
  <c r="Y63" i="15" s="1"/>
  <c r="X63" i="15"/>
  <c r="O89" i="15"/>
  <c r="Y89" i="15" s="1"/>
  <c r="X89" i="15"/>
  <c r="O57" i="15"/>
  <c r="Y57" i="15" s="1"/>
  <c r="X57" i="15"/>
  <c r="AA60" i="15" l="1"/>
  <c r="AN60" i="15"/>
  <c r="AA76" i="15"/>
  <c r="AN76" i="15"/>
  <c r="AA92" i="15"/>
  <c r="AN92" i="15"/>
  <c r="AA67" i="15"/>
  <c r="AN67" i="15"/>
  <c r="AA61" i="15"/>
  <c r="AN61" i="15"/>
  <c r="AA54" i="15"/>
  <c r="AN54" i="15"/>
  <c r="AA70" i="15"/>
  <c r="AN70" i="15"/>
  <c r="AA86" i="15"/>
  <c r="AN86" i="15"/>
  <c r="AA102" i="15"/>
  <c r="AN102" i="15"/>
  <c r="AA51" i="15"/>
  <c r="AN51" i="15"/>
  <c r="AA63" i="15"/>
  <c r="AN63" i="15"/>
  <c r="AA49" i="15"/>
  <c r="AN49" i="15"/>
  <c r="AA101" i="15"/>
  <c r="AN101" i="15"/>
  <c r="AA26" i="15"/>
  <c r="AN26" i="15"/>
  <c r="AA7" i="15"/>
  <c r="AN7" i="15"/>
  <c r="AA15" i="15"/>
  <c r="AN15" i="15"/>
  <c r="AA23" i="15"/>
  <c r="AN23" i="15"/>
  <c r="AA31" i="15"/>
  <c r="AN31" i="15"/>
  <c r="AA35" i="15"/>
  <c r="AN35" i="15"/>
  <c r="AA43" i="15"/>
  <c r="AN43" i="15"/>
  <c r="AA16" i="15"/>
  <c r="AN16" i="15"/>
  <c r="AA32" i="15"/>
  <c r="AN32" i="15"/>
  <c r="AA22" i="15"/>
  <c r="AN22" i="15"/>
  <c r="AA95" i="15"/>
  <c r="AN95" i="15"/>
  <c r="AA89" i="15"/>
  <c r="AN89" i="15"/>
  <c r="AA14" i="15"/>
  <c r="AN14" i="15"/>
  <c r="AA42" i="15"/>
  <c r="AN42" i="15"/>
  <c r="AA9" i="15"/>
  <c r="AN9" i="15"/>
  <c r="AA13" i="15"/>
  <c r="AN13" i="15"/>
  <c r="AA17" i="15"/>
  <c r="AN17" i="15"/>
  <c r="AA21" i="15"/>
  <c r="AN21" i="15"/>
  <c r="AA25" i="15"/>
  <c r="AN25" i="15"/>
  <c r="AA29" i="15"/>
  <c r="AN29" i="15"/>
  <c r="AA33" i="15"/>
  <c r="AN33" i="15"/>
  <c r="AA37" i="15"/>
  <c r="AN37" i="15"/>
  <c r="AA41" i="15"/>
  <c r="AN41" i="15"/>
  <c r="AA45" i="15"/>
  <c r="AN45" i="15"/>
  <c r="AA12" i="15"/>
  <c r="AN12" i="15"/>
  <c r="AA20" i="15"/>
  <c r="AN20" i="15"/>
  <c r="AA28" i="15"/>
  <c r="AN28" i="15"/>
  <c r="AA36" i="15"/>
  <c r="AN36" i="15"/>
  <c r="AA44" i="15"/>
  <c r="AN44" i="15"/>
  <c r="AA6" i="15"/>
  <c r="AN6" i="15"/>
  <c r="AA18" i="15"/>
  <c r="AN18" i="15"/>
  <c r="AA30" i="15"/>
  <c r="AN30" i="15"/>
  <c r="AA38" i="15"/>
  <c r="AN38" i="15"/>
  <c r="AA5" i="15"/>
  <c r="AN5" i="15"/>
  <c r="AA73" i="15"/>
  <c r="AN73" i="15"/>
  <c r="AA93" i="15"/>
  <c r="AN93" i="15"/>
  <c r="AA50" i="15"/>
  <c r="AN50" i="15"/>
  <c r="AA68" i="15"/>
  <c r="AN68" i="15"/>
  <c r="AA84" i="15"/>
  <c r="AN84" i="15"/>
  <c r="AA100" i="15"/>
  <c r="AN100" i="15"/>
  <c r="AA62" i="15"/>
  <c r="AN62" i="15"/>
  <c r="AA78" i="15"/>
  <c r="AN78" i="15"/>
  <c r="AA94" i="15"/>
  <c r="AN94" i="15"/>
  <c r="AA69" i="15"/>
  <c r="AN69" i="15"/>
  <c r="AA75" i="15"/>
  <c r="AN75" i="15"/>
  <c r="AA99" i="15"/>
  <c r="AN99" i="15"/>
  <c r="AA52" i="15"/>
  <c r="AN52" i="15"/>
  <c r="AA87" i="15"/>
  <c r="AN87" i="15"/>
  <c r="AA11" i="15"/>
  <c r="AN11" i="15"/>
  <c r="AA19" i="15"/>
  <c r="AN19" i="15"/>
  <c r="AA27" i="15"/>
  <c r="AN27" i="15"/>
  <c r="AA39" i="15"/>
  <c r="AN39" i="15"/>
  <c r="AA47" i="15"/>
  <c r="AN47" i="15"/>
  <c r="AA8" i="15"/>
  <c r="AN8" i="15"/>
  <c r="AA24" i="15"/>
  <c r="AN24" i="15"/>
  <c r="AA10" i="15"/>
  <c r="AN10" i="15"/>
  <c r="AA34" i="15"/>
  <c r="AN34" i="15"/>
  <c r="AA55" i="15"/>
  <c r="AN55" i="15"/>
  <c r="AA57" i="15"/>
  <c r="AN57" i="15"/>
  <c r="AA77" i="15"/>
  <c r="AN77" i="15"/>
  <c r="AA56" i="15"/>
  <c r="AN56" i="15"/>
  <c r="AA64" i="15"/>
  <c r="AN64" i="15"/>
  <c r="AA72" i="15"/>
  <c r="AN72" i="15"/>
  <c r="AA80" i="15"/>
  <c r="AN80" i="15"/>
  <c r="AA88" i="15"/>
  <c r="AN88" i="15"/>
  <c r="AA96" i="15"/>
  <c r="AN96" i="15"/>
  <c r="AA53" i="15"/>
  <c r="AN53" i="15"/>
  <c r="AA91" i="15"/>
  <c r="AN91" i="15"/>
  <c r="AA85" i="15"/>
  <c r="AN85" i="15"/>
  <c r="AA58" i="15"/>
  <c r="AN58" i="15"/>
  <c r="AA66" i="15"/>
  <c r="AN66" i="15"/>
  <c r="AA74" i="15"/>
  <c r="AN74" i="15"/>
  <c r="AA82" i="15"/>
  <c r="AN82" i="15"/>
  <c r="AA90" i="15"/>
  <c r="AN90" i="15"/>
  <c r="AA98" i="15"/>
  <c r="AN98" i="15"/>
  <c r="AA40" i="15"/>
  <c r="AN40" i="15"/>
  <c r="AA48" i="15"/>
  <c r="AN48" i="15"/>
  <c r="AA59" i="15"/>
  <c r="AN59" i="15"/>
  <c r="AA83" i="15"/>
  <c r="AN83" i="15"/>
  <c r="AA46" i="15"/>
  <c r="AN46" i="15"/>
  <c r="AA65" i="15"/>
  <c r="AN65" i="15"/>
  <c r="AA71" i="15"/>
  <c r="AN71" i="15"/>
  <c r="AA81" i="15"/>
  <c r="AN81" i="15"/>
  <c r="AA97" i="15"/>
  <c r="AN97" i="15"/>
  <c r="AA79" i="15"/>
  <c r="AN79" i="15"/>
  <c r="O85" i="2"/>
  <c r="O62" i="2"/>
  <c r="L87" i="2"/>
  <c r="M86" i="2"/>
  <c r="P86" i="2" s="1"/>
  <c r="L64" i="2"/>
  <c r="M63" i="2"/>
  <c r="P63" i="2" s="1"/>
  <c r="M26" i="14"/>
  <c r="W26" i="14" s="1"/>
  <c r="M94" i="14"/>
  <c r="M95" i="14"/>
  <c r="W95" i="14" s="1"/>
  <c r="M96" i="14"/>
  <c r="M97" i="14"/>
  <c r="W97" i="14" s="1"/>
  <c r="M98" i="14"/>
  <c r="M99" i="14"/>
  <c r="W99" i="14" s="1"/>
  <c r="M100" i="14"/>
  <c r="M101" i="14"/>
  <c r="W101" i="14" s="1"/>
  <c r="M102" i="14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2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AB103" i="14"/>
  <c r="AH102" i="14"/>
  <c r="AE102" i="14"/>
  <c r="U102" i="14"/>
  <c r="T102" i="14"/>
  <c r="L102" i="14"/>
  <c r="AH101" i="14"/>
  <c r="AE101" i="14"/>
  <c r="U101" i="14"/>
  <c r="T101" i="14"/>
  <c r="L101" i="14"/>
  <c r="AH100" i="14"/>
  <c r="AE100" i="14"/>
  <c r="U100" i="14"/>
  <c r="T100" i="14"/>
  <c r="L100" i="14"/>
  <c r="V100" i="14" s="1"/>
  <c r="AH99" i="14"/>
  <c r="AE99" i="14"/>
  <c r="U99" i="14"/>
  <c r="T99" i="14"/>
  <c r="L99" i="14"/>
  <c r="AH98" i="14"/>
  <c r="AE98" i="14"/>
  <c r="U98" i="14"/>
  <c r="T98" i="14"/>
  <c r="L98" i="14"/>
  <c r="V98" i="14" s="1"/>
  <c r="AH97" i="14"/>
  <c r="AE97" i="14"/>
  <c r="U97" i="14"/>
  <c r="T97" i="14"/>
  <c r="L97" i="14"/>
  <c r="AH96" i="14"/>
  <c r="AE96" i="14"/>
  <c r="U96" i="14"/>
  <c r="T96" i="14"/>
  <c r="L96" i="14"/>
  <c r="V96" i="14" s="1"/>
  <c r="AH95" i="14"/>
  <c r="AE95" i="14"/>
  <c r="U95" i="14"/>
  <c r="T95" i="14"/>
  <c r="L95" i="14"/>
  <c r="AH94" i="14"/>
  <c r="AE94" i="14"/>
  <c r="U94" i="14"/>
  <c r="T94" i="14"/>
  <c r="L94" i="14"/>
  <c r="V94" i="14" s="1"/>
  <c r="AH93" i="14"/>
  <c r="AE93" i="14"/>
  <c r="U93" i="14"/>
  <c r="T93" i="14"/>
  <c r="AH92" i="14"/>
  <c r="AE92" i="14"/>
  <c r="U92" i="14"/>
  <c r="T92" i="14"/>
  <c r="AH91" i="14"/>
  <c r="AE91" i="14"/>
  <c r="U91" i="14"/>
  <c r="T91" i="14"/>
  <c r="AH90" i="14"/>
  <c r="AE90" i="14"/>
  <c r="U90" i="14"/>
  <c r="T90" i="14"/>
  <c r="AH89" i="14"/>
  <c r="AE89" i="14"/>
  <c r="U89" i="14"/>
  <c r="T89" i="14"/>
  <c r="AH88" i="14"/>
  <c r="AE88" i="14"/>
  <c r="U88" i="14"/>
  <c r="T88" i="14"/>
  <c r="AH87" i="14"/>
  <c r="AE87" i="14"/>
  <c r="U87" i="14"/>
  <c r="T87" i="14"/>
  <c r="AH86" i="14"/>
  <c r="AE86" i="14"/>
  <c r="U86" i="14"/>
  <c r="T86" i="14"/>
  <c r="AH85" i="14"/>
  <c r="AE85" i="14"/>
  <c r="U85" i="14"/>
  <c r="T85" i="14"/>
  <c r="AH84" i="14"/>
  <c r="AE84" i="14"/>
  <c r="U84" i="14"/>
  <c r="T84" i="14"/>
  <c r="AH83" i="14"/>
  <c r="AE83" i="14"/>
  <c r="U83" i="14"/>
  <c r="T83" i="14"/>
  <c r="AH82" i="14"/>
  <c r="AE82" i="14"/>
  <c r="U82" i="14"/>
  <c r="T82" i="14"/>
  <c r="AH81" i="14"/>
  <c r="AE81" i="14"/>
  <c r="U81" i="14"/>
  <c r="T81" i="14"/>
  <c r="AH80" i="14"/>
  <c r="AE80" i="14"/>
  <c r="U80" i="14"/>
  <c r="T80" i="14"/>
  <c r="AH79" i="14"/>
  <c r="AE79" i="14"/>
  <c r="U79" i="14"/>
  <c r="T79" i="14"/>
  <c r="AH78" i="14"/>
  <c r="AE78" i="14"/>
  <c r="U78" i="14"/>
  <c r="T78" i="14"/>
  <c r="AH77" i="14"/>
  <c r="AE77" i="14"/>
  <c r="U77" i="14"/>
  <c r="T77" i="14"/>
  <c r="AH76" i="14"/>
  <c r="AE76" i="14"/>
  <c r="U76" i="14"/>
  <c r="T76" i="14"/>
  <c r="AH75" i="14"/>
  <c r="AE75" i="14"/>
  <c r="U75" i="14"/>
  <c r="T75" i="14"/>
  <c r="AH74" i="14"/>
  <c r="AE74" i="14"/>
  <c r="U74" i="14"/>
  <c r="T74" i="14"/>
  <c r="AH73" i="14"/>
  <c r="AE73" i="14"/>
  <c r="U73" i="14"/>
  <c r="T73" i="14"/>
  <c r="AH72" i="14"/>
  <c r="AE72" i="14"/>
  <c r="U72" i="14"/>
  <c r="T72" i="14"/>
  <c r="AH71" i="14"/>
  <c r="AE71" i="14"/>
  <c r="U71" i="14"/>
  <c r="T71" i="14"/>
  <c r="AH70" i="14"/>
  <c r="AE70" i="14"/>
  <c r="U70" i="14"/>
  <c r="T70" i="14"/>
  <c r="AH69" i="14"/>
  <c r="AE69" i="14"/>
  <c r="U69" i="14"/>
  <c r="T69" i="14"/>
  <c r="AH68" i="14"/>
  <c r="AE68" i="14"/>
  <c r="U68" i="14"/>
  <c r="T68" i="14"/>
  <c r="AH67" i="14"/>
  <c r="AE67" i="14"/>
  <c r="U67" i="14"/>
  <c r="T67" i="14"/>
  <c r="AH66" i="14"/>
  <c r="AE66" i="14"/>
  <c r="U66" i="14"/>
  <c r="T66" i="14"/>
  <c r="AH65" i="14"/>
  <c r="AE65" i="14"/>
  <c r="U65" i="14"/>
  <c r="T65" i="14"/>
  <c r="AH64" i="14"/>
  <c r="AE64" i="14"/>
  <c r="U64" i="14"/>
  <c r="T64" i="14"/>
  <c r="AH63" i="14"/>
  <c r="AE63" i="14"/>
  <c r="U63" i="14"/>
  <c r="T63" i="14"/>
  <c r="AH62" i="14"/>
  <c r="AE62" i="14"/>
  <c r="U62" i="14"/>
  <c r="T62" i="14"/>
  <c r="AH61" i="14"/>
  <c r="AE61" i="14"/>
  <c r="U61" i="14"/>
  <c r="T61" i="14"/>
  <c r="AH60" i="14"/>
  <c r="AE60" i="14"/>
  <c r="U60" i="14"/>
  <c r="T60" i="14"/>
  <c r="AH59" i="14"/>
  <c r="AE59" i="14"/>
  <c r="U59" i="14"/>
  <c r="T59" i="14"/>
  <c r="AH58" i="14"/>
  <c r="AE58" i="14"/>
  <c r="U58" i="14"/>
  <c r="T58" i="14"/>
  <c r="AH57" i="14"/>
  <c r="AE57" i="14"/>
  <c r="U57" i="14"/>
  <c r="T57" i="14"/>
  <c r="AH56" i="14"/>
  <c r="AE56" i="14"/>
  <c r="U56" i="14"/>
  <c r="T56" i="14"/>
  <c r="AH55" i="14"/>
  <c r="AE55" i="14"/>
  <c r="U55" i="14"/>
  <c r="T55" i="14"/>
  <c r="AH54" i="14"/>
  <c r="AE54" i="14"/>
  <c r="U54" i="14"/>
  <c r="T54" i="14"/>
  <c r="AH53" i="14"/>
  <c r="AE53" i="14"/>
  <c r="U53" i="14"/>
  <c r="T53" i="14"/>
  <c r="AH52" i="14"/>
  <c r="AE52" i="14"/>
  <c r="U52" i="14"/>
  <c r="T52" i="14"/>
  <c r="AH51" i="14"/>
  <c r="AE51" i="14"/>
  <c r="U51" i="14"/>
  <c r="T51" i="14"/>
  <c r="AH50" i="14"/>
  <c r="AE50" i="14"/>
  <c r="U50" i="14"/>
  <c r="T50" i="14"/>
  <c r="AH49" i="14"/>
  <c r="AE49" i="14"/>
  <c r="U49" i="14"/>
  <c r="T49" i="14"/>
  <c r="AH48" i="14"/>
  <c r="AE48" i="14"/>
  <c r="U48" i="14"/>
  <c r="T48" i="14"/>
  <c r="AH47" i="14"/>
  <c r="AE47" i="14"/>
  <c r="U47" i="14"/>
  <c r="T47" i="14"/>
  <c r="AH46" i="14"/>
  <c r="AE46" i="14"/>
  <c r="U46" i="14"/>
  <c r="T46" i="14"/>
  <c r="AH45" i="14"/>
  <c r="AE45" i="14"/>
  <c r="U45" i="14"/>
  <c r="T45" i="14"/>
  <c r="AH44" i="14"/>
  <c r="AE44" i="14"/>
  <c r="U44" i="14"/>
  <c r="T44" i="14"/>
  <c r="AH43" i="14"/>
  <c r="AE43" i="14"/>
  <c r="U43" i="14"/>
  <c r="T43" i="14"/>
  <c r="AH42" i="14"/>
  <c r="AE42" i="14"/>
  <c r="U42" i="14"/>
  <c r="T42" i="14"/>
  <c r="AH41" i="14"/>
  <c r="AE41" i="14"/>
  <c r="U41" i="14"/>
  <c r="T41" i="14"/>
  <c r="AH40" i="14"/>
  <c r="AE40" i="14"/>
  <c r="U40" i="14"/>
  <c r="T40" i="14"/>
  <c r="AH39" i="14"/>
  <c r="AE39" i="14"/>
  <c r="U39" i="14"/>
  <c r="T39" i="14"/>
  <c r="AH38" i="14"/>
  <c r="AE38" i="14"/>
  <c r="U38" i="14"/>
  <c r="T38" i="14"/>
  <c r="AH37" i="14"/>
  <c r="AE37" i="14"/>
  <c r="U37" i="14"/>
  <c r="T37" i="14"/>
  <c r="AH36" i="14"/>
  <c r="AE36" i="14"/>
  <c r="U36" i="14"/>
  <c r="T36" i="14"/>
  <c r="AH35" i="14"/>
  <c r="AE35" i="14"/>
  <c r="U35" i="14"/>
  <c r="T35" i="14"/>
  <c r="AH34" i="14"/>
  <c r="AE34" i="14"/>
  <c r="U34" i="14"/>
  <c r="T34" i="14"/>
  <c r="AH33" i="14"/>
  <c r="AE33" i="14"/>
  <c r="U33" i="14"/>
  <c r="T33" i="14"/>
  <c r="AH32" i="14"/>
  <c r="AE32" i="14"/>
  <c r="U32" i="14"/>
  <c r="T32" i="14"/>
  <c r="AH31" i="14"/>
  <c r="AE31" i="14"/>
  <c r="U31" i="14"/>
  <c r="T31" i="14"/>
  <c r="AH30" i="14"/>
  <c r="AE30" i="14"/>
  <c r="U30" i="14"/>
  <c r="T30" i="14"/>
  <c r="AH29" i="14"/>
  <c r="AE29" i="14"/>
  <c r="U29" i="14"/>
  <c r="T29" i="14"/>
  <c r="AH28" i="14"/>
  <c r="AE28" i="14"/>
  <c r="U28" i="14"/>
  <c r="T28" i="14"/>
  <c r="AH27" i="14"/>
  <c r="AE27" i="14"/>
  <c r="U27" i="14"/>
  <c r="T27" i="14"/>
  <c r="AH26" i="14"/>
  <c r="AE26" i="14"/>
  <c r="U26" i="14"/>
  <c r="T26" i="14"/>
  <c r="L26" i="14"/>
  <c r="AH25" i="14"/>
  <c r="AE25" i="14"/>
  <c r="U25" i="14"/>
  <c r="T25" i="14"/>
  <c r="AH24" i="14"/>
  <c r="AE24" i="14"/>
  <c r="U24" i="14"/>
  <c r="T24" i="14"/>
  <c r="AH23" i="14"/>
  <c r="AE23" i="14"/>
  <c r="U23" i="14"/>
  <c r="T23" i="14"/>
  <c r="AH22" i="14"/>
  <c r="AE22" i="14"/>
  <c r="U22" i="14"/>
  <c r="T22" i="14"/>
  <c r="AH21" i="14"/>
  <c r="AE21" i="14"/>
  <c r="U21" i="14"/>
  <c r="T21" i="14"/>
  <c r="AH20" i="14"/>
  <c r="AE20" i="14"/>
  <c r="U20" i="14"/>
  <c r="T20" i="14"/>
  <c r="AH19" i="14"/>
  <c r="AE19" i="14"/>
  <c r="U19" i="14"/>
  <c r="T19" i="14"/>
  <c r="AH18" i="14"/>
  <c r="AE18" i="14"/>
  <c r="U18" i="14"/>
  <c r="T18" i="14"/>
  <c r="AH17" i="14"/>
  <c r="AE17" i="14"/>
  <c r="U17" i="14"/>
  <c r="T17" i="14"/>
  <c r="AH16" i="14"/>
  <c r="AE16" i="14"/>
  <c r="U16" i="14"/>
  <c r="T16" i="14"/>
  <c r="AH15" i="14"/>
  <c r="AE15" i="14"/>
  <c r="U15" i="14"/>
  <c r="T15" i="14"/>
  <c r="AH14" i="14"/>
  <c r="AE14" i="14"/>
  <c r="U14" i="14"/>
  <c r="T14" i="14"/>
  <c r="AH13" i="14"/>
  <c r="AE13" i="14"/>
  <c r="U13" i="14"/>
  <c r="T13" i="14"/>
  <c r="AH12" i="14"/>
  <c r="AE12" i="14"/>
  <c r="U12" i="14"/>
  <c r="T12" i="14"/>
  <c r="AH11" i="14"/>
  <c r="AE11" i="14"/>
  <c r="U11" i="14"/>
  <c r="T11" i="14"/>
  <c r="AH10" i="14"/>
  <c r="AE10" i="14"/>
  <c r="U10" i="14"/>
  <c r="T10" i="14"/>
  <c r="AH9" i="14"/>
  <c r="AE9" i="14"/>
  <c r="U9" i="14"/>
  <c r="T9" i="14"/>
  <c r="AH8" i="14"/>
  <c r="AE8" i="14"/>
  <c r="U8" i="14"/>
  <c r="T8" i="14"/>
  <c r="AH7" i="14"/>
  <c r="AE7" i="14"/>
  <c r="U7" i="14"/>
  <c r="T7" i="14"/>
  <c r="AH6" i="14"/>
  <c r="AE6" i="14"/>
  <c r="U6" i="14"/>
  <c r="T6" i="14"/>
  <c r="AH5" i="14"/>
  <c r="AE5" i="14"/>
  <c r="U5" i="14"/>
  <c r="T5" i="14"/>
  <c r="AH4" i="14"/>
  <c r="AE4" i="14"/>
  <c r="U4" i="14"/>
  <c r="T4" i="14"/>
  <c r="S26" i="14" l="1"/>
  <c r="O63" i="2"/>
  <c r="O86" i="2"/>
  <c r="L65" i="2"/>
  <c r="M64" i="2"/>
  <c r="P64" i="2" s="1"/>
  <c r="L88" i="2"/>
  <c r="M87" i="2"/>
  <c r="P87" i="2" s="1"/>
  <c r="AC26" i="14"/>
  <c r="AD26" i="14" s="1"/>
  <c r="S102" i="14"/>
  <c r="AH103" i="14"/>
  <c r="V102" i="14"/>
  <c r="AF26" i="14"/>
  <c r="AG26" i="14" s="1"/>
  <c r="S101" i="14"/>
  <c r="AF101" i="14"/>
  <c r="AG101" i="14" s="1"/>
  <c r="U103" i="14"/>
  <c r="C20" i="6" s="1"/>
  <c r="S95" i="14"/>
  <c r="S99" i="14"/>
  <c r="AF99" i="14"/>
  <c r="AG99" i="14" s="1"/>
  <c r="S97" i="14"/>
  <c r="AF97" i="14"/>
  <c r="AG97" i="14" s="1"/>
  <c r="S98" i="14"/>
  <c r="S94" i="14"/>
  <c r="AF95" i="14"/>
  <c r="AG95" i="14" s="1"/>
  <c r="AC97" i="14"/>
  <c r="AD97" i="14" s="1"/>
  <c r="AF98" i="14"/>
  <c r="AG98" i="14" s="1"/>
  <c r="AC99" i="14"/>
  <c r="AD99" i="14" s="1"/>
  <c r="AC101" i="14"/>
  <c r="AD101" i="14" s="1"/>
  <c r="AF102" i="14"/>
  <c r="AG102" i="14" s="1"/>
  <c r="AF94" i="14"/>
  <c r="AG94" i="14" s="1"/>
  <c r="AC95" i="14"/>
  <c r="AD95" i="14" s="1"/>
  <c r="AE103" i="14"/>
  <c r="T103" i="14"/>
  <c r="B20" i="6" s="1"/>
  <c r="P26" i="14"/>
  <c r="AM26" i="14" s="1"/>
  <c r="AI26" i="14"/>
  <c r="AJ26" i="14" s="1"/>
  <c r="V26" i="14"/>
  <c r="R26" i="14"/>
  <c r="N26" i="14"/>
  <c r="R96" i="14"/>
  <c r="N96" i="14"/>
  <c r="W96" i="14"/>
  <c r="AI96" i="14"/>
  <c r="AJ96" i="14" s="1"/>
  <c r="R100" i="14"/>
  <c r="N100" i="14"/>
  <c r="W100" i="14"/>
  <c r="AI100" i="14"/>
  <c r="AJ100" i="14" s="1"/>
  <c r="R94" i="14"/>
  <c r="N94" i="14"/>
  <c r="W94" i="14"/>
  <c r="AI94" i="14"/>
  <c r="AJ94" i="14" s="1"/>
  <c r="AF96" i="14"/>
  <c r="AG96" i="14" s="1"/>
  <c r="S100" i="14"/>
  <c r="AF100" i="14"/>
  <c r="AG100" i="14" s="1"/>
  <c r="R98" i="14"/>
  <c r="N98" i="14"/>
  <c r="W98" i="14"/>
  <c r="AI98" i="14"/>
  <c r="AJ98" i="14" s="1"/>
  <c r="R102" i="14"/>
  <c r="N102" i="14"/>
  <c r="W102" i="14"/>
  <c r="AI102" i="14"/>
  <c r="AJ102" i="14" s="1"/>
  <c r="P94" i="14"/>
  <c r="AM94" i="14" s="1"/>
  <c r="AC94" i="14"/>
  <c r="AD94" i="14" s="1"/>
  <c r="N95" i="14"/>
  <c r="R95" i="14"/>
  <c r="V95" i="14"/>
  <c r="AI95" i="14"/>
  <c r="AJ95" i="14" s="1"/>
  <c r="P96" i="14"/>
  <c r="AM96" i="14" s="1"/>
  <c r="AC96" i="14"/>
  <c r="AD96" i="14" s="1"/>
  <c r="N97" i="14"/>
  <c r="R97" i="14"/>
  <c r="V97" i="14"/>
  <c r="AI97" i="14"/>
  <c r="AJ97" i="14" s="1"/>
  <c r="P98" i="14"/>
  <c r="AM98" i="14" s="1"/>
  <c r="AC98" i="14"/>
  <c r="AD98" i="14" s="1"/>
  <c r="N99" i="14"/>
  <c r="R99" i="14"/>
  <c r="V99" i="14"/>
  <c r="AI99" i="14"/>
  <c r="AJ99" i="14" s="1"/>
  <c r="P100" i="14"/>
  <c r="AM100" i="14" s="1"/>
  <c r="AC100" i="14"/>
  <c r="AD100" i="14" s="1"/>
  <c r="N101" i="14"/>
  <c r="R101" i="14"/>
  <c r="V101" i="14"/>
  <c r="AI101" i="14"/>
  <c r="AJ101" i="14" s="1"/>
  <c r="P102" i="14"/>
  <c r="AM102" i="14" s="1"/>
  <c r="AC102" i="14"/>
  <c r="AD102" i="14" s="1"/>
  <c r="S96" i="14"/>
  <c r="P95" i="14"/>
  <c r="AM95" i="14" s="1"/>
  <c r="P97" i="14"/>
  <c r="AM97" i="14" s="1"/>
  <c r="P99" i="14"/>
  <c r="AM99" i="14" s="1"/>
  <c r="P101" i="14"/>
  <c r="AM101" i="14" s="1"/>
  <c r="I20" i="6" l="1"/>
  <c r="O64" i="2"/>
  <c r="O87" i="2"/>
  <c r="L89" i="2"/>
  <c r="M88" i="2"/>
  <c r="P88" i="2" s="1"/>
  <c r="L66" i="2"/>
  <c r="M65" i="2"/>
  <c r="P65" i="2" s="1"/>
  <c r="O102" i="14"/>
  <c r="Y102" i="14" s="1"/>
  <c r="X102" i="14"/>
  <c r="Q97" i="14"/>
  <c r="Z97" i="14"/>
  <c r="Z98" i="14"/>
  <c r="Q98" i="14"/>
  <c r="X97" i="14"/>
  <c r="O97" i="14"/>
  <c r="Y97" i="14" s="1"/>
  <c r="Q26" i="14"/>
  <c r="Z26" i="14"/>
  <c r="X99" i="14"/>
  <c r="O99" i="14"/>
  <c r="Y99" i="14" s="1"/>
  <c r="O94" i="14"/>
  <c r="Y94" i="14" s="1"/>
  <c r="X94" i="14"/>
  <c r="Z96" i="14"/>
  <c r="Q96" i="14"/>
  <c r="X95" i="14"/>
  <c r="O95" i="14"/>
  <c r="Y95" i="14" s="1"/>
  <c r="O100" i="14"/>
  <c r="Y100" i="14" s="1"/>
  <c r="X100" i="14"/>
  <c r="O26" i="14"/>
  <c r="Y26" i="14" s="1"/>
  <c r="X26" i="14"/>
  <c r="Q95" i="14"/>
  <c r="Z95" i="14"/>
  <c r="Z100" i="14"/>
  <c r="Q100" i="14"/>
  <c r="Q99" i="14"/>
  <c r="Z99" i="14"/>
  <c r="Q101" i="14"/>
  <c r="Z101" i="14"/>
  <c r="Z102" i="14"/>
  <c r="Q102" i="14"/>
  <c r="X101" i="14"/>
  <c r="O101" i="14"/>
  <c r="Y101" i="14" s="1"/>
  <c r="Z94" i="14"/>
  <c r="Q94" i="14"/>
  <c r="O98" i="14"/>
  <c r="Y98" i="14" s="1"/>
  <c r="X98" i="14"/>
  <c r="O96" i="14"/>
  <c r="Y96" i="14" s="1"/>
  <c r="X96" i="14"/>
  <c r="AA26" i="14" l="1"/>
  <c r="AN26" i="14"/>
  <c r="AA97" i="14"/>
  <c r="AN97" i="14"/>
  <c r="AA94" i="14"/>
  <c r="AN94" i="14"/>
  <c r="AA101" i="14"/>
  <c r="AN101" i="14"/>
  <c r="AA95" i="14"/>
  <c r="AN95" i="14"/>
  <c r="AA99" i="14"/>
  <c r="AN99" i="14"/>
  <c r="AA102" i="14"/>
  <c r="AN102" i="14"/>
  <c r="AA100" i="14"/>
  <c r="AN100" i="14"/>
  <c r="AA96" i="14"/>
  <c r="AN96" i="14"/>
  <c r="AA98" i="14"/>
  <c r="AN98" i="14"/>
  <c r="O88" i="2"/>
  <c r="O65" i="2"/>
  <c r="L67" i="2"/>
  <c r="M66" i="2"/>
  <c r="P66" i="2" s="1"/>
  <c r="L90" i="2"/>
  <c r="M89" i="2"/>
  <c r="P89" i="2" s="1"/>
  <c r="AI5" i="8"/>
  <c r="AF5" i="8"/>
  <c r="P5" i="8"/>
  <c r="AM5" i="8" s="1"/>
  <c r="N5" i="8"/>
  <c r="AB5" i="13"/>
  <c r="AB6" i="13"/>
  <c r="AB7" i="13"/>
  <c r="AB8" i="13"/>
  <c r="AB9" i="13"/>
  <c r="AB10" i="13"/>
  <c r="AB11" i="13"/>
  <c r="AB12" i="13"/>
  <c r="AB13" i="13"/>
  <c r="AB14" i="13"/>
  <c r="O89" i="2" l="1"/>
  <c r="O66" i="2"/>
  <c r="L91" i="2"/>
  <c r="M90" i="2"/>
  <c r="P90" i="2"/>
  <c r="M67" i="2"/>
  <c r="P67" i="2" s="1"/>
  <c r="AB103" i="13"/>
  <c r="AH102" i="13"/>
  <c r="AE102" i="13"/>
  <c r="U102" i="13"/>
  <c r="T102" i="13"/>
  <c r="L102" i="13"/>
  <c r="AH101" i="13"/>
  <c r="AE101" i="13"/>
  <c r="U101" i="13"/>
  <c r="T101" i="13"/>
  <c r="L101" i="13"/>
  <c r="AH100" i="13"/>
  <c r="AE100" i="13"/>
  <c r="W100" i="13"/>
  <c r="U100" i="13"/>
  <c r="T100" i="13"/>
  <c r="L100" i="13"/>
  <c r="AH99" i="13"/>
  <c r="AE99" i="13"/>
  <c r="U99" i="13"/>
  <c r="T99" i="13"/>
  <c r="L99" i="13"/>
  <c r="AH98" i="13"/>
  <c r="AE98" i="13"/>
  <c r="U98" i="13"/>
  <c r="T98" i="13"/>
  <c r="W98" i="13"/>
  <c r="L98" i="13"/>
  <c r="AH97" i="13"/>
  <c r="AE97" i="13"/>
  <c r="U97" i="13"/>
  <c r="T97" i="13"/>
  <c r="L97" i="13"/>
  <c r="AH96" i="13"/>
  <c r="AE96" i="13"/>
  <c r="U96" i="13"/>
  <c r="T96" i="13"/>
  <c r="L96" i="13"/>
  <c r="V96" i="13" s="1"/>
  <c r="AH95" i="13"/>
  <c r="AE95" i="13"/>
  <c r="U95" i="13"/>
  <c r="T95" i="13"/>
  <c r="L95" i="13"/>
  <c r="AH94" i="13"/>
  <c r="AE94" i="13"/>
  <c r="U94" i="13"/>
  <c r="T94" i="13"/>
  <c r="L94" i="13"/>
  <c r="V94" i="13" s="1"/>
  <c r="AH93" i="13"/>
  <c r="AE93" i="13"/>
  <c r="U93" i="13"/>
  <c r="T93" i="13"/>
  <c r="L93" i="13"/>
  <c r="AH92" i="13"/>
  <c r="AE92" i="13"/>
  <c r="W92" i="13"/>
  <c r="U92" i="13"/>
  <c r="T92" i="13"/>
  <c r="L92" i="13"/>
  <c r="S92" i="13" s="1"/>
  <c r="AH91" i="13"/>
  <c r="AE91" i="13"/>
  <c r="U91" i="13"/>
  <c r="T91" i="13"/>
  <c r="L91" i="13"/>
  <c r="AH90" i="13"/>
  <c r="AE90" i="13"/>
  <c r="W90" i="13"/>
  <c r="U90" i="13"/>
  <c r="T90" i="13"/>
  <c r="L90" i="13"/>
  <c r="S90" i="13" s="1"/>
  <c r="AH89" i="13"/>
  <c r="AE89" i="13"/>
  <c r="U89" i="13"/>
  <c r="T89" i="13"/>
  <c r="L89" i="13"/>
  <c r="AH88" i="13"/>
  <c r="AE88" i="13"/>
  <c r="U88" i="13"/>
  <c r="T88" i="13"/>
  <c r="L88" i="13"/>
  <c r="V88" i="13" s="1"/>
  <c r="AH87" i="13"/>
  <c r="AE87" i="13"/>
  <c r="U87" i="13"/>
  <c r="T87" i="13"/>
  <c r="W87" i="13"/>
  <c r="L87" i="13"/>
  <c r="S87" i="13" s="1"/>
  <c r="AH86" i="13"/>
  <c r="AE86" i="13"/>
  <c r="U86" i="13"/>
  <c r="T86" i="13"/>
  <c r="L86" i="13"/>
  <c r="V86" i="13" s="1"/>
  <c r="AH85" i="13"/>
  <c r="AE85" i="13"/>
  <c r="U85" i="13"/>
  <c r="T85" i="13"/>
  <c r="L85" i="13"/>
  <c r="AH84" i="13"/>
  <c r="AE84" i="13"/>
  <c r="U84" i="13"/>
  <c r="T84" i="13"/>
  <c r="W84" i="13"/>
  <c r="L84" i="13"/>
  <c r="AH83" i="13"/>
  <c r="AE83" i="13"/>
  <c r="U83" i="13"/>
  <c r="T83" i="13"/>
  <c r="L83" i="13"/>
  <c r="AH82" i="13"/>
  <c r="AE82" i="13"/>
  <c r="U82" i="13"/>
  <c r="T82" i="13"/>
  <c r="W82" i="13"/>
  <c r="L82" i="13"/>
  <c r="AH81" i="13"/>
  <c r="AE81" i="13"/>
  <c r="U81" i="13"/>
  <c r="T81" i="13"/>
  <c r="L81" i="13"/>
  <c r="AH80" i="13"/>
  <c r="AE80" i="13"/>
  <c r="U80" i="13"/>
  <c r="T80" i="13"/>
  <c r="L80" i="13"/>
  <c r="V80" i="13" s="1"/>
  <c r="AH79" i="13"/>
  <c r="AE79" i="13"/>
  <c r="U79" i="13"/>
  <c r="T79" i="13"/>
  <c r="L79" i="13"/>
  <c r="AH78" i="13"/>
  <c r="AE78" i="13"/>
  <c r="U78" i="13"/>
  <c r="T78" i="13"/>
  <c r="L78" i="13"/>
  <c r="AH77" i="13"/>
  <c r="AE77" i="13"/>
  <c r="U77" i="13"/>
  <c r="T77" i="13"/>
  <c r="L77" i="13"/>
  <c r="AH76" i="13"/>
  <c r="AE76" i="13"/>
  <c r="W76" i="13"/>
  <c r="U76" i="13"/>
  <c r="T76" i="13"/>
  <c r="L76" i="13"/>
  <c r="S76" i="13" s="1"/>
  <c r="AH75" i="13"/>
  <c r="AE75" i="13"/>
  <c r="U75" i="13"/>
  <c r="T75" i="13"/>
  <c r="L75" i="13"/>
  <c r="AH74" i="13"/>
  <c r="AE74" i="13"/>
  <c r="W74" i="13"/>
  <c r="U74" i="13"/>
  <c r="T74" i="13"/>
  <c r="L74" i="13"/>
  <c r="S74" i="13" s="1"/>
  <c r="AH73" i="13"/>
  <c r="AE73" i="13"/>
  <c r="U73" i="13"/>
  <c r="T73" i="13"/>
  <c r="L73" i="13"/>
  <c r="AH72" i="13"/>
  <c r="AE72" i="13"/>
  <c r="U72" i="13"/>
  <c r="T72" i="13"/>
  <c r="L72" i="13"/>
  <c r="V72" i="13" s="1"/>
  <c r="AH71" i="13"/>
  <c r="AE71" i="13"/>
  <c r="U71" i="13"/>
  <c r="T71" i="13"/>
  <c r="L71" i="13"/>
  <c r="AH70" i="13"/>
  <c r="AE70" i="13"/>
  <c r="U70" i="13"/>
  <c r="T70" i="13"/>
  <c r="W70" i="13"/>
  <c r="L70" i="13"/>
  <c r="AH69" i="13"/>
  <c r="AE69" i="13"/>
  <c r="U69" i="13"/>
  <c r="T69" i="13"/>
  <c r="L69" i="13"/>
  <c r="AH68" i="13"/>
  <c r="AE68" i="13"/>
  <c r="U68" i="13"/>
  <c r="T68" i="13"/>
  <c r="L68" i="13"/>
  <c r="AH67" i="13"/>
  <c r="AE67" i="13"/>
  <c r="U67" i="13"/>
  <c r="T67" i="13"/>
  <c r="L67" i="13"/>
  <c r="AH66" i="13"/>
  <c r="AE66" i="13"/>
  <c r="U66" i="13"/>
  <c r="T66" i="13"/>
  <c r="W66" i="13"/>
  <c r="L66" i="13"/>
  <c r="AH65" i="13"/>
  <c r="AE65" i="13"/>
  <c r="U65" i="13"/>
  <c r="T65" i="13"/>
  <c r="L65" i="13"/>
  <c r="AH64" i="13"/>
  <c r="AE64" i="13"/>
  <c r="U64" i="13"/>
  <c r="T64" i="13"/>
  <c r="L64" i="13"/>
  <c r="AH63" i="13"/>
  <c r="AE63" i="13"/>
  <c r="U63" i="13"/>
  <c r="T63" i="13"/>
  <c r="W63" i="13"/>
  <c r="L63" i="13"/>
  <c r="S63" i="13" s="1"/>
  <c r="AH62" i="13"/>
  <c r="AE62" i="13"/>
  <c r="U62" i="13"/>
  <c r="T62" i="13"/>
  <c r="L62" i="13"/>
  <c r="S62" i="13" s="1"/>
  <c r="AH61" i="13"/>
  <c r="AE61" i="13"/>
  <c r="U61" i="13"/>
  <c r="T61" i="13"/>
  <c r="L61" i="13"/>
  <c r="AH60" i="13"/>
  <c r="AE60" i="13"/>
  <c r="U60" i="13"/>
  <c r="T60" i="13"/>
  <c r="L60" i="13"/>
  <c r="AH59" i="13"/>
  <c r="AE59" i="13"/>
  <c r="U59" i="13"/>
  <c r="T59" i="13"/>
  <c r="W59" i="13"/>
  <c r="L59" i="13"/>
  <c r="S59" i="13" s="1"/>
  <c r="AH58" i="13"/>
  <c r="AE58" i="13"/>
  <c r="U58" i="13"/>
  <c r="T58" i="13"/>
  <c r="L58" i="13"/>
  <c r="S58" i="13" s="1"/>
  <c r="AH57" i="13"/>
  <c r="AE57" i="13"/>
  <c r="U57" i="13"/>
  <c r="T57" i="13"/>
  <c r="L57" i="13"/>
  <c r="AH56" i="13"/>
  <c r="AE56" i="13"/>
  <c r="W56" i="13"/>
  <c r="U56" i="13"/>
  <c r="T56" i="13"/>
  <c r="L56" i="13"/>
  <c r="AH55" i="13"/>
  <c r="AE55" i="13"/>
  <c r="U55" i="13"/>
  <c r="T55" i="13"/>
  <c r="W55" i="13"/>
  <c r="L55" i="13"/>
  <c r="AH54" i="13"/>
  <c r="AE54" i="13"/>
  <c r="U54" i="13"/>
  <c r="T54" i="13"/>
  <c r="L54" i="13"/>
  <c r="AH53" i="13"/>
  <c r="AE53" i="13"/>
  <c r="U53" i="13"/>
  <c r="T53" i="13"/>
  <c r="L53" i="13"/>
  <c r="AH52" i="13"/>
  <c r="AE52" i="13"/>
  <c r="U52" i="13"/>
  <c r="T52" i="13"/>
  <c r="L52" i="13"/>
  <c r="AH51" i="13"/>
  <c r="AE51" i="13"/>
  <c r="U51" i="13"/>
  <c r="T51" i="13"/>
  <c r="W51" i="13"/>
  <c r="L51" i="13"/>
  <c r="AH50" i="13"/>
  <c r="AE50" i="13"/>
  <c r="U50" i="13"/>
  <c r="T50" i="13"/>
  <c r="L50" i="13"/>
  <c r="V50" i="13" s="1"/>
  <c r="AH49" i="13"/>
  <c r="AE49" i="13"/>
  <c r="U49" i="13"/>
  <c r="T49" i="13"/>
  <c r="W49" i="13"/>
  <c r="L49" i="13"/>
  <c r="S49" i="13" s="1"/>
  <c r="AH48" i="13"/>
  <c r="AE48" i="13"/>
  <c r="U48" i="13"/>
  <c r="T48" i="13"/>
  <c r="L48" i="13"/>
  <c r="V48" i="13" s="1"/>
  <c r="AH47" i="13"/>
  <c r="AE47" i="13"/>
  <c r="U47" i="13"/>
  <c r="T47" i="13"/>
  <c r="W47" i="13"/>
  <c r="L47" i="13"/>
  <c r="AH46" i="13"/>
  <c r="AE46" i="13"/>
  <c r="U46" i="13"/>
  <c r="T46" i="13"/>
  <c r="L46" i="13"/>
  <c r="V46" i="13" s="1"/>
  <c r="AH45" i="13"/>
  <c r="AE45" i="13"/>
  <c r="U45" i="13"/>
  <c r="T45" i="13"/>
  <c r="W45" i="13"/>
  <c r="L45" i="13"/>
  <c r="AH44" i="13"/>
  <c r="AE44" i="13"/>
  <c r="U44" i="13"/>
  <c r="T44" i="13"/>
  <c r="L44" i="13"/>
  <c r="V44" i="13" s="1"/>
  <c r="AH43" i="13"/>
  <c r="AE43" i="13"/>
  <c r="U43" i="13"/>
  <c r="T43" i="13"/>
  <c r="L43" i="13"/>
  <c r="AH42" i="13"/>
  <c r="AE42" i="13"/>
  <c r="U42" i="13"/>
  <c r="T42" i="13"/>
  <c r="L42" i="13"/>
  <c r="V42" i="13" s="1"/>
  <c r="AH41" i="13"/>
  <c r="AE41" i="13"/>
  <c r="U41" i="13"/>
  <c r="T41" i="13"/>
  <c r="L41" i="13"/>
  <c r="AH40" i="13"/>
  <c r="AE40" i="13"/>
  <c r="U40" i="13"/>
  <c r="T40" i="13"/>
  <c r="L40" i="13"/>
  <c r="V40" i="13" s="1"/>
  <c r="AH39" i="13"/>
  <c r="AE39" i="13"/>
  <c r="U39" i="13"/>
  <c r="T39" i="13"/>
  <c r="L39" i="13"/>
  <c r="AH38" i="13"/>
  <c r="AE38" i="13"/>
  <c r="U38" i="13"/>
  <c r="T38" i="13"/>
  <c r="L38" i="13"/>
  <c r="V38" i="13" s="1"/>
  <c r="AH37" i="13"/>
  <c r="AE37" i="13"/>
  <c r="U37" i="13"/>
  <c r="T37" i="13"/>
  <c r="L37" i="13"/>
  <c r="AH36" i="13"/>
  <c r="AE36" i="13"/>
  <c r="U36" i="13"/>
  <c r="T36" i="13"/>
  <c r="L36" i="13"/>
  <c r="V36" i="13" s="1"/>
  <c r="AH35" i="13"/>
  <c r="AE35" i="13"/>
  <c r="U35" i="13"/>
  <c r="T35" i="13"/>
  <c r="L35" i="13"/>
  <c r="V35" i="13" s="1"/>
  <c r="AH34" i="13"/>
  <c r="AE34" i="13"/>
  <c r="U34" i="13"/>
  <c r="T34" i="13"/>
  <c r="L34" i="13"/>
  <c r="AH33" i="13"/>
  <c r="AE33" i="13"/>
  <c r="U33" i="13"/>
  <c r="T33" i="13"/>
  <c r="L33" i="13"/>
  <c r="V33" i="13" s="1"/>
  <c r="AH32" i="13"/>
  <c r="AE32" i="13"/>
  <c r="U32" i="13"/>
  <c r="T32" i="13"/>
  <c r="L32" i="13"/>
  <c r="AH31" i="13"/>
  <c r="AE31" i="13"/>
  <c r="U31" i="13"/>
  <c r="T31" i="13"/>
  <c r="L31" i="13"/>
  <c r="AH30" i="13"/>
  <c r="AE30" i="13"/>
  <c r="U30" i="13"/>
  <c r="T30" i="13"/>
  <c r="L30" i="13"/>
  <c r="AH29" i="13"/>
  <c r="AE29" i="13"/>
  <c r="U29" i="13"/>
  <c r="T29" i="13"/>
  <c r="L29" i="13"/>
  <c r="AH28" i="13"/>
  <c r="AE28" i="13"/>
  <c r="U28" i="13"/>
  <c r="T28" i="13"/>
  <c r="L28" i="13"/>
  <c r="AH27" i="13"/>
  <c r="AE27" i="13"/>
  <c r="U27" i="13"/>
  <c r="T27" i="13"/>
  <c r="L27" i="13"/>
  <c r="V27" i="13" s="1"/>
  <c r="AH26" i="13"/>
  <c r="AE26" i="13"/>
  <c r="U26" i="13"/>
  <c r="T26" i="13"/>
  <c r="L26" i="13"/>
  <c r="AH25" i="13"/>
  <c r="AE25" i="13"/>
  <c r="U25" i="13"/>
  <c r="T25" i="13"/>
  <c r="L25" i="13"/>
  <c r="V25" i="13" s="1"/>
  <c r="AH24" i="13"/>
  <c r="AE24" i="13"/>
  <c r="U24" i="13"/>
  <c r="T24" i="13"/>
  <c r="L24" i="13"/>
  <c r="V24" i="13" s="1"/>
  <c r="AH23" i="13"/>
  <c r="AE23" i="13"/>
  <c r="U23" i="13"/>
  <c r="T23" i="13"/>
  <c r="L23" i="13"/>
  <c r="V23" i="13" s="1"/>
  <c r="AH22" i="13"/>
  <c r="AE22" i="13"/>
  <c r="U22" i="13"/>
  <c r="T22" i="13"/>
  <c r="L22" i="13"/>
  <c r="V22" i="13" s="1"/>
  <c r="AH21" i="13"/>
  <c r="AE21" i="13"/>
  <c r="U21" i="13"/>
  <c r="T21" i="13"/>
  <c r="L21" i="13"/>
  <c r="V21" i="13" s="1"/>
  <c r="AH20" i="13"/>
  <c r="AE20" i="13"/>
  <c r="U20" i="13"/>
  <c r="T20" i="13"/>
  <c r="L20" i="13"/>
  <c r="V20" i="13" s="1"/>
  <c r="AH19" i="13"/>
  <c r="AE19" i="13"/>
  <c r="U19" i="13"/>
  <c r="T19" i="13"/>
  <c r="L19" i="13"/>
  <c r="V19" i="13" s="1"/>
  <c r="AH18" i="13"/>
  <c r="AE18" i="13"/>
  <c r="U18" i="13"/>
  <c r="T18" i="13"/>
  <c r="L18" i="13"/>
  <c r="V18" i="13" s="1"/>
  <c r="AH17" i="13"/>
  <c r="AE17" i="13"/>
  <c r="U17" i="13"/>
  <c r="T17" i="13"/>
  <c r="AH16" i="13"/>
  <c r="AE16" i="13"/>
  <c r="U16" i="13"/>
  <c r="T16" i="13"/>
  <c r="AH15" i="13"/>
  <c r="AE15" i="13"/>
  <c r="U15" i="13"/>
  <c r="T15" i="13"/>
  <c r="AH14" i="13"/>
  <c r="AE14" i="13"/>
  <c r="U14" i="13"/>
  <c r="T14" i="13"/>
  <c r="AH13" i="13"/>
  <c r="AE13" i="13"/>
  <c r="U13" i="13"/>
  <c r="T13" i="13"/>
  <c r="AH12" i="13"/>
  <c r="AE12" i="13"/>
  <c r="U12" i="13"/>
  <c r="T12" i="13"/>
  <c r="AH11" i="13"/>
  <c r="AE11" i="13"/>
  <c r="U11" i="13"/>
  <c r="T11" i="13"/>
  <c r="AH10" i="13"/>
  <c r="AE10" i="13"/>
  <c r="U10" i="13"/>
  <c r="T10" i="13"/>
  <c r="AH9" i="13"/>
  <c r="AE9" i="13"/>
  <c r="U9" i="13"/>
  <c r="T9" i="13"/>
  <c r="AH8" i="13"/>
  <c r="AE8" i="13"/>
  <c r="U8" i="13"/>
  <c r="T8" i="13"/>
  <c r="AH7" i="13"/>
  <c r="AE7" i="13"/>
  <c r="U7" i="13"/>
  <c r="T7" i="13"/>
  <c r="AH6" i="13"/>
  <c r="AE6" i="13"/>
  <c r="U6" i="13"/>
  <c r="T6" i="13"/>
  <c r="AH5" i="13"/>
  <c r="AE5" i="13"/>
  <c r="U5" i="13"/>
  <c r="T5" i="13"/>
  <c r="AH4" i="13"/>
  <c r="AE4" i="13"/>
  <c r="U4" i="13"/>
  <c r="T4" i="13"/>
  <c r="AB103" i="12"/>
  <c r="AH102" i="12"/>
  <c r="AE102" i="12"/>
  <c r="U102" i="12"/>
  <c r="T102" i="12"/>
  <c r="L102" i="12"/>
  <c r="V102" i="12" s="1"/>
  <c r="AH101" i="12"/>
  <c r="AE101" i="12"/>
  <c r="U101" i="12"/>
  <c r="T101" i="12"/>
  <c r="W101" i="12"/>
  <c r="L101" i="12"/>
  <c r="AC101" i="12" s="1"/>
  <c r="AD101" i="12" s="1"/>
  <c r="AH100" i="12"/>
  <c r="AE100" i="12"/>
  <c r="U100" i="12"/>
  <c r="T100" i="12"/>
  <c r="L100" i="12"/>
  <c r="V100" i="12" s="1"/>
  <c r="AH99" i="12"/>
  <c r="AE99" i="12"/>
  <c r="U99" i="12"/>
  <c r="T99" i="12"/>
  <c r="L99" i="12"/>
  <c r="S99" i="12" s="1"/>
  <c r="AH98" i="12"/>
  <c r="AE98" i="12"/>
  <c r="U98" i="12"/>
  <c r="T98" i="12"/>
  <c r="L98" i="12"/>
  <c r="V98" i="12" s="1"/>
  <c r="AH97" i="12"/>
  <c r="AE97" i="12"/>
  <c r="U97" i="12"/>
  <c r="T97" i="12"/>
  <c r="L97" i="12"/>
  <c r="S97" i="12" s="1"/>
  <c r="AH96" i="12"/>
  <c r="AE96" i="12"/>
  <c r="U96" i="12"/>
  <c r="T96" i="12"/>
  <c r="L96" i="12"/>
  <c r="V96" i="12" s="1"/>
  <c r="AH95" i="12"/>
  <c r="AE95" i="12"/>
  <c r="U95" i="12"/>
  <c r="T95" i="12"/>
  <c r="L95" i="12"/>
  <c r="AF95" i="12" s="1"/>
  <c r="AG95" i="12" s="1"/>
  <c r="AH94" i="12"/>
  <c r="AE94" i="12"/>
  <c r="U94" i="12"/>
  <c r="T94" i="12"/>
  <c r="L94" i="12"/>
  <c r="S94" i="12" s="1"/>
  <c r="AH93" i="12"/>
  <c r="AE93" i="12"/>
  <c r="U93" i="12"/>
  <c r="T93" i="12"/>
  <c r="L93" i="12"/>
  <c r="S93" i="12" s="1"/>
  <c r="AH92" i="12"/>
  <c r="AE92" i="12"/>
  <c r="U92" i="12"/>
  <c r="T92" i="12"/>
  <c r="L92" i="12"/>
  <c r="V92" i="12" s="1"/>
  <c r="AH91" i="12"/>
  <c r="AE91" i="12"/>
  <c r="U91" i="12"/>
  <c r="T91" i="12"/>
  <c r="L91" i="12"/>
  <c r="S91" i="12" s="1"/>
  <c r="AH90" i="12"/>
  <c r="AE90" i="12"/>
  <c r="U90" i="12"/>
  <c r="T90" i="12"/>
  <c r="L90" i="12"/>
  <c r="V90" i="12" s="1"/>
  <c r="AH89" i="12"/>
  <c r="AE89" i="12"/>
  <c r="U89" i="12"/>
  <c r="T89" i="12"/>
  <c r="L89" i="12"/>
  <c r="S89" i="12" s="1"/>
  <c r="AH88" i="12"/>
  <c r="AE88" i="12"/>
  <c r="U88" i="12"/>
  <c r="T88" i="12"/>
  <c r="L88" i="12"/>
  <c r="V88" i="12" s="1"/>
  <c r="AH87" i="12"/>
  <c r="AE87" i="12"/>
  <c r="U87" i="12"/>
  <c r="T87" i="12"/>
  <c r="L87" i="12"/>
  <c r="AF87" i="12" s="1"/>
  <c r="AG87" i="12" s="1"/>
  <c r="AH86" i="12"/>
  <c r="AE86" i="12"/>
  <c r="U86" i="12"/>
  <c r="T86" i="12"/>
  <c r="L86" i="12"/>
  <c r="V86" i="12" s="1"/>
  <c r="AH85" i="12"/>
  <c r="AE85" i="12"/>
  <c r="U85" i="12"/>
  <c r="T85" i="12"/>
  <c r="L85" i="12"/>
  <c r="S85" i="12" s="1"/>
  <c r="AH84" i="12"/>
  <c r="AE84" i="12"/>
  <c r="U84" i="12"/>
  <c r="T84" i="12"/>
  <c r="L84" i="12"/>
  <c r="V84" i="12" s="1"/>
  <c r="AH83" i="12"/>
  <c r="AE83" i="12"/>
  <c r="U83" i="12"/>
  <c r="T83" i="12"/>
  <c r="L83" i="12"/>
  <c r="AF83" i="12" s="1"/>
  <c r="AG83" i="12" s="1"/>
  <c r="AH82" i="12"/>
  <c r="AE82" i="12"/>
  <c r="U82" i="12"/>
  <c r="T82" i="12"/>
  <c r="L82" i="12"/>
  <c r="V82" i="12" s="1"/>
  <c r="AH81" i="12"/>
  <c r="AE81" i="12"/>
  <c r="U81" i="12"/>
  <c r="T81" i="12"/>
  <c r="L81" i="12"/>
  <c r="AH80" i="12"/>
  <c r="AE80" i="12"/>
  <c r="U80" i="12"/>
  <c r="T80" i="12"/>
  <c r="L80" i="12"/>
  <c r="V80" i="12" s="1"/>
  <c r="AH79" i="12"/>
  <c r="AE79" i="12"/>
  <c r="U79" i="12"/>
  <c r="T79" i="12"/>
  <c r="L79" i="12"/>
  <c r="AH78" i="12"/>
  <c r="AE78" i="12"/>
  <c r="U78" i="12"/>
  <c r="T78" i="12"/>
  <c r="L78" i="12"/>
  <c r="V78" i="12" s="1"/>
  <c r="AH77" i="12"/>
  <c r="AE77" i="12"/>
  <c r="U77" i="12"/>
  <c r="T77" i="12"/>
  <c r="L77" i="12"/>
  <c r="S77" i="12" s="1"/>
  <c r="AH76" i="12"/>
  <c r="AE76" i="12"/>
  <c r="U76" i="12"/>
  <c r="T76" i="12"/>
  <c r="L76" i="12"/>
  <c r="V76" i="12" s="1"/>
  <c r="AH75" i="12"/>
  <c r="AE75" i="12"/>
  <c r="U75" i="12"/>
  <c r="T75" i="12"/>
  <c r="L75" i="12"/>
  <c r="S75" i="12" s="1"/>
  <c r="AH74" i="12"/>
  <c r="AE74" i="12"/>
  <c r="U74" i="12"/>
  <c r="T74" i="12"/>
  <c r="L74" i="12"/>
  <c r="V74" i="12" s="1"/>
  <c r="AH73" i="12"/>
  <c r="AE73" i="12"/>
  <c r="U73" i="12"/>
  <c r="T73" i="12"/>
  <c r="L73" i="12"/>
  <c r="S73" i="12" s="1"/>
  <c r="AH72" i="12"/>
  <c r="AE72" i="12"/>
  <c r="U72" i="12"/>
  <c r="T72" i="12"/>
  <c r="L72" i="12"/>
  <c r="V72" i="12" s="1"/>
  <c r="AH71" i="12"/>
  <c r="AE71" i="12"/>
  <c r="U71" i="12"/>
  <c r="T71" i="12"/>
  <c r="L71" i="12"/>
  <c r="AH70" i="12"/>
  <c r="AE70" i="12"/>
  <c r="U70" i="12"/>
  <c r="T70" i="12"/>
  <c r="L70" i="12"/>
  <c r="V70" i="12" s="1"/>
  <c r="AH69" i="12"/>
  <c r="AE69" i="12"/>
  <c r="U69" i="12"/>
  <c r="T69" i="12"/>
  <c r="L69" i="12"/>
  <c r="S69" i="12" s="1"/>
  <c r="AH68" i="12"/>
  <c r="AE68" i="12"/>
  <c r="U68" i="12"/>
  <c r="T68" i="12"/>
  <c r="L68" i="12"/>
  <c r="V68" i="12" s="1"/>
  <c r="AH67" i="12"/>
  <c r="AE67" i="12"/>
  <c r="U67" i="12"/>
  <c r="T67" i="12"/>
  <c r="L67" i="12"/>
  <c r="AF67" i="12" s="1"/>
  <c r="AG67" i="12" s="1"/>
  <c r="AH66" i="12"/>
  <c r="AE66" i="12"/>
  <c r="U66" i="12"/>
  <c r="T66" i="12"/>
  <c r="L66" i="12"/>
  <c r="V66" i="12" s="1"/>
  <c r="AH65" i="12"/>
  <c r="AE65" i="12"/>
  <c r="W65" i="12"/>
  <c r="U65" i="12"/>
  <c r="T65" i="12"/>
  <c r="L65" i="12"/>
  <c r="S65" i="12" s="1"/>
  <c r="AH64" i="12"/>
  <c r="AE64" i="12"/>
  <c r="U64" i="12"/>
  <c r="T64" i="12"/>
  <c r="W64" i="12"/>
  <c r="L64" i="12"/>
  <c r="V64" i="12" s="1"/>
  <c r="AH63" i="12"/>
  <c r="AE63" i="12"/>
  <c r="U63" i="12"/>
  <c r="T63" i="12"/>
  <c r="L63" i="12"/>
  <c r="AC63" i="12" s="1"/>
  <c r="AD63" i="12" s="1"/>
  <c r="AH62" i="12"/>
  <c r="AE62" i="12"/>
  <c r="U62" i="12"/>
  <c r="T62" i="12"/>
  <c r="W62" i="12"/>
  <c r="L62" i="12"/>
  <c r="V62" i="12" s="1"/>
  <c r="AH61" i="12"/>
  <c r="AE61" i="12"/>
  <c r="U61" i="12"/>
  <c r="T61" i="12"/>
  <c r="L61" i="12"/>
  <c r="S61" i="12" s="1"/>
  <c r="AH60" i="12"/>
  <c r="AE60" i="12"/>
  <c r="U60" i="12"/>
  <c r="T60" i="12"/>
  <c r="W60" i="12"/>
  <c r="L60" i="12"/>
  <c r="V60" i="12" s="1"/>
  <c r="AH59" i="12"/>
  <c r="AE59" i="12"/>
  <c r="U59" i="12"/>
  <c r="T59" i="12"/>
  <c r="W59" i="12"/>
  <c r="L59" i="12"/>
  <c r="P59" i="12" s="1"/>
  <c r="AM59" i="12" s="1"/>
  <c r="AH58" i="12"/>
  <c r="AE58" i="12"/>
  <c r="U58" i="12"/>
  <c r="T58" i="12"/>
  <c r="W58" i="12"/>
  <c r="L58" i="12"/>
  <c r="V58" i="12" s="1"/>
  <c r="AH57" i="12"/>
  <c r="AE57" i="12"/>
  <c r="U57" i="12"/>
  <c r="T57" i="12"/>
  <c r="W57" i="12"/>
  <c r="L57" i="12"/>
  <c r="AH56" i="12"/>
  <c r="AE56" i="12"/>
  <c r="U56" i="12"/>
  <c r="T56" i="12"/>
  <c r="W56" i="12"/>
  <c r="L56" i="12"/>
  <c r="V56" i="12" s="1"/>
  <c r="AH55" i="12"/>
  <c r="AE55" i="12"/>
  <c r="U55" i="12"/>
  <c r="T55" i="12"/>
  <c r="W55" i="12"/>
  <c r="L55" i="12"/>
  <c r="AC55" i="12" s="1"/>
  <c r="AD55" i="12" s="1"/>
  <c r="AH54" i="12"/>
  <c r="AE54" i="12"/>
  <c r="U54" i="12"/>
  <c r="T54" i="12"/>
  <c r="W54" i="12"/>
  <c r="L54" i="12"/>
  <c r="V54" i="12" s="1"/>
  <c r="AH53" i="12"/>
  <c r="AE53" i="12"/>
  <c r="U53" i="12"/>
  <c r="T53" i="12"/>
  <c r="W53" i="12"/>
  <c r="L53" i="12"/>
  <c r="S53" i="12" s="1"/>
  <c r="AH52" i="12"/>
  <c r="AE52" i="12"/>
  <c r="U52" i="12"/>
  <c r="T52" i="12"/>
  <c r="W52" i="12"/>
  <c r="L52" i="12"/>
  <c r="V52" i="12" s="1"/>
  <c r="AH51" i="12"/>
  <c r="AE51" i="12"/>
  <c r="U51" i="12"/>
  <c r="T51" i="12"/>
  <c r="W51" i="12"/>
  <c r="L51" i="12"/>
  <c r="P51" i="12" s="1"/>
  <c r="AM51" i="12" s="1"/>
  <c r="AH50" i="12"/>
  <c r="AE50" i="12"/>
  <c r="U50" i="12"/>
  <c r="T50" i="12"/>
  <c r="W50" i="12"/>
  <c r="L50" i="12"/>
  <c r="V50" i="12" s="1"/>
  <c r="AH49" i="12"/>
  <c r="AE49" i="12"/>
  <c r="U49" i="12"/>
  <c r="T49" i="12"/>
  <c r="L49" i="12"/>
  <c r="S49" i="12" s="1"/>
  <c r="AH48" i="12"/>
  <c r="AE48" i="12"/>
  <c r="U48" i="12"/>
  <c r="T48" i="12"/>
  <c r="W48" i="12"/>
  <c r="L48" i="12"/>
  <c r="S48" i="12" s="1"/>
  <c r="AH47" i="12"/>
  <c r="AE47" i="12"/>
  <c r="U47" i="12"/>
  <c r="T47" i="12"/>
  <c r="W47" i="12"/>
  <c r="L47" i="12"/>
  <c r="AC47" i="12" s="1"/>
  <c r="AD47" i="12" s="1"/>
  <c r="AH46" i="12"/>
  <c r="AE46" i="12"/>
  <c r="U46" i="12"/>
  <c r="T46" i="12"/>
  <c r="L46" i="12"/>
  <c r="N46" i="12" s="1"/>
  <c r="AH45" i="12"/>
  <c r="AE45" i="12"/>
  <c r="U45" i="12"/>
  <c r="T45" i="12"/>
  <c r="W45" i="12"/>
  <c r="L45" i="12"/>
  <c r="P45" i="12" s="1"/>
  <c r="AM45" i="12" s="1"/>
  <c r="AH44" i="12"/>
  <c r="AE44" i="12"/>
  <c r="U44" i="12"/>
  <c r="T44" i="12"/>
  <c r="W44" i="12"/>
  <c r="L44" i="12"/>
  <c r="V44" i="12" s="1"/>
  <c r="AH43" i="12"/>
  <c r="AE43" i="12"/>
  <c r="U43" i="12"/>
  <c r="T43" i="12"/>
  <c r="W43" i="12"/>
  <c r="L43" i="12"/>
  <c r="AH42" i="12"/>
  <c r="AE42" i="12"/>
  <c r="U42" i="12"/>
  <c r="T42" i="12"/>
  <c r="L42" i="12"/>
  <c r="V42" i="12" s="1"/>
  <c r="AH41" i="12"/>
  <c r="AE41" i="12"/>
  <c r="U41" i="12"/>
  <c r="T41" i="12"/>
  <c r="W41" i="12"/>
  <c r="L41" i="12"/>
  <c r="AH40" i="12"/>
  <c r="AE40" i="12"/>
  <c r="U40" i="12"/>
  <c r="T40" i="12"/>
  <c r="W40" i="12"/>
  <c r="L40" i="12"/>
  <c r="V40" i="12" s="1"/>
  <c r="AH39" i="12"/>
  <c r="AE39" i="12"/>
  <c r="U39" i="12"/>
  <c r="T39" i="12"/>
  <c r="W39" i="12"/>
  <c r="L39" i="12"/>
  <c r="AH38" i="12"/>
  <c r="AE38" i="12"/>
  <c r="U38" i="12"/>
  <c r="T38" i="12"/>
  <c r="W38" i="12"/>
  <c r="L38" i="12"/>
  <c r="V38" i="12" s="1"/>
  <c r="AH37" i="12"/>
  <c r="AE37" i="12"/>
  <c r="U37" i="12"/>
  <c r="T37" i="12"/>
  <c r="W37" i="12"/>
  <c r="L37" i="12"/>
  <c r="AH36" i="12"/>
  <c r="AE36" i="12"/>
  <c r="U36" i="12"/>
  <c r="T36" i="12"/>
  <c r="W36" i="12"/>
  <c r="L36" i="12"/>
  <c r="V36" i="12" s="1"/>
  <c r="AH35" i="12"/>
  <c r="AE35" i="12"/>
  <c r="U35" i="12"/>
  <c r="T35" i="12"/>
  <c r="W35" i="12"/>
  <c r="L35" i="12"/>
  <c r="AH34" i="12"/>
  <c r="AE34" i="12"/>
  <c r="U34" i="12"/>
  <c r="T34" i="12"/>
  <c r="W34" i="12"/>
  <c r="L34" i="12"/>
  <c r="V34" i="12" s="1"/>
  <c r="AH33" i="12"/>
  <c r="AE33" i="12"/>
  <c r="U33" i="12"/>
  <c r="T33" i="12"/>
  <c r="W33" i="12"/>
  <c r="L33" i="12"/>
  <c r="AH32" i="12"/>
  <c r="AE32" i="12"/>
  <c r="U32" i="12"/>
  <c r="T32" i="12"/>
  <c r="W32" i="12"/>
  <c r="L32" i="12"/>
  <c r="V32" i="12" s="1"/>
  <c r="AH31" i="12"/>
  <c r="AE31" i="12"/>
  <c r="U31" i="12"/>
  <c r="T31" i="12"/>
  <c r="W31" i="12"/>
  <c r="L31" i="12"/>
  <c r="AH30" i="12"/>
  <c r="AE30" i="12"/>
  <c r="U30" i="12"/>
  <c r="T30" i="12"/>
  <c r="W30" i="12"/>
  <c r="L30" i="12"/>
  <c r="V30" i="12" s="1"/>
  <c r="AH29" i="12"/>
  <c r="AE29" i="12"/>
  <c r="U29" i="12"/>
  <c r="T29" i="12"/>
  <c r="W29" i="12"/>
  <c r="L29" i="12"/>
  <c r="AH28" i="12"/>
  <c r="AE28" i="12"/>
  <c r="U28" i="12"/>
  <c r="T28" i="12"/>
  <c r="W28" i="12"/>
  <c r="L28" i="12"/>
  <c r="V28" i="12" s="1"/>
  <c r="AH27" i="12"/>
  <c r="AE27" i="12"/>
  <c r="U27" i="12"/>
  <c r="T27" i="12"/>
  <c r="W27" i="12"/>
  <c r="L27" i="12"/>
  <c r="AH26" i="12"/>
  <c r="AE26" i="12"/>
  <c r="U26" i="12"/>
  <c r="T26" i="12"/>
  <c r="W26" i="12"/>
  <c r="L26" i="12"/>
  <c r="V26" i="12" s="1"/>
  <c r="AH25" i="12"/>
  <c r="AE25" i="12"/>
  <c r="U25" i="12"/>
  <c r="T25" i="12"/>
  <c r="W25" i="12"/>
  <c r="L25" i="12"/>
  <c r="AH24" i="12"/>
  <c r="AE24" i="12"/>
  <c r="U24" i="12"/>
  <c r="T24" i="12"/>
  <c r="W24" i="12"/>
  <c r="L24" i="12"/>
  <c r="V24" i="12" s="1"/>
  <c r="AH23" i="12"/>
  <c r="AE23" i="12"/>
  <c r="U23" i="12"/>
  <c r="T23" i="12"/>
  <c r="W23" i="12"/>
  <c r="L23" i="12"/>
  <c r="AH22" i="12"/>
  <c r="AE22" i="12"/>
  <c r="U22" i="12"/>
  <c r="T22" i="12"/>
  <c r="W22" i="12"/>
  <c r="L22" i="12"/>
  <c r="V22" i="12" s="1"/>
  <c r="AH21" i="12"/>
  <c r="AE21" i="12"/>
  <c r="U21" i="12"/>
  <c r="T21" i="12"/>
  <c r="W21" i="12"/>
  <c r="L21" i="12"/>
  <c r="AH20" i="12"/>
  <c r="AE20" i="12"/>
  <c r="U20" i="12"/>
  <c r="T20" i="12"/>
  <c r="W20" i="12"/>
  <c r="L20" i="12"/>
  <c r="V20" i="12" s="1"/>
  <c r="AH19" i="12"/>
  <c r="AE19" i="12"/>
  <c r="U19" i="12"/>
  <c r="T19" i="12"/>
  <c r="W19" i="12"/>
  <c r="L19" i="12"/>
  <c r="AH18" i="12"/>
  <c r="AE18" i="12"/>
  <c r="U18" i="12"/>
  <c r="T18" i="12"/>
  <c r="W18" i="12"/>
  <c r="L18" i="12"/>
  <c r="V18" i="12" s="1"/>
  <c r="AH17" i="12"/>
  <c r="AE17" i="12"/>
  <c r="U17" i="12"/>
  <c r="T17" i="12"/>
  <c r="W17" i="12"/>
  <c r="L17" i="12"/>
  <c r="AH16" i="12"/>
  <c r="AE16" i="12"/>
  <c r="U16" i="12"/>
  <c r="T16" i="12"/>
  <c r="W16" i="12"/>
  <c r="L16" i="12"/>
  <c r="V16" i="12" s="1"/>
  <c r="AH15" i="12"/>
  <c r="AE15" i="12"/>
  <c r="U15" i="12"/>
  <c r="T15" i="12"/>
  <c r="W15" i="12"/>
  <c r="L15" i="12"/>
  <c r="AH14" i="12"/>
  <c r="AE14" i="12"/>
  <c r="U14" i="12"/>
  <c r="T14" i="12"/>
  <c r="W14" i="12"/>
  <c r="L14" i="12"/>
  <c r="V14" i="12" s="1"/>
  <c r="AH13" i="12"/>
  <c r="AE13" i="12"/>
  <c r="U13" i="12"/>
  <c r="T13" i="12"/>
  <c r="W13" i="12"/>
  <c r="L13" i="12"/>
  <c r="AH12" i="12"/>
  <c r="AE12" i="12"/>
  <c r="U12" i="12"/>
  <c r="T12" i="12"/>
  <c r="W12" i="12"/>
  <c r="L12" i="12"/>
  <c r="V12" i="12" s="1"/>
  <c r="AH11" i="12"/>
  <c r="AE11" i="12"/>
  <c r="U11" i="12"/>
  <c r="T11" i="12"/>
  <c r="W11" i="12"/>
  <c r="L11" i="12"/>
  <c r="AH10" i="12"/>
  <c r="AE10" i="12"/>
  <c r="U10" i="12"/>
  <c r="T10" i="12"/>
  <c r="W10" i="12"/>
  <c r="L10" i="12"/>
  <c r="V10" i="12" s="1"/>
  <c r="AH9" i="12"/>
  <c r="AE9" i="12"/>
  <c r="U9" i="12"/>
  <c r="T9" i="12"/>
  <c r="W9" i="12"/>
  <c r="L9" i="12"/>
  <c r="AH8" i="12"/>
  <c r="AE8" i="12"/>
  <c r="U8" i="12"/>
  <c r="T8" i="12"/>
  <c r="AH7" i="12"/>
  <c r="AE7" i="12"/>
  <c r="U7" i="12"/>
  <c r="T7" i="12"/>
  <c r="AH6" i="12"/>
  <c r="AE6" i="12"/>
  <c r="U6" i="12"/>
  <c r="T6" i="12"/>
  <c r="AH5" i="12"/>
  <c r="AE5" i="12"/>
  <c r="U5" i="12"/>
  <c r="T5" i="12"/>
  <c r="AH4" i="12"/>
  <c r="AE4" i="12"/>
  <c r="U4" i="12"/>
  <c r="T4" i="12"/>
  <c r="AB103" i="11"/>
  <c r="AH102" i="11"/>
  <c r="AE102" i="11"/>
  <c r="U102" i="11"/>
  <c r="T102" i="11"/>
  <c r="W102" i="11"/>
  <c r="L102" i="11"/>
  <c r="AH101" i="11"/>
  <c r="AE101" i="11"/>
  <c r="U101" i="11"/>
  <c r="T101" i="11"/>
  <c r="W101" i="11"/>
  <c r="L101" i="11"/>
  <c r="AH100" i="11"/>
  <c r="AE100" i="11"/>
  <c r="U100" i="11"/>
  <c r="T100" i="11"/>
  <c r="W100" i="11"/>
  <c r="L100" i="11"/>
  <c r="AH99" i="11"/>
  <c r="AE99" i="11"/>
  <c r="W99" i="11"/>
  <c r="U99" i="11"/>
  <c r="T99" i="11"/>
  <c r="L99" i="11"/>
  <c r="AH98" i="11"/>
  <c r="AE98" i="11"/>
  <c r="U98" i="11"/>
  <c r="T98" i="11"/>
  <c r="W98" i="11"/>
  <c r="L98" i="11"/>
  <c r="AH97" i="11"/>
  <c r="AE97" i="11"/>
  <c r="U97" i="11"/>
  <c r="T97" i="11"/>
  <c r="W97" i="11"/>
  <c r="L97" i="11"/>
  <c r="AH96" i="11"/>
  <c r="AE96" i="11"/>
  <c r="U96" i="11"/>
  <c r="T96" i="11"/>
  <c r="W96" i="11"/>
  <c r="L96" i="11"/>
  <c r="AH95" i="11"/>
  <c r="AE95" i="11"/>
  <c r="U95" i="11"/>
  <c r="T95" i="11"/>
  <c r="W95" i="11"/>
  <c r="L95" i="11"/>
  <c r="AH94" i="11"/>
  <c r="AE94" i="11"/>
  <c r="U94" i="11"/>
  <c r="T94" i="11"/>
  <c r="W94" i="11"/>
  <c r="L94" i="11"/>
  <c r="AH93" i="11"/>
  <c r="AE93" i="11"/>
  <c r="U93" i="11"/>
  <c r="T93" i="11"/>
  <c r="W93" i="11"/>
  <c r="L93" i="11"/>
  <c r="AH92" i="11"/>
  <c r="AE92" i="11"/>
  <c r="U92" i="11"/>
  <c r="T92" i="11"/>
  <c r="W92" i="11"/>
  <c r="L92" i="11"/>
  <c r="AH91" i="11"/>
  <c r="AE91" i="11"/>
  <c r="U91" i="11"/>
  <c r="T91" i="11"/>
  <c r="W91" i="11"/>
  <c r="L91" i="11"/>
  <c r="AH90" i="11"/>
  <c r="AE90" i="11"/>
  <c r="U90" i="11"/>
  <c r="T90" i="11"/>
  <c r="W90" i="11"/>
  <c r="L90" i="11"/>
  <c r="AH89" i="11"/>
  <c r="AE89" i="11"/>
  <c r="U89" i="11"/>
  <c r="T89" i="11"/>
  <c r="W89" i="11"/>
  <c r="L89" i="11"/>
  <c r="AH88" i="11"/>
  <c r="AE88" i="11"/>
  <c r="U88" i="11"/>
  <c r="T88" i="11"/>
  <c r="W88" i="11"/>
  <c r="L88" i="11"/>
  <c r="AH87" i="11"/>
  <c r="AE87" i="11"/>
  <c r="U87" i="11"/>
  <c r="T87" i="11"/>
  <c r="W87" i="11"/>
  <c r="L87" i="11"/>
  <c r="AH86" i="11"/>
  <c r="AE86" i="11"/>
  <c r="U86" i="11"/>
  <c r="T86" i="11"/>
  <c r="W86" i="11"/>
  <c r="L86" i="11"/>
  <c r="AH85" i="11"/>
  <c r="AE85" i="11"/>
  <c r="U85" i="11"/>
  <c r="T85" i="11"/>
  <c r="W85" i="11"/>
  <c r="L85" i="11"/>
  <c r="AH84" i="11"/>
  <c r="AE84" i="11"/>
  <c r="U84" i="11"/>
  <c r="T84" i="11"/>
  <c r="W84" i="11"/>
  <c r="L84" i="11"/>
  <c r="AH83" i="11"/>
  <c r="AE83" i="11"/>
  <c r="U83" i="11"/>
  <c r="T83" i="11"/>
  <c r="W83" i="11"/>
  <c r="L83" i="11"/>
  <c r="AH82" i="11"/>
  <c r="AE82" i="11"/>
  <c r="U82" i="11"/>
  <c r="T82" i="11"/>
  <c r="W82" i="11"/>
  <c r="L82" i="11"/>
  <c r="AH81" i="11"/>
  <c r="AE81" i="11"/>
  <c r="U81" i="11"/>
  <c r="T81" i="11"/>
  <c r="W81" i="11"/>
  <c r="L81" i="11"/>
  <c r="AH80" i="11"/>
  <c r="AE80" i="11"/>
  <c r="U80" i="11"/>
  <c r="T80" i="11"/>
  <c r="W80" i="11"/>
  <c r="L80" i="11"/>
  <c r="AH79" i="11"/>
  <c r="AE79" i="11"/>
  <c r="U79" i="11"/>
  <c r="T79" i="11"/>
  <c r="W79" i="11"/>
  <c r="L79" i="11"/>
  <c r="AH78" i="11"/>
  <c r="AE78" i="11"/>
  <c r="U78" i="11"/>
  <c r="T78" i="11"/>
  <c r="W78" i="11"/>
  <c r="L78" i="11"/>
  <c r="AH77" i="11"/>
  <c r="AE77" i="11"/>
  <c r="U77" i="11"/>
  <c r="T77" i="11"/>
  <c r="W77" i="11"/>
  <c r="L77" i="11"/>
  <c r="AH76" i="11"/>
  <c r="AE76" i="11"/>
  <c r="U76" i="11"/>
  <c r="T76" i="11"/>
  <c r="W76" i="11"/>
  <c r="L76" i="11"/>
  <c r="AH75" i="11"/>
  <c r="AE75" i="11"/>
  <c r="U75" i="11"/>
  <c r="T75" i="11"/>
  <c r="W75" i="11"/>
  <c r="L75" i="11"/>
  <c r="AH74" i="11"/>
  <c r="AE74" i="11"/>
  <c r="U74" i="11"/>
  <c r="T74" i="11"/>
  <c r="W74" i="11"/>
  <c r="L74" i="11"/>
  <c r="AH73" i="11"/>
  <c r="AE73" i="11"/>
  <c r="U73" i="11"/>
  <c r="T73" i="11"/>
  <c r="W73" i="11"/>
  <c r="L73" i="11"/>
  <c r="AH72" i="11"/>
  <c r="AE72" i="11"/>
  <c r="U72" i="11"/>
  <c r="T72" i="11"/>
  <c r="W72" i="11"/>
  <c r="L72" i="11"/>
  <c r="AH71" i="11"/>
  <c r="AE71" i="11"/>
  <c r="U71" i="11"/>
  <c r="T71" i="11"/>
  <c r="W71" i="11"/>
  <c r="L71" i="11"/>
  <c r="AH70" i="11"/>
  <c r="AE70" i="11"/>
  <c r="U70" i="11"/>
  <c r="T70" i="11"/>
  <c r="W70" i="11"/>
  <c r="L70" i="11"/>
  <c r="AH69" i="11"/>
  <c r="AE69" i="11"/>
  <c r="U69" i="11"/>
  <c r="T69" i="11"/>
  <c r="W69" i="11"/>
  <c r="L69" i="11"/>
  <c r="AH68" i="11"/>
  <c r="AE68" i="11"/>
  <c r="U68" i="11"/>
  <c r="T68" i="11"/>
  <c r="W68" i="11"/>
  <c r="L68" i="11"/>
  <c r="AH67" i="11"/>
  <c r="AE67" i="11"/>
  <c r="U67" i="11"/>
  <c r="T67" i="11"/>
  <c r="W67" i="11"/>
  <c r="L67" i="11"/>
  <c r="AH66" i="11"/>
  <c r="AE66" i="11"/>
  <c r="U66" i="11"/>
  <c r="T66" i="11"/>
  <c r="W66" i="11"/>
  <c r="L66" i="11"/>
  <c r="AH65" i="11"/>
  <c r="AE65" i="11"/>
  <c r="U65" i="11"/>
  <c r="T65" i="11"/>
  <c r="W65" i="11"/>
  <c r="L65" i="11"/>
  <c r="AH64" i="11"/>
  <c r="AE64" i="11"/>
  <c r="U64" i="11"/>
  <c r="T64" i="11"/>
  <c r="W64" i="11"/>
  <c r="L64" i="11"/>
  <c r="AH63" i="11"/>
  <c r="AE63" i="11"/>
  <c r="U63" i="11"/>
  <c r="T63" i="11"/>
  <c r="W63" i="11"/>
  <c r="L63" i="11"/>
  <c r="AH62" i="11"/>
  <c r="AE62" i="11"/>
  <c r="U62" i="11"/>
  <c r="T62" i="11"/>
  <c r="W62" i="11"/>
  <c r="L62" i="11"/>
  <c r="AH61" i="11"/>
  <c r="AE61" i="11"/>
  <c r="U61" i="11"/>
  <c r="T61" i="11"/>
  <c r="W61" i="11"/>
  <c r="L61" i="11"/>
  <c r="AH60" i="11"/>
  <c r="AE60" i="11"/>
  <c r="U60" i="11"/>
  <c r="T60" i="11"/>
  <c r="W60" i="11"/>
  <c r="L60" i="11"/>
  <c r="AH59" i="11"/>
  <c r="AE59" i="11"/>
  <c r="U59" i="11"/>
  <c r="T59" i="11"/>
  <c r="W59" i="11"/>
  <c r="L59" i="11"/>
  <c r="AH58" i="11"/>
  <c r="AE58" i="11"/>
  <c r="U58" i="11"/>
  <c r="T58" i="11"/>
  <c r="W58" i="11"/>
  <c r="L58" i="11"/>
  <c r="AH57" i="11"/>
  <c r="AE57" i="11"/>
  <c r="U57" i="11"/>
  <c r="T57" i="11"/>
  <c r="W57" i="11"/>
  <c r="L57" i="11"/>
  <c r="AH56" i="11"/>
  <c r="AE56" i="11"/>
  <c r="U56" i="11"/>
  <c r="T56" i="11"/>
  <c r="W56" i="11"/>
  <c r="L56" i="11"/>
  <c r="AH55" i="11"/>
  <c r="AE55" i="11"/>
  <c r="U55" i="11"/>
  <c r="T55" i="11"/>
  <c r="W55" i="11"/>
  <c r="L55" i="11"/>
  <c r="AH54" i="11"/>
  <c r="AE54" i="11"/>
  <c r="U54" i="11"/>
  <c r="T54" i="11"/>
  <c r="W54" i="11"/>
  <c r="L54" i="11"/>
  <c r="AH53" i="11"/>
  <c r="AE53" i="11"/>
  <c r="U53" i="11"/>
  <c r="T53" i="11"/>
  <c r="W53" i="11"/>
  <c r="L53" i="11"/>
  <c r="AH52" i="11"/>
  <c r="AE52" i="11"/>
  <c r="U52" i="11"/>
  <c r="T52" i="11"/>
  <c r="W52" i="11"/>
  <c r="L52" i="11"/>
  <c r="AH51" i="11"/>
  <c r="AE51" i="11"/>
  <c r="U51" i="11"/>
  <c r="T51" i="11"/>
  <c r="W51" i="11"/>
  <c r="L51" i="11"/>
  <c r="AH50" i="11"/>
  <c r="AE50" i="11"/>
  <c r="U50" i="11"/>
  <c r="T50" i="11"/>
  <c r="W50" i="11"/>
  <c r="L50" i="11"/>
  <c r="AH49" i="11"/>
  <c r="AE49" i="11"/>
  <c r="U49" i="11"/>
  <c r="T49" i="11"/>
  <c r="W49" i="11"/>
  <c r="L49" i="11"/>
  <c r="AH48" i="11"/>
  <c r="AE48" i="11"/>
  <c r="U48" i="11"/>
  <c r="T48" i="11"/>
  <c r="W48" i="11"/>
  <c r="L48" i="11"/>
  <c r="AH47" i="11"/>
  <c r="AE47" i="11"/>
  <c r="U47" i="11"/>
  <c r="T47" i="11"/>
  <c r="W47" i="11"/>
  <c r="L47" i="11"/>
  <c r="AH46" i="11"/>
  <c r="AE46" i="11"/>
  <c r="U46" i="11"/>
  <c r="T46" i="11"/>
  <c r="W46" i="11"/>
  <c r="L46" i="11"/>
  <c r="AH45" i="11"/>
  <c r="AE45" i="11"/>
  <c r="U45" i="11"/>
  <c r="T45" i="11"/>
  <c r="W45" i="11"/>
  <c r="L45" i="11"/>
  <c r="AH44" i="11"/>
  <c r="AE44" i="11"/>
  <c r="U44" i="11"/>
  <c r="T44" i="11"/>
  <c r="W44" i="11"/>
  <c r="L44" i="11"/>
  <c r="AH43" i="11"/>
  <c r="AE43" i="11"/>
  <c r="U43" i="11"/>
  <c r="T43" i="11"/>
  <c r="W43" i="11"/>
  <c r="L43" i="11"/>
  <c r="AH42" i="11"/>
  <c r="AE42" i="11"/>
  <c r="U42" i="11"/>
  <c r="T42" i="11"/>
  <c r="W42" i="11"/>
  <c r="L42" i="11"/>
  <c r="AH41" i="11"/>
  <c r="AE41" i="11"/>
  <c r="U41" i="11"/>
  <c r="T41" i="11"/>
  <c r="W41" i="11"/>
  <c r="L41" i="11"/>
  <c r="AH40" i="11"/>
  <c r="AE40" i="11"/>
  <c r="U40" i="11"/>
  <c r="T40" i="11"/>
  <c r="W40" i="11"/>
  <c r="L40" i="11"/>
  <c r="AH39" i="11"/>
  <c r="AE39" i="11"/>
  <c r="U39" i="11"/>
  <c r="T39" i="11"/>
  <c r="W39" i="11"/>
  <c r="L39" i="11"/>
  <c r="AH38" i="11"/>
  <c r="AE38" i="11"/>
  <c r="U38" i="11"/>
  <c r="T38" i="11"/>
  <c r="W38" i="11"/>
  <c r="L38" i="11"/>
  <c r="AH37" i="11"/>
  <c r="AE37" i="11"/>
  <c r="U37" i="11"/>
  <c r="T37" i="11"/>
  <c r="W37" i="11"/>
  <c r="L37" i="11"/>
  <c r="AH36" i="11"/>
  <c r="AE36" i="11"/>
  <c r="U36" i="11"/>
  <c r="T36" i="11"/>
  <c r="W36" i="11"/>
  <c r="L36" i="11"/>
  <c r="AH35" i="11"/>
  <c r="AE35" i="11"/>
  <c r="U35" i="11"/>
  <c r="T35" i="11"/>
  <c r="W35" i="11"/>
  <c r="L35" i="11"/>
  <c r="AH34" i="11"/>
  <c r="AE34" i="11"/>
  <c r="U34" i="11"/>
  <c r="T34" i="11"/>
  <c r="W34" i="11"/>
  <c r="L34" i="11"/>
  <c r="AH33" i="11"/>
  <c r="AE33" i="11"/>
  <c r="U33" i="11"/>
  <c r="T33" i="11"/>
  <c r="W33" i="11"/>
  <c r="L33" i="11"/>
  <c r="AH32" i="11"/>
  <c r="AE32" i="11"/>
  <c r="U32" i="11"/>
  <c r="T32" i="11"/>
  <c r="W32" i="11"/>
  <c r="L32" i="11"/>
  <c r="AH31" i="11"/>
  <c r="AE31" i="11"/>
  <c r="U31" i="11"/>
  <c r="T31" i="11"/>
  <c r="W31" i="11"/>
  <c r="L31" i="11"/>
  <c r="AH30" i="11"/>
  <c r="AE30" i="11"/>
  <c r="U30" i="11"/>
  <c r="T30" i="11"/>
  <c r="W30" i="11"/>
  <c r="L30" i="11"/>
  <c r="AH29" i="11"/>
  <c r="AE29" i="11"/>
  <c r="U29" i="11"/>
  <c r="T29" i="11"/>
  <c r="W29" i="11"/>
  <c r="L29" i="11"/>
  <c r="AH28" i="11"/>
  <c r="AE28" i="11"/>
  <c r="U28" i="11"/>
  <c r="T28" i="11"/>
  <c r="W28" i="11"/>
  <c r="L28" i="11"/>
  <c r="AH27" i="11"/>
  <c r="AE27" i="11"/>
  <c r="U27" i="11"/>
  <c r="T27" i="11"/>
  <c r="AH26" i="11"/>
  <c r="AE26" i="11"/>
  <c r="U26" i="11"/>
  <c r="T26" i="11"/>
  <c r="AH25" i="11"/>
  <c r="AE25" i="11"/>
  <c r="U25" i="11"/>
  <c r="T25" i="11"/>
  <c r="AH23" i="11"/>
  <c r="AE23" i="11"/>
  <c r="U23" i="11"/>
  <c r="T23" i="11"/>
  <c r="AH22" i="11"/>
  <c r="AE22" i="11"/>
  <c r="U22" i="11"/>
  <c r="T22" i="11"/>
  <c r="AH21" i="11"/>
  <c r="AE21" i="11"/>
  <c r="U21" i="11"/>
  <c r="T21" i="11"/>
  <c r="AH20" i="11"/>
  <c r="AE20" i="11"/>
  <c r="U20" i="11"/>
  <c r="T20" i="11"/>
  <c r="AH19" i="11"/>
  <c r="AE19" i="11"/>
  <c r="U19" i="11"/>
  <c r="T19" i="11"/>
  <c r="AH18" i="11"/>
  <c r="AE18" i="11"/>
  <c r="U18" i="11"/>
  <c r="T18" i="11"/>
  <c r="AH17" i="11"/>
  <c r="AE17" i="11"/>
  <c r="U17" i="11"/>
  <c r="T17" i="11"/>
  <c r="AH16" i="11"/>
  <c r="AE16" i="11"/>
  <c r="U16" i="11"/>
  <c r="T16" i="11"/>
  <c r="AH15" i="11"/>
  <c r="AE15" i="11"/>
  <c r="U15" i="11"/>
  <c r="T15" i="11"/>
  <c r="AH14" i="11"/>
  <c r="AE14" i="11"/>
  <c r="U14" i="11"/>
  <c r="T14" i="11"/>
  <c r="AH13" i="11"/>
  <c r="AE13" i="11"/>
  <c r="U13" i="11"/>
  <c r="T13" i="11"/>
  <c r="AH12" i="11"/>
  <c r="AE12" i="11"/>
  <c r="U12" i="11"/>
  <c r="T12" i="11"/>
  <c r="AH11" i="11"/>
  <c r="AE11" i="11"/>
  <c r="U11" i="11"/>
  <c r="T11" i="11"/>
  <c r="AH10" i="11"/>
  <c r="AE10" i="11"/>
  <c r="U10" i="11"/>
  <c r="T10" i="11"/>
  <c r="AH9" i="11"/>
  <c r="AE9" i="11"/>
  <c r="U9" i="11"/>
  <c r="T9" i="11"/>
  <c r="AH8" i="11"/>
  <c r="AE8" i="11"/>
  <c r="U8" i="11"/>
  <c r="T8" i="11"/>
  <c r="AH7" i="11"/>
  <c r="AE7" i="11"/>
  <c r="U7" i="11"/>
  <c r="T7" i="11"/>
  <c r="AH6" i="11"/>
  <c r="AE6" i="11"/>
  <c r="U6" i="11"/>
  <c r="T6" i="11"/>
  <c r="AH5" i="11"/>
  <c r="AE5" i="11"/>
  <c r="U5" i="11"/>
  <c r="T5" i="11"/>
  <c r="AH4" i="11"/>
  <c r="AE4" i="11"/>
  <c r="U4" i="11"/>
  <c r="T4" i="11"/>
  <c r="AB103" i="8"/>
  <c r="AH102" i="10"/>
  <c r="AE102" i="10"/>
  <c r="U102" i="10"/>
  <c r="T102" i="10"/>
  <c r="W102" i="10"/>
  <c r="L102" i="10"/>
  <c r="AF102" i="10" s="1"/>
  <c r="AH101" i="10"/>
  <c r="AE101" i="10"/>
  <c r="U101" i="10"/>
  <c r="T101" i="10"/>
  <c r="L101" i="10"/>
  <c r="AH100" i="10"/>
  <c r="AE100" i="10"/>
  <c r="U100" i="10"/>
  <c r="T100" i="10"/>
  <c r="W100" i="10"/>
  <c r="L100" i="10"/>
  <c r="AF100" i="10" s="1"/>
  <c r="AH99" i="10"/>
  <c r="AE99" i="10"/>
  <c r="U99" i="10"/>
  <c r="T99" i="10"/>
  <c r="W99" i="10"/>
  <c r="L99" i="10"/>
  <c r="AF99" i="10" s="1"/>
  <c r="AH98" i="10"/>
  <c r="AE98" i="10"/>
  <c r="U98" i="10"/>
  <c r="T98" i="10"/>
  <c r="W98" i="10"/>
  <c r="L98" i="10"/>
  <c r="AF98" i="10" s="1"/>
  <c r="AH97" i="10"/>
  <c r="AE97" i="10"/>
  <c r="U97" i="10"/>
  <c r="T97" i="10"/>
  <c r="W97" i="10"/>
  <c r="L97" i="10"/>
  <c r="AH96" i="10"/>
  <c r="AE96" i="10"/>
  <c r="U96" i="10"/>
  <c r="T96" i="10"/>
  <c r="L96" i="10"/>
  <c r="AF96" i="10" s="1"/>
  <c r="AH95" i="10"/>
  <c r="AE95" i="10"/>
  <c r="U95" i="10"/>
  <c r="T95" i="10"/>
  <c r="L95" i="10"/>
  <c r="AF95" i="10" s="1"/>
  <c r="AH94" i="10"/>
  <c r="AE94" i="10"/>
  <c r="U94" i="10"/>
  <c r="T94" i="10"/>
  <c r="L94" i="10"/>
  <c r="AF94" i="10" s="1"/>
  <c r="AH93" i="10"/>
  <c r="AE93" i="10"/>
  <c r="U93" i="10"/>
  <c r="T93" i="10"/>
  <c r="L93" i="10"/>
  <c r="AH92" i="10"/>
  <c r="AE92" i="10"/>
  <c r="W92" i="10"/>
  <c r="U92" i="10"/>
  <c r="T92" i="10"/>
  <c r="L92" i="10"/>
  <c r="AH91" i="10"/>
  <c r="AE91" i="10"/>
  <c r="U91" i="10"/>
  <c r="T91" i="10"/>
  <c r="W91" i="10"/>
  <c r="L91" i="10"/>
  <c r="AF91" i="10" s="1"/>
  <c r="AH90" i="10"/>
  <c r="AE90" i="10"/>
  <c r="U90" i="10"/>
  <c r="T90" i="10"/>
  <c r="W90" i="10"/>
  <c r="L90" i="10"/>
  <c r="AF90" i="10" s="1"/>
  <c r="AH89" i="10"/>
  <c r="AE89" i="10"/>
  <c r="U89" i="10"/>
  <c r="T89" i="10"/>
  <c r="L89" i="10"/>
  <c r="AH88" i="10"/>
  <c r="AE88" i="10"/>
  <c r="U88" i="10"/>
  <c r="T88" i="10"/>
  <c r="L88" i="10"/>
  <c r="AF88" i="10" s="1"/>
  <c r="AH87" i="10"/>
  <c r="AE87" i="10"/>
  <c r="U87" i="10"/>
  <c r="T87" i="10"/>
  <c r="W87" i="10"/>
  <c r="L87" i="10"/>
  <c r="AH86" i="10"/>
  <c r="AE86" i="10"/>
  <c r="U86" i="10"/>
  <c r="T86" i="10"/>
  <c r="W86" i="10"/>
  <c r="L86" i="10"/>
  <c r="AF86" i="10" s="1"/>
  <c r="AH85" i="10"/>
  <c r="AE85" i="10"/>
  <c r="U85" i="10"/>
  <c r="T85" i="10"/>
  <c r="L85" i="10"/>
  <c r="AH84" i="10"/>
  <c r="AE84" i="10"/>
  <c r="W84" i="10"/>
  <c r="U84" i="10"/>
  <c r="T84" i="10"/>
  <c r="L84" i="10"/>
  <c r="AH83" i="10"/>
  <c r="AE83" i="10"/>
  <c r="U83" i="10"/>
  <c r="T83" i="10"/>
  <c r="L83" i="10"/>
  <c r="AH82" i="10"/>
  <c r="AE82" i="10"/>
  <c r="U82" i="10"/>
  <c r="T82" i="10"/>
  <c r="W82" i="10"/>
  <c r="L82" i="10"/>
  <c r="AF82" i="10" s="1"/>
  <c r="AH81" i="10"/>
  <c r="AE81" i="10"/>
  <c r="U81" i="10"/>
  <c r="T81" i="10"/>
  <c r="L81" i="10"/>
  <c r="AH80" i="10"/>
  <c r="AE80" i="10"/>
  <c r="U80" i="10"/>
  <c r="T80" i="10"/>
  <c r="L80" i="10"/>
  <c r="AF80" i="10" s="1"/>
  <c r="AH79" i="10"/>
  <c r="AE79" i="10"/>
  <c r="U79" i="10"/>
  <c r="T79" i="10"/>
  <c r="L79" i="10"/>
  <c r="AH78" i="10"/>
  <c r="AE78" i="10"/>
  <c r="U78" i="10"/>
  <c r="T78" i="10"/>
  <c r="W78" i="10"/>
  <c r="L78" i="10"/>
  <c r="AF78" i="10" s="1"/>
  <c r="AH77" i="10"/>
  <c r="AE77" i="10"/>
  <c r="U77" i="10"/>
  <c r="T77" i="10"/>
  <c r="L77" i="10"/>
  <c r="AH76" i="10"/>
  <c r="AE76" i="10"/>
  <c r="U76" i="10"/>
  <c r="T76" i="10"/>
  <c r="W76" i="10"/>
  <c r="L76" i="10"/>
  <c r="AH75" i="10"/>
  <c r="AE75" i="10"/>
  <c r="U75" i="10"/>
  <c r="T75" i="10"/>
  <c r="L75" i="10"/>
  <c r="AH74" i="10"/>
  <c r="AE74" i="10"/>
  <c r="U74" i="10"/>
  <c r="T74" i="10"/>
  <c r="W74" i="10"/>
  <c r="L74" i="10"/>
  <c r="AF74" i="10" s="1"/>
  <c r="AH73" i="10"/>
  <c r="AE73" i="10"/>
  <c r="U73" i="10"/>
  <c r="T73" i="10"/>
  <c r="W73" i="10"/>
  <c r="L73" i="10"/>
  <c r="AH72" i="10"/>
  <c r="AE72" i="10"/>
  <c r="W72" i="10"/>
  <c r="U72" i="10"/>
  <c r="T72" i="10"/>
  <c r="L72" i="10"/>
  <c r="AH71" i="10"/>
  <c r="AE71" i="10"/>
  <c r="U71" i="10"/>
  <c r="T71" i="10"/>
  <c r="L71" i="10"/>
  <c r="AH70" i="10"/>
  <c r="AE70" i="10"/>
  <c r="U70" i="10"/>
  <c r="T70" i="10"/>
  <c r="W70" i="10"/>
  <c r="L70" i="10"/>
  <c r="AF70" i="10" s="1"/>
  <c r="AH69" i="10"/>
  <c r="AE69" i="10"/>
  <c r="U69" i="10"/>
  <c r="T69" i="10"/>
  <c r="W69" i="10"/>
  <c r="L69" i="10"/>
  <c r="AH68" i="10"/>
  <c r="AE68" i="10"/>
  <c r="U68" i="10"/>
  <c r="T68" i="10"/>
  <c r="L68" i="10"/>
  <c r="AH67" i="10"/>
  <c r="AE67" i="10"/>
  <c r="U67" i="10"/>
  <c r="T67" i="10"/>
  <c r="L67" i="10"/>
  <c r="AF67" i="10" s="1"/>
  <c r="AH66" i="10"/>
  <c r="AE66" i="10"/>
  <c r="U66" i="10"/>
  <c r="T66" i="10"/>
  <c r="W66" i="10"/>
  <c r="L66" i="10"/>
  <c r="AF66" i="10" s="1"/>
  <c r="AH65" i="10"/>
  <c r="AE65" i="10"/>
  <c r="U65" i="10"/>
  <c r="T65" i="10"/>
  <c r="L65" i="10"/>
  <c r="AH64" i="10"/>
  <c r="AE64" i="10"/>
  <c r="U64" i="10"/>
  <c r="T64" i="10"/>
  <c r="L64" i="10"/>
  <c r="AH63" i="10"/>
  <c r="AE63" i="10"/>
  <c r="U63" i="10"/>
  <c r="T63" i="10"/>
  <c r="L63" i="10"/>
  <c r="AH62" i="10"/>
  <c r="AE62" i="10"/>
  <c r="U62" i="10"/>
  <c r="T62" i="10"/>
  <c r="W62" i="10"/>
  <c r="L62" i="10"/>
  <c r="AF62" i="10" s="1"/>
  <c r="AH61" i="10"/>
  <c r="AE61" i="10"/>
  <c r="U61" i="10"/>
  <c r="T61" i="10"/>
  <c r="L61" i="10"/>
  <c r="AH60" i="10"/>
  <c r="AE60" i="10"/>
  <c r="U60" i="10"/>
  <c r="T60" i="10"/>
  <c r="L60" i="10"/>
  <c r="AF60" i="10" s="1"/>
  <c r="AH59" i="10"/>
  <c r="AE59" i="10"/>
  <c r="U59" i="10"/>
  <c r="T59" i="10"/>
  <c r="L59" i="10"/>
  <c r="AH58" i="10"/>
  <c r="AE58" i="10"/>
  <c r="U58" i="10"/>
  <c r="T58" i="10"/>
  <c r="W58" i="10"/>
  <c r="L58" i="10"/>
  <c r="AH57" i="10"/>
  <c r="AE57" i="10"/>
  <c r="U57" i="10"/>
  <c r="T57" i="10"/>
  <c r="L57" i="10"/>
  <c r="AH56" i="10"/>
  <c r="AE56" i="10"/>
  <c r="U56" i="10"/>
  <c r="T56" i="10"/>
  <c r="L56" i="10"/>
  <c r="AH55" i="10"/>
  <c r="AE55" i="10"/>
  <c r="U55" i="10"/>
  <c r="T55" i="10"/>
  <c r="L55" i="10"/>
  <c r="AH54" i="10"/>
  <c r="AE54" i="10"/>
  <c r="U54" i="10"/>
  <c r="T54" i="10"/>
  <c r="W54" i="10"/>
  <c r="L54" i="10"/>
  <c r="AF54" i="10" s="1"/>
  <c r="AH53" i="10"/>
  <c r="AE53" i="10"/>
  <c r="W53" i="10"/>
  <c r="U53" i="10"/>
  <c r="T53" i="10"/>
  <c r="L53" i="10"/>
  <c r="AH52" i="10"/>
  <c r="AE52" i="10"/>
  <c r="U52" i="10"/>
  <c r="T52" i="10"/>
  <c r="L52" i="10"/>
  <c r="AH51" i="10"/>
  <c r="AE51" i="10"/>
  <c r="U51" i="10"/>
  <c r="T51" i="10"/>
  <c r="W51" i="10"/>
  <c r="L51" i="10"/>
  <c r="AH50" i="10"/>
  <c r="AE50" i="10"/>
  <c r="U50" i="10"/>
  <c r="T50" i="10"/>
  <c r="L50" i="10"/>
  <c r="AF50" i="10" s="1"/>
  <c r="AH49" i="10"/>
  <c r="AE49" i="10"/>
  <c r="U49" i="10"/>
  <c r="T49" i="10"/>
  <c r="W49" i="10"/>
  <c r="L49" i="10"/>
  <c r="AF49" i="10" s="1"/>
  <c r="AH48" i="10"/>
  <c r="AE48" i="10"/>
  <c r="U48" i="10"/>
  <c r="T48" i="10"/>
  <c r="L48" i="10"/>
  <c r="AH47" i="10"/>
  <c r="AE47" i="10"/>
  <c r="U47" i="10"/>
  <c r="T47" i="10"/>
  <c r="L47" i="10"/>
  <c r="AH46" i="10"/>
  <c r="AE46" i="10"/>
  <c r="U46" i="10"/>
  <c r="T46" i="10"/>
  <c r="W46" i="10"/>
  <c r="L46" i="10"/>
  <c r="AF46" i="10" s="1"/>
  <c r="AH45" i="10"/>
  <c r="AE45" i="10"/>
  <c r="U45" i="10"/>
  <c r="T45" i="10"/>
  <c r="L45" i="10"/>
  <c r="AH44" i="10"/>
  <c r="AE44" i="10"/>
  <c r="U44" i="10"/>
  <c r="T44" i="10"/>
  <c r="W44" i="10"/>
  <c r="L44" i="10"/>
  <c r="AH43" i="10"/>
  <c r="AE43" i="10"/>
  <c r="U43" i="10"/>
  <c r="T43" i="10"/>
  <c r="L43" i="10"/>
  <c r="AH42" i="10"/>
  <c r="AE42" i="10"/>
  <c r="U42" i="10"/>
  <c r="T42" i="10"/>
  <c r="W42" i="10"/>
  <c r="L42" i="10"/>
  <c r="AF42" i="10" s="1"/>
  <c r="AH41" i="10"/>
  <c r="AE41" i="10"/>
  <c r="U41" i="10"/>
  <c r="T41" i="10"/>
  <c r="W41" i="10"/>
  <c r="L41" i="10"/>
  <c r="AH40" i="10"/>
  <c r="AE40" i="10"/>
  <c r="U40" i="10"/>
  <c r="T40" i="10"/>
  <c r="W40" i="10"/>
  <c r="L40" i="10"/>
  <c r="AH39" i="10"/>
  <c r="AE39" i="10"/>
  <c r="U39" i="10"/>
  <c r="T39" i="10"/>
  <c r="L39" i="10"/>
  <c r="AH38" i="10"/>
  <c r="AE38" i="10"/>
  <c r="U38" i="10"/>
  <c r="T38" i="10"/>
  <c r="W38" i="10"/>
  <c r="L38" i="10"/>
  <c r="AF38" i="10" s="1"/>
  <c r="AH37" i="10"/>
  <c r="AE37" i="10"/>
  <c r="U37" i="10"/>
  <c r="T37" i="10"/>
  <c r="L37" i="10"/>
  <c r="AH36" i="10"/>
  <c r="AE36" i="10"/>
  <c r="U36" i="10"/>
  <c r="T36" i="10"/>
  <c r="L36" i="10"/>
  <c r="AF36" i="10" s="1"/>
  <c r="AH35" i="10"/>
  <c r="AE35" i="10"/>
  <c r="U35" i="10"/>
  <c r="T35" i="10"/>
  <c r="L35" i="10"/>
  <c r="AH34" i="10"/>
  <c r="AE34" i="10"/>
  <c r="U34" i="10"/>
  <c r="T34" i="10"/>
  <c r="W34" i="10"/>
  <c r="L34" i="10"/>
  <c r="AF34" i="10" s="1"/>
  <c r="AH33" i="10"/>
  <c r="AE33" i="10"/>
  <c r="U33" i="10"/>
  <c r="T33" i="10"/>
  <c r="L33" i="10"/>
  <c r="AH32" i="10"/>
  <c r="AE32" i="10"/>
  <c r="U32" i="10"/>
  <c r="T32" i="10"/>
  <c r="L32" i="10"/>
  <c r="AH31" i="10"/>
  <c r="AE31" i="10"/>
  <c r="U31" i="10"/>
  <c r="T31" i="10"/>
  <c r="L31" i="10"/>
  <c r="AH30" i="10"/>
  <c r="AE30" i="10"/>
  <c r="U30" i="10"/>
  <c r="T30" i="10"/>
  <c r="W30" i="10"/>
  <c r="L30" i="10"/>
  <c r="AF30" i="10" s="1"/>
  <c r="AH29" i="10"/>
  <c r="AE29" i="10"/>
  <c r="U29" i="10"/>
  <c r="T29" i="10"/>
  <c r="L29" i="10"/>
  <c r="AH28" i="10"/>
  <c r="AE28" i="10"/>
  <c r="U28" i="10"/>
  <c r="T28" i="10"/>
  <c r="L28" i="10"/>
  <c r="AH27" i="10"/>
  <c r="AE27" i="10"/>
  <c r="U27" i="10"/>
  <c r="T27" i="10"/>
  <c r="L27" i="10"/>
  <c r="AH26" i="10"/>
  <c r="AE26" i="10"/>
  <c r="U26" i="10"/>
  <c r="T26" i="10"/>
  <c r="W26" i="10"/>
  <c r="L26" i="10"/>
  <c r="AF26" i="10" s="1"/>
  <c r="AH25" i="10"/>
  <c r="AE25" i="10"/>
  <c r="U25" i="10"/>
  <c r="T25" i="10"/>
  <c r="L25" i="10"/>
  <c r="AH24" i="10"/>
  <c r="AE24" i="10"/>
  <c r="U24" i="10"/>
  <c r="T24" i="10"/>
  <c r="L24" i="10"/>
  <c r="AH23" i="10"/>
  <c r="AE23" i="10"/>
  <c r="U23" i="10"/>
  <c r="T23" i="10"/>
  <c r="L23" i="10"/>
  <c r="AH22" i="10"/>
  <c r="AE22" i="10"/>
  <c r="U22" i="10"/>
  <c r="T22" i="10"/>
  <c r="W22" i="10"/>
  <c r="L22" i="10"/>
  <c r="AF22" i="10" s="1"/>
  <c r="AH21" i="10"/>
  <c r="AE21" i="10"/>
  <c r="U21" i="10"/>
  <c r="T21" i="10"/>
  <c r="L21" i="10"/>
  <c r="AH20" i="10"/>
  <c r="AE20" i="10"/>
  <c r="U20" i="10"/>
  <c r="T20" i="10"/>
  <c r="L20" i="10"/>
  <c r="AH19" i="10"/>
  <c r="AE19" i="10"/>
  <c r="U19" i="10"/>
  <c r="T19" i="10"/>
  <c r="L19" i="10"/>
  <c r="AF19" i="10" s="1"/>
  <c r="AH18" i="10"/>
  <c r="AE18" i="10"/>
  <c r="U18" i="10"/>
  <c r="T18" i="10"/>
  <c r="W18" i="10"/>
  <c r="L18" i="10"/>
  <c r="AF18" i="10" s="1"/>
  <c r="AH17" i="10"/>
  <c r="AE17" i="10"/>
  <c r="U17" i="10"/>
  <c r="T17" i="10"/>
  <c r="L17" i="10"/>
  <c r="AH16" i="10"/>
  <c r="AE16" i="10"/>
  <c r="U16" i="10"/>
  <c r="T16" i="10"/>
  <c r="L16" i="10"/>
  <c r="AF16" i="10" s="1"/>
  <c r="AH15" i="10"/>
  <c r="AE15" i="10"/>
  <c r="U15" i="10"/>
  <c r="T15" i="10"/>
  <c r="L15" i="10"/>
  <c r="AH14" i="10"/>
  <c r="AE14" i="10"/>
  <c r="U14" i="10"/>
  <c r="T14" i="10"/>
  <c r="W14" i="10"/>
  <c r="L14" i="10"/>
  <c r="AF14" i="10" s="1"/>
  <c r="AH13" i="10"/>
  <c r="AE13" i="10"/>
  <c r="U13" i="10"/>
  <c r="T13" i="10"/>
  <c r="L13" i="10"/>
  <c r="AH12" i="10"/>
  <c r="AE12" i="10"/>
  <c r="U12" i="10"/>
  <c r="T12" i="10"/>
  <c r="W12" i="10"/>
  <c r="L12" i="10"/>
  <c r="AH11" i="10"/>
  <c r="AE11" i="10"/>
  <c r="U11" i="10"/>
  <c r="T11" i="10"/>
  <c r="L11" i="10"/>
  <c r="AH10" i="10"/>
  <c r="AE10" i="10"/>
  <c r="U10" i="10"/>
  <c r="T10" i="10"/>
  <c r="W10" i="10"/>
  <c r="L10" i="10"/>
  <c r="AF10" i="10" s="1"/>
  <c r="AH9" i="10"/>
  <c r="AE9" i="10"/>
  <c r="U9" i="10"/>
  <c r="T9" i="10"/>
  <c r="L9" i="10"/>
  <c r="AH8" i="10"/>
  <c r="AE8" i="10"/>
  <c r="U8" i="10"/>
  <c r="T8" i="10"/>
  <c r="L8" i="10"/>
  <c r="AH7" i="10"/>
  <c r="AE7" i="10"/>
  <c r="U7" i="10"/>
  <c r="T7" i="10"/>
  <c r="L7" i="10"/>
  <c r="AH6" i="10"/>
  <c r="AE6" i="10"/>
  <c r="U6" i="10"/>
  <c r="T6" i="10"/>
  <c r="L6" i="10"/>
  <c r="AF6" i="10" s="1"/>
  <c r="AH5" i="10"/>
  <c r="AE5" i="10"/>
  <c r="U5" i="10"/>
  <c r="T5" i="10"/>
  <c r="AH4" i="10"/>
  <c r="AE4" i="10"/>
  <c r="U4" i="10"/>
  <c r="T4" i="10"/>
  <c r="V9" i="10" l="1"/>
  <c r="AF9" i="10"/>
  <c r="AG9" i="10" s="1"/>
  <c r="V12" i="10"/>
  <c r="AF12" i="10"/>
  <c r="AG12" i="10" s="1"/>
  <c r="V21" i="10"/>
  <c r="AF21" i="10"/>
  <c r="AG21" i="10" s="1"/>
  <c r="AD24" i="10"/>
  <c r="AF24" i="10"/>
  <c r="AG24" i="10" s="1"/>
  <c r="V27" i="10"/>
  <c r="AF27" i="10"/>
  <c r="AG27" i="10" s="1"/>
  <c r="V37" i="10"/>
  <c r="AF37" i="10"/>
  <c r="AG37" i="10" s="1"/>
  <c r="V40" i="10"/>
  <c r="AF40" i="10"/>
  <c r="AG40" i="10" s="1"/>
  <c r="R47" i="10"/>
  <c r="AF47" i="10"/>
  <c r="AG47" i="10" s="1"/>
  <c r="S53" i="10"/>
  <c r="AF53" i="10"/>
  <c r="AG53" i="10" s="1"/>
  <c r="V55" i="10"/>
  <c r="AF55" i="10"/>
  <c r="AG55" i="10" s="1"/>
  <c r="V65" i="10"/>
  <c r="AF65" i="10"/>
  <c r="V68" i="10"/>
  <c r="AF68" i="10"/>
  <c r="AG68" i="10" s="1"/>
  <c r="V73" i="10"/>
  <c r="AF73" i="10"/>
  <c r="AG73" i="10" s="1"/>
  <c r="V75" i="10"/>
  <c r="AF75" i="10"/>
  <c r="AG75" i="10" s="1"/>
  <c r="V81" i="10"/>
  <c r="AF81" i="10"/>
  <c r="AG81" i="10" s="1"/>
  <c r="Q84" i="10"/>
  <c r="AA84" i="10" s="1"/>
  <c r="AF84" i="10"/>
  <c r="AG84" i="10" s="1"/>
  <c r="V89" i="10"/>
  <c r="AF89" i="10"/>
  <c r="AG89" i="10" s="1"/>
  <c r="V15" i="10"/>
  <c r="AF15" i="10"/>
  <c r="AG15" i="10" s="1"/>
  <c r="V25" i="10"/>
  <c r="AF25" i="10"/>
  <c r="AG25" i="10" s="1"/>
  <c r="V28" i="10"/>
  <c r="AF28" i="10"/>
  <c r="AG28" i="10" s="1"/>
  <c r="V31" i="10"/>
  <c r="AF31" i="10"/>
  <c r="AG31" i="10" s="1"/>
  <c r="V45" i="10"/>
  <c r="AF45" i="10"/>
  <c r="AG45" i="10" s="1"/>
  <c r="AD48" i="10"/>
  <c r="AF48" i="10"/>
  <c r="Q51" i="10"/>
  <c r="AA51" i="10" s="1"/>
  <c r="AF51" i="10"/>
  <c r="AG51" i="10" s="1"/>
  <c r="V56" i="10"/>
  <c r="AF56" i="10"/>
  <c r="AG56" i="10" s="1"/>
  <c r="V59" i="10"/>
  <c r="AF59" i="10"/>
  <c r="AG59" i="10" s="1"/>
  <c r="V69" i="10"/>
  <c r="AF69" i="10"/>
  <c r="AG69" i="10" s="1"/>
  <c r="V71" i="10"/>
  <c r="AF71" i="10"/>
  <c r="AG71" i="10" s="1"/>
  <c r="V76" i="10"/>
  <c r="AF76" i="10"/>
  <c r="AG76" i="10" s="1"/>
  <c r="S87" i="10"/>
  <c r="AF87" i="10"/>
  <c r="AG87" i="10" s="1"/>
  <c r="Q92" i="10"/>
  <c r="AA92" i="10" s="1"/>
  <c r="AF92" i="10"/>
  <c r="AG92" i="10" s="1"/>
  <c r="V7" i="10"/>
  <c r="AF7" i="10"/>
  <c r="V13" i="10"/>
  <c r="AF13" i="10"/>
  <c r="AG13" i="10" s="1"/>
  <c r="V29" i="10"/>
  <c r="AF29" i="10"/>
  <c r="AG29" i="10" s="1"/>
  <c r="V32" i="10"/>
  <c r="AF32" i="10"/>
  <c r="AG32" i="10" s="1"/>
  <c r="V35" i="10"/>
  <c r="AF35" i="10"/>
  <c r="AG35" i="10" s="1"/>
  <c r="V41" i="10"/>
  <c r="AF41" i="10"/>
  <c r="V43" i="10"/>
  <c r="AF43" i="10"/>
  <c r="V57" i="10"/>
  <c r="AF57" i="10"/>
  <c r="AG57" i="10" s="1"/>
  <c r="V63" i="10"/>
  <c r="AF63" i="10"/>
  <c r="AG63" i="10" s="1"/>
  <c r="Q72" i="10"/>
  <c r="AA72" i="10" s="1"/>
  <c r="AF72" i="10"/>
  <c r="AG72" i="10" s="1"/>
  <c r="V79" i="10"/>
  <c r="AF79" i="10"/>
  <c r="AG79" i="10" s="1"/>
  <c r="V85" i="10"/>
  <c r="AF85" i="10"/>
  <c r="V8" i="10"/>
  <c r="AF8" i="10"/>
  <c r="AG8" i="10" s="1"/>
  <c r="V11" i="10"/>
  <c r="AF11" i="10"/>
  <c r="AG11" i="10" s="1"/>
  <c r="V17" i="10"/>
  <c r="AF17" i="10"/>
  <c r="AG17" i="10" s="1"/>
  <c r="V20" i="10"/>
  <c r="AF20" i="10"/>
  <c r="AG20" i="10" s="1"/>
  <c r="V23" i="10"/>
  <c r="AF23" i="10"/>
  <c r="AG23" i="10" s="1"/>
  <c r="V33" i="10"/>
  <c r="AF33" i="10"/>
  <c r="AG33" i="10" s="1"/>
  <c r="AD39" i="10"/>
  <c r="AF39" i="10"/>
  <c r="AG39" i="10" s="1"/>
  <c r="V44" i="10"/>
  <c r="AF44" i="10"/>
  <c r="AG44" i="10" s="1"/>
  <c r="V52" i="10"/>
  <c r="AF52" i="10"/>
  <c r="AG52" i="10" s="1"/>
  <c r="AF58" i="10"/>
  <c r="AG58" i="10" s="1"/>
  <c r="V61" i="10"/>
  <c r="AF61" i="10"/>
  <c r="AG61" i="10" s="1"/>
  <c r="V64" i="10"/>
  <c r="AF64" i="10"/>
  <c r="V77" i="10"/>
  <c r="AF77" i="10"/>
  <c r="AG77" i="10" s="1"/>
  <c r="AD83" i="10"/>
  <c r="AF83" i="10"/>
  <c r="AG83" i="10" s="1"/>
  <c r="V93" i="10"/>
  <c r="AF93" i="10"/>
  <c r="AG93" i="10" s="1"/>
  <c r="V97" i="10"/>
  <c r="AF97" i="10"/>
  <c r="S101" i="10"/>
  <c r="AF101" i="10"/>
  <c r="AG101" i="10" s="1"/>
  <c r="N32" i="11"/>
  <c r="P32" i="11"/>
  <c r="AM32" i="11" s="1"/>
  <c r="N38" i="11"/>
  <c r="P38" i="11"/>
  <c r="AM38" i="11" s="1"/>
  <c r="V48" i="11"/>
  <c r="N48" i="11"/>
  <c r="O48" i="11" s="1"/>
  <c r="Y48" i="11" s="1"/>
  <c r="P48" i="11"/>
  <c r="AM48" i="11" s="1"/>
  <c r="V56" i="11"/>
  <c r="P56" i="11"/>
  <c r="AM56" i="11" s="1"/>
  <c r="N56" i="11"/>
  <c r="O56" i="11" s="1"/>
  <c r="Y56" i="11" s="1"/>
  <c r="N62" i="11"/>
  <c r="P62" i="11"/>
  <c r="AM62" i="11" s="1"/>
  <c r="V68" i="11"/>
  <c r="P68" i="11"/>
  <c r="AM68" i="11" s="1"/>
  <c r="N68" i="11"/>
  <c r="X68" i="11" s="1"/>
  <c r="V76" i="11"/>
  <c r="N76" i="11"/>
  <c r="O76" i="11" s="1"/>
  <c r="Y76" i="11" s="1"/>
  <c r="P76" i="11"/>
  <c r="AM76" i="11" s="1"/>
  <c r="V82" i="11"/>
  <c r="N82" i="11"/>
  <c r="O82" i="11" s="1"/>
  <c r="Y82" i="11" s="1"/>
  <c r="P82" i="11"/>
  <c r="AM82" i="11" s="1"/>
  <c r="V90" i="11"/>
  <c r="N90" i="11"/>
  <c r="O90" i="11" s="1"/>
  <c r="Y90" i="11" s="1"/>
  <c r="P90" i="11"/>
  <c r="AM90" i="11" s="1"/>
  <c r="S98" i="11"/>
  <c r="N98" i="11"/>
  <c r="O98" i="11" s="1"/>
  <c r="Y98" i="11" s="1"/>
  <c r="P98" i="11"/>
  <c r="AM98" i="11" s="1"/>
  <c r="V31" i="11"/>
  <c r="P31" i="11"/>
  <c r="AM31" i="11" s="1"/>
  <c r="N31" i="11"/>
  <c r="O31" i="11" s="1"/>
  <c r="Y31" i="11" s="1"/>
  <c r="V33" i="11"/>
  <c r="P33" i="11"/>
  <c r="AM33" i="11" s="1"/>
  <c r="N33" i="11"/>
  <c r="O33" i="11" s="1"/>
  <c r="Y33" i="11" s="1"/>
  <c r="P35" i="11"/>
  <c r="AM35" i="11" s="1"/>
  <c r="N35" i="11"/>
  <c r="X35" i="11" s="1"/>
  <c r="V37" i="11"/>
  <c r="P37" i="11"/>
  <c r="AM37" i="11" s="1"/>
  <c r="N37" i="11"/>
  <c r="O37" i="11" s="1"/>
  <c r="Y37" i="11" s="1"/>
  <c r="V39" i="11"/>
  <c r="N39" i="11"/>
  <c r="O39" i="11" s="1"/>
  <c r="Y39" i="11" s="1"/>
  <c r="P39" i="11"/>
  <c r="AM39" i="11" s="1"/>
  <c r="V41" i="11"/>
  <c r="P41" i="11"/>
  <c r="AM41" i="11" s="1"/>
  <c r="N41" i="11"/>
  <c r="O41" i="11" s="1"/>
  <c r="Y41" i="11" s="1"/>
  <c r="V43" i="11"/>
  <c r="P43" i="11"/>
  <c r="AM43" i="11" s="1"/>
  <c r="N43" i="11"/>
  <c r="O43" i="11" s="1"/>
  <c r="Y43" i="11" s="1"/>
  <c r="V45" i="11"/>
  <c r="P45" i="11"/>
  <c r="AM45" i="11" s="1"/>
  <c r="N45" i="11"/>
  <c r="V47" i="11"/>
  <c r="P47" i="11"/>
  <c r="AM47" i="11" s="1"/>
  <c r="N47" i="11"/>
  <c r="P49" i="11"/>
  <c r="AM49" i="11" s="1"/>
  <c r="N49" i="11"/>
  <c r="O49" i="11" s="1"/>
  <c r="Y49" i="11" s="1"/>
  <c r="N51" i="11"/>
  <c r="P51" i="11"/>
  <c r="AM51" i="11" s="1"/>
  <c r="P53" i="11"/>
  <c r="AM53" i="11" s="1"/>
  <c r="N53" i="11"/>
  <c r="O53" i="11" s="1"/>
  <c r="Y53" i="11" s="1"/>
  <c r="P55" i="11"/>
  <c r="AM55" i="11" s="1"/>
  <c r="N55" i="11"/>
  <c r="P57" i="11"/>
  <c r="AM57" i="11" s="1"/>
  <c r="N57" i="11"/>
  <c r="O57" i="11" s="1"/>
  <c r="Y57" i="11" s="1"/>
  <c r="P59" i="11"/>
  <c r="AM59" i="11" s="1"/>
  <c r="N59" i="11"/>
  <c r="P61" i="11"/>
  <c r="AM61" i="11" s="1"/>
  <c r="N61" i="11"/>
  <c r="X61" i="11" s="1"/>
  <c r="N63" i="11"/>
  <c r="P63" i="11"/>
  <c r="AM63" i="11" s="1"/>
  <c r="P65" i="11"/>
  <c r="AM65" i="11" s="1"/>
  <c r="N65" i="11"/>
  <c r="P67" i="11"/>
  <c r="AM67" i="11" s="1"/>
  <c r="N67" i="11"/>
  <c r="P69" i="11"/>
  <c r="AM69" i="11" s="1"/>
  <c r="N69" i="11"/>
  <c r="N71" i="11"/>
  <c r="P71" i="11"/>
  <c r="AM71" i="11" s="1"/>
  <c r="P73" i="11"/>
  <c r="AM73" i="11" s="1"/>
  <c r="N73" i="11"/>
  <c r="N75" i="11"/>
  <c r="P75" i="11"/>
  <c r="AM75" i="11" s="1"/>
  <c r="P77" i="11"/>
  <c r="AM77" i="11" s="1"/>
  <c r="N77" i="11"/>
  <c r="N79" i="11"/>
  <c r="P79" i="11"/>
  <c r="AM79" i="11" s="1"/>
  <c r="P81" i="11"/>
  <c r="AM81" i="11" s="1"/>
  <c r="N81" i="11"/>
  <c r="N83" i="11"/>
  <c r="P83" i="11"/>
  <c r="AM83" i="11" s="1"/>
  <c r="P85" i="11"/>
  <c r="AM85" i="11" s="1"/>
  <c r="N85" i="11"/>
  <c r="N87" i="11"/>
  <c r="P87" i="11"/>
  <c r="AM87" i="11" s="1"/>
  <c r="P89" i="11"/>
  <c r="AM89" i="11" s="1"/>
  <c r="N89" i="11"/>
  <c r="P91" i="11"/>
  <c r="AM91" i="11" s="1"/>
  <c r="N91" i="11"/>
  <c r="P93" i="11"/>
  <c r="AM93" i="11" s="1"/>
  <c r="N93" i="11"/>
  <c r="N95" i="11"/>
  <c r="P95" i="11"/>
  <c r="AM95" i="11" s="1"/>
  <c r="P97" i="11"/>
  <c r="AM97" i="11" s="1"/>
  <c r="N97" i="11"/>
  <c r="S99" i="11"/>
  <c r="P99" i="11"/>
  <c r="AM99" i="11" s="1"/>
  <c r="N99" i="11"/>
  <c r="P101" i="11"/>
  <c r="AM101" i="11" s="1"/>
  <c r="N101" i="11"/>
  <c r="N30" i="11"/>
  <c r="P30" i="11"/>
  <c r="AM30" i="11" s="1"/>
  <c r="N36" i="11"/>
  <c r="P36" i="11"/>
  <c r="AM36" i="11" s="1"/>
  <c r="P40" i="11"/>
  <c r="AM40" i="11" s="1"/>
  <c r="N40" i="11"/>
  <c r="N44" i="11"/>
  <c r="P44" i="11"/>
  <c r="AM44" i="11" s="1"/>
  <c r="N50" i="11"/>
  <c r="P50" i="11"/>
  <c r="AM50" i="11" s="1"/>
  <c r="AC52" i="11"/>
  <c r="AD52" i="11" s="1"/>
  <c r="N52" i="11"/>
  <c r="O52" i="11" s="1"/>
  <c r="Y52" i="11" s="1"/>
  <c r="P52" i="11"/>
  <c r="AM52" i="11" s="1"/>
  <c r="N58" i="11"/>
  <c r="P58" i="11"/>
  <c r="AM58" i="11" s="1"/>
  <c r="V64" i="11"/>
  <c r="N64" i="11"/>
  <c r="O64" i="11" s="1"/>
  <c r="Y64" i="11" s="1"/>
  <c r="P64" i="11"/>
  <c r="AM64" i="11" s="1"/>
  <c r="V66" i="11"/>
  <c r="N66" i="11"/>
  <c r="X66" i="11" s="1"/>
  <c r="P66" i="11"/>
  <c r="AM66" i="11" s="1"/>
  <c r="V72" i="11"/>
  <c r="N72" i="11"/>
  <c r="O72" i="11" s="1"/>
  <c r="Y72" i="11" s="1"/>
  <c r="P72" i="11"/>
  <c r="AM72" i="11" s="1"/>
  <c r="V74" i="11"/>
  <c r="N74" i="11"/>
  <c r="O74" i="11" s="1"/>
  <c r="Y74" i="11" s="1"/>
  <c r="P74" i="11"/>
  <c r="AM74" i="11" s="1"/>
  <c r="V80" i="11"/>
  <c r="N80" i="11"/>
  <c r="O80" i="11" s="1"/>
  <c r="Y80" i="11" s="1"/>
  <c r="P80" i="11"/>
  <c r="AM80" i="11" s="1"/>
  <c r="V84" i="11"/>
  <c r="P84" i="11"/>
  <c r="AM84" i="11" s="1"/>
  <c r="N84" i="11"/>
  <c r="O84" i="11" s="1"/>
  <c r="Y84" i="11" s="1"/>
  <c r="V88" i="11"/>
  <c r="N88" i="11"/>
  <c r="O88" i="11" s="1"/>
  <c r="Y88" i="11" s="1"/>
  <c r="P88" i="11"/>
  <c r="AM88" i="11" s="1"/>
  <c r="V94" i="11"/>
  <c r="N94" i="11"/>
  <c r="O94" i="11" s="1"/>
  <c r="Y94" i="11" s="1"/>
  <c r="P94" i="11"/>
  <c r="AM94" i="11" s="1"/>
  <c r="V96" i="11"/>
  <c r="N96" i="11"/>
  <c r="O96" i="11" s="1"/>
  <c r="Y96" i="11" s="1"/>
  <c r="P96" i="11"/>
  <c r="AM96" i="11" s="1"/>
  <c r="N102" i="11"/>
  <c r="O102" i="11" s="1"/>
  <c r="Y102" i="11" s="1"/>
  <c r="P102" i="11"/>
  <c r="AM102" i="11" s="1"/>
  <c r="N34" i="11"/>
  <c r="P34" i="11"/>
  <c r="AM34" i="11" s="1"/>
  <c r="N42" i="11"/>
  <c r="P42" i="11"/>
  <c r="AM42" i="11" s="1"/>
  <c r="N46" i="11"/>
  <c r="P46" i="11"/>
  <c r="AM46" i="11" s="1"/>
  <c r="N54" i="11"/>
  <c r="P54" i="11"/>
  <c r="AM54" i="11" s="1"/>
  <c r="AC60" i="11"/>
  <c r="AD60" i="11" s="1"/>
  <c r="N60" i="11"/>
  <c r="O60" i="11" s="1"/>
  <c r="Y60" i="11" s="1"/>
  <c r="P60" i="11"/>
  <c r="AM60" i="11" s="1"/>
  <c r="V70" i="11"/>
  <c r="N70" i="11"/>
  <c r="X70" i="11" s="1"/>
  <c r="P70" i="11"/>
  <c r="AM70" i="11" s="1"/>
  <c r="V78" i="11"/>
  <c r="N78" i="11"/>
  <c r="O78" i="11" s="1"/>
  <c r="Y78" i="11" s="1"/>
  <c r="P78" i="11"/>
  <c r="AM78" i="11" s="1"/>
  <c r="V86" i="11"/>
  <c r="N86" i="11"/>
  <c r="O86" i="11" s="1"/>
  <c r="Y86" i="11" s="1"/>
  <c r="P86" i="11"/>
  <c r="AM86" i="11" s="1"/>
  <c r="V92" i="11"/>
  <c r="N92" i="11"/>
  <c r="O92" i="11" s="1"/>
  <c r="Y92" i="11" s="1"/>
  <c r="P92" i="11"/>
  <c r="AM92" i="11" s="1"/>
  <c r="R100" i="11"/>
  <c r="N100" i="11"/>
  <c r="O100" i="11" s="1"/>
  <c r="Y100" i="11" s="1"/>
  <c r="P100" i="11"/>
  <c r="AM100" i="11" s="1"/>
  <c r="V29" i="11"/>
  <c r="P29" i="11"/>
  <c r="AM29" i="11" s="1"/>
  <c r="N29" i="11"/>
  <c r="O29" i="11" s="1"/>
  <c r="Y29" i="11" s="1"/>
  <c r="P28" i="11"/>
  <c r="AM28" i="11" s="1"/>
  <c r="N28" i="11"/>
  <c r="O90" i="2"/>
  <c r="O67" i="2"/>
  <c r="F24" i="2"/>
  <c r="M91" i="2"/>
  <c r="P91" i="2" s="1"/>
  <c r="O91" i="2" s="1"/>
  <c r="AD56" i="10"/>
  <c r="AD20" i="10"/>
  <c r="AI101" i="12"/>
  <c r="AJ101" i="12" s="1"/>
  <c r="AD23" i="10"/>
  <c r="AD35" i="10"/>
  <c r="R52" i="10"/>
  <c r="AF77" i="12"/>
  <c r="AG77" i="12" s="1"/>
  <c r="AF93" i="12"/>
  <c r="AG93" i="12" s="1"/>
  <c r="V19" i="10"/>
  <c r="AD19" i="10"/>
  <c r="V16" i="10"/>
  <c r="AD16" i="10"/>
  <c r="AI17" i="10"/>
  <c r="AJ17" i="10" s="1"/>
  <c r="AF81" i="12"/>
  <c r="AG81" i="12" s="1"/>
  <c r="AF71" i="12"/>
  <c r="AG71" i="12" s="1"/>
  <c r="AI97" i="10"/>
  <c r="AJ97" i="10" s="1"/>
  <c r="AF79" i="12"/>
  <c r="AG79" i="12" s="1"/>
  <c r="X8" i="10"/>
  <c r="S9" i="10"/>
  <c r="AD11" i="10"/>
  <c r="S13" i="10"/>
  <c r="AI60" i="11"/>
  <c r="AJ60" i="11" s="1"/>
  <c r="O68" i="10"/>
  <c r="Y68" i="10" s="1"/>
  <c r="S85" i="10"/>
  <c r="AI87" i="10"/>
  <c r="AJ87" i="10" s="1"/>
  <c r="R88" i="10"/>
  <c r="V88" i="10"/>
  <c r="AC59" i="12"/>
  <c r="AD59" i="12" s="1"/>
  <c r="AF75" i="12"/>
  <c r="AG75" i="12" s="1"/>
  <c r="AF91" i="12"/>
  <c r="AG91" i="12" s="1"/>
  <c r="AD59" i="10"/>
  <c r="AI59" i="10"/>
  <c r="AJ59" i="10" s="1"/>
  <c r="AD60" i="10"/>
  <c r="S61" i="10"/>
  <c r="S77" i="10"/>
  <c r="AD79" i="10"/>
  <c r="AI79" i="10"/>
  <c r="AJ79" i="10" s="1"/>
  <c r="R80" i="10"/>
  <c r="S97" i="10"/>
  <c r="V102" i="11"/>
  <c r="AI74" i="13"/>
  <c r="AJ74" i="13" s="1"/>
  <c r="AD64" i="10"/>
  <c r="S65" i="10"/>
  <c r="AD97" i="10"/>
  <c r="V100" i="11"/>
  <c r="N42" i="12"/>
  <c r="O42" i="12" s="1"/>
  <c r="Y42" i="12" s="1"/>
  <c r="R48" i="12"/>
  <c r="AF73" i="12"/>
  <c r="AG73" i="12" s="1"/>
  <c r="AF89" i="12"/>
  <c r="AG89" i="12" s="1"/>
  <c r="AD32" i="10"/>
  <c r="AD43" i="10"/>
  <c r="AD72" i="10"/>
  <c r="S81" i="10"/>
  <c r="O84" i="10"/>
  <c r="Y84" i="10" s="1"/>
  <c r="V84" i="10"/>
  <c r="O92" i="10"/>
  <c r="Y92" i="10" s="1"/>
  <c r="S93" i="10"/>
  <c r="AI98" i="10"/>
  <c r="AJ98" i="10" s="1"/>
  <c r="AI39" i="11"/>
  <c r="AJ39" i="11" s="1"/>
  <c r="AI48" i="11"/>
  <c r="AJ48" i="11" s="1"/>
  <c r="AI56" i="11"/>
  <c r="AJ56" i="11" s="1"/>
  <c r="AI72" i="13"/>
  <c r="AJ72" i="13" s="1"/>
  <c r="AI7" i="10"/>
  <c r="AJ7" i="10" s="1"/>
  <c r="V100" i="10"/>
  <c r="AD69" i="10"/>
  <c r="V80" i="10"/>
  <c r="S92" i="10"/>
  <c r="V35" i="11"/>
  <c r="AC56" i="11"/>
  <c r="AD56" i="11" s="1"/>
  <c r="N48" i="12"/>
  <c r="X48" i="12" s="1"/>
  <c r="V48" i="12"/>
  <c r="AC51" i="12"/>
  <c r="AD51" i="12" s="1"/>
  <c r="R56" i="12"/>
  <c r="N62" i="12"/>
  <c r="O62" i="12" s="1"/>
  <c r="Y62" i="12" s="1"/>
  <c r="S67" i="12"/>
  <c r="S81" i="12"/>
  <c r="S83" i="12"/>
  <c r="AI50" i="13"/>
  <c r="AJ50" i="13" s="1"/>
  <c r="S25" i="10"/>
  <c r="AD27" i="10"/>
  <c r="AD28" i="10"/>
  <c r="S29" i="10"/>
  <c r="AI49" i="10"/>
  <c r="AJ49" i="10" s="1"/>
  <c r="V60" i="10"/>
  <c r="AD68" i="10"/>
  <c r="X72" i="10"/>
  <c r="AD73" i="10"/>
  <c r="R84" i="10"/>
  <c r="R92" i="10"/>
  <c r="V92" i="10"/>
  <c r="V60" i="11"/>
  <c r="AF45" i="12"/>
  <c r="AG45" i="12" s="1"/>
  <c r="AF69" i="12"/>
  <c r="AG69" i="12" s="1"/>
  <c r="AF85" i="12"/>
  <c r="AG85" i="12" s="1"/>
  <c r="AF101" i="12"/>
  <c r="AG101" i="12" s="1"/>
  <c r="AI88" i="13"/>
  <c r="AJ88" i="13" s="1"/>
  <c r="N53" i="13"/>
  <c r="O53" i="13" s="1"/>
  <c r="AF53" i="13"/>
  <c r="AG53" i="13" s="1"/>
  <c r="AC53" i="13"/>
  <c r="AD53" i="13" s="1"/>
  <c r="P53" i="13"/>
  <c r="AF54" i="13"/>
  <c r="AG54" i="13" s="1"/>
  <c r="N54" i="13"/>
  <c r="O54" i="13" s="1"/>
  <c r="AC54" i="13"/>
  <c r="AD54" i="13" s="1"/>
  <c r="P54" i="13"/>
  <c r="AC55" i="13"/>
  <c r="AD55" i="13" s="1"/>
  <c r="N55" i="13"/>
  <c r="O55" i="13" s="1"/>
  <c r="AF55" i="13"/>
  <c r="AG55" i="13" s="1"/>
  <c r="P55" i="13"/>
  <c r="V64" i="13"/>
  <c r="P64" i="13"/>
  <c r="AF64" i="13"/>
  <c r="AG64" i="13" s="1"/>
  <c r="AC64" i="13"/>
  <c r="AD64" i="13" s="1"/>
  <c r="N64" i="13"/>
  <c r="N65" i="13"/>
  <c r="O65" i="13" s="1"/>
  <c r="AC65" i="13"/>
  <c r="AD65" i="13" s="1"/>
  <c r="P65" i="13"/>
  <c r="AF65" i="13"/>
  <c r="AG65" i="13" s="1"/>
  <c r="AC67" i="13"/>
  <c r="AD67" i="13" s="1"/>
  <c r="P67" i="13"/>
  <c r="N67" i="13"/>
  <c r="O67" i="13" s="1"/>
  <c r="AF67" i="13"/>
  <c r="AG67" i="13" s="1"/>
  <c r="V68" i="13"/>
  <c r="P68" i="13"/>
  <c r="N68" i="13"/>
  <c r="O68" i="13" s="1"/>
  <c r="AF68" i="13"/>
  <c r="AG68" i="13" s="1"/>
  <c r="AC68" i="13"/>
  <c r="AD68" i="13" s="1"/>
  <c r="N77" i="13"/>
  <c r="O77" i="13" s="1"/>
  <c r="AF77" i="13"/>
  <c r="AG77" i="13" s="1"/>
  <c r="AC77" i="13"/>
  <c r="AD77" i="13" s="1"/>
  <c r="P77" i="13"/>
  <c r="AF78" i="13"/>
  <c r="AG78" i="13" s="1"/>
  <c r="N78" i="13"/>
  <c r="O78" i="13" s="1"/>
  <c r="AC78" i="13"/>
  <c r="AD78" i="13" s="1"/>
  <c r="P78" i="13"/>
  <c r="AC79" i="13"/>
  <c r="AD79" i="13" s="1"/>
  <c r="N79" i="13"/>
  <c r="O79" i="13" s="1"/>
  <c r="P79" i="13"/>
  <c r="AF79" i="13"/>
  <c r="AG79" i="13" s="1"/>
  <c r="AF82" i="13"/>
  <c r="AG82" i="13" s="1"/>
  <c r="P82" i="13"/>
  <c r="AC82" i="13"/>
  <c r="AD82" i="13" s="1"/>
  <c r="N82" i="13"/>
  <c r="O82" i="13" s="1"/>
  <c r="P84" i="13"/>
  <c r="N84" i="13"/>
  <c r="O84" i="13" s="1"/>
  <c r="AF84" i="13"/>
  <c r="AG84" i="13" s="1"/>
  <c r="AC84" i="13"/>
  <c r="AD84" i="13" s="1"/>
  <c r="AC91" i="13"/>
  <c r="AD91" i="13" s="1"/>
  <c r="AF91" i="13"/>
  <c r="AG91" i="13" s="1"/>
  <c r="P91" i="13"/>
  <c r="N91" i="13"/>
  <c r="O91" i="13" s="1"/>
  <c r="AF98" i="13"/>
  <c r="AG98" i="13" s="1"/>
  <c r="P98" i="13"/>
  <c r="AC98" i="13"/>
  <c r="AD98" i="13" s="1"/>
  <c r="N98" i="13"/>
  <c r="O98" i="13" s="1"/>
  <c r="P100" i="13"/>
  <c r="AF100" i="13"/>
  <c r="AG100" i="13" s="1"/>
  <c r="AC100" i="13"/>
  <c r="AD100" i="13" s="1"/>
  <c r="N100" i="13"/>
  <c r="O100" i="13" s="1"/>
  <c r="V36" i="10"/>
  <c r="AD89" i="10"/>
  <c r="V46" i="12"/>
  <c r="V82" i="13"/>
  <c r="V84" i="13"/>
  <c r="V98" i="13"/>
  <c r="V100" i="13"/>
  <c r="V56" i="13"/>
  <c r="P56" i="13"/>
  <c r="AF56" i="13"/>
  <c r="AG56" i="13" s="1"/>
  <c r="AC56" i="13"/>
  <c r="AD56" i="13" s="1"/>
  <c r="N56" i="13"/>
  <c r="O56" i="13" s="1"/>
  <c r="N57" i="13"/>
  <c r="O57" i="13" s="1"/>
  <c r="AC57" i="13"/>
  <c r="AD57" i="13" s="1"/>
  <c r="P57" i="13"/>
  <c r="AF57" i="13"/>
  <c r="AG57" i="13" s="1"/>
  <c r="V60" i="13"/>
  <c r="P60" i="13"/>
  <c r="N60" i="13"/>
  <c r="AF60" i="13"/>
  <c r="AG60" i="13" s="1"/>
  <c r="AC60" i="13"/>
  <c r="AD60" i="13" s="1"/>
  <c r="V62" i="13"/>
  <c r="AF62" i="13"/>
  <c r="AG62" i="13" s="1"/>
  <c r="N62" i="13"/>
  <c r="O62" i="13" s="1"/>
  <c r="AC62" i="13"/>
  <c r="AD62" i="13" s="1"/>
  <c r="P62" i="13"/>
  <c r="AC63" i="13"/>
  <c r="AD63" i="13" s="1"/>
  <c r="N63" i="13"/>
  <c r="O63" i="13" s="1"/>
  <c r="AF63" i="13"/>
  <c r="AG63" i="13" s="1"/>
  <c r="P63" i="13"/>
  <c r="V70" i="13"/>
  <c r="AF70" i="13"/>
  <c r="AG70" i="13" s="1"/>
  <c r="N70" i="13"/>
  <c r="O70" i="13" s="1"/>
  <c r="AC70" i="13"/>
  <c r="AD70" i="13" s="1"/>
  <c r="P70" i="13"/>
  <c r="AC71" i="13"/>
  <c r="AD71" i="13" s="1"/>
  <c r="N71" i="13"/>
  <c r="O71" i="13" s="1"/>
  <c r="AF71" i="13"/>
  <c r="AG71" i="13" s="1"/>
  <c r="P71" i="13"/>
  <c r="P72" i="13"/>
  <c r="AF72" i="13"/>
  <c r="AG72" i="13" s="1"/>
  <c r="AC72" i="13"/>
  <c r="AD72" i="13" s="1"/>
  <c r="N72" i="13"/>
  <c r="O72" i="13" s="1"/>
  <c r="N73" i="13"/>
  <c r="O73" i="13" s="1"/>
  <c r="AC73" i="13"/>
  <c r="AD73" i="13" s="1"/>
  <c r="P73" i="13"/>
  <c r="AF73" i="13"/>
  <c r="AG73" i="13" s="1"/>
  <c r="P76" i="13"/>
  <c r="N76" i="13"/>
  <c r="O76" i="13" s="1"/>
  <c r="AF76" i="13"/>
  <c r="AG76" i="13" s="1"/>
  <c r="AC76" i="13"/>
  <c r="AD76" i="13" s="1"/>
  <c r="AF90" i="13"/>
  <c r="AG90" i="13" s="1"/>
  <c r="P90" i="13"/>
  <c r="AC90" i="13"/>
  <c r="AD90" i="13" s="1"/>
  <c r="N90" i="13"/>
  <c r="O90" i="13" s="1"/>
  <c r="N101" i="13"/>
  <c r="O101" i="13" s="1"/>
  <c r="AC101" i="13"/>
  <c r="AD101" i="13" s="1"/>
  <c r="AF101" i="13"/>
  <c r="AG101" i="13" s="1"/>
  <c r="P101" i="13"/>
  <c r="AF102" i="13"/>
  <c r="AG102" i="13" s="1"/>
  <c r="N102" i="13"/>
  <c r="O102" i="13" s="1"/>
  <c r="AC102" i="13"/>
  <c r="AD102" i="13" s="1"/>
  <c r="P102" i="13"/>
  <c r="V24" i="10"/>
  <c r="V48" i="10"/>
  <c r="R50" i="12"/>
  <c r="AD75" i="10"/>
  <c r="R76" i="10"/>
  <c r="AC48" i="11"/>
  <c r="AD48" i="11" s="1"/>
  <c r="V52" i="11"/>
  <c r="R64" i="11"/>
  <c r="R98" i="11"/>
  <c r="AF98" i="11"/>
  <c r="AG98" i="11" s="1"/>
  <c r="AI46" i="12"/>
  <c r="AJ46" i="12" s="1"/>
  <c r="N50" i="12"/>
  <c r="O50" i="12" s="1"/>
  <c r="Y50" i="12" s="1"/>
  <c r="AI51" i="12"/>
  <c r="AJ51" i="12" s="1"/>
  <c r="P55" i="12"/>
  <c r="N58" i="12"/>
  <c r="X58" i="12" s="1"/>
  <c r="R60" i="12"/>
  <c r="R64" i="12"/>
  <c r="S71" i="12"/>
  <c r="S79" i="12"/>
  <c r="S87" i="12"/>
  <c r="S95" i="12"/>
  <c r="S55" i="13"/>
  <c r="V76" i="13"/>
  <c r="S79" i="13"/>
  <c r="AI80" i="13"/>
  <c r="AJ80" i="13" s="1"/>
  <c r="V90" i="13"/>
  <c r="AI96" i="13"/>
  <c r="AJ96" i="13" s="1"/>
  <c r="AI98" i="13"/>
  <c r="AJ98" i="13" s="1"/>
  <c r="AF50" i="13"/>
  <c r="AG50" i="13" s="1"/>
  <c r="P50" i="13"/>
  <c r="AC50" i="13"/>
  <c r="AD50" i="13" s="1"/>
  <c r="N50" i="13"/>
  <c r="O50" i="13" s="1"/>
  <c r="AC51" i="13"/>
  <c r="AD51" i="13" s="1"/>
  <c r="P51" i="13"/>
  <c r="N51" i="13"/>
  <c r="O51" i="13" s="1"/>
  <c r="AF51" i="13"/>
  <c r="AG51" i="13" s="1"/>
  <c r="N61" i="13"/>
  <c r="O61" i="13" s="1"/>
  <c r="AF61" i="13"/>
  <c r="AG61" i="13" s="1"/>
  <c r="AC61" i="13"/>
  <c r="AD61" i="13" s="1"/>
  <c r="P61" i="13"/>
  <c r="V66" i="13"/>
  <c r="AF66" i="13"/>
  <c r="AG66" i="13" s="1"/>
  <c r="P66" i="13"/>
  <c r="AC66" i="13"/>
  <c r="AD66" i="13" s="1"/>
  <c r="N66" i="13"/>
  <c r="O66" i="13" s="1"/>
  <c r="N69" i="13"/>
  <c r="O69" i="13" s="1"/>
  <c r="AF69" i="13"/>
  <c r="AG69" i="13" s="1"/>
  <c r="AC69" i="13"/>
  <c r="AD69" i="13" s="1"/>
  <c r="P69" i="13"/>
  <c r="AC75" i="13"/>
  <c r="AD75" i="13" s="1"/>
  <c r="P75" i="13"/>
  <c r="N75" i="13"/>
  <c r="O75" i="13" s="1"/>
  <c r="AF75" i="13"/>
  <c r="AG75" i="13" s="1"/>
  <c r="P88" i="13"/>
  <c r="N88" i="13"/>
  <c r="O88" i="13" s="1"/>
  <c r="AF88" i="13"/>
  <c r="AG88" i="13" s="1"/>
  <c r="AC88" i="13"/>
  <c r="AD88" i="13" s="1"/>
  <c r="N89" i="13"/>
  <c r="O89" i="13" s="1"/>
  <c r="P89" i="13"/>
  <c r="AF89" i="13"/>
  <c r="AG89" i="13" s="1"/>
  <c r="AC89" i="13"/>
  <c r="AD89" i="13" s="1"/>
  <c r="P92" i="13"/>
  <c r="AF92" i="13"/>
  <c r="AG92" i="13" s="1"/>
  <c r="N92" i="13"/>
  <c r="O92" i="13" s="1"/>
  <c r="AC92" i="13"/>
  <c r="AD92" i="13" s="1"/>
  <c r="N45" i="13"/>
  <c r="O45" i="13" s="1"/>
  <c r="AF45" i="13"/>
  <c r="AG45" i="13" s="1"/>
  <c r="AC45" i="13"/>
  <c r="AD45" i="13" s="1"/>
  <c r="P45" i="13"/>
  <c r="Z45" i="13" s="1"/>
  <c r="AF46" i="13"/>
  <c r="AG46" i="13" s="1"/>
  <c r="N46" i="13"/>
  <c r="O46" i="13" s="1"/>
  <c r="AC46" i="13"/>
  <c r="AD46" i="13" s="1"/>
  <c r="P46" i="13"/>
  <c r="AC47" i="13"/>
  <c r="AD47" i="13" s="1"/>
  <c r="N47" i="13"/>
  <c r="O47" i="13" s="1"/>
  <c r="AF47" i="13"/>
  <c r="AG47" i="13" s="1"/>
  <c r="P47" i="13"/>
  <c r="Q47" i="13" s="1"/>
  <c r="AA47" i="13" s="1"/>
  <c r="P48" i="13"/>
  <c r="AF48" i="13"/>
  <c r="AG48" i="13" s="1"/>
  <c r="AC48" i="13"/>
  <c r="AD48" i="13" s="1"/>
  <c r="N48" i="13"/>
  <c r="O48" i="13" s="1"/>
  <c r="N49" i="13"/>
  <c r="O49" i="13" s="1"/>
  <c r="AC49" i="13"/>
  <c r="AD49" i="13" s="1"/>
  <c r="P49" i="13"/>
  <c r="AF49" i="13"/>
  <c r="AG49" i="13" s="1"/>
  <c r="V52" i="13"/>
  <c r="P52" i="13"/>
  <c r="N52" i="13"/>
  <c r="O52" i="13" s="1"/>
  <c r="AF52" i="13"/>
  <c r="AG52" i="13" s="1"/>
  <c r="AC52" i="13"/>
  <c r="AD52" i="13" s="1"/>
  <c r="V58" i="13"/>
  <c r="AF58" i="13"/>
  <c r="AG58" i="13" s="1"/>
  <c r="P58" i="13"/>
  <c r="AC58" i="13"/>
  <c r="AD58" i="13" s="1"/>
  <c r="N58" i="13"/>
  <c r="O58" i="13" s="1"/>
  <c r="AC59" i="13"/>
  <c r="AD59" i="13" s="1"/>
  <c r="P59" i="13"/>
  <c r="N59" i="13"/>
  <c r="O59" i="13" s="1"/>
  <c r="AF59" i="13"/>
  <c r="AG59" i="13" s="1"/>
  <c r="AF74" i="13"/>
  <c r="AG74" i="13" s="1"/>
  <c r="P74" i="13"/>
  <c r="AC74" i="13"/>
  <c r="AD74" i="13" s="1"/>
  <c r="N74" i="13"/>
  <c r="O74" i="13" s="1"/>
  <c r="P80" i="13"/>
  <c r="AF80" i="13"/>
  <c r="AG80" i="13" s="1"/>
  <c r="AC80" i="13"/>
  <c r="AD80" i="13" s="1"/>
  <c r="N80" i="13"/>
  <c r="O80" i="13" s="1"/>
  <c r="N81" i="13"/>
  <c r="O81" i="13" s="1"/>
  <c r="P81" i="13"/>
  <c r="AF81" i="13"/>
  <c r="AG81" i="13" s="1"/>
  <c r="AC81" i="13"/>
  <c r="AD81" i="13" s="1"/>
  <c r="AC83" i="13"/>
  <c r="AD83" i="13" s="1"/>
  <c r="AF83" i="13"/>
  <c r="AG83" i="13" s="1"/>
  <c r="P83" i="13"/>
  <c r="N83" i="13"/>
  <c r="O83" i="13" s="1"/>
  <c r="N85" i="13"/>
  <c r="O85" i="13" s="1"/>
  <c r="AC85" i="13"/>
  <c r="AD85" i="13" s="1"/>
  <c r="AF85" i="13"/>
  <c r="AG85" i="13" s="1"/>
  <c r="P85" i="13"/>
  <c r="AF86" i="13"/>
  <c r="AG86" i="13" s="1"/>
  <c r="N86" i="13"/>
  <c r="O86" i="13" s="1"/>
  <c r="AC86" i="13"/>
  <c r="AD86" i="13" s="1"/>
  <c r="P86" i="13"/>
  <c r="AC87" i="13"/>
  <c r="AD87" i="13" s="1"/>
  <c r="N87" i="13"/>
  <c r="O87" i="13" s="1"/>
  <c r="P87" i="13"/>
  <c r="AF87" i="13"/>
  <c r="AG87" i="13" s="1"/>
  <c r="N93" i="13"/>
  <c r="O93" i="13" s="1"/>
  <c r="AC93" i="13"/>
  <c r="AD93" i="13" s="1"/>
  <c r="AF93" i="13"/>
  <c r="AG93" i="13" s="1"/>
  <c r="P93" i="13"/>
  <c r="AF94" i="13"/>
  <c r="AG94" i="13" s="1"/>
  <c r="N94" i="13"/>
  <c r="O94" i="13" s="1"/>
  <c r="AC94" i="13"/>
  <c r="AD94" i="13" s="1"/>
  <c r="P94" i="13"/>
  <c r="AC95" i="13"/>
  <c r="AD95" i="13" s="1"/>
  <c r="N95" i="13"/>
  <c r="O95" i="13" s="1"/>
  <c r="P95" i="13"/>
  <c r="AF95" i="13"/>
  <c r="AG95" i="13" s="1"/>
  <c r="P96" i="13"/>
  <c r="N96" i="13"/>
  <c r="O96" i="13" s="1"/>
  <c r="AF96" i="13"/>
  <c r="AG96" i="13" s="1"/>
  <c r="AC96" i="13"/>
  <c r="AD96" i="13" s="1"/>
  <c r="N97" i="13"/>
  <c r="O97" i="13" s="1"/>
  <c r="P97" i="13"/>
  <c r="AF97" i="13"/>
  <c r="AG97" i="13" s="1"/>
  <c r="AC97" i="13"/>
  <c r="AD97" i="13" s="1"/>
  <c r="AC99" i="13"/>
  <c r="AD99" i="13" s="1"/>
  <c r="AF99" i="13"/>
  <c r="AG99" i="13" s="1"/>
  <c r="P99" i="13"/>
  <c r="N99" i="13"/>
  <c r="O99" i="13" s="1"/>
  <c r="AI33" i="10"/>
  <c r="AJ33" i="10" s="1"/>
  <c r="V39" i="10"/>
  <c r="AD57" i="10"/>
  <c r="V96" i="10"/>
  <c r="V94" i="12"/>
  <c r="V54" i="13"/>
  <c r="V78" i="13"/>
  <c r="V92" i="13"/>
  <c r="O53" i="10"/>
  <c r="Y53" i="10" s="1"/>
  <c r="AD63" i="10"/>
  <c r="R64" i="10"/>
  <c r="AG64" i="10"/>
  <c r="AI69" i="10"/>
  <c r="AJ69" i="10" s="1"/>
  <c r="S72" i="10"/>
  <c r="AI73" i="10"/>
  <c r="AJ73" i="10" s="1"/>
  <c r="S45" i="10"/>
  <c r="R48" i="10"/>
  <c r="S57" i="10"/>
  <c r="AD61" i="10"/>
  <c r="X64" i="10"/>
  <c r="S69" i="10"/>
  <c r="R72" i="10"/>
  <c r="V72" i="10"/>
  <c r="S73" i="10"/>
  <c r="X76" i="10"/>
  <c r="AD81" i="10"/>
  <c r="S84" i="10"/>
  <c r="S89" i="10"/>
  <c r="AG91" i="10"/>
  <c r="AI52" i="11"/>
  <c r="AJ52" i="11" s="1"/>
  <c r="V98" i="11"/>
  <c r="AF100" i="11"/>
  <c r="AG100" i="11" s="1"/>
  <c r="S51" i="13"/>
  <c r="S66" i="13"/>
  <c r="S67" i="13"/>
  <c r="V74" i="13"/>
  <c r="S100" i="13"/>
  <c r="V102" i="13"/>
  <c r="W37" i="13"/>
  <c r="P37" i="13"/>
  <c r="Z37" i="13" s="1"/>
  <c r="N37" i="13"/>
  <c r="O37" i="13" s="1"/>
  <c r="AF37" i="13"/>
  <c r="AG37" i="13" s="1"/>
  <c r="AC37" i="13"/>
  <c r="AD37" i="13" s="1"/>
  <c r="N38" i="13"/>
  <c r="O38" i="13" s="1"/>
  <c r="AF38" i="13"/>
  <c r="AG38" i="13" s="1"/>
  <c r="P38" i="13"/>
  <c r="AC38" i="13"/>
  <c r="AD38" i="13" s="1"/>
  <c r="N18" i="13"/>
  <c r="O18" i="13" s="1"/>
  <c r="AC18" i="13"/>
  <c r="AD18" i="13" s="1"/>
  <c r="P18" i="13"/>
  <c r="AF18" i="13"/>
  <c r="AG18" i="13" s="1"/>
  <c r="W25" i="13"/>
  <c r="P25" i="13"/>
  <c r="AC25" i="13"/>
  <c r="AD25" i="13" s="1"/>
  <c r="N25" i="13"/>
  <c r="O25" i="13" s="1"/>
  <c r="AF25" i="13"/>
  <c r="AG25" i="13" s="1"/>
  <c r="W26" i="13"/>
  <c r="N26" i="13"/>
  <c r="O26" i="13" s="1"/>
  <c r="AC26" i="13"/>
  <c r="AD26" i="13" s="1"/>
  <c r="P26" i="13"/>
  <c r="AF26" i="13"/>
  <c r="AG26" i="13" s="1"/>
  <c r="AF27" i="13"/>
  <c r="AG27" i="13" s="1"/>
  <c r="AC27" i="13"/>
  <c r="AD27" i="13" s="1"/>
  <c r="N27" i="13"/>
  <c r="O27" i="13" s="1"/>
  <c r="P27" i="13"/>
  <c r="Q27" i="13" s="1"/>
  <c r="AA27" i="13" s="1"/>
  <c r="W43" i="13"/>
  <c r="AF43" i="13"/>
  <c r="AG43" i="13" s="1"/>
  <c r="AC43" i="13"/>
  <c r="AD43" i="13" s="1"/>
  <c r="N43" i="13"/>
  <c r="O43" i="13" s="1"/>
  <c r="P43" i="13"/>
  <c r="W23" i="13"/>
  <c r="AF23" i="13"/>
  <c r="AG23" i="13" s="1"/>
  <c r="P23" i="13"/>
  <c r="N23" i="13"/>
  <c r="O23" i="13" s="1"/>
  <c r="AC23" i="13"/>
  <c r="AD23" i="13" s="1"/>
  <c r="W24" i="13"/>
  <c r="AC24" i="13"/>
  <c r="AD24" i="13" s="1"/>
  <c r="N24" i="13"/>
  <c r="O24" i="13" s="1"/>
  <c r="AF24" i="13"/>
  <c r="AG24" i="13" s="1"/>
  <c r="P24" i="13"/>
  <c r="W34" i="13"/>
  <c r="N34" i="13"/>
  <c r="O34" i="13" s="1"/>
  <c r="Y34" i="13" s="1"/>
  <c r="AC34" i="13"/>
  <c r="AD34" i="13" s="1"/>
  <c r="P34" i="13"/>
  <c r="AF34" i="13"/>
  <c r="AG34" i="13" s="1"/>
  <c r="AF35" i="13"/>
  <c r="AG35" i="13" s="1"/>
  <c r="AC35" i="13"/>
  <c r="AD35" i="13" s="1"/>
  <c r="N35" i="13"/>
  <c r="O35" i="13" s="1"/>
  <c r="P35" i="13"/>
  <c r="Z35" i="13" s="1"/>
  <c r="W41" i="13"/>
  <c r="P41" i="13"/>
  <c r="Z41" i="13" s="1"/>
  <c r="AC41" i="13"/>
  <c r="AD41" i="13" s="1"/>
  <c r="N41" i="13"/>
  <c r="O41" i="13" s="1"/>
  <c r="AF41" i="13"/>
  <c r="AG41" i="13" s="1"/>
  <c r="N42" i="13"/>
  <c r="O42" i="13" s="1"/>
  <c r="AC42" i="13"/>
  <c r="AD42" i="13" s="1"/>
  <c r="P42" i="13"/>
  <c r="AF42" i="13"/>
  <c r="AG42" i="13" s="1"/>
  <c r="R39" i="11"/>
  <c r="AF39" i="11"/>
  <c r="AG39" i="11" s="1"/>
  <c r="W19" i="13"/>
  <c r="AF19" i="13"/>
  <c r="AG19" i="13" s="1"/>
  <c r="AC19" i="13"/>
  <c r="AD19" i="13" s="1"/>
  <c r="N19" i="13"/>
  <c r="O19" i="13" s="1"/>
  <c r="P19" i="13"/>
  <c r="R20" i="13"/>
  <c r="AC20" i="13"/>
  <c r="AD20" i="13" s="1"/>
  <c r="P20" i="13"/>
  <c r="AF20" i="13"/>
  <c r="AG20" i="13" s="1"/>
  <c r="N20" i="13"/>
  <c r="O20" i="13" s="1"/>
  <c r="W28" i="13"/>
  <c r="AC28" i="13"/>
  <c r="AD28" i="13" s="1"/>
  <c r="P28" i="13"/>
  <c r="Q28" i="13" s="1"/>
  <c r="AA28" i="13" s="1"/>
  <c r="AF28" i="13"/>
  <c r="AG28" i="13" s="1"/>
  <c r="N28" i="13"/>
  <c r="O28" i="13" s="1"/>
  <c r="Y28" i="13" s="1"/>
  <c r="W36" i="13"/>
  <c r="AC36" i="13"/>
  <c r="AD36" i="13" s="1"/>
  <c r="P36" i="13"/>
  <c r="AF36" i="13"/>
  <c r="AG36" i="13" s="1"/>
  <c r="N36" i="13"/>
  <c r="O36" i="13" s="1"/>
  <c r="W44" i="13"/>
  <c r="AC44" i="13"/>
  <c r="AD44" i="13" s="1"/>
  <c r="P44" i="13"/>
  <c r="AF44" i="13"/>
  <c r="AG44" i="13" s="1"/>
  <c r="N44" i="13"/>
  <c r="O44" i="13" s="1"/>
  <c r="W21" i="13"/>
  <c r="P21" i="13"/>
  <c r="N21" i="13"/>
  <c r="O21" i="13" s="1"/>
  <c r="AF21" i="13"/>
  <c r="AG21" i="13" s="1"/>
  <c r="AC21" i="13"/>
  <c r="AD21" i="13" s="1"/>
  <c r="N22" i="13"/>
  <c r="O22" i="13" s="1"/>
  <c r="AF22" i="13"/>
  <c r="AG22" i="13" s="1"/>
  <c r="P22" i="13"/>
  <c r="AC22" i="13"/>
  <c r="AD22" i="13" s="1"/>
  <c r="W29" i="13"/>
  <c r="P29" i="13"/>
  <c r="Q29" i="13" s="1"/>
  <c r="AA29" i="13" s="1"/>
  <c r="N29" i="13"/>
  <c r="O29" i="13" s="1"/>
  <c r="AF29" i="13"/>
  <c r="AG29" i="13" s="1"/>
  <c r="AC29" i="13"/>
  <c r="AD29" i="13" s="1"/>
  <c r="W30" i="13"/>
  <c r="N30" i="13"/>
  <c r="O30" i="13" s="1"/>
  <c r="AF30" i="13"/>
  <c r="AG30" i="13" s="1"/>
  <c r="P30" i="13"/>
  <c r="AC30" i="13"/>
  <c r="AD30" i="13" s="1"/>
  <c r="W31" i="13"/>
  <c r="AF31" i="13"/>
  <c r="AG31" i="13" s="1"/>
  <c r="P31" i="13"/>
  <c r="N31" i="13"/>
  <c r="O31" i="13" s="1"/>
  <c r="AC31" i="13"/>
  <c r="AD31" i="13" s="1"/>
  <c r="W32" i="13"/>
  <c r="AC32" i="13"/>
  <c r="AD32" i="13" s="1"/>
  <c r="N32" i="13"/>
  <c r="O32" i="13" s="1"/>
  <c r="AF32" i="13"/>
  <c r="AG32" i="13" s="1"/>
  <c r="P32" i="13"/>
  <c r="Z32" i="13" s="1"/>
  <c r="W33" i="13"/>
  <c r="P33" i="13"/>
  <c r="AC33" i="13"/>
  <c r="AD33" i="13" s="1"/>
  <c r="N33" i="13"/>
  <c r="O33" i="13" s="1"/>
  <c r="AF33" i="13"/>
  <c r="AG33" i="13" s="1"/>
  <c r="W39" i="13"/>
  <c r="AF39" i="13"/>
  <c r="AG39" i="13" s="1"/>
  <c r="P39" i="13"/>
  <c r="N39" i="13"/>
  <c r="O39" i="13" s="1"/>
  <c r="AC39" i="13"/>
  <c r="AD39" i="13" s="1"/>
  <c r="W40" i="13"/>
  <c r="AC40" i="13"/>
  <c r="AD40" i="13" s="1"/>
  <c r="N40" i="13"/>
  <c r="O40" i="13" s="1"/>
  <c r="Y40" i="13" s="1"/>
  <c r="AF40" i="13"/>
  <c r="AG40" i="13" s="1"/>
  <c r="P40" i="13"/>
  <c r="P13" i="12"/>
  <c r="P35" i="12"/>
  <c r="AI42" i="12"/>
  <c r="AJ42" i="12" s="1"/>
  <c r="AI28" i="13"/>
  <c r="AJ28" i="13" s="1"/>
  <c r="R41" i="11"/>
  <c r="AI44" i="12"/>
  <c r="AJ44" i="12" s="1"/>
  <c r="N26" i="12"/>
  <c r="X26" i="12" s="1"/>
  <c r="AI42" i="13"/>
  <c r="AJ42" i="13" s="1"/>
  <c r="AF40" i="11"/>
  <c r="AG40" i="11" s="1"/>
  <c r="S39" i="11"/>
  <c r="P27" i="12"/>
  <c r="AF41" i="11"/>
  <c r="AG41" i="11" s="1"/>
  <c r="S19" i="10"/>
  <c r="P21" i="12"/>
  <c r="N30" i="12"/>
  <c r="O30" i="12" s="1"/>
  <c r="Y30" i="12" s="1"/>
  <c r="N40" i="12"/>
  <c r="X40" i="12" s="1"/>
  <c r="O19" i="11"/>
  <c r="Y19" i="11" s="1"/>
  <c r="R16" i="12"/>
  <c r="AI18" i="13"/>
  <c r="AJ18" i="13" s="1"/>
  <c r="O23" i="11"/>
  <c r="Y23" i="11" s="1"/>
  <c r="O25" i="11"/>
  <c r="Y25" i="11" s="1"/>
  <c r="N20" i="12"/>
  <c r="O20" i="12" s="1"/>
  <c r="Y20" i="12" s="1"/>
  <c r="N28" i="12"/>
  <c r="X28" i="12" s="1"/>
  <c r="P31" i="12"/>
  <c r="P41" i="12"/>
  <c r="R27" i="13"/>
  <c r="S28" i="13"/>
  <c r="O15" i="11"/>
  <c r="Y15" i="11" s="1"/>
  <c r="O17" i="11"/>
  <c r="Y17" i="11" s="1"/>
  <c r="N12" i="12"/>
  <c r="X12" i="12" s="1"/>
  <c r="N18" i="12"/>
  <c r="X18" i="12" s="1"/>
  <c r="R20" i="12"/>
  <c r="N24" i="12"/>
  <c r="X24" i="12" s="1"/>
  <c r="R28" i="12"/>
  <c r="P29" i="12"/>
  <c r="R30" i="12"/>
  <c r="N34" i="12"/>
  <c r="O34" i="12" s="1"/>
  <c r="Y34" i="12" s="1"/>
  <c r="N36" i="12"/>
  <c r="O36" i="12" s="1"/>
  <c r="Y36" i="12" s="1"/>
  <c r="R40" i="12"/>
  <c r="N44" i="12"/>
  <c r="O44" i="12" s="1"/>
  <c r="Y44" i="12" s="1"/>
  <c r="R44" i="13"/>
  <c r="S31" i="11"/>
  <c r="S34" i="12"/>
  <c r="AC43" i="12"/>
  <c r="AD43" i="12" s="1"/>
  <c r="AF43" i="12"/>
  <c r="AG43" i="12" s="1"/>
  <c r="S44" i="12"/>
  <c r="R24" i="13"/>
  <c r="S35" i="13"/>
  <c r="W35" i="13"/>
  <c r="R8" i="10"/>
  <c r="O12" i="10"/>
  <c r="Y12" i="10" s="1"/>
  <c r="R40" i="10"/>
  <c r="AD40" i="10"/>
  <c r="R44" i="10"/>
  <c r="AI61" i="10"/>
  <c r="AJ61" i="10" s="1"/>
  <c r="O11" i="11"/>
  <c r="Y11" i="11" s="1"/>
  <c r="O27" i="11"/>
  <c r="Y27" i="11" s="1"/>
  <c r="R31" i="11"/>
  <c r="AF31" i="11"/>
  <c r="AG31" i="11" s="1"/>
  <c r="S32" i="11"/>
  <c r="R33" i="11"/>
  <c r="AF33" i="11"/>
  <c r="AG33" i="11" s="1"/>
  <c r="R12" i="12"/>
  <c r="N16" i="12"/>
  <c r="O16" i="12" s="1"/>
  <c r="Y16" i="12" s="1"/>
  <c r="R18" i="12"/>
  <c r="R24" i="12"/>
  <c r="AI26" i="12"/>
  <c r="AJ26" i="12" s="1"/>
  <c r="S28" i="12"/>
  <c r="R34" i="12"/>
  <c r="AF41" i="12"/>
  <c r="AG41" i="12" s="1"/>
  <c r="R44" i="12"/>
  <c r="AI27" i="13"/>
  <c r="AJ27" i="13" s="1"/>
  <c r="R33" i="13"/>
  <c r="R35" i="13"/>
  <c r="AI35" i="13"/>
  <c r="AJ35" i="13" s="1"/>
  <c r="S44" i="13"/>
  <c r="AI44" i="13"/>
  <c r="AJ44" i="13" s="1"/>
  <c r="U103" i="13"/>
  <c r="C4" i="6" s="1"/>
  <c r="W22" i="13"/>
  <c r="AI22" i="13"/>
  <c r="AJ22" i="13" s="1"/>
  <c r="W52" i="13"/>
  <c r="W95" i="13"/>
  <c r="W20" i="13"/>
  <c r="R22" i="13"/>
  <c r="AI29" i="13"/>
  <c r="AJ29" i="13" s="1"/>
  <c r="S36" i="13"/>
  <c r="AI40" i="13"/>
  <c r="AJ40" i="13" s="1"/>
  <c r="W67" i="13"/>
  <c r="W79" i="13"/>
  <c r="AI82" i="13"/>
  <c r="AJ82" i="13" s="1"/>
  <c r="R18" i="13"/>
  <c r="S24" i="13"/>
  <c r="AI24" i="13"/>
  <c r="AJ24" i="13" s="1"/>
  <c r="S26" i="13"/>
  <c r="R26" i="13"/>
  <c r="S27" i="13"/>
  <c r="W27" i="13"/>
  <c r="R32" i="13"/>
  <c r="S52" i="13"/>
  <c r="W68" i="13"/>
  <c r="S71" i="13"/>
  <c r="AI75" i="13"/>
  <c r="AJ75" i="13" s="1"/>
  <c r="S82" i="13"/>
  <c r="S84" i="13"/>
  <c r="W93" i="13"/>
  <c r="S95" i="13"/>
  <c r="AI99" i="13"/>
  <c r="AJ99" i="13" s="1"/>
  <c r="S22" i="13"/>
  <c r="W64" i="13"/>
  <c r="W71" i="13"/>
  <c r="AI83" i="13"/>
  <c r="AJ83" i="13" s="1"/>
  <c r="S20" i="13"/>
  <c r="AI20" i="13"/>
  <c r="AJ20" i="13" s="1"/>
  <c r="S29" i="13"/>
  <c r="AI36" i="13"/>
  <c r="AJ36" i="13" s="1"/>
  <c r="S40" i="13"/>
  <c r="W77" i="13"/>
  <c r="AI91" i="13"/>
  <c r="AJ91" i="13" s="1"/>
  <c r="W101" i="13"/>
  <c r="S18" i="13"/>
  <c r="W18" i="13"/>
  <c r="AI26" i="13"/>
  <c r="AJ26" i="13" s="1"/>
  <c r="R36" i="13"/>
  <c r="AI38" i="13"/>
  <c r="AJ38" i="13" s="1"/>
  <c r="R40" i="13"/>
  <c r="W53" i="13"/>
  <c r="W60" i="13"/>
  <c r="W85" i="13"/>
  <c r="AI90" i="13"/>
  <c r="AJ90" i="13" s="1"/>
  <c r="S98" i="13"/>
  <c r="AI21" i="13"/>
  <c r="AJ21" i="13" s="1"/>
  <c r="S30" i="13"/>
  <c r="R30" i="13"/>
  <c r="AI19" i="13"/>
  <c r="AJ19" i="13" s="1"/>
  <c r="V31" i="13"/>
  <c r="R31" i="13"/>
  <c r="S31" i="13"/>
  <c r="AI31" i="13"/>
  <c r="AJ31" i="13" s="1"/>
  <c r="W46" i="13"/>
  <c r="R46" i="13"/>
  <c r="R54" i="13"/>
  <c r="W54" i="13"/>
  <c r="S54" i="13"/>
  <c r="W81" i="13"/>
  <c r="S81" i="13"/>
  <c r="R86" i="13"/>
  <c r="W86" i="13"/>
  <c r="S86" i="13"/>
  <c r="AI25" i="13"/>
  <c r="AJ25" i="13" s="1"/>
  <c r="AI69" i="13"/>
  <c r="AJ69" i="13" s="1"/>
  <c r="W73" i="13"/>
  <c r="S73" i="13"/>
  <c r="R78" i="13"/>
  <c r="W78" i="13"/>
  <c r="S78" i="13"/>
  <c r="AI97" i="13"/>
  <c r="AJ97" i="13" s="1"/>
  <c r="AI46" i="13"/>
  <c r="AJ46" i="13" s="1"/>
  <c r="AI30" i="13"/>
  <c r="AJ30" i="13" s="1"/>
  <c r="AI81" i="13"/>
  <c r="AJ81" i="13" s="1"/>
  <c r="W89" i="13"/>
  <c r="S89" i="13"/>
  <c r="R94" i="13"/>
  <c r="W94" i="13"/>
  <c r="S94" i="13"/>
  <c r="W38" i="13"/>
  <c r="R38" i="13"/>
  <c r="AI73" i="13"/>
  <c r="AJ73" i="13" s="1"/>
  <c r="AI23" i="13"/>
  <c r="AJ23" i="13" s="1"/>
  <c r="W42" i="13"/>
  <c r="R42" i="13"/>
  <c r="AI61" i="13"/>
  <c r="AJ61" i="13" s="1"/>
  <c r="AI89" i="13"/>
  <c r="AJ89" i="13" s="1"/>
  <c r="W97" i="13"/>
  <c r="S97" i="13"/>
  <c r="R102" i="13"/>
  <c r="W102" i="13"/>
  <c r="S102" i="13"/>
  <c r="V30" i="13"/>
  <c r="AI32" i="13"/>
  <c r="AJ32" i="13" s="1"/>
  <c r="AI39" i="13"/>
  <c r="AJ39" i="13" s="1"/>
  <c r="V39" i="13"/>
  <c r="R39" i="13"/>
  <c r="AI43" i="13"/>
  <c r="AJ43" i="13" s="1"/>
  <c r="V43" i="13"/>
  <c r="R43" i="13"/>
  <c r="AI48" i="13"/>
  <c r="AJ48" i="13" s="1"/>
  <c r="W57" i="13"/>
  <c r="S57" i="13"/>
  <c r="W65" i="13"/>
  <c r="S65" i="13"/>
  <c r="AI66" i="13"/>
  <c r="AJ66" i="13" s="1"/>
  <c r="R48" i="13"/>
  <c r="W48" i="13"/>
  <c r="S48" i="13"/>
  <c r="AI51" i="13"/>
  <c r="AJ51" i="13" s="1"/>
  <c r="W75" i="13"/>
  <c r="S75" i="13"/>
  <c r="R76" i="13"/>
  <c r="W83" i="13"/>
  <c r="S83" i="13"/>
  <c r="R84" i="13"/>
  <c r="W91" i="13"/>
  <c r="S91" i="13"/>
  <c r="R92" i="13"/>
  <c r="W99" i="13"/>
  <c r="S99" i="13"/>
  <c r="R100" i="13"/>
  <c r="AE103" i="13"/>
  <c r="S46" i="13"/>
  <c r="AH103" i="13"/>
  <c r="S19" i="13"/>
  <c r="S21" i="13"/>
  <c r="S23" i="13"/>
  <c r="S25" i="13"/>
  <c r="V26" i="13"/>
  <c r="R28" i="13"/>
  <c r="R29" i="13"/>
  <c r="V29" i="13"/>
  <c r="AI33" i="13"/>
  <c r="AJ33" i="13" s="1"/>
  <c r="S34" i="13"/>
  <c r="V34" i="13"/>
  <c r="AI57" i="13"/>
  <c r="AJ57" i="13" s="1"/>
  <c r="AI65" i="13"/>
  <c r="AJ65" i="13" s="1"/>
  <c r="S70" i="13"/>
  <c r="V47" i="13"/>
  <c r="R47" i="13"/>
  <c r="S47" i="13"/>
  <c r="R58" i="13"/>
  <c r="W58" i="13"/>
  <c r="AI58" i="13"/>
  <c r="AJ58" i="13" s="1"/>
  <c r="AI37" i="13"/>
  <c r="AJ37" i="13" s="1"/>
  <c r="V37" i="13"/>
  <c r="R37" i="13"/>
  <c r="AI41" i="13"/>
  <c r="AJ41" i="13" s="1"/>
  <c r="V41" i="13"/>
  <c r="R41" i="13"/>
  <c r="AI45" i="13"/>
  <c r="AJ45" i="13" s="1"/>
  <c r="V45" i="13"/>
  <c r="R45" i="13"/>
  <c r="AI54" i="13"/>
  <c r="AJ54" i="13" s="1"/>
  <c r="W61" i="13"/>
  <c r="S61" i="13"/>
  <c r="R62" i="13"/>
  <c r="W62" i="13"/>
  <c r="AI62" i="13"/>
  <c r="AJ62" i="13" s="1"/>
  <c r="W69" i="13"/>
  <c r="S69" i="13"/>
  <c r="AI70" i="13"/>
  <c r="AJ70" i="13" s="1"/>
  <c r="AI78" i="13"/>
  <c r="AJ78" i="13" s="1"/>
  <c r="AI86" i="13"/>
  <c r="AJ86" i="13" s="1"/>
  <c r="AI94" i="13"/>
  <c r="AJ94" i="13" s="1"/>
  <c r="AI102" i="13"/>
  <c r="AJ102" i="13" s="1"/>
  <c r="S32" i="13"/>
  <c r="V32" i="13"/>
  <c r="R34" i="13"/>
  <c r="AI34" i="13"/>
  <c r="AJ34" i="13" s="1"/>
  <c r="S38" i="13"/>
  <c r="S39" i="13"/>
  <c r="S42" i="13"/>
  <c r="S43" i="13"/>
  <c r="T103" i="13"/>
  <c r="R19" i="13"/>
  <c r="R21" i="13"/>
  <c r="R23" i="13"/>
  <c r="R25" i="13"/>
  <c r="V28" i="13"/>
  <c r="S33" i="13"/>
  <c r="S37" i="13"/>
  <c r="S41" i="13"/>
  <c r="S45" i="13"/>
  <c r="R50" i="13"/>
  <c r="R72" i="13"/>
  <c r="R80" i="13"/>
  <c r="R88" i="13"/>
  <c r="R96" i="13"/>
  <c r="AI47" i="13"/>
  <c r="AJ47" i="13" s="1"/>
  <c r="AI53" i="13"/>
  <c r="AJ53" i="13" s="1"/>
  <c r="AI56" i="13"/>
  <c r="AJ56" i="13" s="1"/>
  <c r="AI60" i="13"/>
  <c r="AJ60" i="13" s="1"/>
  <c r="AI64" i="13"/>
  <c r="AJ64" i="13" s="1"/>
  <c r="AI68" i="13"/>
  <c r="AJ68" i="13" s="1"/>
  <c r="AI77" i="13"/>
  <c r="AJ77" i="13" s="1"/>
  <c r="AI85" i="13"/>
  <c r="AJ85" i="13" s="1"/>
  <c r="AI93" i="13"/>
  <c r="AJ93" i="13" s="1"/>
  <c r="AI101" i="13"/>
  <c r="AJ101" i="13" s="1"/>
  <c r="R52" i="13"/>
  <c r="R74" i="13"/>
  <c r="R82" i="13"/>
  <c r="R90" i="13"/>
  <c r="R98" i="13"/>
  <c r="AI49" i="13"/>
  <c r="AJ49" i="13" s="1"/>
  <c r="S50" i="13"/>
  <c r="W50" i="13"/>
  <c r="AI52" i="13"/>
  <c r="AJ52" i="13" s="1"/>
  <c r="S53" i="13"/>
  <c r="AI55" i="13"/>
  <c r="AJ55" i="13" s="1"/>
  <c r="S56" i="13"/>
  <c r="AI59" i="13"/>
  <c r="AJ59" i="13" s="1"/>
  <c r="S60" i="13"/>
  <c r="AI63" i="13"/>
  <c r="AJ63" i="13" s="1"/>
  <c r="S64" i="13"/>
  <c r="AI67" i="13"/>
  <c r="AJ67" i="13" s="1"/>
  <c r="S68" i="13"/>
  <c r="AI71" i="13"/>
  <c r="AJ71" i="13" s="1"/>
  <c r="S72" i="13"/>
  <c r="W72" i="13"/>
  <c r="AI76" i="13"/>
  <c r="AJ76" i="13" s="1"/>
  <c r="S77" i="13"/>
  <c r="AI79" i="13"/>
  <c r="AJ79" i="13" s="1"/>
  <c r="S80" i="13"/>
  <c r="W80" i="13"/>
  <c r="AI84" i="13"/>
  <c r="AJ84" i="13" s="1"/>
  <c r="S85" i="13"/>
  <c r="AI87" i="13"/>
  <c r="AJ87" i="13" s="1"/>
  <c r="S88" i="13"/>
  <c r="W88" i="13"/>
  <c r="AI92" i="13"/>
  <c r="AJ92" i="13" s="1"/>
  <c r="S93" i="13"/>
  <c r="AI95" i="13"/>
  <c r="AJ95" i="13" s="1"/>
  <c r="S96" i="13"/>
  <c r="W96" i="13"/>
  <c r="AI100" i="13"/>
  <c r="AJ100" i="13" s="1"/>
  <c r="S101" i="13"/>
  <c r="R49" i="13"/>
  <c r="V49" i="13"/>
  <c r="R51" i="13"/>
  <c r="V51" i="13"/>
  <c r="R53" i="13"/>
  <c r="V53" i="13"/>
  <c r="R55" i="13"/>
  <c r="V55" i="13"/>
  <c r="R57" i="13"/>
  <c r="V57" i="13"/>
  <c r="R59" i="13"/>
  <c r="V59" i="13"/>
  <c r="R61" i="13"/>
  <c r="V61" i="13"/>
  <c r="R63" i="13"/>
  <c r="V63" i="13"/>
  <c r="R65" i="13"/>
  <c r="V65" i="13"/>
  <c r="R67" i="13"/>
  <c r="V67" i="13"/>
  <c r="R69" i="13"/>
  <c r="V69" i="13"/>
  <c r="R71" i="13"/>
  <c r="V71" i="13"/>
  <c r="R73" i="13"/>
  <c r="V73" i="13"/>
  <c r="R75" i="13"/>
  <c r="V75" i="13"/>
  <c r="R77" i="13"/>
  <c r="V77" i="13"/>
  <c r="R79" i="13"/>
  <c r="V79" i="13"/>
  <c r="R81" i="13"/>
  <c r="V81" i="13"/>
  <c r="R83" i="13"/>
  <c r="V83" i="13"/>
  <c r="R85" i="13"/>
  <c r="V85" i="13"/>
  <c r="R87" i="13"/>
  <c r="V87" i="13"/>
  <c r="R89" i="13"/>
  <c r="V89" i="13"/>
  <c r="R91" i="13"/>
  <c r="V91" i="13"/>
  <c r="R93" i="13"/>
  <c r="V93" i="13"/>
  <c r="R95" i="13"/>
  <c r="V95" i="13"/>
  <c r="R97" i="13"/>
  <c r="V97" i="13"/>
  <c r="R99" i="13"/>
  <c r="V99" i="13"/>
  <c r="R101" i="13"/>
  <c r="V101" i="13"/>
  <c r="R56" i="13"/>
  <c r="R60" i="13"/>
  <c r="R64" i="13"/>
  <c r="R66" i="13"/>
  <c r="R68" i="13"/>
  <c r="R70" i="13"/>
  <c r="AI14" i="12"/>
  <c r="AJ14" i="12" s="1"/>
  <c r="AI38" i="12"/>
  <c r="AJ38" i="12" s="1"/>
  <c r="W61" i="12"/>
  <c r="W63" i="12"/>
  <c r="W97" i="12"/>
  <c r="AF102" i="12"/>
  <c r="AG102" i="12" s="1"/>
  <c r="S57" i="12"/>
  <c r="W69" i="12"/>
  <c r="W73" i="12"/>
  <c r="W75" i="12"/>
  <c r="W79" i="12"/>
  <c r="W83" i="12"/>
  <c r="W85" i="12"/>
  <c r="W87" i="12"/>
  <c r="W89" i="12"/>
  <c r="W91" i="12"/>
  <c r="W93" i="12"/>
  <c r="W95" i="12"/>
  <c r="AC97" i="12"/>
  <c r="AD97" i="12" s="1"/>
  <c r="AI97" i="12"/>
  <c r="AJ97" i="12" s="1"/>
  <c r="AF98" i="12"/>
  <c r="AG98" i="12" s="1"/>
  <c r="AC99" i="12"/>
  <c r="AD99" i="12" s="1"/>
  <c r="AI99" i="12"/>
  <c r="AJ99" i="12" s="1"/>
  <c r="S102" i="12"/>
  <c r="AI12" i="12"/>
  <c r="AJ12" i="12" s="1"/>
  <c r="AC13" i="12"/>
  <c r="AD13" i="12" s="1"/>
  <c r="R14" i="12"/>
  <c r="AI16" i="12"/>
  <c r="AJ16" i="12" s="1"/>
  <c r="AI18" i="12"/>
  <c r="AJ18" i="12" s="1"/>
  <c r="AI20" i="12"/>
  <c r="AJ20" i="12" s="1"/>
  <c r="AC21" i="12"/>
  <c r="AD21" i="12" s="1"/>
  <c r="R22" i="12"/>
  <c r="AI24" i="12"/>
  <c r="AJ24" i="12" s="1"/>
  <c r="S26" i="12"/>
  <c r="AI30" i="12"/>
  <c r="AJ30" i="12" s="1"/>
  <c r="R32" i="12"/>
  <c r="S36" i="12"/>
  <c r="R38" i="12"/>
  <c r="AI40" i="12"/>
  <c r="AJ40" i="12" s="1"/>
  <c r="AC41" i="12"/>
  <c r="AD41" i="12" s="1"/>
  <c r="R42" i="12"/>
  <c r="W42" i="12"/>
  <c r="AC45" i="12"/>
  <c r="AD45" i="12" s="1"/>
  <c r="R46" i="12"/>
  <c r="W46" i="12"/>
  <c r="R54" i="12"/>
  <c r="AI55" i="12"/>
  <c r="AJ55" i="12" s="1"/>
  <c r="S64" i="12"/>
  <c r="AF66" i="12"/>
  <c r="AG66" i="12" s="1"/>
  <c r="AC67" i="12"/>
  <c r="AD67" i="12" s="1"/>
  <c r="AC69" i="12"/>
  <c r="AD69" i="12" s="1"/>
  <c r="AF70" i="12"/>
  <c r="AG70" i="12" s="1"/>
  <c r="AC71" i="12"/>
  <c r="AD71" i="12" s="1"/>
  <c r="AC73" i="12"/>
  <c r="AD73" i="12" s="1"/>
  <c r="AF74" i="12"/>
  <c r="AG74" i="12" s="1"/>
  <c r="AC75" i="12"/>
  <c r="AD75" i="12" s="1"/>
  <c r="AC77" i="12"/>
  <c r="AD77" i="12" s="1"/>
  <c r="AF78" i="12"/>
  <c r="AG78" i="12" s="1"/>
  <c r="AC79" i="12"/>
  <c r="AD79" i="12" s="1"/>
  <c r="AC81" i="12"/>
  <c r="AD81" i="12" s="1"/>
  <c r="AF82" i="12"/>
  <c r="AG82" i="12" s="1"/>
  <c r="AC83" i="12"/>
  <c r="AD83" i="12" s="1"/>
  <c r="AC85" i="12"/>
  <c r="AD85" i="12" s="1"/>
  <c r="AF86" i="12"/>
  <c r="AG86" i="12" s="1"/>
  <c r="AC87" i="12"/>
  <c r="AD87" i="12" s="1"/>
  <c r="AC89" i="12"/>
  <c r="AD89" i="12" s="1"/>
  <c r="AF90" i="12"/>
  <c r="AG90" i="12" s="1"/>
  <c r="AC91" i="12"/>
  <c r="AD91" i="12" s="1"/>
  <c r="AC93" i="12"/>
  <c r="AD93" i="12" s="1"/>
  <c r="AI93" i="12"/>
  <c r="AJ93" i="12" s="1"/>
  <c r="AF94" i="12"/>
  <c r="AG94" i="12" s="1"/>
  <c r="AC95" i="12"/>
  <c r="AD95" i="12" s="1"/>
  <c r="AI95" i="12"/>
  <c r="AJ95" i="12" s="1"/>
  <c r="AF97" i="12"/>
  <c r="AG97" i="12" s="1"/>
  <c r="AC98" i="12"/>
  <c r="AD98" i="12" s="1"/>
  <c r="AF99" i="12"/>
  <c r="AG99" i="12" s="1"/>
  <c r="S101" i="12"/>
  <c r="AC15" i="12"/>
  <c r="AD15" i="12" s="1"/>
  <c r="AI22" i="12"/>
  <c r="AJ22" i="12" s="1"/>
  <c r="AC23" i="12"/>
  <c r="AD23" i="12" s="1"/>
  <c r="AI32" i="12"/>
  <c r="AJ32" i="12" s="1"/>
  <c r="AC39" i="12"/>
  <c r="AD39" i="12" s="1"/>
  <c r="W49" i="12"/>
  <c r="W99" i="12"/>
  <c r="S9" i="12"/>
  <c r="S10" i="12"/>
  <c r="S14" i="12"/>
  <c r="S22" i="12"/>
  <c r="S32" i="12"/>
  <c r="AC33" i="12"/>
  <c r="AD33" i="12" s="1"/>
  <c r="AI36" i="12"/>
  <c r="AJ36" i="12" s="1"/>
  <c r="S38" i="12"/>
  <c r="S42" i="12"/>
  <c r="S46" i="12"/>
  <c r="S52" i="12"/>
  <c r="S54" i="12"/>
  <c r="AI54" i="12"/>
  <c r="AJ54" i="12" s="1"/>
  <c r="W67" i="12"/>
  <c r="W71" i="12"/>
  <c r="W77" i="12"/>
  <c r="W81" i="12"/>
  <c r="P10" i="12"/>
  <c r="AC11" i="12"/>
  <c r="AD11" i="12" s="1"/>
  <c r="AF11" i="12"/>
  <c r="AG11" i="12" s="1"/>
  <c r="S12" i="12"/>
  <c r="N14" i="12"/>
  <c r="X14" i="12" s="1"/>
  <c r="P15" i="12"/>
  <c r="AF15" i="12"/>
  <c r="AG15" i="12" s="1"/>
  <c r="S16" i="12"/>
  <c r="S18" i="12"/>
  <c r="AC19" i="12"/>
  <c r="AD19" i="12" s="1"/>
  <c r="AF19" i="12"/>
  <c r="AG19" i="12" s="1"/>
  <c r="S20" i="12"/>
  <c r="N22" i="12"/>
  <c r="O22" i="12" s="1"/>
  <c r="Y22" i="12" s="1"/>
  <c r="P23" i="12"/>
  <c r="AF23" i="12"/>
  <c r="AG23" i="12" s="1"/>
  <c r="S24" i="12"/>
  <c r="AC25" i="12"/>
  <c r="AD25" i="12" s="1"/>
  <c r="R26" i="12"/>
  <c r="AI28" i="12"/>
  <c r="AJ28" i="12" s="1"/>
  <c r="S30" i="12"/>
  <c r="N32" i="12"/>
  <c r="O32" i="12" s="1"/>
  <c r="Y32" i="12" s="1"/>
  <c r="AI34" i="12"/>
  <c r="AJ34" i="12" s="1"/>
  <c r="R36" i="12"/>
  <c r="N38" i="12"/>
  <c r="X38" i="12" s="1"/>
  <c r="P39" i="12"/>
  <c r="AF39" i="12"/>
  <c r="AG39" i="12" s="1"/>
  <c r="S40" i="12"/>
  <c r="AI47" i="12"/>
  <c r="AJ47" i="12" s="1"/>
  <c r="S50" i="12"/>
  <c r="AI50" i="12"/>
  <c r="AJ50" i="12" s="1"/>
  <c r="R52" i="12"/>
  <c r="N54" i="12"/>
  <c r="X54" i="12" s="1"/>
  <c r="S56" i="12"/>
  <c r="S60" i="12"/>
  <c r="P63" i="12"/>
  <c r="S66" i="12"/>
  <c r="S70" i="12"/>
  <c r="S74" i="12"/>
  <c r="S78" i="12"/>
  <c r="S82" i="12"/>
  <c r="S86" i="12"/>
  <c r="S90" i="12"/>
  <c r="AI17" i="12"/>
  <c r="AJ17" i="12" s="1"/>
  <c r="V17" i="12"/>
  <c r="R17" i="12"/>
  <c r="N17" i="12"/>
  <c r="S17" i="12"/>
  <c r="AF18" i="12"/>
  <c r="AG18" i="12" s="1"/>
  <c r="AI37" i="12"/>
  <c r="AJ37" i="12" s="1"/>
  <c r="V37" i="12"/>
  <c r="R37" i="12"/>
  <c r="N37" i="12"/>
  <c r="S37" i="12"/>
  <c r="AF42" i="12"/>
  <c r="AG42" i="12" s="1"/>
  <c r="AI60" i="12"/>
  <c r="AJ60" i="12" s="1"/>
  <c r="AI15" i="12"/>
  <c r="AJ15" i="12" s="1"/>
  <c r="V15" i="12"/>
  <c r="R15" i="12"/>
  <c r="N15" i="12"/>
  <c r="S15" i="12"/>
  <c r="AF16" i="12"/>
  <c r="AG16" i="12" s="1"/>
  <c r="AI23" i="12"/>
  <c r="AJ23" i="12" s="1"/>
  <c r="V23" i="12"/>
  <c r="R23" i="12"/>
  <c r="N23" i="12"/>
  <c r="S23" i="12"/>
  <c r="AF24" i="12"/>
  <c r="AG24" i="12" s="1"/>
  <c r="AF28" i="12"/>
  <c r="AG28" i="12" s="1"/>
  <c r="AF32" i="12"/>
  <c r="AG32" i="12" s="1"/>
  <c r="AF36" i="12"/>
  <c r="AG36" i="12" s="1"/>
  <c r="AI41" i="12"/>
  <c r="AJ41" i="12" s="1"/>
  <c r="V41" i="12"/>
  <c r="R41" i="12"/>
  <c r="N41" i="12"/>
  <c r="S41" i="12"/>
  <c r="AI45" i="12"/>
  <c r="AJ45" i="12" s="1"/>
  <c r="V45" i="12"/>
  <c r="R45" i="12"/>
  <c r="N45" i="12"/>
  <c r="S45" i="12"/>
  <c r="AI49" i="12"/>
  <c r="AJ49" i="12" s="1"/>
  <c r="V49" i="12"/>
  <c r="R49" i="12"/>
  <c r="N49" i="12"/>
  <c r="AC49" i="12"/>
  <c r="AD49" i="12" s="1"/>
  <c r="P49" i="12"/>
  <c r="AM49" i="12" s="1"/>
  <c r="AI52" i="12"/>
  <c r="AJ52" i="12" s="1"/>
  <c r="AI61" i="12"/>
  <c r="AJ61" i="12" s="1"/>
  <c r="V61" i="12"/>
  <c r="R61" i="12"/>
  <c r="N61" i="12"/>
  <c r="AC61" i="12"/>
  <c r="AD61" i="12" s="1"/>
  <c r="P61" i="12"/>
  <c r="AM61" i="12" s="1"/>
  <c r="R9" i="12"/>
  <c r="AF37" i="12"/>
  <c r="AG37" i="12" s="1"/>
  <c r="U103" i="12"/>
  <c r="P9" i="12"/>
  <c r="AM9" i="12" s="1"/>
  <c r="V9" i="12"/>
  <c r="AF9" i="12"/>
  <c r="AG9" i="12" s="1"/>
  <c r="N10" i="12"/>
  <c r="AC10" i="12"/>
  <c r="AD10" i="12" s="1"/>
  <c r="P11" i="12"/>
  <c r="AM11" i="12" s="1"/>
  <c r="AF17" i="12"/>
  <c r="AG17" i="12" s="1"/>
  <c r="P19" i="12"/>
  <c r="AM19" i="12" s="1"/>
  <c r="AC29" i="12"/>
  <c r="AD29" i="12" s="1"/>
  <c r="AC37" i="12"/>
  <c r="AD37" i="12" s="1"/>
  <c r="P43" i="12"/>
  <c r="AM43" i="12" s="1"/>
  <c r="P47" i="12"/>
  <c r="AM47" i="12" s="1"/>
  <c r="AF49" i="12"/>
  <c r="AG49" i="12" s="1"/>
  <c r="AF61" i="12"/>
  <c r="AG61" i="12" s="1"/>
  <c r="AF10" i="12"/>
  <c r="AG10" i="12" s="1"/>
  <c r="AI25" i="12"/>
  <c r="AJ25" i="12" s="1"/>
  <c r="V25" i="12"/>
  <c r="R25" i="12"/>
  <c r="N25" i="12"/>
  <c r="S25" i="12"/>
  <c r="AI33" i="12"/>
  <c r="AJ33" i="12" s="1"/>
  <c r="V33" i="12"/>
  <c r="R33" i="12"/>
  <c r="N33" i="12"/>
  <c r="S33" i="12"/>
  <c r="AI48" i="12"/>
  <c r="AJ48" i="12" s="1"/>
  <c r="AI13" i="12"/>
  <c r="AJ13" i="12" s="1"/>
  <c r="V13" i="12"/>
  <c r="R13" i="12"/>
  <c r="N13" i="12"/>
  <c r="S13" i="12"/>
  <c r="AF14" i="12"/>
  <c r="AG14" i="12" s="1"/>
  <c r="AI21" i="12"/>
  <c r="AJ21" i="12" s="1"/>
  <c r="V21" i="12"/>
  <c r="R21" i="12"/>
  <c r="N21" i="12"/>
  <c r="S21" i="12"/>
  <c r="AF22" i="12"/>
  <c r="AG22" i="12" s="1"/>
  <c r="AI27" i="12"/>
  <c r="AJ27" i="12" s="1"/>
  <c r="V27" i="12"/>
  <c r="R27" i="12"/>
  <c r="N27" i="12"/>
  <c r="S27" i="12"/>
  <c r="AI31" i="12"/>
  <c r="AJ31" i="12" s="1"/>
  <c r="V31" i="12"/>
  <c r="R31" i="12"/>
  <c r="N31" i="12"/>
  <c r="S31" i="12"/>
  <c r="AI35" i="12"/>
  <c r="AJ35" i="12" s="1"/>
  <c r="V35" i="12"/>
  <c r="R35" i="12"/>
  <c r="N35" i="12"/>
  <c r="S35" i="12"/>
  <c r="AI39" i="12"/>
  <c r="AJ39" i="12" s="1"/>
  <c r="V39" i="12"/>
  <c r="R39" i="12"/>
  <c r="N39" i="12"/>
  <c r="S39" i="12"/>
  <c r="AF40" i="12"/>
  <c r="AG40" i="12" s="1"/>
  <c r="AF44" i="12"/>
  <c r="AG44" i="12" s="1"/>
  <c r="AI53" i="12"/>
  <c r="AJ53" i="12" s="1"/>
  <c r="V53" i="12"/>
  <c r="R53" i="12"/>
  <c r="N53" i="12"/>
  <c r="AC53" i="12"/>
  <c r="AD53" i="12" s="1"/>
  <c r="P53" i="12"/>
  <c r="AM53" i="12" s="1"/>
  <c r="AI56" i="12"/>
  <c r="AJ56" i="12" s="1"/>
  <c r="AI64" i="12"/>
  <c r="AJ64" i="12" s="1"/>
  <c r="AF25" i="12"/>
  <c r="AG25" i="12" s="1"/>
  <c r="AF33" i="12"/>
  <c r="AG33" i="12" s="1"/>
  <c r="T103" i="12"/>
  <c r="B18" i="6" s="1"/>
  <c r="N9" i="12"/>
  <c r="AC9" i="12"/>
  <c r="AD9" i="12" s="1"/>
  <c r="AI9" i="12"/>
  <c r="AJ9" i="12" s="1"/>
  <c r="AI10" i="12"/>
  <c r="AJ10" i="12" s="1"/>
  <c r="P17" i="12"/>
  <c r="AM17" i="12" s="1"/>
  <c r="AC17" i="12"/>
  <c r="AD17" i="12" s="1"/>
  <c r="P25" i="12"/>
  <c r="AM25" i="12" s="1"/>
  <c r="AF27" i="12"/>
  <c r="AG27" i="12" s="1"/>
  <c r="AF31" i="12"/>
  <c r="AG31" i="12" s="1"/>
  <c r="P33" i="12"/>
  <c r="AM33" i="12" s="1"/>
  <c r="AF35" i="12"/>
  <c r="AG35" i="12" s="1"/>
  <c r="P37" i="12"/>
  <c r="AM37" i="12" s="1"/>
  <c r="AF53" i="12"/>
  <c r="AG53" i="12" s="1"/>
  <c r="AI29" i="12"/>
  <c r="AJ29" i="12" s="1"/>
  <c r="V29" i="12"/>
  <c r="R29" i="12"/>
  <c r="N29" i="12"/>
  <c r="S29" i="12"/>
  <c r="AF46" i="12"/>
  <c r="AG46" i="12" s="1"/>
  <c r="AE103" i="12"/>
  <c r="AI11" i="12"/>
  <c r="AJ11" i="12" s="1"/>
  <c r="V11" i="12"/>
  <c r="R11" i="12"/>
  <c r="N11" i="12"/>
  <c r="S11" i="12"/>
  <c r="AF12" i="12"/>
  <c r="AG12" i="12" s="1"/>
  <c r="AI19" i="12"/>
  <c r="AJ19" i="12" s="1"/>
  <c r="V19" i="12"/>
  <c r="R19" i="12"/>
  <c r="N19" i="12"/>
  <c r="S19" i="12"/>
  <c r="AF20" i="12"/>
  <c r="AG20" i="12" s="1"/>
  <c r="AF26" i="12"/>
  <c r="AG26" i="12" s="1"/>
  <c r="AF30" i="12"/>
  <c r="AG30" i="12" s="1"/>
  <c r="AF34" i="12"/>
  <c r="AG34" i="12" s="1"/>
  <c r="AF38" i="12"/>
  <c r="AG38" i="12" s="1"/>
  <c r="AI43" i="12"/>
  <c r="AJ43" i="12" s="1"/>
  <c r="V43" i="12"/>
  <c r="R43" i="12"/>
  <c r="N43" i="12"/>
  <c r="S43" i="12"/>
  <c r="Q45" i="12"/>
  <c r="Z45" i="12"/>
  <c r="O46" i="12"/>
  <c r="Y46" i="12" s="1"/>
  <c r="X46" i="12"/>
  <c r="V47" i="12"/>
  <c r="R47" i="12"/>
  <c r="AF47" i="12"/>
  <c r="AG47" i="12" s="1"/>
  <c r="S47" i="12"/>
  <c r="N47" i="12"/>
  <c r="AI57" i="12"/>
  <c r="AJ57" i="12" s="1"/>
  <c r="V57" i="12"/>
  <c r="R57" i="12"/>
  <c r="N57" i="12"/>
  <c r="AC57" i="12"/>
  <c r="AD57" i="12" s="1"/>
  <c r="P57" i="12"/>
  <c r="AM57" i="12" s="1"/>
  <c r="AC65" i="12"/>
  <c r="AD65" i="12" s="1"/>
  <c r="AI65" i="12"/>
  <c r="AJ65" i="12" s="1"/>
  <c r="V65" i="12"/>
  <c r="R65" i="12"/>
  <c r="N65" i="12"/>
  <c r="AF65" i="12"/>
  <c r="AG65" i="12" s="1"/>
  <c r="P65" i="12"/>
  <c r="AM65" i="12" s="1"/>
  <c r="AF29" i="12"/>
  <c r="AG29" i="12" s="1"/>
  <c r="R10" i="12"/>
  <c r="AF13" i="12"/>
  <c r="AG13" i="12" s="1"/>
  <c r="AF21" i="12"/>
  <c r="AG21" i="12" s="1"/>
  <c r="AC27" i="12"/>
  <c r="AD27" i="12" s="1"/>
  <c r="AC31" i="12"/>
  <c r="AD31" i="12" s="1"/>
  <c r="AC35" i="12"/>
  <c r="AD35" i="12" s="1"/>
  <c r="AF57" i="12"/>
  <c r="AG57" i="12" s="1"/>
  <c r="AF48" i="12"/>
  <c r="AG48" i="12" s="1"/>
  <c r="AF52" i="12"/>
  <c r="AG52" i="12" s="1"/>
  <c r="AF56" i="12"/>
  <c r="AG56" i="12" s="1"/>
  <c r="AF60" i="12"/>
  <c r="AG60" i="12" s="1"/>
  <c r="AF64" i="12"/>
  <c r="AG64" i="12" s="1"/>
  <c r="R68" i="12"/>
  <c r="N68" i="12"/>
  <c r="W68" i="12"/>
  <c r="AI68" i="12"/>
  <c r="AJ68" i="12" s="1"/>
  <c r="R72" i="12"/>
  <c r="N72" i="12"/>
  <c r="W72" i="12"/>
  <c r="AI72" i="12"/>
  <c r="AJ72" i="12" s="1"/>
  <c r="R76" i="12"/>
  <c r="N76" i="12"/>
  <c r="W76" i="12"/>
  <c r="AI76" i="12"/>
  <c r="AJ76" i="12" s="1"/>
  <c r="R80" i="12"/>
  <c r="N80" i="12"/>
  <c r="W80" i="12"/>
  <c r="AI80" i="12"/>
  <c r="AJ80" i="12" s="1"/>
  <c r="R84" i="12"/>
  <c r="N84" i="12"/>
  <c r="W84" i="12"/>
  <c r="AI84" i="12"/>
  <c r="AJ84" i="12" s="1"/>
  <c r="R88" i="12"/>
  <c r="N88" i="12"/>
  <c r="W88" i="12"/>
  <c r="AI88" i="12"/>
  <c r="AJ88" i="12" s="1"/>
  <c r="R92" i="12"/>
  <c r="N92" i="12"/>
  <c r="W92" i="12"/>
  <c r="AI92" i="12"/>
  <c r="AJ92" i="12" s="1"/>
  <c r="R96" i="12"/>
  <c r="N96" i="12"/>
  <c r="W96" i="12"/>
  <c r="AI96" i="12"/>
  <c r="AJ96" i="12" s="1"/>
  <c r="R100" i="12"/>
  <c r="N100" i="12"/>
  <c r="W100" i="12"/>
  <c r="S100" i="12"/>
  <c r="AI100" i="12"/>
  <c r="AJ100" i="12" s="1"/>
  <c r="AH103" i="12"/>
  <c r="AI58" i="12"/>
  <c r="AJ58" i="12" s="1"/>
  <c r="AI62" i="12"/>
  <c r="AJ62" i="12" s="1"/>
  <c r="V51" i="12"/>
  <c r="R51" i="12"/>
  <c r="N51" i="12"/>
  <c r="V55" i="12"/>
  <c r="R55" i="12"/>
  <c r="N55" i="12"/>
  <c r="AI59" i="12"/>
  <c r="AJ59" i="12" s="1"/>
  <c r="V59" i="12"/>
  <c r="R59" i="12"/>
  <c r="N59" i="12"/>
  <c r="AI63" i="12"/>
  <c r="AJ63" i="12" s="1"/>
  <c r="V63" i="12"/>
  <c r="R63" i="12"/>
  <c r="N63" i="12"/>
  <c r="P12" i="12"/>
  <c r="AM12" i="12" s="1"/>
  <c r="AC12" i="12"/>
  <c r="AD12" i="12" s="1"/>
  <c r="P14" i="12"/>
  <c r="AM14" i="12" s="1"/>
  <c r="AC14" i="12"/>
  <c r="AD14" i="12" s="1"/>
  <c r="P16" i="12"/>
  <c r="AM16" i="12" s="1"/>
  <c r="AC16" i="12"/>
  <c r="AD16" i="12" s="1"/>
  <c r="P18" i="12"/>
  <c r="AM18" i="12" s="1"/>
  <c r="AC18" i="12"/>
  <c r="AD18" i="12" s="1"/>
  <c r="P20" i="12"/>
  <c r="AM20" i="12" s="1"/>
  <c r="AC20" i="12"/>
  <c r="AD20" i="12" s="1"/>
  <c r="P22" i="12"/>
  <c r="AM22" i="12" s="1"/>
  <c r="AC22" i="12"/>
  <c r="AD22" i="12" s="1"/>
  <c r="P24" i="12"/>
  <c r="AM24" i="12" s="1"/>
  <c r="AC24" i="12"/>
  <c r="AD24" i="12" s="1"/>
  <c r="P26" i="12"/>
  <c r="AM26" i="12" s="1"/>
  <c r="AC26" i="12"/>
  <c r="AD26" i="12" s="1"/>
  <c r="P28" i="12"/>
  <c r="AM28" i="12" s="1"/>
  <c r="AC28" i="12"/>
  <c r="AD28" i="12" s="1"/>
  <c r="P30" i="12"/>
  <c r="AM30" i="12" s="1"/>
  <c r="AC30" i="12"/>
  <c r="AD30" i="12" s="1"/>
  <c r="P32" i="12"/>
  <c r="AM32" i="12" s="1"/>
  <c r="AC32" i="12"/>
  <c r="AD32" i="12" s="1"/>
  <c r="P34" i="12"/>
  <c r="AM34" i="12" s="1"/>
  <c r="AC34" i="12"/>
  <c r="AD34" i="12" s="1"/>
  <c r="P36" i="12"/>
  <c r="AM36" i="12" s="1"/>
  <c r="AC36" i="12"/>
  <c r="AD36" i="12" s="1"/>
  <c r="P38" i="12"/>
  <c r="AM38" i="12" s="1"/>
  <c r="AC38" i="12"/>
  <c r="AD38" i="12" s="1"/>
  <c r="P40" i="12"/>
  <c r="AM40" i="12" s="1"/>
  <c r="AC40" i="12"/>
  <c r="AD40" i="12" s="1"/>
  <c r="P42" i="12"/>
  <c r="AM42" i="12" s="1"/>
  <c r="AC42" i="12"/>
  <c r="AD42" i="12" s="1"/>
  <c r="P44" i="12"/>
  <c r="AM44" i="12" s="1"/>
  <c r="AC44" i="12"/>
  <c r="AD44" i="12" s="1"/>
  <c r="P46" i="12"/>
  <c r="AM46" i="12" s="1"/>
  <c r="AC46" i="12"/>
  <c r="AD46" i="12" s="1"/>
  <c r="S51" i="12"/>
  <c r="AF51" i="12"/>
  <c r="AG51" i="12" s="1"/>
  <c r="N52" i="12"/>
  <c r="S55" i="12"/>
  <c r="AF55" i="12"/>
  <c r="AG55" i="12" s="1"/>
  <c r="N56" i="12"/>
  <c r="S58" i="12"/>
  <c r="R58" i="12"/>
  <c r="S59" i="12"/>
  <c r="AF59" i="12"/>
  <c r="AG59" i="12" s="1"/>
  <c r="N60" i="12"/>
  <c r="S62" i="12"/>
  <c r="R62" i="12"/>
  <c r="S63" i="12"/>
  <c r="AF63" i="12"/>
  <c r="AG63" i="12" s="1"/>
  <c r="N64" i="12"/>
  <c r="S68" i="12"/>
  <c r="AF68" i="12"/>
  <c r="AG68" i="12" s="1"/>
  <c r="S72" i="12"/>
  <c r="AF72" i="12"/>
  <c r="AG72" i="12" s="1"/>
  <c r="S76" i="12"/>
  <c r="AF76" i="12"/>
  <c r="AG76" i="12" s="1"/>
  <c r="S80" i="12"/>
  <c r="AF80" i="12"/>
  <c r="AG80" i="12" s="1"/>
  <c r="S84" i="12"/>
  <c r="AF84" i="12"/>
  <c r="AG84" i="12" s="1"/>
  <c r="S88" i="12"/>
  <c r="AF88" i="12"/>
  <c r="AG88" i="12" s="1"/>
  <c r="S92" i="12"/>
  <c r="AF92" i="12"/>
  <c r="AG92" i="12" s="1"/>
  <c r="S96" i="12"/>
  <c r="AF96" i="12"/>
  <c r="AG96" i="12" s="1"/>
  <c r="AC100" i="12"/>
  <c r="AD100" i="12" s="1"/>
  <c r="AF100" i="12"/>
  <c r="AG100" i="12" s="1"/>
  <c r="AF50" i="12"/>
  <c r="AG50" i="12" s="1"/>
  <c r="Q51" i="12"/>
  <c r="Z51" i="12"/>
  <c r="AF54" i="12"/>
  <c r="AG54" i="12" s="1"/>
  <c r="AF58" i="12"/>
  <c r="AG58" i="12" s="1"/>
  <c r="Q59" i="12"/>
  <c r="Z59" i="12"/>
  <c r="AF62" i="12"/>
  <c r="AG62" i="12" s="1"/>
  <c r="R66" i="12"/>
  <c r="N66" i="12"/>
  <c r="W66" i="12"/>
  <c r="AI66" i="12"/>
  <c r="AJ66" i="12" s="1"/>
  <c r="R70" i="12"/>
  <c r="N70" i="12"/>
  <c r="W70" i="12"/>
  <c r="AI70" i="12"/>
  <c r="AJ70" i="12" s="1"/>
  <c r="R74" i="12"/>
  <c r="N74" i="12"/>
  <c r="W74" i="12"/>
  <c r="AI74" i="12"/>
  <c r="AJ74" i="12" s="1"/>
  <c r="R78" i="12"/>
  <c r="N78" i="12"/>
  <c r="W78" i="12"/>
  <c r="AI78" i="12"/>
  <c r="AJ78" i="12" s="1"/>
  <c r="R82" i="12"/>
  <c r="N82" i="12"/>
  <c r="W82" i="12"/>
  <c r="AI82" i="12"/>
  <c r="AJ82" i="12" s="1"/>
  <c r="R86" i="12"/>
  <c r="N86" i="12"/>
  <c r="W86" i="12"/>
  <c r="AI86" i="12"/>
  <c r="AJ86" i="12" s="1"/>
  <c r="R90" i="12"/>
  <c r="N90" i="12"/>
  <c r="W90" i="12"/>
  <c r="AI90" i="12"/>
  <c r="AJ90" i="12" s="1"/>
  <c r="R94" i="12"/>
  <c r="N94" i="12"/>
  <c r="W94" i="12"/>
  <c r="AI94" i="12"/>
  <c r="AJ94" i="12" s="1"/>
  <c r="R98" i="12"/>
  <c r="N98" i="12"/>
  <c r="W98" i="12"/>
  <c r="S98" i="12"/>
  <c r="AI98" i="12"/>
  <c r="AJ98" i="12" s="1"/>
  <c r="R102" i="12"/>
  <c r="N102" i="12"/>
  <c r="W102" i="12"/>
  <c r="AI102" i="12"/>
  <c r="AJ102" i="12" s="1"/>
  <c r="P48" i="12"/>
  <c r="AM48" i="12" s="1"/>
  <c r="AC48" i="12"/>
  <c r="AD48" i="12" s="1"/>
  <c r="P50" i="12"/>
  <c r="AM50" i="12" s="1"/>
  <c r="AC50" i="12"/>
  <c r="AD50" i="12" s="1"/>
  <c r="P52" i="12"/>
  <c r="AM52" i="12" s="1"/>
  <c r="AC52" i="12"/>
  <c r="AD52" i="12" s="1"/>
  <c r="P54" i="12"/>
  <c r="AM54" i="12" s="1"/>
  <c r="AC54" i="12"/>
  <c r="AD54" i="12" s="1"/>
  <c r="P56" i="12"/>
  <c r="AM56" i="12" s="1"/>
  <c r="AC56" i="12"/>
  <c r="AD56" i="12" s="1"/>
  <c r="P58" i="12"/>
  <c r="AM58" i="12" s="1"/>
  <c r="AC58" i="12"/>
  <c r="AD58" i="12" s="1"/>
  <c r="P60" i="12"/>
  <c r="AM60" i="12" s="1"/>
  <c r="AC60" i="12"/>
  <c r="AD60" i="12" s="1"/>
  <c r="P62" i="12"/>
  <c r="AM62" i="12" s="1"/>
  <c r="AC62" i="12"/>
  <c r="AD62" i="12" s="1"/>
  <c r="P64" i="12"/>
  <c r="AM64" i="12" s="1"/>
  <c r="AC64" i="12"/>
  <c r="AD64" i="12" s="1"/>
  <c r="P66" i="12"/>
  <c r="AM66" i="12" s="1"/>
  <c r="AC66" i="12"/>
  <c r="AD66" i="12" s="1"/>
  <c r="N67" i="12"/>
  <c r="R67" i="12"/>
  <c r="V67" i="12"/>
  <c r="AI67" i="12"/>
  <c r="AJ67" i="12" s="1"/>
  <c r="P68" i="12"/>
  <c r="AM68" i="12" s="1"/>
  <c r="AC68" i="12"/>
  <c r="AD68" i="12" s="1"/>
  <c r="N69" i="12"/>
  <c r="R69" i="12"/>
  <c r="V69" i="12"/>
  <c r="AI69" i="12"/>
  <c r="AJ69" i="12" s="1"/>
  <c r="P70" i="12"/>
  <c r="AM70" i="12" s="1"/>
  <c r="AC70" i="12"/>
  <c r="AD70" i="12" s="1"/>
  <c r="N71" i="12"/>
  <c r="R71" i="12"/>
  <c r="V71" i="12"/>
  <c r="AI71" i="12"/>
  <c r="AJ71" i="12" s="1"/>
  <c r="P72" i="12"/>
  <c r="AM72" i="12" s="1"/>
  <c r="AC72" i="12"/>
  <c r="AD72" i="12" s="1"/>
  <c r="N73" i="12"/>
  <c r="R73" i="12"/>
  <c r="V73" i="12"/>
  <c r="AI73" i="12"/>
  <c r="AJ73" i="12" s="1"/>
  <c r="P74" i="12"/>
  <c r="AM74" i="12" s="1"/>
  <c r="AC74" i="12"/>
  <c r="AD74" i="12" s="1"/>
  <c r="N75" i="12"/>
  <c r="R75" i="12"/>
  <c r="V75" i="12"/>
  <c r="AI75" i="12"/>
  <c r="AJ75" i="12" s="1"/>
  <c r="P76" i="12"/>
  <c r="AM76" i="12" s="1"/>
  <c r="AC76" i="12"/>
  <c r="AD76" i="12" s="1"/>
  <c r="N77" i="12"/>
  <c r="R77" i="12"/>
  <c r="V77" i="12"/>
  <c r="AI77" i="12"/>
  <c r="AJ77" i="12" s="1"/>
  <c r="P78" i="12"/>
  <c r="AM78" i="12" s="1"/>
  <c r="AC78" i="12"/>
  <c r="AD78" i="12" s="1"/>
  <c r="N79" i="12"/>
  <c r="R79" i="12"/>
  <c r="V79" i="12"/>
  <c r="AI79" i="12"/>
  <c r="AJ79" i="12" s="1"/>
  <c r="P80" i="12"/>
  <c r="AM80" i="12" s="1"/>
  <c r="AC80" i="12"/>
  <c r="AD80" i="12" s="1"/>
  <c r="N81" i="12"/>
  <c r="R81" i="12"/>
  <c r="V81" i="12"/>
  <c r="AI81" i="12"/>
  <c r="AJ81" i="12" s="1"/>
  <c r="P82" i="12"/>
  <c r="AM82" i="12" s="1"/>
  <c r="AC82" i="12"/>
  <c r="AD82" i="12" s="1"/>
  <c r="N83" i="12"/>
  <c r="R83" i="12"/>
  <c r="V83" i="12"/>
  <c r="AI83" i="12"/>
  <c r="AJ83" i="12" s="1"/>
  <c r="P84" i="12"/>
  <c r="AM84" i="12" s="1"/>
  <c r="AC84" i="12"/>
  <c r="AD84" i="12" s="1"/>
  <c r="N85" i="12"/>
  <c r="R85" i="12"/>
  <c r="V85" i="12"/>
  <c r="AI85" i="12"/>
  <c r="AJ85" i="12" s="1"/>
  <c r="P86" i="12"/>
  <c r="AM86" i="12" s="1"/>
  <c r="AC86" i="12"/>
  <c r="AD86" i="12" s="1"/>
  <c r="N87" i="12"/>
  <c r="R87" i="12"/>
  <c r="V87" i="12"/>
  <c r="AI87" i="12"/>
  <c r="AJ87" i="12" s="1"/>
  <c r="P88" i="12"/>
  <c r="AM88" i="12" s="1"/>
  <c r="AC88" i="12"/>
  <c r="AD88" i="12" s="1"/>
  <c r="N89" i="12"/>
  <c r="R89" i="12"/>
  <c r="V89" i="12"/>
  <c r="AI89" i="12"/>
  <c r="AJ89" i="12" s="1"/>
  <c r="P90" i="12"/>
  <c r="AM90" i="12" s="1"/>
  <c r="AC90" i="12"/>
  <c r="AD90" i="12" s="1"/>
  <c r="N91" i="12"/>
  <c r="R91" i="12"/>
  <c r="V91" i="12"/>
  <c r="AI91" i="12"/>
  <c r="AJ91" i="12" s="1"/>
  <c r="P92" i="12"/>
  <c r="AM92" i="12" s="1"/>
  <c r="AC92" i="12"/>
  <c r="AD92" i="12" s="1"/>
  <c r="N93" i="12"/>
  <c r="R93" i="12"/>
  <c r="V93" i="12"/>
  <c r="P94" i="12"/>
  <c r="AM94" i="12" s="1"/>
  <c r="AC94" i="12"/>
  <c r="AD94" i="12" s="1"/>
  <c r="N95" i="12"/>
  <c r="R95" i="12"/>
  <c r="V95" i="12"/>
  <c r="P96" i="12"/>
  <c r="AM96" i="12" s="1"/>
  <c r="AC96" i="12"/>
  <c r="AD96" i="12" s="1"/>
  <c r="N97" i="12"/>
  <c r="R97" i="12"/>
  <c r="V97" i="12"/>
  <c r="P98" i="12"/>
  <c r="AM98" i="12" s="1"/>
  <c r="N99" i="12"/>
  <c r="R99" i="12"/>
  <c r="V99" i="12"/>
  <c r="P100" i="12"/>
  <c r="AM100" i="12" s="1"/>
  <c r="N101" i="12"/>
  <c r="R101" i="12"/>
  <c r="V101" i="12"/>
  <c r="P102" i="12"/>
  <c r="AM102" i="12" s="1"/>
  <c r="AC102" i="12"/>
  <c r="AD102" i="12" s="1"/>
  <c r="P67" i="12"/>
  <c r="AM67" i="12" s="1"/>
  <c r="P69" i="12"/>
  <c r="AM69" i="12" s="1"/>
  <c r="P71" i="12"/>
  <c r="AM71" i="12" s="1"/>
  <c r="P73" i="12"/>
  <c r="AM73" i="12" s="1"/>
  <c r="P75" i="12"/>
  <c r="AM75" i="12" s="1"/>
  <c r="P77" i="12"/>
  <c r="AM77" i="12" s="1"/>
  <c r="P79" i="12"/>
  <c r="AM79" i="12" s="1"/>
  <c r="P81" i="12"/>
  <c r="AM81" i="12" s="1"/>
  <c r="P83" i="12"/>
  <c r="AM83" i="12" s="1"/>
  <c r="P85" i="12"/>
  <c r="AM85" i="12" s="1"/>
  <c r="P87" i="12"/>
  <c r="AM87" i="12" s="1"/>
  <c r="P89" i="12"/>
  <c r="AM89" i="12" s="1"/>
  <c r="P91" i="12"/>
  <c r="AM91" i="12" s="1"/>
  <c r="P93" i="12"/>
  <c r="AM93" i="12" s="1"/>
  <c r="P95" i="12"/>
  <c r="AM95" i="12" s="1"/>
  <c r="P97" i="12"/>
  <c r="AM97" i="12" s="1"/>
  <c r="P99" i="12"/>
  <c r="AM99" i="12" s="1"/>
  <c r="P101" i="12"/>
  <c r="AM101" i="12" s="1"/>
  <c r="U103" i="11"/>
  <c r="T103" i="11"/>
  <c r="AI29" i="11"/>
  <c r="AJ29" i="11" s="1"/>
  <c r="AF30" i="11"/>
  <c r="AG30" i="11" s="1"/>
  <c r="AI37" i="11"/>
  <c r="AJ37" i="11" s="1"/>
  <c r="AI68" i="11"/>
  <c r="AJ68" i="11" s="1"/>
  <c r="AI72" i="11"/>
  <c r="AJ72" i="11" s="1"/>
  <c r="AI76" i="11"/>
  <c r="AJ76" i="11" s="1"/>
  <c r="AI80" i="11"/>
  <c r="AJ80" i="11" s="1"/>
  <c r="AI86" i="11"/>
  <c r="AJ86" i="11" s="1"/>
  <c r="AI88" i="11"/>
  <c r="AJ88" i="11" s="1"/>
  <c r="AI92" i="11"/>
  <c r="AJ92" i="11" s="1"/>
  <c r="AI96" i="11"/>
  <c r="AJ96" i="11" s="1"/>
  <c r="AF28" i="11"/>
  <c r="AG28" i="11" s="1"/>
  <c r="S29" i="11"/>
  <c r="S30" i="11"/>
  <c r="AI35" i="11"/>
  <c r="AJ35" i="11" s="1"/>
  <c r="S37" i="11"/>
  <c r="AI43" i="11"/>
  <c r="AJ43" i="11" s="1"/>
  <c r="AC53" i="11"/>
  <c r="AD53" i="11" s="1"/>
  <c r="AC57" i="11"/>
  <c r="AD57" i="11" s="1"/>
  <c r="S79" i="11"/>
  <c r="AF79" i="11"/>
  <c r="AG79" i="11" s="1"/>
  <c r="S80" i="11"/>
  <c r="S81" i="11"/>
  <c r="AF81" i="11"/>
  <c r="AG81" i="11" s="1"/>
  <c r="S82" i="11"/>
  <c r="S83" i="11"/>
  <c r="AF83" i="11"/>
  <c r="AG83" i="11" s="1"/>
  <c r="S84" i="11"/>
  <c r="S85" i="11"/>
  <c r="AF85" i="11"/>
  <c r="AG85" i="11" s="1"/>
  <c r="S86" i="11"/>
  <c r="AF87" i="11"/>
  <c r="AG87" i="11" s="1"/>
  <c r="AH103" i="11"/>
  <c r="O13" i="11"/>
  <c r="Y13" i="11" s="1"/>
  <c r="O21" i="11"/>
  <c r="Y21" i="11" s="1"/>
  <c r="AI31" i="11"/>
  <c r="AJ31" i="11" s="1"/>
  <c r="AF32" i="11"/>
  <c r="AG32" i="11" s="1"/>
  <c r="S33" i="11"/>
  <c r="AF34" i="11"/>
  <c r="AG34" i="11" s="1"/>
  <c r="R35" i="11"/>
  <c r="AF35" i="11"/>
  <c r="AG35" i="11" s="1"/>
  <c r="S41" i="11"/>
  <c r="AF42" i="11"/>
  <c r="AG42" i="11" s="1"/>
  <c r="R43" i="11"/>
  <c r="AF43" i="11"/>
  <c r="AG43" i="11" s="1"/>
  <c r="O45" i="11"/>
  <c r="Y45" i="11" s="1"/>
  <c r="S48" i="11"/>
  <c r="AF48" i="11"/>
  <c r="AG48" i="11" s="1"/>
  <c r="S50" i="11"/>
  <c r="S51" i="11"/>
  <c r="S52" i="11"/>
  <c r="AF52" i="11"/>
  <c r="AG52" i="11" s="1"/>
  <c r="S54" i="11"/>
  <c r="S55" i="11"/>
  <c r="S56" i="11"/>
  <c r="AF56" i="11"/>
  <c r="AG56" i="11" s="1"/>
  <c r="S58" i="11"/>
  <c r="S59" i="11"/>
  <c r="S60" i="11"/>
  <c r="AF60" i="11"/>
  <c r="AG60" i="11" s="1"/>
  <c r="S62" i="11"/>
  <c r="S63" i="11"/>
  <c r="AI98" i="11"/>
  <c r="AJ98" i="11" s="1"/>
  <c r="AF99" i="11"/>
  <c r="AG99" i="11" s="1"/>
  <c r="S100" i="11"/>
  <c r="AF101" i="11"/>
  <c r="AG101" i="11" s="1"/>
  <c r="R102" i="11"/>
  <c r="AF102" i="11"/>
  <c r="AG102" i="11" s="1"/>
  <c r="AI45" i="11"/>
  <c r="AJ45" i="11" s="1"/>
  <c r="AI66" i="11"/>
  <c r="AJ66" i="11" s="1"/>
  <c r="AI70" i="11"/>
  <c r="AJ70" i="11" s="1"/>
  <c r="AI74" i="11"/>
  <c r="AJ74" i="11" s="1"/>
  <c r="AI78" i="11"/>
  <c r="AJ78" i="11" s="1"/>
  <c r="AI82" i="11"/>
  <c r="AJ82" i="11" s="1"/>
  <c r="AI84" i="11"/>
  <c r="AJ84" i="11" s="1"/>
  <c r="AI90" i="11"/>
  <c r="AJ90" i="11" s="1"/>
  <c r="AI94" i="11"/>
  <c r="AJ94" i="11" s="1"/>
  <c r="AF97" i="11"/>
  <c r="AG97" i="11" s="1"/>
  <c r="AF38" i="11"/>
  <c r="AG38" i="11" s="1"/>
  <c r="S45" i="11"/>
  <c r="AF46" i="11"/>
  <c r="AG46" i="11" s="1"/>
  <c r="AC49" i="11"/>
  <c r="AD49" i="11" s="1"/>
  <c r="AC61" i="11"/>
  <c r="AD61" i="11" s="1"/>
  <c r="S66" i="11"/>
  <c r="AC67" i="11"/>
  <c r="AD67" i="11" s="1"/>
  <c r="S68" i="11"/>
  <c r="AC69" i="11"/>
  <c r="AD69" i="11" s="1"/>
  <c r="S70" i="11"/>
  <c r="S71" i="11"/>
  <c r="AF71" i="11"/>
  <c r="AG71" i="11" s="1"/>
  <c r="S72" i="11"/>
  <c r="S73" i="11"/>
  <c r="AF73" i="11"/>
  <c r="AG73" i="11" s="1"/>
  <c r="S74" i="11"/>
  <c r="S75" i="11"/>
  <c r="AF75" i="11"/>
  <c r="AG75" i="11" s="1"/>
  <c r="S76" i="11"/>
  <c r="S77" i="11"/>
  <c r="AF77" i="11"/>
  <c r="AG77" i="11" s="1"/>
  <c r="S78" i="11"/>
  <c r="S87" i="11"/>
  <c r="S88" i="11"/>
  <c r="S89" i="11"/>
  <c r="AF89" i="11"/>
  <c r="AG89" i="11" s="1"/>
  <c r="S90" i="11"/>
  <c r="S91" i="11"/>
  <c r="AF91" i="11"/>
  <c r="AG91" i="11" s="1"/>
  <c r="S92" i="11"/>
  <c r="S93" i="11"/>
  <c r="AF93" i="11"/>
  <c r="AG93" i="11" s="1"/>
  <c r="S94" i="11"/>
  <c r="S95" i="11"/>
  <c r="AF95" i="11"/>
  <c r="AG95" i="11" s="1"/>
  <c r="S96" i="11"/>
  <c r="S97" i="11"/>
  <c r="S28" i="11"/>
  <c r="R29" i="11"/>
  <c r="AF29" i="11"/>
  <c r="AG29" i="11" s="1"/>
  <c r="AI33" i="11"/>
  <c r="AJ33" i="11" s="1"/>
  <c r="S35" i="11"/>
  <c r="AF36" i="11"/>
  <c r="AG36" i="11" s="1"/>
  <c r="R37" i="11"/>
  <c r="AF37" i="11"/>
  <c r="AG37" i="11" s="1"/>
  <c r="AI41" i="11"/>
  <c r="AJ41" i="11" s="1"/>
  <c r="S43" i="11"/>
  <c r="AF44" i="11"/>
  <c r="AG44" i="11" s="1"/>
  <c r="R45" i="11"/>
  <c r="AF45" i="11"/>
  <c r="AG45" i="11" s="1"/>
  <c r="S49" i="11"/>
  <c r="AI49" i="11"/>
  <c r="AJ49" i="11" s="1"/>
  <c r="S53" i="11"/>
  <c r="AI53" i="11"/>
  <c r="AJ53" i="11" s="1"/>
  <c r="S57" i="11"/>
  <c r="AI57" i="11"/>
  <c r="AJ57" i="11" s="1"/>
  <c r="S61" i="11"/>
  <c r="AI61" i="11"/>
  <c r="AJ61" i="11" s="1"/>
  <c r="AI64" i="11"/>
  <c r="AJ64" i="11" s="1"/>
  <c r="AC65" i="11"/>
  <c r="AD65" i="11" s="1"/>
  <c r="R66" i="11"/>
  <c r="R68" i="11"/>
  <c r="R70" i="11"/>
  <c r="AF70" i="11"/>
  <c r="AG70" i="11" s="1"/>
  <c r="R72" i="11"/>
  <c r="AF72" i="11"/>
  <c r="AG72" i="11" s="1"/>
  <c r="R74" i="11"/>
  <c r="AF74" i="11"/>
  <c r="AG74" i="11" s="1"/>
  <c r="R76" i="11"/>
  <c r="AF76" i="11"/>
  <c r="AG76" i="11" s="1"/>
  <c r="R78" i="11"/>
  <c r="AF78" i="11"/>
  <c r="AG78" i="11" s="1"/>
  <c r="R80" i="11"/>
  <c r="AF80" i="11"/>
  <c r="AG80" i="11" s="1"/>
  <c r="R82" i="11"/>
  <c r="AF82" i="11"/>
  <c r="AG82" i="11" s="1"/>
  <c r="R84" i="11"/>
  <c r="AF84" i="11"/>
  <c r="AG84" i="11" s="1"/>
  <c r="R86" i="11"/>
  <c r="AF86" i="11"/>
  <c r="AG86" i="11" s="1"/>
  <c r="R88" i="11"/>
  <c r="AF88" i="11"/>
  <c r="AG88" i="11" s="1"/>
  <c r="R90" i="11"/>
  <c r="AF90" i="11"/>
  <c r="AG90" i="11" s="1"/>
  <c r="R92" i="11"/>
  <c r="AF92" i="11"/>
  <c r="AG92" i="11" s="1"/>
  <c r="R94" i="11"/>
  <c r="AF94" i="11"/>
  <c r="AG94" i="11" s="1"/>
  <c r="R96" i="11"/>
  <c r="AF96" i="11"/>
  <c r="AG96" i="11" s="1"/>
  <c r="AI100" i="11"/>
  <c r="AJ100" i="11" s="1"/>
  <c r="AI102" i="11"/>
  <c r="AJ102" i="11" s="1"/>
  <c r="S65" i="11"/>
  <c r="AI65" i="11"/>
  <c r="AJ65" i="11" s="1"/>
  <c r="V65" i="11"/>
  <c r="R65" i="11"/>
  <c r="AF66" i="11"/>
  <c r="AG66" i="11" s="1"/>
  <c r="AE103" i="11"/>
  <c r="R28" i="11"/>
  <c r="V28" i="11"/>
  <c r="AI28" i="11"/>
  <c r="AJ28" i="11" s="1"/>
  <c r="AC29" i="11"/>
  <c r="AD29" i="11" s="1"/>
  <c r="R30" i="11"/>
  <c r="V30" i="11"/>
  <c r="AI30" i="11"/>
  <c r="AJ30" i="11" s="1"/>
  <c r="AC31" i="11"/>
  <c r="AD31" i="11" s="1"/>
  <c r="R32" i="11"/>
  <c r="V32" i="11"/>
  <c r="AI32" i="11"/>
  <c r="AJ32" i="11" s="1"/>
  <c r="AC33" i="11"/>
  <c r="AD33" i="11" s="1"/>
  <c r="R34" i="11"/>
  <c r="V34" i="11"/>
  <c r="AI34" i="11"/>
  <c r="AJ34" i="11" s="1"/>
  <c r="AC35" i="11"/>
  <c r="AD35" i="11" s="1"/>
  <c r="R36" i="11"/>
  <c r="V36" i="11"/>
  <c r="AI36" i="11"/>
  <c r="AJ36" i="11" s="1"/>
  <c r="AC37" i="11"/>
  <c r="AD37" i="11" s="1"/>
  <c r="R38" i="11"/>
  <c r="V38" i="11"/>
  <c r="AI38" i="11"/>
  <c r="AJ38" i="11" s="1"/>
  <c r="AC39" i="11"/>
  <c r="AD39" i="11" s="1"/>
  <c r="R40" i="11"/>
  <c r="V40" i="11"/>
  <c r="AI40" i="11"/>
  <c r="AJ40" i="11" s="1"/>
  <c r="AC41" i="11"/>
  <c r="AD41" i="11" s="1"/>
  <c r="R42" i="11"/>
  <c r="V42" i="11"/>
  <c r="AI42" i="11"/>
  <c r="AJ42" i="11" s="1"/>
  <c r="AC43" i="11"/>
  <c r="AD43" i="11" s="1"/>
  <c r="R44" i="11"/>
  <c r="V44" i="11"/>
  <c r="AI44" i="11"/>
  <c r="AJ44" i="11" s="1"/>
  <c r="AC45" i="11"/>
  <c r="AD45" i="11" s="1"/>
  <c r="R46" i="11"/>
  <c r="V46" i="11"/>
  <c r="AI46" i="11"/>
  <c r="AJ46" i="11" s="1"/>
  <c r="S47" i="11"/>
  <c r="AC47" i="11"/>
  <c r="AD47" i="11" s="1"/>
  <c r="AI47" i="11"/>
  <c r="AJ47" i="11" s="1"/>
  <c r="R49" i="11"/>
  <c r="V50" i="11"/>
  <c r="AF50" i="11"/>
  <c r="AG50" i="11" s="1"/>
  <c r="AC51" i="11"/>
  <c r="AD51" i="11" s="1"/>
  <c r="AI51" i="11"/>
  <c r="AJ51" i="11" s="1"/>
  <c r="R53" i="11"/>
  <c r="V54" i="11"/>
  <c r="AF54" i="11"/>
  <c r="AG54" i="11" s="1"/>
  <c r="AC55" i="11"/>
  <c r="AD55" i="11" s="1"/>
  <c r="AI55" i="11"/>
  <c r="AJ55" i="11" s="1"/>
  <c r="R57" i="11"/>
  <c r="V58" i="11"/>
  <c r="AF58" i="11"/>
  <c r="AG58" i="11" s="1"/>
  <c r="AC59" i="11"/>
  <c r="AD59" i="11" s="1"/>
  <c r="AI59" i="11"/>
  <c r="AJ59" i="11" s="1"/>
  <c r="R61" i="11"/>
  <c r="V62" i="11"/>
  <c r="AF62" i="11"/>
  <c r="AG62" i="11" s="1"/>
  <c r="AC63" i="11"/>
  <c r="AD63" i="11" s="1"/>
  <c r="AI63" i="11"/>
  <c r="AJ63" i="11" s="1"/>
  <c r="AF67" i="11"/>
  <c r="AG67" i="11" s="1"/>
  <c r="S64" i="11"/>
  <c r="AC64" i="11"/>
  <c r="AD64" i="11" s="1"/>
  <c r="AF64" i="11"/>
  <c r="AG64" i="11" s="1"/>
  <c r="R48" i="11"/>
  <c r="V49" i="11"/>
  <c r="AF49" i="11"/>
  <c r="AG49" i="11" s="1"/>
  <c r="AC50" i="11"/>
  <c r="AD50" i="11" s="1"/>
  <c r="AI50" i="11"/>
  <c r="AJ50" i="11" s="1"/>
  <c r="R52" i="11"/>
  <c r="V53" i="11"/>
  <c r="AF53" i="11"/>
  <c r="AG53" i="11" s="1"/>
  <c r="AC54" i="11"/>
  <c r="AD54" i="11" s="1"/>
  <c r="AI54" i="11"/>
  <c r="AJ54" i="11" s="1"/>
  <c r="R56" i="11"/>
  <c r="V57" i="11"/>
  <c r="AF57" i="11"/>
  <c r="AG57" i="11" s="1"/>
  <c r="AC58" i="11"/>
  <c r="AD58" i="11" s="1"/>
  <c r="AI58" i="11"/>
  <c r="AJ58" i="11" s="1"/>
  <c r="R60" i="11"/>
  <c r="V61" i="11"/>
  <c r="AF61" i="11"/>
  <c r="AG61" i="11" s="1"/>
  <c r="AC62" i="11"/>
  <c r="AD62" i="11" s="1"/>
  <c r="AI62" i="11"/>
  <c r="AJ62" i="11" s="1"/>
  <c r="AF65" i="11"/>
  <c r="AG65" i="11" s="1"/>
  <c r="S69" i="11"/>
  <c r="AI69" i="11"/>
  <c r="AJ69" i="11" s="1"/>
  <c r="V69" i="11"/>
  <c r="R69" i="11"/>
  <c r="AC28" i="11"/>
  <c r="AD28" i="11" s="1"/>
  <c r="AC30" i="11"/>
  <c r="AD30" i="11" s="1"/>
  <c r="AC32" i="11"/>
  <c r="AD32" i="11" s="1"/>
  <c r="AC34" i="11"/>
  <c r="AD34" i="11" s="1"/>
  <c r="AC36" i="11"/>
  <c r="AD36" i="11" s="1"/>
  <c r="AC38" i="11"/>
  <c r="AD38" i="11" s="1"/>
  <c r="AC40" i="11"/>
  <c r="AD40" i="11" s="1"/>
  <c r="AC42" i="11"/>
  <c r="AD42" i="11" s="1"/>
  <c r="AC44" i="11"/>
  <c r="AD44" i="11" s="1"/>
  <c r="AC46" i="11"/>
  <c r="AD46" i="11" s="1"/>
  <c r="R47" i="11"/>
  <c r="R51" i="11"/>
  <c r="R55" i="11"/>
  <c r="R59" i="11"/>
  <c r="R63" i="11"/>
  <c r="S67" i="11"/>
  <c r="AI67" i="11"/>
  <c r="AJ67" i="11" s="1"/>
  <c r="V67" i="11"/>
  <c r="R67" i="11"/>
  <c r="AF68" i="11"/>
  <c r="AG68" i="11" s="1"/>
  <c r="S34" i="11"/>
  <c r="S36" i="11"/>
  <c r="S38" i="11"/>
  <c r="S40" i="11"/>
  <c r="S42" i="11"/>
  <c r="S44" i="11"/>
  <c r="S46" i="11"/>
  <c r="AF47" i="11"/>
  <c r="AG47" i="11" s="1"/>
  <c r="R50" i="11"/>
  <c r="V51" i="11"/>
  <c r="AF51" i="11"/>
  <c r="AG51" i="11" s="1"/>
  <c r="R54" i="11"/>
  <c r="V55" i="11"/>
  <c r="AF55" i="11"/>
  <c r="AG55" i="11" s="1"/>
  <c r="R58" i="11"/>
  <c r="V59" i="11"/>
  <c r="AF59" i="11"/>
  <c r="AG59" i="11" s="1"/>
  <c r="R62" i="11"/>
  <c r="V63" i="11"/>
  <c r="AF63" i="11"/>
  <c r="AG63" i="11" s="1"/>
  <c r="AF69" i="11"/>
  <c r="AG69" i="11" s="1"/>
  <c r="AC66" i="11"/>
  <c r="AD66" i="11" s="1"/>
  <c r="AC68" i="11"/>
  <c r="AD68" i="11" s="1"/>
  <c r="AC70" i="11"/>
  <c r="AD70" i="11" s="1"/>
  <c r="R71" i="11"/>
  <c r="V71" i="11"/>
  <c r="AI71" i="11"/>
  <c r="AJ71" i="11" s="1"/>
  <c r="AC72" i="11"/>
  <c r="AD72" i="11" s="1"/>
  <c r="R73" i="11"/>
  <c r="V73" i="11"/>
  <c r="AI73" i="11"/>
  <c r="AJ73" i="11" s="1"/>
  <c r="AC74" i="11"/>
  <c r="AD74" i="11" s="1"/>
  <c r="R75" i="11"/>
  <c r="V75" i="11"/>
  <c r="AI75" i="11"/>
  <c r="AJ75" i="11" s="1"/>
  <c r="AC76" i="11"/>
  <c r="AD76" i="11" s="1"/>
  <c r="R77" i="11"/>
  <c r="V77" i="11"/>
  <c r="AI77" i="11"/>
  <c r="AJ77" i="11" s="1"/>
  <c r="AC78" i="11"/>
  <c r="AD78" i="11" s="1"/>
  <c r="R79" i="11"/>
  <c r="V79" i="11"/>
  <c r="AI79" i="11"/>
  <c r="AJ79" i="11" s="1"/>
  <c r="AC80" i="11"/>
  <c r="AD80" i="11" s="1"/>
  <c r="R81" i="11"/>
  <c r="V81" i="11"/>
  <c r="AI81" i="11"/>
  <c r="AJ81" i="11" s="1"/>
  <c r="AC82" i="11"/>
  <c r="AD82" i="11" s="1"/>
  <c r="R83" i="11"/>
  <c r="V83" i="11"/>
  <c r="AI83" i="11"/>
  <c r="AJ83" i="11" s="1"/>
  <c r="AC84" i="11"/>
  <c r="AD84" i="11" s="1"/>
  <c r="R85" i="11"/>
  <c r="V85" i="11"/>
  <c r="AI85" i="11"/>
  <c r="AJ85" i="11" s="1"/>
  <c r="AC86" i="11"/>
  <c r="AD86" i="11" s="1"/>
  <c r="R87" i="11"/>
  <c r="V87" i="11"/>
  <c r="AI87" i="11"/>
  <c r="AJ87" i="11" s="1"/>
  <c r="AC88" i="11"/>
  <c r="AD88" i="11" s="1"/>
  <c r="R89" i="11"/>
  <c r="V89" i="11"/>
  <c r="AI89" i="11"/>
  <c r="AJ89" i="11" s="1"/>
  <c r="AC90" i="11"/>
  <c r="AD90" i="11" s="1"/>
  <c r="R91" i="11"/>
  <c r="V91" i="11"/>
  <c r="AI91" i="11"/>
  <c r="AJ91" i="11" s="1"/>
  <c r="AC92" i="11"/>
  <c r="AD92" i="11" s="1"/>
  <c r="R93" i="11"/>
  <c r="V93" i="11"/>
  <c r="AI93" i="11"/>
  <c r="AJ93" i="11" s="1"/>
  <c r="AC94" i="11"/>
  <c r="AD94" i="11" s="1"/>
  <c r="R95" i="11"/>
  <c r="V95" i="11"/>
  <c r="AI95" i="11"/>
  <c r="AJ95" i="11" s="1"/>
  <c r="AC96" i="11"/>
  <c r="AD96" i="11" s="1"/>
  <c r="R97" i="11"/>
  <c r="V97" i="11"/>
  <c r="AI97" i="11"/>
  <c r="AJ97" i="11" s="1"/>
  <c r="AC98" i="11"/>
  <c r="AD98" i="11" s="1"/>
  <c r="R99" i="11"/>
  <c r="V99" i="11"/>
  <c r="AI99" i="11"/>
  <c r="AJ99" i="11" s="1"/>
  <c r="AC100" i="11"/>
  <c r="AD100" i="11" s="1"/>
  <c r="R101" i="11"/>
  <c r="V101" i="11"/>
  <c r="AI101" i="11"/>
  <c r="AJ101" i="11" s="1"/>
  <c r="AC102" i="11"/>
  <c r="AD102" i="11" s="1"/>
  <c r="S102" i="11"/>
  <c r="AC71" i="11"/>
  <c r="AD71" i="11" s="1"/>
  <c r="AC73" i="11"/>
  <c r="AD73" i="11" s="1"/>
  <c r="AC75" i="11"/>
  <c r="AD75" i="11" s="1"/>
  <c r="AC77" i="11"/>
  <c r="AD77" i="11" s="1"/>
  <c r="AC79" i="11"/>
  <c r="AD79" i="11" s="1"/>
  <c r="AC81" i="11"/>
  <c r="AD81" i="11" s="1"/>
  <c r="AC83" i="11"/>
  <c r="AD83" i="11" s="1"/>
  <c r="AC85" i="11"/>
  <c r="AD85" i="11" s="1"/>
  <c r="AC87" i="11"/>
  <c r="AD87" i="11" s="1"/>
  <c r="AC89" i="11"/>
  <c r="AD89" i="11" s="1"/>
  <c r="AC91" i="11"/>
  <c r="AD91" i="11" s="1"/>
  <c r="AC93" i="11"/>
  <c r="AD93" i="11" s="1"/>
  <c r="AC95" i="11"/>
  <c r="AD95" i="11" s="1"/>
  <c r="AC97" i="11"/>
  <c r="AD97" i="11" s="1"/>
  <c r="AC99" i="11"/>
  <c r="AD99" i="11" s="1"/>
  <c r="AC101" i="11"/>
  <c r="AD101" i="11" s="1"/>
  <c r="S101" i="11"/>
  <c r="AD6" i="10"/>
  <c r="S35" i="10"/>
  <c r="S7" i="10"/>
  <c r="X24" i="10"/>
  <c r="O28" i="10"/>
  <c r="Y28" i="10" s="1"/>
  <c r="AI81" i="10"/>
  <c r="AJ81" i="10" s="1"/>
  <c r="AI25" i="10"/>
  <c r="AJ25" i="10" s="1"/>
  <c r="AI41" i="10"/>
  <c r="AJ41" i="10" s="1"/>
  <c r="AD17" i="10"/>
  <c r="AI21" i="10"/>
  <c r="AJ21" i="10" s="1"/>
  <c r="AD21" i="10"/>
  <c r="AI37" i="10"/>
  <c r="AJ37" i="10" s="1"/>
  <c r="AD37" i="10"/>
  <c r="AD41" i="10"/>
  <c r="AI57" i="10"/>
  <c r="AJ57" i="10" s="1"/>
  <c r="AI89" i="10"/>
  <c r="AJ89" i="10" s="1"/>
  <c r="R12" i="10"/>
  <c r="S17" i="10"/>
  <c r="R28" i="10"/>
  <c r="S33" i="10"/>
  <c r="AD33" i="10"/>
  <c r="AD7" i="10"/>
  <c r="AI9" i="10"/>
  <c r="AJ9" i="10" s="1"/>
  <c r="AD9" i="10"/>
  <c r="Q18" i="10"/>
  <c r="AA18" i="10" s="1"/>
  <c r="S21" i="10"/>
  <c r="AD25" i="10"/>
  <c r="Q34" i="10"/>
  <c r="AA34" i="10" s="1"/>
  <c r="S37" i="10"/>
  <c r="O40" i="10"/>
  <c r="Y40" i="10" s="1"/>
  <c r="S41" i="10"/>
  <c r="O44" i="10"/>
  <c r="Y44" i="10" s="1"/>
  <c r="V6" i="10"/>
  <c r="X6" i="10"/>
  <c r="T103" i="10"/>
  <c r="B5" i="6" s="1"/>
  <c r="W13" i="10"/>
  <c r="AI13" i="10"/>
  <c r="AJ13" i="10" s="1"/>
  <c r="W29" i="10"/>
  <c r="AI29" i="10"/>
  <c r="AJ29" i="10" s="1"/>
  <c r="W45" i="10"/>
  <c r="AI45" i="10"/>
  <c r="AJ45" i="10" s="1"/>
  <c r="S56" i="10"/>
  <c r="W56" i="10"/>
  <c r="W65" i="10"/>
  <c r="AI65" i="10"/>
  <c r="AJ65" i="10" s="1"/>
  <c r="W77" i="10"/>
  <c r="AI77" i="10"/>
  <c r="AJ77" i="10" s="1"/>
  <c r="W85" i="10"/>
  <c r="AI85" i="10"/>
  <c r="AJ85" i="10" s="1"/>
  <c r="W93" i="10"/>
  <c r="AI93" i="10"/>
  <c r="AJ93" i="10" s="1"/>
  <c r="AG96" i="10"/>
  <c r="W101" i="10"/>
  <c r="AI101" i="10"/>
  <c r="AJ101" i="10" s="1"/>
  <c r="Z6" i="10"/>
  <c r="S6" i="10"/>
  <c r="W6" i="10"/>
  <c r="Q16" i="10"/>
  <c r="AA16" i="10" s="1"/>
  <c r="S16" i="10"/>
  <c r="W16" i="10"/>
  <c r="W17" i="10"/>
  <c r="Q20" i="10"/>
  <c r="AA20" i="10" s="1"/>
  <c r="S20" i="10"/>
  <c r="W20" i="10"/>
  <c r="W21" i="10"/>
  <c r="S23" i="10"/>
  <c r="AI23" i="10"/>
  <c r="AJ23" i="10" s="1"/>
  <c r="Q32" i="10"/>
  <c r="AA32" i="10" s="1"/>
  <c r="S32" i="10"/>
  <c r="W32" i="10"/>
  <c r="W33" i="10"/>
  <c r="Q36" i="10"/>
  <c r="AA36" i="10" s="1"/>
  <c r="S36" i="10"/>
  <c r="W36" i="10"/>
  <c r="Q56" i="10"/>
  <c r="AA56" i="10" s="1"/>
  <c r="R56" i="10"/>
  <c r="W57" i="10"/>
  <c r="AD91" i="10"/>
  <c r="W94" i="10"/>
  <c r="Q96" i="10"/>
  <c r="AA96" i="10" s="1"/>
  <c r="AG100" i="10"/>
  <c r="AD101" i="10"/>
  <c r="AG102" i="10"/>
  <c r="R6" i="10"/>
  <c r="W7" i="10"/>
  <c r="AI8" i="10"/>
  <c r="AJ8" i="10" s="1"/>
  <c r="W9" i="10"/>
  <c r="S11" i="10"/>
  <c r="AI11" i="10"/>
  <c r="AJ11" i="10" s="1"/>
  <c r="R16" i="10"/>
  <c r="AG16" i="10"/>
  <c r="R20" i="10"/>
  <c r="S24" i="10"/>
  <c r="W24" i="10"/>
  <c r="W25" i="10"/>
  <c r="S27" i="10"/>
  <c r="AI27" i="10"/>
  <c r="AJ27" i="10" s="1"/>
  <c r="R32" i="10"/>
  <c r="R36" i="10"/>
  <c r="W37" i="10"/>
  <c r="S39" i="10"/>
  <c r="AI39" i="10"/>
  <c r="AJ39" i="10" s="1"/>
  <c r="AD44" i="10"/>
  <c r="Z48" i="10"/>
  <c r="AD51" i="10"/>
  <c r="Z53" i="10"/>
  <c r="S60" i="10"/>
  <c r="W60" i="10"/>
  <c r="W61" i="10"/>
  <c r="S63" i="10"/>
  <c r="AI63" i="10"/>
  <c r="AJ63" i="10" s="1"/>
  <c r="Q68" i="10"/>
  <c r="AA68" i="10" s="1"/>
  <c r="S68" i="10"/>
  <c r="W68" i="10"/>
  <c r="S75" i="10"/>
  <c r="S80" i="10"/>
  <c r="W80" i="10"/>
  <c r="W81" i="10"/>
  <c r="S83" i="10"/>
  <c r="S88" i="10"/>
  <c r="W88" i="10"/>
  <c r="W89" i="10"/>
  <c r="S91" i="10"/>
  <c r="R96" i="10"/>
  <c r="W96" i="10"/>
  <c r="AG99" i="10"/>
  <c r="Q100" i="10"/>
  <c r="AA100" i="10" s="1"/>
  <c r="AD100" i="10"/>
  <c r="AG6" i="10"/>
  <c r="Q8" i="10"/>
  <c r="AA8" i="10" s="1"/>
  <c r="Q12" i="10"/>
  <c r="AA12" i="10" s="1"/>
  <c r="S12" i="10"/>
  <c r="AD13" i="10"/>
  <c r="Q14" i="10"/>
  <c r="AA14" i="10" s="1"/>
  <c r="X16" i="10"/>
  <c r="X20" i="10"/>
  <c r="R24" i="10"/>
  <c r="Q28" i="10"/>
  <c r="AA28" i="10" s="1"/>
  <c r="S28" i="10"/>
  <c r="W28" i="10"/>
  <c r="AD29" i="10"/>
  <c r="Q30" i="10"/>
  <c r="AA30" i="10" s="1"/>
  <c r="X32" i="10"/>
  <c r="AG36" i="10"/>
  <c r="S40" i="10"/>
  <c r="Q44" i="10"/>
  <c r="AA44" i="10" s="1"/>
  <c r="S44" i="10"/>
  <c r="AD45" i="10"/>
  <c r="Z46" i="10"/>
  <c r="S50" i="10"/>
  <c r="AG50" i="10"/>
  <c r="S51" i="10"/>
  <c r="AG54" i="10"/>
  <c r="R60" i="10"/>
  <c r="AG60" i="10"/>
  <c r="Q64" i="10"/>
  <c r="AA64" i="10" s="1"/>
  <c r="S64" i="10"/>
  <c r="W64" i="10"/>
  <c r="AD65" i="10"/>
  <c r="Z66" i="10"/>
  <c r="R68" i="10"/>
  <c r="Z72" i="10"/>
  <c r="Q76" i="10"/>
  <c r="AA76" i="10" s="1"/>
  <c r="S76" i="10"/>
  <c r="AD77" i="10"/>
  <c r="AG80" i="10"/>
  <c r="AI83" i="10"/>
  <c r="AJ83" i="10" s="1"/>
  <c r="Z84" i="10"/>
  <c r="AD85" i="10"/>
  <c r="AD87" i="10"/>
  <c r="AG88" i="10"/>
  <c r="AI91" i="10"/>
  <c r="AJ91" i="10" s="1"/>
  <c r="Z92" i="10"/>
  <c r="AD93" i="10"/>
  <c r="AI99" i="10"/>
  <c r="AJ99" i="10" s="1"/>
  <c r="R100" i="10"/>
  <c r="AD14" i="10"/>
  <c r="V22" i="10"/>
  <c r="R22" i="10"/>
  <c r="AI22" i="10"/>
  <c r="AJ22" i="10" s="1"/>
  <c r="S22" i="10"/>
  <c r="AD30" i="10"/>
  <c r="V38" i="10"/>
  <c r="R38" i="10"/>
  <c r="AI38" i="10"/>
  <c r="AJ38" i="10" s="1"/>
  <c r="S38" i="10"/>
  <c r="V10" i="10"/>
  <c r="R10" i="10"/>
  <c r="AI10" i="10"/>
  <c r="AJ10" i="10" s="1"/>
  <c r="S10" i="10"/>
  <c r="AI12" i="10"/>
  <c r="AJ12" i="10" s="1"/>
  <c r="AD18" i="10"/>
  <c r="W19" i="10"/>
  <c r="R19" i="10"/>
  <c r="V26" i="10"/>
  <c r="R26" i="10"/>
  <c r="AI26" i="10"/>
  <c r="AJ26" i="10" s="1"/>
  <c r="S26" i="10"/>
  <c r="AI28" i="10"/>
  <c r="AJ28" i="10" s="1"/>
  <c r="AD34" i="10"/>
  <c r="W35" i="10"/>
  <c r="R35" i="10"/>
  <c r="V42" i="10"/>
  <c r="R42" i="10"/>
  <c r="S42" i="10"/>
  <c r="AI44" i="10"/>
  <c r="AJ44" i="10" s="1"/>
  <c r="S49" i="10"/>
  <c r="V49" i="10"/>
  <c r="R49" i="10"/>
  <c r="AG49" i="10"/>
  <c r="AD53" i="10"/>
  <c r="V78" i="10"/>
  <c r="R78" i="10"/>
  <c r="AI78" i="10"/>
  <c r="AJ78" i="10" s="1"/>
  <c r="S78" i="10"/>
  <c r="AI80" i="10"/>
  <c r="AJ80" i="10" s="1"/>
  <c r="AG97" i="10"/>
  <c r="U103" i="10"/>
  <c r="AI6" i="10"/>
  <c r="AJ6" i="10" s="1"/>
  <c r="S8" i="10"/>
  <c r="W8" i="10"/>
  <c r="AG10" i="10"/>
  <c r="AG26" i="10"/>
  <c r="AG42" i="10"/>
  <c r="AI43" i="10"/>
  <c r="AJ43" i="10" s="1"/>
  <c r="W15" i="10"/>
  <c r="R15" i="10"/>
  <c r="AI24" i="10"/>
  <c r="AJ24" i="10" s="1"/>
  <c r="W31" i="10"/>
  <c r="R31" i="10"/>
  <c r="X36" i="10"/>
  <c r="O36" i="10"/>
  <c r="Y36" i="10" s="1"/>
  <c r="AG41" i="10"/>
  <c r="W47" i="10"/>
  <c r="Z70" i="10"/>
  <c r="Q70" i="10"/>
  <c r="AA70" i="10" s="1"/>
  <c r="AI84" i="10"/>
  <c r="AJ84" i="10" s="1"/>
  <c r="AD10" i="10"/>
  <c r="W11" i="10"/>
  <c r="R11" i="10"/>
  <c r="V18" i="10"/>
  <c r="R18" i="10"/>
  <c r="AI18" i="10"/>
  <c r="AJ18" i="10" s="1"/>
  <c r="S18" i="10"/>
  <c r="AI20" i="10"/>
  <c r="AJ20" i="10" s="1"/>
  <c r="AD26" i="10"/>
  <c r="W27" i="10"/>
  <c r="R27" i="10"/>
  <c r="V34" i="10"/>
  <c r="R34" i="10"/>
  <c r="AI34" i="10"/>
  <c r="AJ34" i="10" s="1"/>
  <c r="S34" i="10"/>
  <c r="AI36" i="10"/>
  <c r="AJ36" i="10" s="1"/>
  <c r="AD42" i="10"/>
  <c r="W43" i="10"/>
  <c r="S43" i="10"/>
  <c r="R43" i="10"/>
  <c r="W50" i="10"/>
  <c r="AI50" i="10"/>
  <c r="AJ50" i="10" s="1"/>
  <c r="AD52" i="10"/>
  <c r="W52" i="10"/>
  <c r="S52" i="10"/>
  <c r="AI53" i="10"/>
  <c r="AJ53" i="10" s="1"/>
  <c r="AD66" i="10"/>
  <c r="AD70" i="10"/>
  <c r="AI88" i="10"/>
  <c r="AJ88" i="10" s="1"/>
  <c r="AI96" i="10"/>
  <c r="AJ96" i="10" s="1"/>
  <c r="V102" i="10"/>
  <c r="R102" i="10"/>
  <c r="S102" i="10"/>
  <c r="AG38" i="10"/>
  <c r="AE103" i="10"/>
  <c r="R7" i="10"/>
  <c r="S15" i="10"/>
  <c r="AD15" i="10"/>
  <c r="AG18" i="10"/>
  <c r="AI19" i="10"/>
  <c r="AJ19" i="10" s="1"/>
  <c r="S31" i="10"/>
  <c r="AD31" i="10"/>
  <c r="AG34" i="10"/>
  <c r="AI35" i="10"/>
  <c r="AJ35" i="10" s="1"/>
  <c r="AG43" i="10"/>
  <c r="AI46" i="10"/>
  <c r="AJ46" i="10" s="1"/>
  <c r="Z51" i="10"/>
  <c r="AI52" i="10"/>
  <c r="AJ52" i="10" s="1"/>
  <c r="AG78" i="10"/>
  <c r="AI40" i="10"/>
  <c r="AJ40" i="10" s="1"/>
  <c r="AD46" i="10"/>
  <c r="Z54" i="10"/>
  <c r="Q54" i="10"/>
  <c r="AA54" i="10" s="1"/>
  <c r="W55" i="10"/>
  <c r="AD55" i="10"/>
  <c r="R55" i="10"/>
  <c r="V14" i="10"/>
  <c r="R14" i="10"/>
  <c r="AI14" i="10"/>
  <c r="AJ14" i="10" s="1"/>
  <c r="S14" i="10"/>
  <c r="AI16" i="10"/>
  <c r="AJ16" i="10" s="1"/>
  <c r="AD22" i="10"/>
  <c r="W23" i="10"/>
  <c r="R23" i="10"/>
  <c r="V30" i="10"/>
  <c r="R30" i="10"/>
  <c r="AI30" i="10"/>
  <c r="AJ30" i="10" s="1"/>
  <c r="S30" i="10"/>
  <c r="AI32" i="10"/>
  <c r="AJ32" i="10" s="1"/>
  <c r="AD38" i="10"/>
  <c r="W39" i="10"/>
  <c r="R39" i="10"/>
  <c r="V46" i="10"/>
  <c r="R46" i="10"/>
  <c r="S46" i="10"/>
  <c r="AI48" i="10"/>
  <c r="AJ48" i="10" s="1"/>
  <c r="V58" i="10"/>
  <c r="R58" i="10"/>
  <c r="AI58" i="10"/>
  <c r="AJ58" i="10" s="1"/>
  <c r="S58" i="10"/>
  <c r="AI60" i="10"/>
  <c r="AJ60" i="10" s="1"/>
  <c r="W67" i="10"/>
  <c r="R67" i="10"/>
  <c r="AD67" i="10"/>
  <c r="W71" i="10"/>
  <c r="R71" i="10"/>
  <c r="AD71" i="10"/>
  <c r="AG85" i="10"/>
  <c r="AI92" i="10"/>
  <c r="AJ92" i="10" s="1"/>
  <c r="AD94" i="10"/>
  <c r="W95" i="10"/>
  <c r="AD95" i="10"/>
  <c r="AG22" i="10"/>
  <c r="AH103" i="10"/>
  <c r="AG14" i="10"/>
  <c r="AI15" i="10"/>
  <c r="AJ15" i="10" s="1"/>
  <c r="AG30" i="10"/>
  <c r="AI31" i="10"/>
  <c r="AJ31" i="10" s="1"/>
  <c r="AI42" i="10"/>
  <c r="AJ42" i="10" s="1"/>
  <c r="AG46" i="10"/>
  <c r="AD47" i="10"/>
  <c r="V54" i="10"/>
  <c r="R54" i="10"/>
  <c r="X60" i="10"/>
  <c r="O60" i="10"/>
  <c r="Y60" i="10" s="1"/>
  <c r="V62" i="10"/>
  <c r="R62" i="10"/>
  <c r="AI62" i="10"/>
  <c r="AJ62" i="10" s="1"/>
  <c r="S62" i="10"/>
  <c r="AI64" i="10"/>
  <c r="AJ64" i="10" s="1"/>
  <c r="AG65" i="10"/>
  <c r="AI68" i="10"/>
  <c r="AJ68" i="10" s="1"/>
  <c r="Z74" i="10"/>
  <c r="Q74" i="10"/>
  <c r="AA74" i="10" s="1"/>
  <c r="AD74" i="10"/>
  <c r="W75" i="10"/>
  <c r="R75" i="10"/>
  <c r="X80" i="10"/>
  <c r="O80" i="10"/>
  <c r="Y80" i="10" s="1"/>
  <c r="V82" i="10"/>
  <c r="R82" i="10"/>
  <c r="AI82" i="10"/>
  <c r="AJ82" i="10" s="1"/>
  <c r="S82" i="10"/>
  <c r="V86" i="10"/>
  <c r="R86" i="10"/>
  <c r="AI86" i="10"/>
  <c r="AJ86" i="10" s="1"/>
  <c r="S86" i="10"/>
  <c r="X88" i="10"/>
  <c r="O88" i="10"/>
  <c r="Y88" i="10" s="1"/>
  <c r="V90" i="10"/>
  <c r="R90" i="10"/>
  <c r="AI90" i="10"/>
  <c r="AJ90" i="10" s="1"/>
  <c r="S90" i="10"/>
  <c r="V94" i="10"/>
  <c r="R94" i="10"/>
  <c r="AI94" i="10"/>
  <c r="AJ94" i="10" s="1"/>
  <c r="S94" i="10"/>
  <c r="V98" i="10"/>
  <c r="R98" i="10"/>
  <c r="S98" i="10"/>
  <c r="X100" i="10"/>
  <c r="O100" i="10"/>
  <c r="Y100" i="10" s="1"/>
  <c r="AI47" i="10"/>
  <c r="AJ47" i="10" s="1"/>
  <c r="V51" i="10"/>
  <c r="S59" i="10"/>
  <c r="AG62" i="10"/>
  <c r="AI67" i="10"/>
  <c r="AJ67" i="10" s="1"/>
  <c r="S79" i="10"/>
  <c r="AG82" i="10"/>
  <c r="AG86" i="10"/>
  <c r="AG90" i="10"/>
  <c r="AG94" i="10"/>
  <c r="AI95" i="10"/>
  <c r="AJ95" i="10" s="1"/>
  <c r="AG98" i="10"/>
  <c r="AD99" i="10"/>
  <c r="AI102" i="10"/>
  <c r="AJ102" i="10" s="1"/>
  <c r="V50" i="10"/>
  <c r="R50" i="10"/>
  <c r="AI56" i="10"/>
  <c r="AJ56" i="10" s="1"/>
  <c r="AD62" i="10"/>
  <c r="W63" i="10"/>
  <c r="R63" i="10"/>
  <c r="V74" i="10"/>
  <c r="R74" i="10"/>
  <c r="AI74" i="10"/>
  <c r="AJ74" i="10" s="1"/>
  <c r="S74" i="10"/>
  <c r="AI76" i="10"/>
  <c r="AJ76" i="10" s="1"/>
  <c r="AD82" i="10"/>
  <c r="W83" i="10"/>
  <c r="R83" i="10"/>
  <c r="AD86" i="10"/>
  <c r="AD90" i="10"/>
  <c r="AD98" i="10"/>
  <c r="AI100" i="10"/>
  <c r="AJ100" i="10" s="1"/>
  <c r="AD8" i="10"/>
  <c r="R9" i="10"/>
  <c r="AD12" i="10"/>
  <c r="R13" i="10"/>
  <c r="R17" i="10"/>
  <c r="AG19" i="10"/>
  <c r="R21" i="10"/>
  <c r="R25" i="10"/>
  <c r="R29" i="10"/>
  <c r="R33" i="10"/>
  <c r="AD36" i="10"/>
  <c r="R37" i="10"/>
  <c r="R41" i="10"/>
  <c r="R45" i="10"/>
  <c r="S47" i="10"/>
  <c r="V47" i="10"/>
  <c r="S48" i="10"/>
  <c r="W48" i="10"/>
  <c r="AD50" i="10"/>
  <c r="AI51" i="10"/>
  <c r="AJ51" i="10" s="1"/>
  <c r="R53" i="10"/>
  <c r="V53" i="10"/>
  <c r="AI54" i="10"/>
  <c r="AJ54" i="10" s="1"/>
  <c r="S55" i="10"/>
  <c r="S67" i="10"/>
  <c r="S71" i="10"/>
  <c r="AG74" i="10"/>
  <c r="AI75" i="10"/>
  <c r="AJ75" i="10" s="1"/>
  <c r="S95" i="10"/>
  <c r="AG95" i="10"/>
  <c r="AI55" i="10"/>
  <c r="AJ55" i="10" s="1"/>
  <c r="AD58" i="10"/>
  <c r="W59" i="10"/>
  <c r="R59" i="10"/>
  <c r="V66" i="10"/>
  <c r="R66" i="10"/>
  <c r="AI66" i="10"/>
  <c r="AJ66" i="10" s="1"/>
  <c r="S66" i="10"/>
  <c r="V70" i="10"/>
  <c r="R70" i="10"/>
  <c r="AI70" i="10"/>
  <c r="AJ70" i="10" s="1"/>
  <c r="S70" i="10"/>
  <c r="AI72" i="10"/>
  <c r="AJ72" i="10" s="1"/>
  <c r="AD78" i="10"/>
  <c r="W79" i="10"/>
  <c r="R79" i="10"/>
  <c r="X96" i="10"/>
  <c r="O96" i="10"/>
  <c r="Y96" i="10" s="1"/>
  <c r="AD102" i="10"/>
  <c r="AG48" i="10"/>
  <c r="AD49" i="10"/>
  <c r="R51" i="10"/>
  <c r="S54" i="10"/>
  <c r="AD54" i="10"/>
  <c r="AG66" i="10"/>
  <c r="AG70" i="10"/>
  <c r="AI71" i="10"/>
  <c r="AJ71" i="10" s="1"/>
  <c r="V67" i="10"/>
  <c r="V83" i="10"/>
  <c r="R87" i="10"/>
  <c r="V87" i="10"/>
  <c r="R91" i="10"/>
  <c r="V91" i="10"/>
  <c r="R95" i="10"/>
  <c r="V95" i="10"/>
  <c r="S96" i="10"/>
  <c r="R99" i="10"/>
  <c r="V99" i="10"/>
  <c r="S100" i="10"/>
  <c r="R57" i="10"/>
  <c r="R61" i="10"/>
  <c r="R65" i="10"/>
  <c r="AG67" i="10"/>
  <c r="R69" i="10"/>
  <c r="R73" i="10"/>
  <c r="AD76" i="10"/>
  <c r="R77" i="10"/>
  <c r="AD80" i="10"/>
  <c r="R81" i="10"/>
  <c r="AD84" i="10"/>
  <c r="R85" i="10"/>
  <c r="AD88" i="10"/>
  <c r="R89" i="10"/>
  <c r="AD92" i="10"/>
  <c r="R93" i="10"/>
  <c r="AD96" i="10"/>
  <c r="R97" i="10"/>
  <c r="R101" i="10"/>
  <c r="V101" i="10"/>
  <c r="S99" i="10"/>
  <c r="B15" i="6" l="1"/>
  <c r="B14" i="33"/>
  <c r="B27" i="33" s="1"/>
  <c r="B4" i="6"/>
  <c r="B6" i="6" s="1"/>
  <c r="B4" i="33"/>
  <c r="B6" i="33" s="1"/>
  <c r="Q56" i="11"/>
  <c r="AF103" i="10"/>
  <c r="AG7" i="10"/>
  <c r="Q65" i="11"/>
  <c r="AN65" i="11" s="1"/>
  <c r="X57" i="11"/>
  <c r="X102" i="11"/>
  <c r="Q60" i="11"/>
  <c r="Q48" i="11"/>
  <c r="AA48" i="11" s="1"/>
  <c r="B27" i="6"/>
  <c r="I18" i="6"/>
  <c r="C5" i="6"/>
  <c r="C6" i="6" s="1"/>
  <c r="I5" i="6"/>
  <c r="I4" i="6"/>
  <c r="Z65" i="11"/>
  <c r="X49" i="11"/>
  <c r="O35" i="11"/>
  <c r="Y35" i="11" s="1"/>
  <c r="O61" i="11"/>
  <c r="Y61" i="11" s="1"/>
  <c r="X53" i="11"/>
  <c r="Q52" i="11"/>
  <c r="AN52" i="11" s="1"/>
  <c r="Q63" i="12"/>
  <c r="AM63" i="12"/>
  <c r="AA59" i="12"/>
  <c r="AN59" i="12"/>
  <c r="AA51" i="12"/>
  <c r="AN51" i="12"/>
  <c r="AA45" i="12"/>
  <c r="AN45" i="12"/>
  <c r="Z39" i="12"/>
  <c r="AM39" i="12"/>
  <c r="Q10" i="12"/>
  <c r="AM10" i="12"/>
  <c r="Q29" i="12"/>
  <c r="AM29" i="12"/>
  <c r="Z41" i="12"/>
  <c r="AM41" i="12"/>
  <c r="Z13" i="12"/>
  <c r="AM13" i="12"/>
  <c r="Q31" i="12"/>
  <c r="AM31" i="12"/>
  <c r="Z27" i="12"/>
  <c r="AM27" i="12"/>
  <c r="Z23" i="12"/>
  <c r="AM23" i="12"/>
  <c r="Z15" i="12"/>
  <c r="AM15" i="12"/>
  <c r="Q21" i="12"/>
  <c r="AM21" i="12"/>
  <c r="Z35" i="12"/>
  <c r="AM35" i="12"/>
  <c r="Z55" i="12"/>
  <c r="AM55" i="12"/>
  <c r="I15" i="6"/>
  <c r="C15" i="6"/>
  <c r="C27" i="6" s="1"/>
  <c r="AA60" i="11"/>
  <c r="AN60" i="11"/>
  <c r="AA56" i="11"/>
  <c r="AN56" i="11"/>
  <c r="O72" i="10"/>
  <c r="Y72" i="10" s="1"/>
  <c r="O48" i="12"/>
  <c r="Y48" i="12" s="1"/>
  <c r="X92" i="10"/>
  <c r="O76" i="10"/>
  <c r="Y76" i="10" s="1"/>
  <c r="Q32" i="13"/>
  <c r="AA32" i="13" s="1"/>
  <c r="X50" i="12"/>
  <c r="O8" i="10"/>
  <c r="Y8" i="10" s="1"/>
  <c r="Z60" i="11"/>
  <c r="Q45" i="13"/>
  <c r="AA45" i="13" s="1"/>
  <c r="Z52" i="11"/>
  <c r="X62" i="12"/>
  <c r="X84" i="11"/>
  <c r="Z56" i="11"/>
  <c r="Q55" i="12"/>
  <c r="X68" i="10"/>
  <c r="X84" i="10"/>
  <c r="X92" i="11"/>
  <c r="O68" i="11"/>
  <c r="Y68" i="11" s="1"/>
  <c r="X76" i="11"/>
  <c r="X13" i="11"/>
  <c r="Q35" i="12"/>
  <c r="X82" i="11"/>
  <c r="X100" i="11"/>
  <c r="X98" i="11"/>
  <c r="O58" i="12"/>
  <c r="Y58" i="12" s="1"/>
  <c r="X90" i="11"/>
  <c r="X42" i="12"/>
  <c r="O26" i="12"/>
  <c r="Y26" i="12" s="1"/>
  <c r="X48" i="11"/>
  <c r="X27" i="13"/>
  <c r="X56" i="11"/>
  <c r="O70" i="11"/>
  <c r="Y70" i="11" s="1"/>
  <c r="O64" i="10"/>
  <c r="Y64" i="10" s="1"/>
  <c r="X78" i="11"/>
  <c r="X53" i="10"/>
  <c r="Z63" i="12"/>
  <c r="Z100" i="10"/>
  <c r="Z76" i="10"/>
  <c r="Q48" i="10"/>
  <c r="AA48" i="10" s="1"/>
  <c r="Z68" i="10"/>
  <c r="Z34" i="10"/>
  <c r="X60" i="11"/>
  <c r="X52" i="11"/>
  <c r="Q35" i="13"/>
  <c r="AA35" i="13" s="1"/>
  <c r="Z48" i="11"/>
  <c r="X21" i="11"/>
  <c r="X44" i="13"/>
  <c r="O64" i="13"/>
  <c r="Y64" i="13" s="1"/>
  <c r="X64" i="13"/>
  <c r="X80" i="11"/>
  <c r="X64" i="11"/>
  <c r="Q13" i="12"/>
  <c r="X34" i="13"/>
  <c r="X20" i="13"/>
  <c r="O60" i="13"/>
  <c r="Y60" i="13" s="1"/>
  <c r="X60" i="13"/>
  <c r="Z56" i="10"/>
  <c r="X94" i="11"/>
  <c r="X37" i="11"/>
  <c r="X88" i="11"/>
  <c r="X74" i="11"/>
  <c r="X72" i="11"/>
  <c r="O66" i="11"/>
  <c r="Y66" i="11" s="1"/>
  <c r="Q53" i="10"/>
  <c r="AA53" i="10" s="1"/>
  <c r="X96" i="11"/>
  <c r="X45" i="11"/>
  <c r="X34" i="12"/>
  <c r="Z29" i="13"/>
  <c r="X36" i="12"/>
  <c r="X20" i="12"/>
  <c r="Z64" i="10"/>
  <c r="Z96" i="10"/>
  <c r="Q66" i="10"/>
  <c r="AA66" i="10" s="1"/>
  <c r="O24" i="10"/>
  <c r="Y24" i="10" s="1"/>
  <c r="Q46" i="10"/>
  <c r="AA46" i="10" s="1"/>
  <c r="X86" i="11"/>
  <c r="X32" i="12"/>
  <c r="O40" i="12"/>
  <c r="Y40" i="12" s="1"/>
  <c r="Z32" i="10"/>
  <c r="Q15" i="12"/>
  <c r="O28" i="12"/>
  <c r="Y28" i="12" s="1"/>
  <c r="Z28" i="13"/>
  <c r="Q41" i="13"/>
  <c r="AA41" i="13" s="1"/>
  <c r="X19" i="11"/>
  <c r="Z21" i="12"/>
  <c r="X17" i="11"/>
  <c r="X11" i="11"/>
  <c r="Q27" i="12"/>
  <c r="X40" i="13"/>
  <c r="X36" i="13"/>
  <c r="X35" i="13"/>
  <c r="Q37" i="13"/>
  <c r="AA37" i="13" s="1"/>
  <c r="X12" i="10"/>
  <c r="X23" i="11"/>
  <c r="Z31" i="12"/>
  <c r="O12" i="12"/>
  <c r="Y12" i="12" s="1"/>
  <c r="Y27" i="13"/>
  <c r="X15" i="11"/>
  <c r="X33" i="11"/>
  <c r="O24" i="12"/>
  <c r="Y24" i="12" s="1"/>
  <c r="X28" i="13"/>
  <c r="Z44" i="10"/>
  <c r="X28" i="10"/>
  <c r="X43" i="11"/>
  <c r="X41" i="11"/>
  <c r="X39" i="11"/>
  <c r="X44" i="12"/>
  <c r="X16" i="12"/>
  <c r="X30" i="12"/>
  <c r="Z29" i="12"/>
  <c r="Y35" i="13"/>
  <c r="X44" i="10"/>
  <c r="Z12" i="10"/>
  <c r="Q41" i="12"/>
  <c r="Q39" i="12"/>
  <c r="O18" i="12"/>
  <c r="Y18" i="12" s="1"/>
  <c r="Y44" i="13"/>
  <c r="Z30" i="10"/>
  <c r="X27" i="11"/>
  <c r="X25" i="11"/>
  <c r="Z27" i="13"/>
  <c r="X26" i="13"/>
  <c r="Y26" i="13"/>
  <c r="Z8" i="10"/>
  <c r="X24" i="13"/>
  <c r="Y24" i="13"/>
  <c r="X22" i="12"/>
  <c r="Y20" i="13"/>
  <c r="X18" i="13"/>
  <c r="Y18" i="13"/>
  <c r="Z20" i="10"/>
  <c r="X31" i="11"/>
  <c r="X29" i="11"/>
  <c r="Y29" i="13"/>
  <c r="X29" i="13"/>
  <c r="X22" i="13"/>
  <c r="Y22" i="13"/>
  <c r="Y36" i="13"/>
  <c r="Z47" i="13"/>
  <c r="Z91" i="13"/>
  <c r="Q91" i="13"/>
  <c r="AA91" i="13" s="1"/>
  <c r="Z83" i="13"/>
  <c r="Q83" i="13"/>
  <c r="AA83" i="13" s="1"/>
  <c r="X70" i="13"/>
  <c r="Y70" i="13"/>
  <c r="Z67" i="13"/>
  <c r="Q67" i="13"/>
  <c r="AA67" i="13" s="1"/>
  <c r="Z59" i="13"/>
  <c r="Q59" i="13"/>
  <c r="AA59" i="13" s="1"/>
  <c r="Z102" i="13"/>
  <c r="Q102" i="13"/>
  <c r="AA102" i="13" s="1"/>
  <c r="Z98" i="13"/>
  <c r="Q98" i="13"/>
  <c r="AA98" i="13" s="1"/>
  <c r="Z94" i="13"/>
  <c r="Q94" i="13"/>
  <c r="AA94" i="13" s="1"/>
  <c r="Z90" i="13"/>
  <c r="Q90" i="13"/>
  <c r="AA90" i="13" s="1"/>
  <c r="Z86" i="13"/>
  <c r="Q86" i="13"/>
  <c r="AA86" i="13" s="1"/>
  <c r="Z82" i="13"/>
  <c r="Q82" i="13"/>
  <c r="AA82" i="13" s="1"/>
  <c r="Z78" i="13"/>
  <c r="Q78" i="13"/>
  <c r="AA78" i="13" s="1"/>
  <c r="Z74" i="13"/>
  <c r="Q74" i="13"/>
  <c r="AA74" i="13" s="1"/>
  <c r="X69" i="13"/>
  <c r="Y69" i="13"/>
  <c r="Z64" i="13"/>
  <c r="Q64" i="13"/>
  <c r="AA64" i="13" s="1"/>
  <c r="Z54" i="13"/>
  <c r="Q54" i="13"/>
  <c r="AA54" i="13" s="1"/>
  <c r="X51" i="13"/>
  <c r="Y51" i="13"/>
  <c r="X90" i="13"/>
  <c r="Y90" i="13"/>
  <c r="Q46" i="13"/>
  <c r="AA46" i="13" s="1"/>
  <c r="Z46" i="13"/>
  <c r="Q38" i="13"/>
  <c r="AA38" i="13" s="1"/>
  <c r="Z38" i="13"/>
  <c r="Z21" i="13"/>
  <c r="Q21" i="13"/>
  <c r="AA21" i="13" s="1"/>
  <c r="X100" i="13"/>
  <c r="Y100" i="13"/>
  <c r="X48" i="13"/>
  <c r="Y48" i="13"/>
  <c r="X78" i="13"/>
  <c r="Y78" i="13"/>
  <c r="Z101" i="13"/>
  <c r="Q101" i="13"/>
  <c r="AA101" i="13" s="1"/>
  <c r="Z49" i="13"/>
  <c r="Q49" i="13"/>
  <c r="AA49" i="13" s="1"/>
  <c r="X99" i="13"/>
  <c r="Y99" i="13"/>
  <c r="X95" i="13"/>
  <c r="Y95" i="13"/>
  <c r="X91" i="13"/>
  <c r="Y91" i="13"/>
  <c r="X87" i="13"/>
  <c r="Y87" i="13"/>
  <c r="X83" i="13"/>
  <c r="Y83" i="13"/>
  <c r="X79" i="13"/>
  <c r="Y79" i="13"/>
  <c r="X77" i="13"/>
  <c r="Y77" i="13"/>
  <c r="X73" i="13"/>
  <c r="Y73" i="13"/>
  <c r="X71" i="13"/>
  <c r="Y71" i="13"/>
  <c r="X63" i="13"/>
  <c r="Y63" i="13"/>
  <c r="Z58" i="13"/>
  <c r="Q58" i="13"/>
  <c r="AA58" i="13" s="1"/>
  <c r="X55" i="13"/>
  <c r="Y55" i="13"/>
  <c r="X80" i="13"/>
  <c r="Y80" i="13"/>
  <c r="X33" i="13"/>
  <c r="Y33" i="13"/>
  <c r="X25" i="13"/>
  <c r="Y25" i="13"/>
  <c r="Y38" i="13"/>
  <c r="X38" i="13"/>
  <c r="Y46" i="13"/>
  <c r="X46" i="13"/>
  <c r="Z30" i="13"/>
  <c r="Q30" i="13"/>
  <c r="AA30" i="13" s="1"/>
  <c r="Z95" i="13"/>
  <c r="Q95" i="13"/>
  <c r="AA95" i="13" s="1"/>
  <c r="Z87" i="13"/>
  <c r="Q87" i="13"/>
  <c r="AA87" i="13" s="1"/>
  <c r="Z79" i="13"/>
  <c r="Q79" i="13"/>
  <c r="AA79" i="13" s="1"/>
  <c r="Z71" i="13"/>
  <c r="Q71" i="13"/>
  <c r="AA71" i="13" s="1"/>
  <c r="X66" i="13"/>
  <c r="Y66" i="13"/>
  <c r="Z61" i="13"/>
  <c r="Q61" i="13"/>
  <c r="AA61" i="13" s="1"/>
  <c r="Z51" i="13"/>
  <c r="Q51" i="13"/>
  <c r="AA51" i="13" s="1"/>
  <c r="Z68" i="13"/>
  <c r="Q68" i="13"/>
  <c r="AA68" i="13" s="1"/>
  <c r="X65" i="13"/>
  <c r="Y65" i="13"/>
  <c r="Z60" i="13"/>
  <c r="Q60" i="13"/>
  <c r="AA60" i="13" s="1"/>
  <c r="X57" i="13"/>
  <c r="Y57" i="13"/>
  <c r="X98" i="13"/>
  <c r="Y98" i="13"/>
  <c r="X82" i="13"/>
  <c r="Y82" i="13"/>
  <c r="X52" i="13"/>
  <c r="Y52" i="13"/>
  <c r="Z44" i="13"/>
  <c r="Q44" i="13"/>
  <c r="AA44" i="13" s="1"/>
  <c r="Z40" i="13"/>
  <c r="Q40" i="13"/>
  <c r="AA40" i="13" s="1"/>
  <c r="Z36" i="13"/>
  <c r="Q36" i="13"/>
  <c r="AA36" i="13" s="1"/>
  <c r="X23" i="13"/>
  <c r="Y23" i="13"/>
  <c r="Q20" i="13"/>
  <c r="AA20" i="13" s="1"/>
  <c r="Z20" i="13"/>
  <c r="X62" i="13"/>
  <c r="Y62" i="13"/>
  <c r="X47" i="13"/>
  <c r="Y47" i="13"/>
  <c r="Z19" i="13"/>
  <c r="Q19" i="13"/>
  <c r="AA19" i="13" s="1"/>
  <c r="X84" i="13"/>
  <c r="Y84" i="13"/>
  <c r="Y43" i="13"/>
  <c r="X43" i="13"/>
  <c r="Y39" i="13"/>
  <c r="X39" i="13"/>
  <c r="X102" i="13"/>
  <c r="Y102" i="13"/>
  <c r="Y42" i="13"/>
  <c r="X42" i="13"/>
  <c r="Y31" i="13"/>
  <c r="X31" i="13"/>
  <c r="Z99" i="13"/>
  <c r="Q99" i="13"/>
  <c r="AA99" i="13" s="1"/>
  <c r="Z75" i="13"/>
  <c r="Q75" i="13"/>
  <c r="AA75" i="13" s="1"/>
  <c r="Z55" i="13"/>
  <c r="Q55" i="13"/>
  <c r="AA55" i="13" s="1"/>
  <c r="Z100" i="13"/>
  <c r="Q100" i="13"/>
  <c r="AA100" i="13" s="1"/>
  <c r="Z96" i="13"/>
  <c r="Q96" i="13"/>
  <c r="AA96" i="13" s="1"/>
  <c r="Z92" i="13"/>
  <c r="Q92" i="13"/>
  <c r="AA92" i="13" s="1"/>
  <c r="Z88" i="13"/>
  <c r="Q88" i="13"/>
  <c r="AA88" i="13" s="1"/>
  <c r="Z84" i="13"/>
  <c r="Q84" i="13"/>
  <c r="AA84" i="13" s="1"/>
  <c r="Z80" i="13"/>
  <c r="Q80" i="13"/>
  <c r="AA80" i="13" s="1"/>
  <c r="Z76" i="13"/>
  <c r="Q76" i="13"/>
  <c r="AA76" i="13" s="1"/>
  <c r="Z72" i="13"/>
  <c r="Q72" i="13"/>
  <c r="AA72" i="13" s="1"/>
  <c r="X61" i="13"/>
  <c r="Y61" i="13"/>
  <c r="Z56" i="13"/>
  <c r="Q56" i="13"/>
  <c r="AA56" i="13" s="1"/>
  <c r="X49" i="13"/>
  <c r="Y49" i="13"/>
  <c r="X74" i="13"/>
  <c r="Y74" i="13"/>
  <c r="Q42" i="13"/>
  <c r="AA42" i="13" s="1"/>
  <c r="Z42" i="13"/>
  <c r="Z24" i="13"/>
  <c r="Q24" i="13"/>
  <c r="AA24" i="13" s="1"/>
  <c r="Y19" i="13"/>
  <c r="X19" i="13"/>
  <c r="Z25" i="13"/>
  <c r="Q25" i="13"/>
  <c r="AA25" i="13" s="1"/>
  <c r="X58" i="13"/>
  <c r="Y58" i="13"/>
  <c r="Q43" i="13"/>
  <c r="AA43" i="13" s="1"/>
  <c r="Z43" i="13"/>
  <c r="X54" i="13"/>
  <c r="Y54" i="13"/>
  <c r="Y30" i="13"/>
  <c r="X30" i="13"/>
  <c r="Z93" i="13"/>
  <c r="Q93" i="13"/>
  <c r="AA93" i="13" s="1"/>
  <c r="Z85" i="13"/>
  <c r="Q85" i="13"/>
  <c r="AA85" i="13" s="1"/>
  <c r="Z77" i="13"/>
  <c r="Q77" i="13"/>
  <c r="AA77" i="13" s="1"/>
  <c r="X68" i="13"/>
  <c r="Y68" i="13"/>
  <c r="Z65" i="13"/>
  <c r="Q65" i="13"/>
  <c r="AA65" i="13" s="1"/>
  <c r="X56" i="13"/>
  <c r="Y56" i="13"/>
  <c r="X101" i="13"/>
  <c r="Y101" i="13"/>
  <c r="X97" i="13"/>
  <c r="Y97" i="13"/>
  <c r="X93" i="13"/>
  <c r="Y93" i="13"/>
  <c r="X89" i="13"/>
  <c r="Y89" i="13"/>
  <c r="X85" i="13"/>
  <c r="Y85" i="13"/>
  <c r="X81" i="13"/>
  <c r="Y81" i="13"/>
  <c r="X75" i="13"/>
  <c r="Y75" i="13"/>
  <c r="Z66" i="13"/>
  <c r="Q66" i="13"/>
  <c r="AA66" i="13" s="1"/>
  <c r="X53" i="13"/>
  <c r="Y53" i="13"/>
  <c r="X96" i="13"/>
  <c r="Y96" i="13"/>
  <c r="X50" i="13"/>
  <c r="Y50" i="13"/>
  <c r="Q22" i="13"/>
  <c r="AA22" i="13" s="1"/>
  <c r="Z22" i="13"/>
  <c r="Q33" i="13"/>
  <c r="AA33" i="13" s="1"/>
  <c r="Z33" i="13"/>
  <c r="Z23" i="13"/>
  <c r="Q23" i="13"/>
  <c r="AA23" i="13" s="1"/>
  <c r="X76" i="13"/>
  <c r="Y76" i="13"/>
  <c r="Z97" i="13"/>
  <c r="Q97" i="13"/>
  <c r="AA97" i="13" s="1"/>
  <c r="Z89" i="13"/>
  <c r="Q89" i="13"/>
  <c r="AA89" i="13" s="1"/>
  <c r="Z81" i="13"/>
  <c r="Q81" i="13"/>
  <c r="AA81" i="13" s="1"/>
  <c r="Z73" i="13"/>
  <c r="Q73" i="13"/>
  <c r="AA73" i="13" s="1"/>
  <c r="Z69" i="13"/>
  <c r="Q69" i="13"/>
  <c r="AA69" i="13" s="1"/>
  <c r="Z63" i="13"/>
  <c r="Q63" i="13"/>
  <c r="AA63" i="13" s="1"/>
  <c r="Z57" i="13"/>
  <c r="Q57" i="13"/>
  <c r="AA57" i="13" s="1"/>
  <c r="Z53" i="13"/>
  <c r="Q53" i="13"/>
  <c r="AA53" i="13" s="1"/>
  <c r="Z70" i="13"/>
  <c r="Q70" i="13"/>
  <c r="AA70" i="13" s="1"/>
  <c r="X67" i="13"/>
  <c r="Y67" i="13"/>
  <c r="Z62" i="13"/>
  <c r="Q62" i="13"/>
  <c r="AA62" i="13" s="1"/>
  <c r="X59" i="13"/>
  <c r="Y59" i="13"/>
  <c r="Z52" i="13"/>
  <c r="Q52" i="13"/>
  <c r="AA52" i="13" s="1"/>
  <c r="Z50" i="13"/>
  <c r="Q50" i="13"/>
  <c r="AA50" i="13" s="1"/>
  <c r="Z48" i="13"/>
  <c r="Q48" i="13"/>
  <c r="AA48" i="13" s="1"/>
  <c r="X88" i="13"/>
  <c r="Y88" i="13"/>
  <c r="X72" i="13"/>
  <c r="Y72" i="13"/>
  <c r="Z34" i="13"/>
  <c r="Q34" i="13"/>
  <c r="AA34" i="13" s="1"/>
  <c r="Y32" i="13"/>
  <c r="X32" i="13"/>
  <c r="Z26" i="13"/>
  <c r="Q26" i="13"/>
  <c r="AA26" i="13" s="1"/>
  <c r="Y21" i="13"/>
  <c r="X21" i="13"/>
  <c r="Q18" i="13"/>
  <c r="AA18" i="13" s="1"/>
  <c r="Z18" i="13"/>
  <c r="X45" i="13"/>
  <c r="Y45" i="13"/>
  <c r="X41" i="13"/>
  <c r="Y41" i="13"/>
  <c r="X37" i="13"/>
  <c r="Y37" i="13"/>
  <c r="Q39" i="13"/>
  <c r="AA39" i="13" s="1"/>
  <c r="Z39" i="13"/>
  <c r="X92" i="13"/>
  <c r="Y92" i="13"/>
  <c r="Q31" i="13"/>
  <c r="AA31" i="13" s="1"/>
  <c r="Z31" i="13"/>
  <c r="X94" i="13"/>
  <c r="Y94" i="13"/>
  <c r="X86" i="13"/>
  <c r="Y86" i="13"/>
  <c r="Q23" i="12"/>
  <c r="O38" i="12"/>
  <c r="Y38" i="12" s="1"/>
  <c r="O54" i="12"/>
  <c r="Y54" i="12" s="1"/>
  <c r="O14" i="12"/>
  <c r="Y14" i="12" s="1"/>
  <c r="Z10" i="12"/>
  <c r="Q77" i="12"/>
  <c r="Z77" i="12"/>
  <c r="X91" i="12"/>
  <c r="O91" i="12"/>
  <c r="Y91" i="12" s="1"/>
  <c r="X83" i="12"/>
  <c r="O83" i="12"/>
  <c r="Y83" i="12" s="1"/>
  <c r="Z76" i="12"/>
  <c r="Q76" i="12"/>
  <c r="O66" i="12"/>
  <c r="Y66" i="12" s="1"/>
  <c r="X66" i="12"/>
  <c r="X59" i="12"/>
  <c r="O59" i="12"/>
  <c r="Y59" i="12" s="1"/>
  <c r="O96" i="12"/>
  <c r="Y96" i="12" s="1"/>
  <c r="X96" i="12"/>
  <c r="Z47" i="12"/>
  <c r="Q47" i="12"/>
  <c r="O10" i="12"/>
  <c r="Y10" i="12" s="1"/>
  <c r="X10" i="12"/>
  <c r="Q95" i="12"/>
  <c r="Z95" i="12"/>
  <c r="Q87" i="12"/>
  <c r="Z87" i="12"/>
  <c r="Q79" i="12"/>
  <c r="Z79" i="12"/>
  <c r="Q71" i="12"/>
  <c r="Z71" i="12"/>
  <c r="X101" i="12"/>
  <c r="O101" i="12"/>
  <c r="Y101" i="12" s="1"/>
  <c r="X95" i="12"/>
  <c r="O95" i="12"/>
  <c r="Y95" i="12" s="1"/>
  <c r="Z90" i="12"/>
  <c r="Q90" i="12"/>
  <c r="X89" i="12"/>
  <c r="O89" i="12"/>
  <c r="Y89" i="12" s="1"/>
  <c r="Z82" i="12"/>
  <c r="Q82" i="12"/>
  <c r="X81" i="12"/>
  <c r="O81" i="12"/>
  <c r="Y81" i="12" s="1"/>
  <c r="Z74" i="12"/>
  <c r="Q74" i="12"/>
  <c r="X73" i="12"/>
  <c r="O73" i="12"/>
  <c r="Y73" i="12" s="1"/>
  <c r="Z66" i="12"/>
  <c r="Q66" i="12"/>
  <c r="Q62" i="12"/>
  <c r="Z62" i="12"/>
  <c r="Q58" i="12"/>
  <c r="Z58" i="12"/>
  <c r="Q54" i="12"/>
  <c r="Z54" i="12"/>
  <c r="Q50" i="12"/>
  <c r="Z50" i="12"/>
  <c r="O86" i="12"/>
  <c r="Y86" i="12" s="1"/>
  <c r="X86" i="12"/>
  <c r="O70" i="12"/>
  <c r="Y70" i="12" s="1"/>
  <c r="X70" i="12"/>
  <c r="Q44" i="12"/>
  <c r="Z44" i="12"/>
  <c r="Q40" i="12"/>
  <c r="Z40" i="12"/>
  <c r="Q36" i="12"/>
  <c r="Z36" i="12"/>
  <c r="Q32" i="12"/>
  <c r="Z32" i="12"/>
  <c r="Q28" i="12"/>
  <c r="Z28" i="12"/>
  <c r="Q24" i="12"/>
  <c r="Z24" i="12"/>
  <c r="Q20" i="12"/>
  <c r="Z20" i="12"/>
  <c r="Q16" i="12"/>
  <c r="Z16" i="12"/>
  <c r="Q12" i="12"/>
  <c r="Z12" i="12"/>
  <c r="X51" i="12"/>
  <c r="O51" i="12"/>
  <c r="Y51" i="12" s="1"/>
  <c r="O100" i="12"/>
  <c r="Y100" i="12" s="1"/>
  <c r="X100" i="12"/>
  <c r="O84" i="12"/>
  <c r="Y84" i="12" s="1"/>
  <c r="X84" i="12"/>
  <c r="O68" i="12"/>
  <c r="Y68" i="12" s="1"/>
  <c r="X68" i="12"/>
  <c r="Q57" i="12"/>
  <c r="Z57" i="12"/>
  <c r="X47" i="12"/>
  <c r="O47" i="12"/>
  <c r="Y47" i="12" s="1"/>
  <c r="Q25" i="12"/>
  <c r="Z25" i="12"/>
  <c r="O9" i="12"/>
  <c r="Y9" i="12" s="1"/>
  <c r="X9" i="12"/>
  <c r="O39" i="12"/>
  <c r="Y39" i="12" s="1"/>
  <c r="X39" i="12"/>
  <c r="Q9" i="12"/>
  <c r="Z9" i="12"/>
  <c r="O37" i="12"/>
  <c r="Y37" i="12" s="1"/>
  <c r="X37" i="12"/>
  <c r="Q85" i="12"/>
  <c r="Z85" i="12"/>
  <c r="Z102" i="12"/>
  <c r="Q102" i="12"/>
  <c r="Z96" i="12"/>
  <c r="Q96" i="12"/>
  <c r="Z84" i="12"/>
  <c r="Q84" i="12"/>
  <c r="X75" i="12"/>
  <c r="O75" i="12"/>
  <c r="Y75" i="12" s="1"/>
  <c r="X67" i="12"/>
  <c r="O67" i="12"/>
  <c r="Y67" i="12" s="1"/>
  <c r="O82" i="12"/>
  <c r="Y82" i="12" s="1"/>
  <c r="X82" i="12"/>
  <c r="O52" i="12"/>
  <c r="Y52" i="12" s="1"/>
  <c r="X52" i="12"/>
  <c r="X63" i="12"/>
  <c r="O63" i="12"/>
  <c r="Y63" i="12" s="1"/>
  <c r="X55" i="12"/>
  <c r="O55" i="12"/>
  <c r="Y55" i="12" s="1"/>
  <c r="O65" i="12"/>
  <c r="Y65" i="12" s="1"/>
  <c r="X65" i="12"/>
  <c r="Q33" i="12"/>
  <c r="Z33" i="12"/>
  <c r="Q53" i="12"/>
  <c r="Z53" i="12"/>
  <c r="O35" i="12"/>
  <c r="Y35" i="12" s="1"/>
  <c r="X35" i="12"/>
  <c r="Q97" i="12"/>
  <c r="Z97" i="12"/>
  <c r="Q89" i="12"/>
  <c r="Z89" i="12"/>
  <c r="Q81" i="12"/>
  <c r="Z81" i="12"/>
  <c r="Q73" i="12"/>
  <c r="Z73" i="12"/>
  <c r="Z98" i="12"/>
  <c r="Q98" i="12"/>
  <c r="Z94" i="12"/>
  <c r="Q94" i="12"/>
  <c r="Z88" i="12"/>
  <c r="Q88" i="12"/>
  <c r="X87" i="12"/>
  <c r="O87" i="12"/>
  <c r="Y87" i="12" s="1"/>
  <c r="Z80" i="12"/>
  <c r="Q80" i="12"/>
  <c r="X79" i="12"/>
  <c r="O79" i="12"/>
  <c r="Y79" i="12" s="1"/>
  <c r="Z72" i="12"/>
  <c r="Q72" i="12"/>
  <c r="X71" i="12"/>
  <c r="O71" i="12"/>
  <c r="Y71" i="12" s="1"/>
  <c r="O102" i="12"/>
  <c r="Y102" i="12" s="1"/>
  <c r="X102" i="12"/>
  <c r="O90" i="12"/>
  <c r="Y90" i="12" s="1"/>
  <c r="X90" i="12"/>
  <c r="O74" i="12"/>
  <c r="Y74" i="12" s="1"/>
  <c r="X74" i="12"/>
  <c r="O60" i="12"/>
  <c r="Y60" i="12" s="1"/>
  <c r="X60" i="12"/>
  <c r="O88" i="12"/>
  <c r="Y88" i="12" s="1"/>
  <c r="X88" i="12"/>
  <c r="O72" i="12"/>
  <c r="Y72" i="12" s="1"/>
  <c r="X72" i="12"/>
  <c r="Q65" i="12"/>
  <c r="Z65" i="12"/>
  <c r="O19" i="12"/>
  <c r="Y19" i="12" s="1"/>
  <c r="X19" i="12"/>
  <c r="O29" i="12"/>
  <c r="Y29" i="12" s="1"/>
  <c r="X29" i="12"/>
  <c r="Q37" i="12"/>
  <c r="Z37" i="12"/>
  <c r="O53" i="12"/>
  <c r="Y53" i="12" s="1"/>
  <c r="X53" i="12"/>
  <c r="O27" i="12"/>
  <c r="Y27" i="12" s="1"/>
  <c r="X27" i="12"/>
  <c r="O13" i="12"/>
  <c r="Y13" i="12" s="1"/>
  <c r="X13" i="12"/>
  <c r="O25" i="12"/>
  <c r="Y25" i="12" s="1"/>
  <c r="X25" i="12"/>
  <c r="Q19" i="12"/>
  <c r="Z19" i="12"/>
  <c r="Q11" i="12"/>
  <c r="Z11" i="12"/>
  <c r="O61" i="12"/>
  <c r="Y61" i="12" s="1"/>
  <c r="X61" i="12"/>
  <c r="Q49" i="12"/>
  <c r="Z49" i="12"/>
  <c r="O15" i="12"/>
  <c r="Y15" i="12" s="1"/>
  <c r="X15" i="12"/>
  <c r="Q101" i="12"/>
  <c r="Z101" i="12"/>
  <c r="Q93" i="12"/>
  <c r="Z93" i="12"/>
  <c r="Q69" i="12"/>
  <c r="Z69" i="12"/>
  <c r="X99" i="12"/>
  <c r="O99" i="12"/>
  <c r="Y99" i="12" s="1"/>
  <c r="Z92" i="12"/>
  <c r="Q92" i="12"/>
  <c r="Z68" i="12"/>
  <c r="Q68" i="12"/>
  <c r="O98" i="12"/>
  <c r="Y98" i="12" s="1"/>
  <c r="X98" i="12"/>
  <c r="O64" i="12"/>
  <c r="Y64" i="12" s="1"/>
  <c r="X64" i="12"/>
  <c r="O56" i="12"/>
  <c r="Y56" i="12" s="1"/>
  <c r="X56" i="12"/>
  <c r="O80" i="12"/>
  <c r="Y80" i="12" s="1"/>
  <c r="X80" i="12"/>
  <c r="Q61" i="12"/>
  <c r="Z61" i="12"/>
  <c r="O49" i="12"/>
  <c r="Y49" i="12" s="1"/>
  <c r="X49" i="12"/>
  <c r="O41" i="12"/>
  <c r="Y41" i="12" s="1"/>
  <c r="X41" i="12"/>
  <c r="O17" i="12"/>
  <c r="Y17" i="12" s="1"/>
  <c r="X17" i="12"/>
  <c r="Q99" i="12"/>
  <c r="Z99" i="12"/>
  <c r="Q91" i="12"/>
  <c r="Z91" i="12"/>
  <c r="Q83" i="12"/>
  <c r="Z83" i="12"/>
  <c r="Q75" i="12"/>
  <c r="Z75" i="12"/>
  <c r="Q67" i="12"/>
  <c r="Z67" i="12"/>
  <c r="Z100" i="12"/>
  <c r="Q100" i="12"/>
  <c r="X97" i="12"/>
  <c r="O97" i="12"/>
  <c r="Y97" i="12" s="1"/>
  <c r="X93" i="12"/>
  <c r="O93" i="12"/>
  <c r="Y93" i="12" s="1"/>
  <c r="Z86" i="12"/>
  <c r="Q86" i="12"/>
  <c r="X85" i="12"/>
  <c r="O85" i="12"/>
  <c r="Y85" i="12" s="1"/>
  <c r="Z78" i="12"/>
  <c r="Q78" i="12"/>
  <c r="X77" i="12"/>
  <c r="O77" i="12"/>
  <c r="Y77" i="12" s="1"/>
  <c r="Z70" i="12"/>
  <c r="Q70" i="12"/>
  <c r="X69" i="12"/>
  <c r="O69" i="12"/>
  <c r="Y69" i="12" s="1"/>
  <c r="Z64" i="12"/>
  <c r="Q64" i="12"/>
  <c r="Z60" i="12"/>
  <c r="Q60" i="12"/>
  <c r="Z56" i="12"/>
  <c r="Q56" i="12"/>
  <c r="Z52" i="12"/>
  <c r="Q52" i="12"/>
  <c r="Z48" i="12"/>
  <c r="Q48" i="12"/>
  <c r="O94" i="12"/>
  <c r="Y94" i="12" s="1"/>
  <c r="X94" i="12"/>
  <c r="O78" i="12"/>
  <c r="Y78" i="12" s="1"/>
  <c r="X78" i="12"/>
  <c r="Q46" i="12"/>
  <c r="Z46" i="12"/>
  <c r="Q42" i="12"/>
  <c r="Z42" i="12"/>
  <c r="Q38" i="12"/>
  <c r="Z38" i="12"/>
  <c r="Q34" i="12"/>
  <c r="Z34" i="12"/>
  <c r="Q30" i="12"/>
  <c r="Z30" i="12"/>
  <c r="Q26" i="12"/>
  <c r="Z26" i="12"/>
  <c r="Q22" i="12"/>
  <c r="Z22" i="12"/>
  <c r="Q18" i="12"/>
  <c r="Z18" i="12"/>
  <c r="Q14" i="12"/>
  <c r="Z14" i="12"/>
  <c r="O92" i="12"/>
  <c r="Y92" i="12" s="1"/>
  <c r="X92" i="12"/>
  <c r="O76" i="12"/>
  <c r="Y76" i="12" s="1"/>
  <c r="X76" i="12"/>
  <c r="O57" i="12"/>
  <c r="Y57" i="12" s="1"/>
  <c r="X57" i="12"/>
  <c r="O43" i="12"/>
  <c r="Y43" i="12" s="1"/>
  <c r="X43" i="12"/>
  <c r="O11" i="12"/>
  <c r="Y11" i="12" s="1"/>
  <c r="X11" i="12"/>
  <c r="Q17" i="12"/>
  <c r="Z17" i="12"/>
  <c r="O31" i="12"/>
  <c r="Y31" i="12" s="1"/>
  <c r="X31" i="12"/>
  <c r="O21" i="12"/>
  <c r="Y21" i="12" s="1"/>
  <c r="X21" i="12"/>
  <c r="O33" i="12"/>
  <c r="Y33" i="12" s="1"/>
  <c r="X33" i="12"/>
  <c r="Q43" i="12"/>
  <c r="Z43" i="12"/>
  <c r="O45" i="12"/>
  <c r="Y45" i="12" s="1"/>
  <c r="X45" i="12"/>
  <c r="O23" i="12"/>
  <c r="Y23" i="12" s="1"/>
  <c r="X23" i="12"/>
  <c r="Q99" i="11"/>
  <c r="Z99" i="11"/>
  <c r="Q95" i="11"/>
  <c r="Z95" i="11"/>
  <c r="Q91" i="11"/>
  <c r="Z91" i="11"/>
  <c r="Q87" i="11"/>
  <c r="Z87" i="11"/>
  <c r="Q83" i="11"/>
  <c r="Z83" i="11"/>
  <c r="Q79" i="11"/>
  <c r="Z79" i="11"/>
  <c r="Q75" i="11"/>
  <c r="Z75" i="11"/>
  <c r="Q71" i="11"/>
  <c r="Z71" i="11"/>
  <c r="Q70" i="11"/>
  <c r="Z70" i="11"/>
  <c r="Q66" i="11"/>
  <c r="Z66" i="11"/>
  <c r="Q55" i="11"/>
  <c r="Z55" i="11"/>
  <c r="O67" i="11"/>
  <c r="Y67" i="11" s="1"/>
  <c r="X67" i="11"/>
  <c r="O58" i="11"/>
  <c r="Y58" i="11" s="1"/>
  <c r="X58" i="11"/>
  <c r="O50" i="11"/>
  <c r="Y50" i="11" s="1"/>
  <c r="X50" i="11"/>
  <c r="Q64" i="11"/>
  <c r="Z64" i="11"/>
  <c r="O63" i="11"/>
  <c r="Y63" i="11" s="1"/>
  <c r="X63" i="11"/>
  <c r="O55" i="11"/>
  <c r="Y55" i="11" s="1"/>
  <c r="X55" i="11"/>
  <c r="Q47" i="11"/>
  <c r="Z47" i="11"/>
  <c r="Q59" i="11"/>
  <c r="Z59" i="11"/>
  <c r="Q46" i="11"/>
  <c r="Z46" i="11"/>
  <c r="Q42" i="11"/>
  <c r="Z42" i="11"/>
  <c r="Q38" i="11"/>
  <c r="Z38" i="11"/>
  <c r="Q34" i="11"/>
  <c r="Z34" i="11"/>
  <c r="Q30" i="11"/>
  <c r="Z30" i="11"/>
  <c r="Q26" i="11"/>
  <c r="Z26" i="11"/>
  <c r="Q22" i="11"/>
  <c r="Z22" i="11"/>
  <c r="Q18" i="11"/>
  <c r="Z18" i="11"/>
  <c r="Q14" i="11"/>
  <c r="Z14" i="11"/>
  <c r="Q10" i="11"/>
  <c r="Z10" i="11"/>
  <c r="Q57" i="11"/>
  <c r="Z57" i="11"/>
  <c r="Q49" i="11"/>
  <c r="Z49" i="11"/>
  <c r="Q69" i="11"/>
  <c r="Z69" i="11"/>
  <c r="Q62" i="11"/>
  <c r="Z62" i="11"/>
  <c r="Q54" i="11"/>
  <c r="Z54" i="11"/>
  <c r="O65" i="11"/>
  <c r="Y65" i="11" s="1"/>
  <c r="X65" i="11"/>
  <c r="Q101" i="11"/>
  <c r="Z101" i="11"/>
  <c r="Q97" i="11"/>
  <c r="Z97" i="11"/>
  <c r="Q93" i="11"/>
  <c r="Z93" i="11"/>
  <c r="Q89" i="11"/>
  <c r="Z89" i="11"/>
  <c r="Q85" i="11"/>
  <c r="Z85" i="11"/>
  <c r="Q81" i="11"/>
  <c r="Z81" i="11"/>
  <c r="Q77" i="11"/>
  <c r="Z77" i="11"/>
  <c r="Q73" i="11"/>
  <c r="Z73" i="11"/>
  <c r="Q68" i="11"/>
  <c r="Z68" i="11"/>
  <c r="Q63" i="11"/>
  <c r="Z63" i="11"/>
  <c r="O69" i="11"/>
  <c r="Y69" i="11" s="1"/>
  <c r="X69" i="11"/>
  <c r="O62" i="11"/>
  <c r="Y62" i="11" s="1"/>
  <c r="X62" i="11"/>
  <c r="O54" i="11"/>
  <c r="Y54" i="11" s="1"/>
  <c r="X54" i="11"/>
  <c r="O59" i="11"/>
  <c r="Y59" i="11" s="1"/>
  <c r="X59" i="11"/>
  <c r="O51" i="11"/>
  <c r="Y51" i="11" s="1"/>
  <c r="X51" i="11"/>
  <c r="Q102" i="11"/>
  <c r="Z102" i="11"/>
  <c r="O101" i="11"/>
  <c r="Y101" i="11" s="1"/>
  <c r="X101" i="11"/>
  <c r="Q100" i="11"/>
  <c r="Z100" i="11"/>
  <c r="O99" i="11"/>
  <c r="Y99" i="11" s="1"/>
  <c r="X99" i="11"/>
  <c r="Q98" i="11"/>
  <c r="Z98" i="11"/>
  <c r="O97" i="11"/>
  <c r="Y97" i="11" s="1"/>
  <c r="X97" i="11"/>
  <c r="Q96" i="11"/>
  <c r="Z96" i="11"/>
  <c r="O95" i="11"/>
  <c r="Y95" i="11" s="1"/>
  <c r="X95" i="11"/>
  <c r="Q94" i="11"/>
  <c r="Z94" i="11"/>
  <c r="O93" i="11"/>
  <c r="Y93" i="11" s="1"/>
  <c r="X93" i="11"/>
  <c r="Q92" i="11"/>
  <c r="Z92" i="11"/>
  <c r="O91" i="11"/>
  <c r="Y91" i="11" s="1"/>
  <c r="X91" i="11"/>
  <c r="Q90" i="11"/>
  <c r="Z90" i="11"/>
  <c r="O89" i="11"/>
  <c r="Y89" i="11" s="1"/>
  <c r="X89" i="11"/>
  <c r="Q88" i="11"/>
  <c r="Z88" i="11"/>
  <c r="O87" i="11"/>
  <c r="Y87" i="11" s="1"/>
  <c r="X87" i="11"/>
  <c r="Q86" i="11"/>
  <c r="Z86" i="11"/>
  <c r="O85" i="11"/>
  <c r="Y85" i="11" s="1"/>
  <c r="X85" i="11"/>
  <c r="Q84" i="11"/>
  <c r="Z84" i="11"/>
  <c r="O83" i="11"/>
  <c r="Y83" i="11" s="1"/>
  <c r="X83" i="11"/>
  <c r="Q82" i="11"/>
  <c r="Z82" i="11"/>
  <c r="O81" i="11"/>
  <c r="Y81" i="11" s="1"/>
  <c r="X81" i="11"/>
  <c r="Q80" i="11"/>
  <c r="Z80" i="11"/>
  <c r="O79" i="11"/>
  <c r="Y79" i="11" s="1"/>
  <c r="X79" i="11"/>
  <c r="Q78" i="11"/>
  <c r="Z78" i="11"/>
  <c r="O77" i="11"/>
  <c r="Y77" i="11" s="1"/>
  <c r="X77" i="11"/>
  <c r="Q76" i="11"/>
  <c r="Z76" i="11"/>
  <c r="O75" i="11"/>
  <c r="Y75" i="11" s="1"/>
  <c r="X75" i="11"/>
  <c r="Q74" i="11"/>
  <c r="Z74" i="11"/>
  <c r="O73" i="11"/>
  <c r="Y73" i="11" s="1"/>
  <c r="X73" i="11"/>
  <c r="Q72" i="11"/>
  <c r="Z72" i="11"/>
  <c r="O71" i="11"/>
  <c r="Y71" i="11" s="1"/>
  <c r="X71" i="11"/>
  <c r="Q51" i="11"/>
  <c r="Z51" i="11"/>
  <c r="X47" i="11"/>
  <c r="O47" i="11"/>
  <c r="Y47" i="11" s="1"/>
  <c r="Q44" i="11"/>
  <c r="Z44" i="11"/>
  <c r="Q40" i="11"/>
  <c r="Z40" i="11"/>
  <c r="Q36" i="11"/>
  <c r="Z36" i="11"/>
  <c r="Q32" i="11"/>
  <c r="Z32" i="11"/>
  <c r="Q28" i="11"/>
  <c r="Z28" i="11"/>
  <c r="Q20" i="11"/>
  <c r="Z20" i="11"/>
  <c r="Q16" i="11"/>
  <c r="Z16" i="11"/>
  <c r="Q12" i="11"/>
  <c r="Z12" i="11"/>
  <c r="Q67" i="11"/>
  <c r="Z67" i="11"/>
  <c r="Q61" i="11"/>
  <c r="Z61" i="11"/>
  <c r="Q53" i="11"/>
  <c r="Z53" i="11"/>
  <c r="Q58" i="11"/>
  <c r="Z58" i="11"/>
  <c r="Q50" i="11"/>
  <c r="Z50" i="11"/>
  <c r="O46" i="11"/>
  <c r="Y46" i="11" s="1"/>
  <c r="X46" i="11"/>
  <c r="Q45" i="11"/>
  <c r="Z45" i="11"/>
  <c r="O44" i="11"/>
  <c r="Y44" i="11" s="1"/>
  <c r="X44" i="11"/>
  <c r="Q43" i="11"/>
  <c r="Z43" i="11"/>
  <c r="O42" i="11"/>
  <c r="Y42" i="11" s="1"/>
  <c r="X42" i="11"/>
  <c r="Q41" i="11"/>
  <c r="Z41" i="11"/>
  <c r="O40" i="11"/>
  <c r="Y40" i="11" s="1"/>
  <c r="X40" i="11"/>
  <c r="Q39" i="11"/>
  <c r="Z39" i="11"/>
  <c r="O38" i="11"/>
  <c r="Y38" i="11" s="1"/>
  <c r="X38" i="11"/>
  <c r="Q37" i="11"/>
  <c r="Z37" i="11"/>
  <c r="O36" i="11"/>
  <c r="Y36" i="11" s="1"/>
  <c r="X36" i="11"/>
  <c r="Q35" i="11"/>
  <c r="Z35" i="11"/>
  <c r="O34" i="11"/>
  <c r="Y34" i="11" s="1"/>
  <c r="X34" i="11"/>
  <c r="Q33" i="11"/>
  <c r="Z33" i="11"/>
  <c r="O32" i="11"/>
  <c r="Y32" i="11" s="1"/>
  <c r="X32" i="11"/>
  <c r="Q31" i="11"/>
  <c r="Z31" i="11"/>
  <c r="O30" i="11"/>
  <c r="Y30" i="11" s="1"/>
  <c r="X30" i="11"/>
  <c r="Q29" i="11"/>
  <c r="Z29" i="11"/>
  <c r="O28" i="11"/>
  <c r="Y28" i="11" s="1"/>
  <c r="X28" i="11"/>
  <c r="Q27" i="11"/>
  <c r="Z27" i="11"/>
  <c r="O26" i="11"/>
  <c r="Y26" i="11" s="1"/>
  <c r="X26" i="11"/>
  <c r="Q25" i="11"/>
  <c r="Z25" i="11"/>
  <c r="Q23" i="11"/>
  <c r="Z23" i="11"/>
  <c r="O22" i="11"/>
  <c r="Y22" i="11" s="1"/>
  <c r="X22" i="11"/>
  <c r="Q21" i="11"/>
  <c r="Z21" i="11"/>
  <c r="O20" i="11"/>
  <c r="Y20" i="11" s="1"/>
  <c r="X20" i="11"/>
  <c r="Q19" i="11"/>
  <c r="Z19" i="11"/>
  <c r="O18" i="11"/>
  <c r="Y18" i="11" s="1"/>
  <c r="X18" i="11"/>
  <c r="Q17" i="11"/>
  <c r="Z17" i="11"/>
  <c r="O16" i="11"/>
  <c r="Y16" i="11" s="1"/>
  <c r="X16" i="11"/>
  <c r="Q15" i="11"/>
  <c r="Z15" i="11"/>
  <c r="O14" i="11"/>
  <c r="Y14" i="11" s="1"/>
  <c r="X14" i="11"/>
  <c r="Q13" i="11"/>
  <c r="Z13" i="11"/>
  <c r="O12" i="11"/>
  <c r="Y12" i="11" s="1"/>
  <c r="X12" i="11"/>
  <c r="Q11" i="11"/>
  <c r="Z11" i="11"/>
  <c r="O10" i="11"/>
  <c r="Y10" i="11" s="1"/>
  <c r="X10" i="11"/>
  <c r="Z36" i="10"/>
  <c r="O20" i="10"/>
  <c r="Y20" i="10" s="1"/>
  <c r="Z18" i="10"/>
  <c r="O16" i="10"/>
  <c r="Y16" i="10" s="1"/>
  <c r="X40" i="10"/>
  <c r="O32" i="10"/>
  <c r="Y32" i="10" s="1"/>
  <c r="Q6" i="10"/>
  <c r="AA6" i="10" s="1"/>
  <c r="O6" i="10"/>
  <c r="Y6" i="10" s="1"/>
  <c r="Q40" i="10"/>
  <c r="AA40" i="10" s="1"/>
  <c r="Z40" i="10"/>
  <c r="Q88" i="10"/>
  <c r="AA88" i="10" s="1"/>
  <c r="Z88" i="10"/>
  <c r="Q60" i="10"/>
  <c r="AA60" i="10" s="1"/>
  <c r="Z60" i="10"/>
  <c r="Z43" i="10"/>
  <c r="Q43" i="10"/>
  <c r="AA43" i="10" s="1"/>
  <c r="X56" i="10"/>
  <c r="O56" i="10"/>
  <c r="Y56" i="10" s="1"/>
  <c r="Q80" i="10"/>
  <c r="AA80" i="10" s="1"/>
  <c r="Z80" i="10"/>
  <c r="Q24" i="10"/>
  <c r="AA24" i="10" s="1"/>
  <c r="Z24" i="10"/>
  <c r="Z14" i="10"/>
  <c r="Z28" i="10"/>
  <c r="Z16" i="10"/>
  <c r="Z71" i="10"/>
  <c r="Q71" i="10"/>
  <c r="AA71" i="10" s="1"/>
  <c r="Q81" i="10"/>
  <c r="AA81" i="10" s="1"/>
  <c r="Z81" i="10"/>
  <c r="Q17" i="10"/>
  <c r="AA17" i="10" s="1"/>
  <c r="Z17" i="10"/>
  <c r="O39" i="10"/>
  <c r="Y39" i="10" s="1"/>
  <c r="X39" i="10"/>
  <c r="O23" i="10"/>
  <c r="Y23" i="10" s="1"/>
  <c r="X23" i="10"/>
  <c r="O55" i="10"/>
  <c r="Y55" i="10" s="1"/>
  <c r="X55" i="10"/>
  <c r="Z42" i="10"/>
  <c r="Q42" i="10"/>
  <c r="AA42" i="10" s="1"/>
  <c r="X65" i="10"/>
  <c r="O65" i="10"/>
  <c r="Y65" i="10" s="1"/>
  <c r="Z63" i="10"/>
  <c r="Q63" i="10"/>
  <c r="AA63" i="10" s="1"/>
  <c r="Q93" i="10"/>
  <c r="AA93" i="10" s="1"/>
  <c r="Z93" i="10"/>
  <c r="Q89" i="10"/>
  <c r="AA89" i="10" s="1"/>
  <c r="Z89" i="10"/>
  <c r="Q85" i="10"/>
  <c r="AA85" i="10" s="1"/>
  <c r="Z85" i="10"/>
  <c r="Q73" i="10"/>
  <c r="AA73" i="10" s="1"/>
  <c r="Z73" i="10"/>
  <c r="Q61" i="10"/>
  <c r="AA61" i="10" s="1"/>
  <c r="Z61" i="10"/>
  <c r="O66" i="10"/>
  <c r="Y66" i="10" s="1"/>
  <c r="X66" i="10"/>
  <c r="Z94" i="10"/>
  <c r="Q94" i="10"/>
  <c r="AA94" i="10" s="1"/>
  <c r="X37" i="10"/>
  <c r="O37" i="10"/>
  <c r="Y37" i="10" s="1"/>
  <c r="X33" i="10"/>
  <c r="O33" i="10"/>
  <c r="Y33" i="10" s="1"/>
  <c r="Z31" i="10"/>
  <c r="Q31" i="10"/>
  <c r="AA31" i="10" s="1"/>
  <c r="X17" i="10"/>
  <c r="O17" i="10"/>
  <c r="Y17" i="10" s="1"/>
  <c r="Z15" i="10"/>
  <c r="Q15" i="10"/>
  <c r="AA15" i="10" s="1"/>
  <c r="Q41" i="10"/>
  <c r="AA41" i="10" s="1"/>
  <c r="Z41" i="10"/>
  <c r="Q25" i="10"/>
  <c r="AA25" i="10" s="1"/>
  <c r="Z25" i="10"/>
  <c r="Q9" i="10"/>
  <c r="AA9" i="10" s="1"/>
  <c r="Z9" i="10"/>
  <c r="O98" i="10"/>
  <c r="Y98" i="10" s="1"/>
  <c r="X98" i="10"/>
  <c r="O90" i="10"/>
  <c r="Y90" i="10" s="1"/>
  <c r="X90" i="10"/>
  <c r="O62" i="10"/>
  <c r="Y62" i="10" s="1"/>
  <c r="X62" i="10"/>
  <c r="Z38" i="10"/>
  <c r="Q38" i="10"/>
  <c r="AA38" i="10" s="1"/>
  <c r="Z22" i="10"/>
  <c r="Q22" i="10"/>
  <c r="AA22" i="10" s="1"/>
  <c r="Z58" i="10"/>
  <c r="Q58" i="10"/>
  <c r="AA58" i="10" s="1"/>
  <c r="Z26" i="10"/>
  <c r="Q26" i="10"/>
  <c r="AA26" i="10" s="1"/>
  <c r="Z102" i="10"/>
  <c r="Q102" i="10"/>
  <c r="AA102" i="10" s="1"/>
  <c r="O43" i="10"/>
  <c r="Y43" i="10" s="1"/>
  <c r="X43" i="10"/>
  <c r="O34" i="10"/>
  <c r="Y34" i="10" s="1"/>
  <c r="X34" i="10"/>
  <c r="O18" i="10"/>
  <c r="Y18" i="10" s="1"/>
  <c r="X18" i="10"/>
  <c r="Q7" i="10"/>
  <c r="AA7" i="10" s="1"/>
  <c r="Z7" i="10"/>
  <c r="O26" i="10"/>
  <c r="Y26" i="10" s="1"/>
  <c r="X26" i="10"/>
  <c r="O22" i="10"/>
  <c r="Y22" i="10" s="1"/>
  <c r="X22" i="10"/>
  <c r="X81" i="10"/>
  <c r="O81" i="10"/>
  <c r="Y81" i="10" s="1"/>
  <c r="X57" i="10"/>
  <c r="O57" i="10"/>
  <c r="Y57" i="10" s="1"/>
  <c r="O99" i="10"/>
  <c r="Y99" i="10" s="1"/>
  <c r="X99" i="10"/>
  <c r="O79" i="10"/>
  <c r="Y79" i="10" s="1"/>
  <c r="X79" i="10"/>
  <c r="Z86" i="10"/>
  <c r="Q86" i="10"/>
  <c r="AA86" i="10" s="1"/>
  <c r="X41" i="10"/>
  <c r="O41" i="10"/>
  <c r="Y41" i="10" s="1"/>
  <c r="Z23" i="10"/>
  <c r="Q23" i="10"/>
  <c r="AA23" i="10" s="1"/>
  <c r="X9" i="10"/>
  <c r="O9" i="10"/>
  <c r="Y9" i="10" s="1"/>
  <c r="O83" i="10"/>
  <c r="Y83" i="10" s="1"/>
  <c r="X83" i="10"/>
  <c r="O63" i="10"/>
  <c r="Y63" i="10" s="1"/>
  <c r="X63" i="10"/>
  <c r="O102" i="10"/>
  <c r="Y102" i="10" s="1"/>
  <c r="X102" i="10"/>
  <c r="O47" i="10"/>
  <c r="Y47" i="10" s="1"/>
  <c r="X47" i="10"/>
  <c r="O15" i="10"/>
  <c r="Y15" i="10" s="1"/>
  <c r="X15" i="10"/>
  <c r="O78" i="10"/>
  <c r="Y78" i="10" s="1"/>
  <c r="X78" i="10"/>
  <c r="O42" i="10"/>
  <c r="Y42" i="10" s="1"/>
  <c r="X42" i="10"/>
  <c r="O10" i="10"/>
  <c r="Y10" i="10" s="1"/>
  <c r="X10" i="10"/>
  <c r="X97" i="10"/>
  <c r="O97" i="10"/>
  <c r="Y97" i="10" s="1"/>
  <c r="Z99" i="10"/>
  <c r="Q99" i="10"/>
  <c r="AA99" i="10" s="1"/>
  <c r="X93" i="10"/>
  <c r="O93" i="10"/>
  <c r="Y93" i="10" s="1"/>
  <c r="Z91" i="10"/>
  <c r="Q91" i="10"/>
  <c r="AA91" i="10" s="1"/>
  <c r="X85" i="10"/>
  <c r="O85" i="10"/>
  <c r="Y85" i="10" s="1"/>
  <c r="Z83" i="10"/>
  <c r="Q83" i="10"/>
  <c r="AA83" i="10" s="1"/>
  <c r="Z79" i="10"/>
  <c r="Q79" i="10"/>
  <c r="AA79" i="10" s="1"/>
  <c r="Z75" i="10"/>
  <c r="Q75" i="10"/>
  <c r="AA75" i="10" s="1"/>
  <c r="X61" i="10"/>
  <c r="O61" i="10"/>
  <c r="Y61" i="10" s="1"/>
  <c r="Z59" i="10"/>
  <c r="Q59" i="10"/>
  <c r="AA59" i="10" s="1"/>
  <c r="Q97" i="10"/>
  <c r="AA97" i="10" s="1"/>
  <c r="Z97" i="10"/>
  <c r="O95" i="10"/>
  <c r="Y95" i="10" s="1"/>
  <c r="X95" i="10"/>
  <c r="O91" i="10"/>
  <c r="Y91" i="10" s="1"/>
  <c r="X91" i="10"/>
  <c r="O87" i="10"/>
  <c r="Y87" i="10" s="1"/>
  <c r="X87" i="10"/>
  <c r="Q77" i="10"/>
  <c r="AA77" i="10" s="1"/>
  <c r="Z77" i="10"/>
  <c r="Q65" i="10"/>
  <c r="AA65" i="10" s="1"/>
  <c r="Z65" i="10"/>
  <c r="Z82" i="10"/>
  <c r="Q82" i="10"/>
  <c r="AA82" i="10" s="1"/>
  <c r="Z52" i="10"/>
  <c r="Q52" i="10"/>
  <c r="AA52" i="10" s="1"/>
  <c r="X48" i="10"/>
  <c r="O48" i="10"/>
  <c r="Y48" i="10" s="1"/>
  <c r="X29" i="10"/>
  <c r="O29" i="10"/>
  <c r="Y29" i="10" s="1"/>
  <c r="Z27" i="10"/>
  <c r="Q27" i="10"/>
  <c r="AA27" i="10" s="1"/>
  <c r="X13" i="10"/>
  <c r="O13" i="10"/>
  <c r="Y13" i="10" s="1"/>
  <c r="Z11" i="10"/>
  <c r="Q11" i="10"/>
  <c r="AA11" i="10" s="1"/>
  <c r="O50" i="10"/>
  <c r="Y50" i="10" s="1"/>
  <c r="X50" i="10"/>
  <c r="Q45" i="10"/>
  <c r="AA45" i="10" s="1"/>
  <c r="Z45" i="10"/>
  <c r="Q29" i="10"/>
  <c r="AA29" i="10" s="1"/>
  <c r="Z29" i="10"/>
  <c r="Q13" i="10"/>
  <c r="AA13" i="10" s="1"/>
  <c r="Z13" i="10"/>
  <c r="O86" i="10"/>
  <c r="Y86" i="10" s="1"/>
  <c r="X86" i="10"/>
  <c r="O75" i="10"/>
  <c r="Y75" i="10" s="1"/>
  <c r="X75" i="10"/>
  <c r="O71" i="10"/>
  <c r="Y71" i="10" s="1"/>
  <c r="X71" i="10"/>
  <c r="O67" i="10"/>
  <c r="Y67" i="10" s="1"/>
  <c r="X67" i="10"/>
  <c r="O58" i="10"/>
  <c r="Y58" i="10" s="1"/>
  <c r="X58" i="10"/>
  <c r="Q49" i="10"/>
  <c r="AA49" i="10" s="1"/>
  <c r="Z49" i="10"/>
  <c r="Z10" i="10"/>
  <c r="Q10" i="10"/>
  <c r="AA10" i="10" s="1"/>
  <c r="O7" i="10"/>
  <c r="Y7" i="10" s="1"/>
  <c r="X7" i="10"/>
  <c r="Z50" i="10"/>
  <c r="Q50" i="10"/>
  <c r="AA50" i="10" s="1"/>
  <c r="Z47" i="10"/>
  <c r="Q47" i="10"/>
  <c r="AA47" i="10" s="1"/>
  <c r="Z78" i="10"/>
  <c r="Q78" i="10"/>
  <c r="AA78" i="10" s="1"/>
  <c r="X49" i="10"/>
  <c r="O49" i="10"/>
  <c r="Y49" i="10" s="1"/>
  <c r="O35" i="10"/>
  <c r="Y35" i="10" s="1"/>
  <c r="X35" i="10"/>
  <c r="X77" i="10"/>
  <c r="O77" i="10"/>
  <c r="Y77" i="10" s="1"/>
  <c r="X73" i="10"/>
  <c r="O73" i="10"/>
  <c r="Y73" i="10" s="1"/>
  <c r="Q101" i="10"/>
  <c r="AA101" i="10" s="1"/>
  <c r="Z101" i="10"/>
  <c r="O51" i="10"/>
  <c r="Y51" i="10" s="1"/>
  <c r="X51" i="10"/>
  <c r="X25" i="10"/>
  <c r="O25" i="10"/>
  <c r="Y25" i="10" s="1"/>
  <c r="Q33" i="10"/>
  <c r="AA33" i="10" s="1"/>
  <c r="Z33" i="10"/>
  <c r="O82" i="10"/>
  <c r="Y82" i="10" s="1"/>
  <c r="X82" i="10"/>
  <c r="X101" i="10"/>
  <c r="O101" i="10"/>
  <c r="Y101" i="10" s="1"/>
  <c r="Z95" i="10"/>
  <c r="Q95" i="10"/>
  <c r="AA95" i="10" s="1"/>
  <c r="X89" i="10"/>
  <c r="O89" i="10"/>
  <c r="Y89" i="10" s="1"/>
  <c r="Z87" i="10"/>
  <c r="Q87" i="10"/>
  <c r="AA87" i="10" s="1"/>
  <c r="X69" i="10"/>
  <c r="O69" i="10"/>
  <c r="Y69" i="10" s="1"/>
  <c r="Z67" i="10"/>
  <c r="Q67" i="10"/>
  <c r="AA67" i="10" s="1"/>
  <c r="Q55" i="10"/>
  <c r="AA55" i="10" s="1"/>
  <c r="Z55" i="10"/>
  <c r="Q69" i="10"/>
  <c r="AA69" i="10" s="1"/>
  <c r="Z69" i="10"/>
  <c r="Q57" i="10"/>
  <c r="AA57" i="10" s="1"/>
  <c r="Z57" i="10"/>
  <c r="O70" i="10"/>
  <c r="Y70" i="10" s="1"/>
  <c r="X70" i="10"/>
  <c r="O59" i="10"/>
  <c r="Y59" i="10" s="1"/>
  <c r="X59" i="10"/>
  <c r="Z98" i="10"/>
  <c r="Q98" i="10"/>
  <c r="AA98" i="10" s="1"/>
  <c r="Z90" i="10"/>
  <c r="Q90" i="10"/>
  <c r="AA90" i="10" s="1"/>
  <c r="Z62" i="10"/>
  <c r="Q62" i="10"/>
  <c r="AA62" i="10" s="1"/>
  <c r="X45" i="10"/>
  <c r="O45" i="10"/>
  <c r="Y45" i="10" s="1"/>
  <c r="Z39" i="10"/>
  <c r="Q39" i="10"/>
  <c r="AA39" i="10" s="1"/>
  <c r="Z35" i="10"/>
  <c r="Q35" i="10"/>
  <c r="AA35" i="10" s="1"/>
  <c r="X21" i="10"/>
  <c r="O21" i="10"/>
  <c r="Y21" i="10" s="1"/>
  <c r="Z19" i="10"/>
  <c r="Q19" i="10"/>
  <c r="AA19" i="10" s="1"/>
  <c r="O74" i="10"/>
  <c r="Y74" i="10" s="1"/>
  <c r="X74" i="10"/>
  <c r="Q37" i="10"/>
  <c r="AA37" i="10" s="1"/>
  <c r="Z37" i="10"/>
  <c r="Q21" i="10"/>
  <c r="AA21" i="10" s="1"/>
  <c r="Z21" i="10"/>
  <c r="O94" i="10"/>
  <c r="Y94" i="10" s="1"/>
  <c r="X94" i="10"/>
  <c r="X54" i="10"/>
  <c r="O54" i="10"/>
  <c r="Y54" i="10" s="1"/>
  <c r="O46" i="10"/>
  <c r="Y46" i="10" s="1"/>
  <c r="X46" i="10"/>
  <c r="O30" i="10"/>
  <c r="Y30" i="10" s="1"/>
  <c r="X30" i="10"/>
  <c r="O14" i="10"/>
  <c r="Y14" i="10" s="1"/>
  <c r="X14" i="10"/>
  <c r="X52" i="10"/>
  <c r="O52" i="10"/>
  <c r="Y52" i="10" s="1"/>
  <c r="O27" i="10"/>
  <c r="Y27" i="10" s="1"/>
  <c r="X27" i="10"/>
  <c r="O11" i="10"/>
  <c r="Y11" i="10" s="1"/>
  <c r="X11" i="10"/>
  <c r="O31" i="10"/>
  <c r="Y31" i="10" s="1"/>
  <c r="X31" i="10"/>
  <c r="O19" i="10"/>
  <c r="Y19" i="10" s="1"/>
  <c r="X19" i="10"/>
  <c r="O38" i="10"/>
  <c r="Y38" i="10" s="1"/>
  <c r="X38" i="10"/>
  <c r="B31" i="6" l="1"/>
  <c r="J5" i="33"/>
  <c r="B29" i="33"/>
  <c r="J3" i="33"/>
  <c r="J6" i="33" s="1"/>
  <c r="B33" i="33"/>
  <c r="B37" i="33" s="1"/>
  <c r="B45" i="33" s="1"/>
  <c r="B31" i="33"/>
  <c r="AA65" i="11"/>
  <c r="AN48" i="11"/>
  <c r="I27" i="6"/>
  <c r="I6" i="6"/>
  <c r="AA52" i="11"/>
  <c r="AA43" i="12"/>
  <c r="AN43" i="12"/>
  <c r="AA17" i="12"/>
  <c r="AN17" i="12"/>
  <c r="AA14" i="12"/>
  <c r="AN14" i="12"/>
  <c r="AA22" i="12"/>
  <c r="AN22" i="12"/>
  <c r="AA30" i="12"/>
  <c r="AN30" i="12"/>
  <c r="AA46" i="12"/>
  <c r="AN46" i="12"/>
  <c r="AA75" i="12"/>
  <c r="AN75" i="12"/>
  <c r="AA91" i="12"/>
  <c r="AN91" i="12"/>
  <c r="AA93" i="12"/>
  <c r="AN93" i="12"/>
  <c r="AA19" i="12"/>
  <c r="AN19" i="12"/>
  <c r="AA65" i="12"/>
  <c r="AN65" i="12"/>
  <c r="AA97" i="12"/>
  <c r="AN97" i="12"/>
  <c r="AA53" i="12"/>
  <c r="AN53" i="12"/>
  <c r="AA85" i="12"/>
  <c r="AN85" i="12"/>
  <c r="AA9" i="12"/>
  <c r="AN9" i="12"/>
  <c r="AA12" i="12"/>
  <c r="AN12" i="12"/>
  <c r="AA20" i="12"/>
  <c r="AN20" i="12"/>
  <c r="AA36" i="12"/>
  <c r="AN36" i="12"/>
  <c r="AA54" i="12"/>
  <c r="AN54" i="12"/>
  <c r="AA71" i="12"/>
  <c r="AN71" i="12"/>
  <c r="AA87" i="12"/>
  <c r="AN87" i="12"/>
  <c r="AA18" i="12"/>
  <c r="AN18" i="12"/>
  <c r="AA26" i="12"/>
  <c r="AN26" i="12"/>
  <c r="AA34" i="12"/>
  <c r="AN34" i="12"/>
  <c r="AA42" i="12"/>
  <c r="AN42" i="12"/>
  <c r="AA67" i="12"/>
  <c r="AN67" i="12"/>
  <c r="AA83" i="12"/>
  <c r="AN83" i="12"/>
  <c r="AA99" i="12"/>
  <c r="AN99" i="12"/>
  <c r="AA61" i="12"/>
  <c r="AN61" i="12"/>
  <c r="AA69" i="12"/>
  <c r="AN69" i="12"/>
  <c r="AA101" i="12"/>
  <c r="AN101" i="12"/>
  <c r="AA49" i="12"/>
  <c r="AN49" i="12"/>
  <c r="AA11" i="12"/>
  <c r="AN11" i="12"/>
  <c r="AA37" i="12"/>
  <c r="AN37" i="12"/>
  <c r="AA73" i="12"/>
  <c r="AN73" i="12"/>
  <c r="AA89" i="12"/>
  <c r="AN89" i="12"/>
  <c r="AA33" i="12"/>
  <c r="AN33" i="12"/>
  <c r="AA25" i="12"/>
  <c r="AN25" i="12"/>
  <c r="AA57" i="12"/>
  <c r="AN57" i="12"/>
  <c r="AA16" i="12"/>
  <c r="AN16" i="12"/>
  <c r="AA24" i="12"/>
  <c r="AN24" i="12"/>
  <c r="AA32" i="12"/>
  <c r="AN32" i="12"/>
  <c r="AA40" i="12"/>
  <c r="AN40" i="12"/>
  <c r="AA50" i="12"/>
  <c r="AN50" i="12"/>
  <c r="AA58" i="12"/>
  <c r="AN58" i="12"/>
  <c r="AA79" i="12"/>
  <c r="AN79" i="12"/>
  <c r="AA95" i="12"/>
  <c r="AN95" i="12"/>
  <c r="AA39" i="12"/>
  <c r="AN39" i="12"/>
  <c r="AA21" i="12"/>
  <c r="AN21" i="12"/>
  <c r="AA31" i="12"/>
  <c r="AN31" i="12"/>
  <c r="AA52" i="12"/>
  <c r="AN52" i="12"/>
  <c r="AA60" i="12"/>
  <c r="AN60" i="12"/>
  <c r="AA100" i="12"/>
  <c r="AN100" i="12"/>
  <c r="AA68" i="12"/>
  <c r="AN68" i="12"/>
  <c r="AA72" i="12"/>
  <c r="AN72" i="12"/>
  <c r="AA80" i="12"/>
  <c r="AN80" i="12"/>
  <c r="AA88" i="12"/>
  <c r="AN88" i="12"/>
  <c r="AA98" i="12"/>
  <c r="AN98" i="12"/>
  <c r="AA96" i="12"/>
  <c r="AN96" i="12"/>
  <c r="AA41" i="12"/>
  <c r="AN41" i="12"/>
  <c r="AA55" i="12"/>
  <c r="AN55" i="12"/>
  <c r="AA10" i="12"/>
  <c r="AN10" i="12"/>
  <c r="AA38" i="12"/>
  <c r="AN38" i="12"/>
  <c r="AA81" i="12"/>
  <c r="AN81" i="12"/>
  <c r="AA28" i="12"/>
  <c r="AN28" i="12"/>
  <c r="AA44" i="12"/>
  <c r="AN44" i="12"/>
  <c r="AA62" i="12"/>
  <c r="AN62" i="12"/>
  <c r="AA77" i="12"/>
  <c r="AN77" i="12"/>
  <c r="AA35" i="12"/>
  <c r="AN35" i="12"/>
  <c r="AA48" i="12"/>
  <c r="AN48" i="12"/>
  <c r="AA56" i="12"/>
  <c r="AN56" i="12"/>
  <c r="AA64" i="12"/>
  <c r="AN64" i="12"/>
  <c r="AA70" i="12"/>
  <c r="AN70" i="12"/>
  <c r="AA78" i="12"/>
  <c r="AN78" i="12"/>
  <c r="AA86" i="12"/>
  <c r="AN86" i="12"/>
  <c r="AA92" i="12"/>
  <c r="AN92" i="12"/>
  <c r="AA94" i="12"/>
  <c r="AN94" i="12"/>
  <c r="AA84" i="12"/>
  <c r="AN84" i="12"/>
  <c r="AA102" i="12"/>
  <c r="AN102" i="12"/>
  <c r="AA66" i="12"/>
  <c r="AN66" i="12"/>
  <c r="AA74" i="12"/>
  <c r="AN74" i="12"/>
  <c r="AA82" i="12"/>
  <c r="AN82" i="12"/>
  <c r="AA90" i="12"/>
  <c r="AN90" i="12"/>
  <c r="AA47" i="12"/>
  <c r="AN47" i="12"/>
  <c r="AA76" i="12"/>
  <c r="AN76" i="12"/>
  <c r="AA23" i="12"/>
  <c r="AN23" i="12"/>
  <c r="AA27" i="12"/>
  <c r="AN27" i="12"/>
  <c r="AA15" i="12"/>
  <c r="AN15" i="12"/>
  <c r="AA13" i="12"/>
  <c r="AN13" i="12"/>
  <c r="AA29" i="12"/>
  <c r="AN29" i="12"/>
  <c r="AA63" i="12"/>
  <c r="AN63" i="12"/>
  <c r="AA64" i="11"/>
  <c r="AN64" i="11"/>
  <c r="AA83" i="11"/>
  <c r="AN83" i="11"/>
  <c r="AA25" i="11"/>
  <c r="AN25" i="11"/>
  <c r="AA27" i="11"/>
  <c r="AN27" i="11"/>
  <c r="AA31" i="11"/>
  <c r="AN31" i="11"/>
  <c r="AA33" i="11"/>
  <c r="AN33" i="11"/>
  <c r="AA35" i="11"/>
  <c r="AN35" i="11"/>
  <c r="AA37" i="11"/>
  <c r="AN37" i="11"/>
  <c r="AA39" i="11"/>
  <c r="AN39" i="11"/>
  <c r="AA41" i="11"/>
  <c r="AN41" i="11"/>
  <c r="AA43" i="11"/>
  <c r="AN43" i="11"/>
  <c r="AA45" i="11"/>
  <c r="AN45" i="11"/>
  <c r="AA50" i="11"/>
  <c r="AN50" i="11"/>
  <c r="AA53" i="11"/>
  <c r="AN53" i="11"/>
  <c r="AA67" i="11"/>
  <c r="AN67" i="11"/>
  <c r="AA16" i="11"/>
  <c r="AN16" i="11"/>
  <c r="AA36" i="11"/>
  <c r="AN36" i="11"/>
  <c r="AA44" i="11"/>
  <c r="AN44" i="11"/>
  <c r="AA51" i="11"/>
  <c r="AN51" i="11"/>
  <c r="AA72" i="11"/>
  <c r="AN72" i="11"/>
  <c r="AA74" i="11"/>
  <c r="AN74" i="11"/>
  <c r="AA76" i="11"/>
  <c r="AN76" i="11"/>
  <c r="AA78" i="11"/>
  <c r="AN78" i="11"/>
  <c r="AA80" i="11"/>
  <c r="AN80" i="11"/>
  <c r="AA82" i="11"/>
  <c r="AN82" i="11"/>
  <c r="AA84" i="11"/>
  <c r="AN84" i="11"/>
  <c r="AA86" i="11"/>
  <c r="AN86" i="11"/>
  <c r="AA88" i="11"/>
  <c r="AN88" i="11"/>
  <c r="AA90" i="11"/>
  <c r="AN90" i="11"/>
  <c r="AA92" i="11"/>
  <c r="AN92" i="11"/>
  <c r="AA94" i="11"/>
  <c r="AN94" i="11"/>
  <c r="AA96" i="11"/>
  <c r="AN96" i="11"/>
  <c r="AA98" i="11"/>
  <c r="AN98" i="11"/>
  <c r="AA100" i="11"/>
  <c r="AN100" i="11"/>
  <c r="AA102" i="11"/>
  <c r="AN102" i="11"/>
  <c r="AA63" i="11"/>
  <c r="AN63" i="11"/>
  <c r="AA73" i="11"/>
  <c r="AN73" i="11"/>
  <c r="AA81" i="11"/>
  <c r="AN81" i="11"/>
  <c r="AA89" i="11"/>
  <c r="AN89" i="11"/>
  <c r="AA97" i="11"/>
  <c r="AN97" i="11"/>
  <c r="AA62" i="11"/>
  <c r="AN62" i="11"/>
  <c r="AA49" i="11"/>
  <c r="AN49" i="11"/>
  <c r="AA18" i="11"/>
  <c r="AN18" i="11"/>
  <c r="AA26" i="11"/>
  <c r="AN26" i="11"/>
  <c r="AA34" i="11"/>
  <c r="AN34" i="11"/>
  <c r="AA42" i="11"/>
  <c r="AN42" i="11"/>
  <c r="AA59" i="11"/>
  <c r="AN59" i="11"/>
  <c r="AA55" i="11"/>
  <c r="AN55" i="11"/>
  <c r="AA75" i="11"/>
  <c r="AN75" i="11"/>
  <c r="AA99" i="11"/>
  <c r="AN99" i="11"/>
  <c r="AA11" i="11"/>
  <c r="AN11" i="11"/>
  <c r="AA13" i="11"/>
  <c r="AN13" i="11"/>
  <c r="AA15" i="11"/>
  <c r="AN15" i="11"/>
  <c r="AA17" i="11"/>
  <c r="AN17" i="11"/>
  <c r="AA19" i="11"/>
  <c r="AN19" i="11"/>
  <c r="AA21" i="11"/>
  <c r="AN21" i="11"/>
  <c r="AA23" i="11"/>
  <c r="AN23" i="11"/>
  <c r="AA58" i="11"/>
  <c r="AN58" i="11"/>
  <c r="AA61" i="11"/>
  <c r="AN61" i="11"/>
  <c r="AA12" i="11"/>
  <c r="AN12" i="11"/>
  <c r="AA20" i="11"/>
  <c r="AN20" i="11"/>
  <c r="AA32" i="11"/>
  <c r="AN32" i="11"/>
  <c r="AA40" i="11"/>
  <c r="AN40" i="11"/>
  <c r="AA68" i="11"/>
  <c r="AN68" i="11"/>
  <c r="AA77" i="11"/>
  <c r="AN77" i="11"/>
  <c r="AA85" i="11"/>
  <c r="AN85" i="11"/>
  <c r="AA93" i="11"/>
  <c r="AN93" i="11"/>
  <c r="AA101" i="11"/>
  <c r="AN101" i="11"/>
  <c r="AA54" i="11"/>
  <c r="AN54" i="11"/>
  <c r="AA69" i="11"/>
  <c r="AN69" i="11"/>
  <c r="AA57" i="11"/>
  <c r="AN57" i="11"/>
  <c r="AA14" i="11"/>
  <c r="AN14" i="11"/>
  <c r="AA22" i="11"/>
  <c r="AN22" i="11"/>
  <c r="AA30" i="11"/>
  <c r="AN30" i="11"/>
  <c r="AA38" i="11"/>
  <c r="AN38" i="11"/>
  <c r="AA46" i="11"/>
  <c r="AN46" i="11"/>
  <c r="AA70" i="11"/>
  <c r="AN70" i="11"/>
  <c r="AA91" i="11"/>
  <c r="AN91" i="11"/>
  <c r="AA47" i="11"/>
  <c r="AN47" i="11"/>
  <c r="AA66" i="11"/>
  <c r="AN66" i="11"/>
  <c r="AA71" i="11"/>
  <c r="AN71" i="11"/>
  <c r="AA79" i="11"/>
  <c r="AN79" i="11"/>
  <c r="AA87" i="11"/>
  <c r="AN87" i="11"/>
  <c r="AA95" i="11"/>
  <c r="AN95" i="11"/>
  <c r="AA10" i="11"/>
  <c r="AN10" i="11"/>
  <c r="AA29" i="11"/>
  <c r="AN29" i="11"/>
  <c r="AA28" i="11"/>
  <c r="AN28" i="11"/>
  <c r="AH102" i="9"/>
  <c r="AE102" i="9"/>
  <c r="U102" i="9"/>
  <c r="T102" i="9"/>
  <c r="L102" i="9"/>
  <c r="P102" i="9" s="1"/>
  <c r="AM102" i="9" s="1"/>
  <c r="AH101" i="9"/>
  <c r="AE101" i="9"/>
  <c r="U101" i="9"/>
  <c r="T101" i="9"/>
  <c r="L101" i="9"/>
  <c r="AC101" i="9" s="1"/>
  <c r="AD101" i="9" s="1"/>
  <c r="AH100" i="9"/>
  <c r="AE100" i="9"/>
  <c r="U100" i="9"/>
  <c r="T100" i="9"/>
  <c r="W100" i="9"/>
  <c r="L100" i="9"/>
  <c r="V100" i="9" s="1"/>
  <c r="AH99" i="9"/>
  <c r="AE99" i="9"/>
  <c r="U99" i="9"/>
  <c r="T99" i="9"/>
  <c r="W99" i="9"/>
  <c r="L99" i="9"/>
  <c r="AH98" i="9"/>
  <c r="AE98" i="9"/>
  <c r="U98" i="9"/>
  <c r="T98" i="9"/>
  <c r="L98" i="9"/>
  <c r="P98" i="9" s="1"/>
  <c r="AM98" i="9" s="1"/>
  <c r="AH97" i="9"/>
  <c r="AE97" i="9"/>
  <c r="U97" i="9"/>
  <c r="T97" i="9"/>
  <c r="L97" i="9"/>
  <c r="N97" i="9" s="1"/>
  <c r="AH96" i="9"/>
  <c r="AE96" i="9"/>
  <c r="U96" i="9"/>
  <c r="T96" i="9"/>
  <c r="W96" i="9"/>
  <c r="L96" i="9"/>
  <c r="R96" i="9" s="1"/>
  <c r="AH95" i="9"/>
  <c r="AE95" i="9"/>
  <c r="U95" i="9"/>
  <c r="T95" i="9"/>
  <c r="W95" i="9"/>
  <c r="L95" i="9"/>
  <c r="AC95" i="9" s="1"/>
  <c r="AH94" i="9"/>
  <c r="AE94" i="9"/>
  <c r="U94" i="9"/>
  <c r="T94" i="9"/>
  <c r="W94" i="9"/>
  <c r="L94" i="9"/>
  <c r="AH93" i="9"/>
  <c r="AE93" i="9"/>
  <c r="W93" i="9"/>
  <c r="U93" i="9"/>
  <c r="T93" i="9"/>
  <c r="L93" i="9"/>
  <c r="P93" i="9" s="1"/>
  <c r="AH92" i="9"/>
  <c r="AE92" i="9"/>
  <c r="U92" i="9"/>
  <c r="T92" i="9"/>
  <c r="W92" i="9"/>
  <c r="L92" i="9"/>
  <c r="R92" i="9" s="1"/>
  <c r="AH91" i="9"/>
  <c r="AE91" i="9"/>
  <c r="U91" i="9"/>
  <c r="T91" i="9"/>
  <c r="W91" i="9"/>
  <c r="L91" i="9"/>
  <c r="AH90" i="9"/>
  <c r="AE90" i="9"/>
  <c r="U90" i="9"/>
  <c r="T90" i="9"/>
  <c r="W90" i="9"/>
  <c r="L90" i="9"/>
  <c r="AH89" i="9"/>
  <c r="AE89" i="9"/>
  <c r="U89" i="9"/>
  <c r="T89" i="9"/>
  <c r="L89" i="9"/>
  <c r="V89" i="9" s="1"/>
  <c r="AH88" i="9"/>
  <c r="AE88" i="9"/>
  <c r="U88" i="9"/>
  <c r="T88" i="9"/>
  <c r="W88" i="9"/>
  <c r="L88" i="9"/>
  <c r="V88" i="9" s="1"/>
  <c r="AH87" i="9"/>
  <c r="AE87" i="9"/>
  <c r="U87" i="9"/>
  <c r="T87" i="9"/>
  <c r="W87" i="9"/>
  <c r="L87" i="9"/>
  <c r="AH86" i="9"/>
  <c r="AE86" i="9"/>
  <c r="U86" i="9"/>
  <c r="T86" i="9"/>
  <c r="W86" i="9"/>
  <c r="L86" i="9"/>
  <c r="AH85" i="9"/>
  <c r="AE85" i="9"/>
  <c r="U85" i="9"/>
  <c r="T85" i="9"/>
  <c r="L85" i="9"/>
  <c r="V85" i="9" s="1"/>
  <c r="AH84" i="9"/>
  <c r="AE84" i="9"/>
  <c r="U84" i="9"/>
  <c r="T84" i="9"/>
  <c r="W84" i="9"/>
  <c r="L84" i="9"/>
  <c r="V84" i="9" s="1"/>
  <c r="AH83" i="9"/>
  <c r="AE83" i="9"/>
  <c r="U83" i="9"/>
  <c r="T83" i="9"/>
  <c r="W83" i="9"/>
  <c r="L83" i="9"/>
  <c r="AH82" i="9"/>
  <c r="AE82" i="9"/>
  <c r="U82" i="9"/>
  <c r="T82" i="9"/>
  <c r="L82" i="9"/>
  <c r="AH81" i="9"/>
  <c r="AE81" i="9"/>
  <c r="U81" i="9"/>
  <c r="T81" i="9"/>
  <c r="L81" i="9"/>
  <c r="AH80" i="9"/>
  <c r="AE80" i="9"/>
  <c r="U80" i="9"/>
  <c r="T80" i="9"/>
  <c r="W80" i="9"/>
  <c r="L80" i="9"/>
  <c r="V80" i="9" s="1"/>
  <c r="AH79" i="9"/>
  <c r="AE79" i="9"/>
  <c r="U79" i="9"/>
  <c r="T79" i="9"/>
  <c r="W79" i="9"/>
  <c r="L79" i="9"/>
  <c r="AH78" i="9"/>
  <c r="AE78" i="9"/>
  <c r="U78" i="9"/>
  <c r="T78" i="9"/>
  <c r="L78" i="9"/>
  <c r="P78" i="9" s="1"/>
  <c r="AM78" i="9" s="1"/>
  <c r="AH77" i="9"/>
  <c r="AE77" i="9"/>
  <c r="U77" i="9"/>
  <c r="T77" i="9"/>
  <c r="L77" i="9"/>
  <c r="V77" i="9" s="1"/>
  <c r="AH76" i="9"/>
  <c r="AE76" i="9"/>
  <c r="U76" i="9"/>
  <c r="T76" i="9"/>
  <c r="W76" i="9"/>
  <c r="L76" i="9"/>
  <c r="V76" i="9" s="1"/>
  <c r="AH75" i="9"/>
  <c r="AE75" i="9"/>
  <c r="U75" i="9"/>
  <c r="T75" i="9"/>
  <c r="W75" i="9"/>
  <c r="L75" i="9"/>
  <c r="AH74" i="9"/>
  <c r="AE74" i="9"/>
  <c r="U74" i="9"/>
  <c r="T74" i="9"/>
  <c r="L74" i="9"/>
  <c r="P74" i="9" s="1"/>
  <c r="AM74" i="9" s="1"/>
  <c r="AH73" i="9"/>
  <c r="AE73" i="9"/>
  <c r="U73" i="9"/>
  <c r="T73" i="9"/>
  <c r="L73" i="9"/>
  <c r="V73" i="9" s="1"/>
  <c r="AH72" i="9"/>
  <c r="AE72" i="9"/>
  <c r="U72" i="9"/>
  <c r="T72" i="9"/>
  <c r="W72" i="9"/>
  <c r="L72" i="9"/>
  <c r="V72" i="9" s="1"/>
  <c r="AH71" i="9"/>
  <c r="AE71" i="9"/>
  <c r="U71" i="9"/>
  <c r="T71" i="9"/>
  <c r="W71" i="9"/>
  <c r="L71" i="9"/>
  <c r="AH70" i="9"/>
  <c r="AE70" i="9"/>
  <c r="U70" i="9"/>
  <c r="T70" i="9"/>
  <c r="L70" i="9"/>
  <c r="P70" i="9" s="1"/>
  <c r="AM70" i="9" s="1"/>
  <c r="AH69" i="9"/>
  <c r="AE69" i="9"/>
  <c r="U69" i="9"/>
  <c r="T69" i="9"/>
  <c r="L69" i="9"/>
  <c r="N69" i="9" s="1"/>
  <c r="AH68" i="9"/>
  <c r="AE68" i="9"/>
  <c r="U68" i="9"/>
  <c r="T68" i="9"/>
  <c r="W68" i="9"/>
  <c r="L68" i="9"/>
  <c r="V68" i="9" s="1"/>
  <c r="AH67" i="9"/>
  <c r="AE67" i="9"/>
  <c r="U67" i="9"/>
  <c r="T67" i="9"/>
  <c r="W67" i="9"/>
  <c r="L67" i="9"/>
  <c r="AH66" i="9"/>
  <c r="AE66" i="9"/>
  <c r="U66" i="9"/>
  <c r="T66" i="9"/>
  <c r="L66" i="9"/>
  <c r="P66" i="9" s="1"/>
  <c r="AM66" i="9" s="1"/>
  <c r="AH65" i="9"/>
  <c r="AE65" i="9"/>
  <c r="U65" i="9"/>
  <c r="T65" i="9"/>
  <c r="L65" i="9"/>
  <c r="AC65" i="9" s="1"/>
  <c r="AD65" i="9" s="1"/>
  <c r="AH64" i="9"/>
  <c r="AE64" i="9"/>
  <c r="U64" i="9"/>
  <c r="T64" i="9"/>
  <c r="W64" i="9"/>
  <c r="L64" i="9"/>
  <c r="V64" i="9" s="1"/>
  <c r="AH63" i="9"/>
  <c r="AE63" i="9"/>
  <c r="U63" i="9"/>
  <c r="T63" i="9"/>
  <c r="W63" i="9"/>
  <c r="L63" i="9"/>
  <c r="AC63" i="9" s="1"/>
  <c r="AH62" i="9"/>
  <c r="AE62" i="9"/>
  <c r="U62" i="9"/>
  <c r="T62" i="9"/>
  <c r="W62" i="9"/>
  <c r="L62" i="9"/>
  <c r="P62" i="9" s="1"/>
  <c r="AM62" i="9" s="1"/>
  <c r="AH61" i="9"/>
  <c r="AE61" i="9"/>
  <c r="W61" i="9"/>
  <c r="U61" i="9"/>
  <c r="T61" i="9"/>
  <c r="L61" i="9"/>
  <c r="AH60" i="9"/>
  <c r="AE60" i="9"/>
  <c r="U60" i="9"/>
  <c r="T60" i="9"/>
  <c r="W60" i="9"/>
  <c r="L60" i="9"/>
  <c r="AF60" i="9" s="1"/>
  <c r="AG60" i="9" s="1"/>
  <c r="AH59" i="9"/>
  <c r="AE59" i="9"/>
  <c r="U59" i="9"/>
  <c r="T59" i="9"/>
  <c r="W59" i="9"/>
  <c r="L59" i="9"/>
  <c r="AH58" i="9"/>
  <c r="AE58" i="9"/>
  <c r="U58" i="9"/>
  <c r="T58" i="9"/>
  <c r="W58" i="9"/>
  <c r="L58" i="9"/>
  <c r="AH57" i="9"/>
  <c r="AE57" i="9"/>
  <c r="U57" i="9"/>
  <c r="T57" i="9"/>
  <c r="L57" i="9"/>
  <c r="V57" i="9" s="1"/>
  <c r="AH56" i="9"/>
  <c r="AE56" i="9"/>
  <c r="U56" i="9"/>
  <c r="T56" i="9"/>
  <c r="W56" i="9"/>
  <c r="L56" i="9"/>
  <c r="V56" i="9" s="1"/>
  <c r="AH55" i="9"/>
  <c r="AE55" i="9"/>
  <c r="U55" i="9"/>
  <c r="T55" i="9"/>
  <c r="W55" i="9"/>
  <c r="L55" i="9"/>
  <c r="AH54" i="9"/>
  <c r="AE54" i="9"/>
  <c r="U54" i="9"/>
  <c r="T54" i="9"/>
  <c r="L54" i="9"/>
  <c r="AH53" i="9"/>
  <c r="AE53" i="9"/>
  <c r="U53" i="9"/>
  <c r="T53" i="9"/>
  <c r="L53" i="9"/>
  <c r="N53" i="9" s="1"/>
  <c r="AH52" i="9"/>
  <c r="AE52" i="9"/>
  <c r="U52" i="9"/>
  <c r="T52" i="9"/>
  <c r="L52" i="9"/>
  <c r="R52" i="9" s="1"/>
  <c r="AH51" i="9"/>
  <c r="AE51" i="9"/>
  <c r="U51" i="9"/>
  <c r="T51" i="9"/>
  <c r="L51" i="9"/>
  <c r="AH50" i="9"/>
  <c r="AE50" i="9"/>
  <c r="U50" i="9"/>
  <c r="T50" i="9"/>
  <c r="L50" i="9"/>
  <c r="N50" i="9" s="1"/>
  <c r="X50" i="9" s="1"/>
  <c r="AH49" i="9"/>
  <c r="AE49" i="9"/>
  <c r="W49" i="9"/>
  <c r="U49" i="9"/>
  <c r="T49" i="9"/>
  <c r="L49" i="9"/>
  <c r="S49" i="9" s="1"/>
  <c r="AH48" i="9"/>
  <c r="AE48" i="9"/>
  <c r="U48" i="9"/>
  <c r="T48" i="9"/>
  <c r="W48" i="9"/>
  <c r="L48" i="9"/>
  <c r="AF48" i="9" s="1"/>
  <c r="AG48" i="9" s="1"/>
  <c r="AH47" i="9"/>
  <c r="AE47" i="9"/>
  <c r="U47" i="9"/>
  <c r="T47" i="9"/>
  <c r="W47" i="9"/>
  <c r="L47" i="9"/>
  <c r="AH46" i="9"/>
  <c r="AE46" i="9"/>
  <c r="U46" i="9"/>
  <c r="T46" i="9"/>
  <c r="L46" i="9"/>
  <c r="V46" i="9" s="1"/>
  <c r="AH45" i="9"/>
  <c r="AE45" i="9"/>
  <c r="U45" i="9"/>
  <c r="T45" i="9"/>
  <c r="W45" i="9"/>
  <c r="L45" i="9"/>
  <c r="AH44" i="9"/>
  <c r="AE44" i="9"/>
  <c r="U44" i="9"/>
  <c r="T44" i="9"/>
  <c r="W44" i="9"/>
  <c r="L44" i="9"/>
  <c r="P44" i="9" s="1"/>
  <c r="AM44" i="9" s="1"/>
  <c r="AH43" i="9"/>
  <c r="AE43" i="9"/>
  <c r="U43" i="9"/>
  <c r="T43" i="9"/>
  <c r="L43" i="9"/>
  <c r="V43" i="9" s="1"/>
  <c r="AH42" i="9"/>
  <c r="AE42" i="9"/>
  <c r="U42" i="9"/>
  <c r="T42" i="9"/>
  <c r="L42" i="9"/>
  <c r="N42" i="9" s="1"/>
  <c r="AH41" i="9"/>
  <c r="AE41" i="9"/>
  <c r="U41" i="9"/>
  <c r="T41" i="9"/>
  <c r="W41" i="9"/>
  <c r="L41" i="9"/>
  <c r="AH40" i="9"/>
  <c r="AE40" i="9"/>
  <c r="U40" i="9"/>
  <c r="T40" i="9"/>
  <c r="W40" i="9"/>
  <c r="L40" i="9"/>
  <c r="AH39" i="9"/>
  <c r="AE39" i="9"/>
  <c r="U39" i="9"/>
  <c r="T39" i="9"/>
  <c r="L39" i="9"/>
  <c r="V39" i="9" s="1"/>
  <c r="AH38" i="9"/>
  <c r="AE38" i="9"/>
  <c r="U38" i="9"/>
  <c r="T38" i="9"/>
  <c r="L38" i="9"/>
  <c r="V38" i="9" s="1"/>
  <c r="AH37" i="9"/>
  <c r="AE37" i="9"/>
  <c r="U37" i="9"/>
  <c r="T37" i="9"/>
  <c r="W37" i="9"/>
  <c r="L37" i="9"/>
  <c r="AH36" i="9"/>
  <c r="AE36" i="9"/>
  <c r="U36" i="9"/>
  <c r="T36" i="9"/>
  <c r="W36" i="9"/>
  <c r="L36" i="9"/>
  <c r="AH35" i="9"/>
  <c r="AE35" i="9"/>
  <c r="U35" i="9"/>
  <c r="T35" i="9"/>
  <c r="W35" i="9"/>
  <c r="L35" i="9"/>
  <c r="AH34" i="9"/>
  <c r="AE34" i="9"/>
  <c r="U34" i="9"/>
  <c r="T34" i="9"/>
  <c r="L34" i="9"/>
  <c r="V34" i="9" s="1"/>
  <c r="AH33" i="9"/>
  <c r="AE33" i="9"/>
  <c r="U33" i="9"/>
  <c r="T33" i="9"/>
  <c r="W33" i="9"/>
  <c r="L33" i="9"/>
  <c r="AH32" i="9"/>
  <c r="AE32" i="9"/>
  <c r="U32" i="9"/>
  <c r="T32" i="9"/>
  <c r="W32" i="9"/>
  <c r="L32" i="9"/>
  <c r="AH31" i="9"/>
  <c r="AE31" i="9"/>
  <c r="U31" i="9"/>
  <c r="T31" i="9"/>
  <c r="W31" i="9"/>
  <c r="L31" i="9"/>
  <c r="V31" i="9" s="1"/>
  <c r="AH30" i="9"/>
  <c r="AE30" i="9"/>
  <c r="U30" i="9"/>
  <c r="T30" i="9"/>
  <c r="L30" i="9"/>
  <c r="V30" i="9" s="1"/>
  <c r="AH29" i="9"/>
  <c r="AE29" i="9"/>
  <c r="U29" i="9"/>
  <c r="T29" i="9"/>
  <c r="W29" i="9"/>
  <c r="L29" i="9"/>
  <c r="AH28" i="9"/>
  <c r="AE28" i="9"/>
  <c r="U28" i="9"/>
  <c r="T28" i="9"/>
  <c r="W28" i="9"/>
  <c r="L28" i="9"/>
  <c r="AH27" i="9"/>
  <c r="AE27" i="9"/>
  <c r="U27" i="9"/>
  <c r="T27" i="9"/>
  <c r="W27" i="9"/>
  <c r="L27" i="9"/>
  <c r="AH26" i="9"/>
  <c r="AE26" i="9"/>
  <c r="U26" i="9"/>
  <c r="T26" i="9"/>
  <c r="L26" i="9"/>
  <c r="AH25" i="9"/>
  <c r="AE25" i="9"/>
  <c r="U25" i="9"/>
  <c r="T25" i="9"/>
  <c r="W25" i="9"/>
  <c r="L25" i="9"/>
  <c r="AH24" i="9"/>
  <c r="AE24" i="9"/>
  <c r="U24" i="9"/>
  <c r="T24" i="9"/>
  <c r="W24" i="9"/>
  <c r="L24" i="9"/>
  <c r="AH23" i="9"/>
  <c r="AE23" i="9"/>
  <c r="U23" i="9"/>
  <c r="T23" i="9"/>
  <c r="W23" i="9"/>
  <c r="L23" i="9"/>
  <c r="V23" i="9" s="1"/>
  <c r="AH22" i="9"/>
  <c r="AE22" i="9"/>
  <c r="U22" i="9"/>
  <c r="T22" i="9"/>
  <c r="L22" i="9"/>
  <c r="R22" i="9" s="1"/>
  <c r="AH21" i="9"/>
  <c r="AE21" i="9"/>
  <c r="U21" i="9"/>
  <c r="T21" i="9"/>
  <c r="W21" i="9"/>
  <c r="L21" i="9"/>
  <c r="AH20" i="9"/>
  <c r="AE20" i="9"/>
  <c r="U20" i="9"/>
  <c r="T20" i="9"/>
  <c r="AH19" i="9"/>
  <c r="AE19" i="9"/>
  <c r="U19" i="9"/>
  <c r="T19" i="9"/>
  <c r="AH18" i="9"/>
  <c r="AE18" i="9"/>
  <c r="U18" i="9"/>
  <c r="T18" i="9"/>
  <c r="AH17" i="9"/>
  <c r="AE17" i="9"/>
  <c r="U17" i="9"/>
  <c r="T17" i="9"/>
  <c r="AH16" i="9"/>
  <c r="AE16" i="9"/>
  <c r="U16" i="9"/>
  <c r="T16" i="9"/>
  <c r="AH15" i="9"/>
  <c r="AE15" i="9"/>
  <c r="U15" i="9"/>
  <c r="T15" i="9"/>
  <c r="AH14" i="9"/>
  <c r="AE14" i="9"/>
  <c r="U14" i="9"/>
  <c r="T14" i="9"/>
  <c r="AH13" i="9"/>
  <c r="AE13" i="9"/>
  <c r="U13" i="9"/>
  <c r="T13" i="9"/>
  <c r="AH12" i="9"/>
  <c r="AE12" i="9"/>
  <c r="U12" i="9"/>
  <c r="T12" i="9"/>
  <c r="AH11" i="9"/>
  <c r="AE11" i="9"/>
  <c r="U11" i="9"/>
  <c r="T11" i="9"/>
  <c r="AH10" i="9"/>
  <c r="AE10" i="9"/>
  <c r="U10" i="9"/>
  <c r="T10" i="9"/>
  <c r="AH9" i="9"/>
  <c r="AE9" i="9"/>
  <c r="U9" i="9"/>
  <c r="T9" i="9"/>
  <c r="AH8" i="9"/>
  <c r="AE8" i="9"/>
  <c r="U8" i="9"/>
  <c r="T8" i="9"/>
  <c r="AH7" i="9"/>
  <c r="AE7" i="9"/>
  <c r="U7" i="9"/>
  <c r="T7" i="9"/>
  <c r="AH6" i="9"/>
  <c r="AE6" i="9"/>
  <c r="U6" i="9"/>
  <c r="T6" i="9"/>
  <c r="AH5" i="9"/>
  <c r="AE5" i="9"/>
  <c r="U5" i="9"/>
  <c r="T5" i="9"/>
  <c r="AH4" i="9"/>
  <c r="AE4" i="9"/>
  <c r="U4" i="9"/>
  <c r="T4" i="9"/>
  <c r="AH102" i="8"/>
  <c r="AE102" i="8"/>
  <c r="U102" i="8"/>
  <c r="T102" i="8"/>
  <c r="L102" i="8"/>
  <c r="AH101" i="8"/>
  <c r="AE101" i="8"/>
  <c r="W101" i="8"/>
  <c r="U101" i="8"/>
  <c r="T101" i="8"/>
  <c r="L101" i="8"/>
  <c r="AH100" i="8"/>
  <c r="AE100" i="8"/>
  <c r="W100" i="8"/>
  <c r="U100" i="8"/>
  <c r="T100" i="8"/>
  <c r="L100" i="8"/>
  <c r="S100" i="8" s="1"/>
  <c r="AH99" i="8"/>
  <c r="AE99" i="8"/>
  <c r="U99" i="8"/>
  <c r="T99" i="8"/>
  <c r="L99" i="8"/>
  <c r="R99" i="8" s="1"/>
  <c r="AH98" i="8"/>
  <c r="AE98" i="8"/>
  <c r="U98" i="8"/>
  <c r="T98" i="8"/>
  <c r="L98" i="8"/>
  <c r="AH97" i="8"/>
  <c r="AE97" i="8"/>
  <c r="W97" i="8"/>
  <c r="U97" i="8"/>
  <c r="T97" i="8"/>
  <c r="L97" i="8"/>
  <c r="AH96" i="8"/>
  <c r="AE96" i="8"/>
  <c r="W96" i="8"/>
  <c r="U96" i="8"/>
  <c r="T96" i="8"/>
  <c r="L96" i="8"/>
  <c r="AH95" i="8"/>
  <c r="AE95" i="8"/>
  <c r="U95" i="8"/>
  <c r="T95" i="8"/>
  <c r="L95" i="8"/>
  <c r="R95" i="8" s="1"/>
  <c r="AH94" i="8"/>
  <c r="AE94" i="8"/>
  <c r="U94" i="8"/>
  <c r="T94" i="8"/>
  <c r="L94" i="8"/>
  <c r="AH93" i="8"/>
  <c r="AE93" i="8"/>
  <c r="W93" i="8"/>
  <c r="U93" i="8"/>
  <c r="T93" i="8"/>
  <c r="L93" i="8"/>
  <c r="S93" i="8" s="1"/>
  <c r="AH92" i="8"/>
  <c r="AE92" i="8"/>
  <c r="U92" i="8"/>
  <c r="T92" i="8"/>
  <c r="W92" i="8"/>
  <c r="L92" i="8"/>
  <c r="V92" i="8" s="1"/>
  <c r="AH91" i="8"/>
  <c r="AE91" i="8"/>
  <c r="U91" i="8"/>
  <c r="T91" i="8"/>
  <c r="L91" i="8"/>
  <c r="R91" i="8" s="1"/>
  <c r="AH90" i="8"/>
  <c r="AE90" i="8"/>
  <c r="U90" i="8"/>
  <c r="T90" i="8"/>
  <c r="L90" i="8"/>
  <c r="AH89" i="8"/>
  <c r="AE89" i="8"/>
  <c r="W89" i="8"/>
  <c r="U89" i="8"/>
  <c r="T89" i="8"/>
  <c r="L89" i="8"/>
  <c r="S89" i="8" s="1"/>
  <c r="AH88" i="8"/>
  <c r="AE88" i="8"/>
  <c r="U88" i="8"/>
  <c r="T88" i="8"/>
  <c r="W88" i="8"/>
  <c r="L88" i="8"/>
  <c r="V88" i="8" s="1"/>
  <c r="AH87" i="8"/>
  <c r="AE87" i="8"/>
  <c r="U87" i="8"/>
  <c r="T87" i="8"/>
  <c r="L87" i="8"/>
  <c r="AH86" i="8"/>
  <c r="AE86" i="8"/>
  <c r="U86" i="8"/>
  <c r="T86" i="8"/>
  <c r="L86" i="8"/>
  <c r="AH85" i="8"/>
  <c r="AE85" i="8"/>
  <c r="U85" i="8"/>
  <c r="T85" i="8"/>
  <c r="W85" i="8"/>
  <c r="L85" i="8"/>
  <c r="AH84" i="8"/>
  <c r="AE84" i="8"/>
  <c r="U84" i="8"/>
  <c r="T84" i="8"/>
  <c r="L84" i="8"/>
  <c r="AH83" i="8"/>
  <c r="AE83" i="8"/>
  <c r="U83" i="8"/>
  <c r="T83" i="8"/>
  <c r="L83" i="8"/>
  <c r="AH82" i="8"/>
  <c r="AE82" i="8"/>
  <c r="U82" i="8"/>
  <c r="T82" i="8"/>
  <c r="L82" i="8"/>
  <c r="AH81" i="8"/>
  <c r="AE81" i="8"/>
  <c r="W81" i="8"/>
  <c r="U81" i="8"/>
  <c r="T81" i="8"/>
  <c r="L81" i="8"/>
  <c r="AH80" i="8"/>
  <c r="AE80" i="8"/>
  <c r="W80" i="8"/>
  <c r="U80" i="8"/>
  <c r="T80" i="8"/>
  <c r="L80" i="8"/>
  <c r="AH79" i="8"/>
  <c r="AE79" i="8"/>
  <c r="U79" i="8"/>
  <c r="T79" i="8"/>
  <c r="L79" i="8"/>
  <c r="R79" i="8" s="1"/>
  <c r="AH78" i="8"/>
  <c r="AE78" i="8"/>
  <c r="U78" i="8"/>
  <c r="T78" i="8"/>
  <c r="L78" i="8"/>
  <c r="AH77" i="8"/>
  <c r="AE77" i="8"/>
  <c r="U77" i="8"/>
  <c r="T77" i="8"/>
  <c r="W77" i="8"/>
  <c r="L77" i="8"/>
  <c r="AH76" i="8"/>
  <c r="AE76" i="8"/>
  <c r="U76" i="8"/>
  <c r="T76" i="8"/>
  <c r="L76" i="8"/>
  <c r="V76" i="8" s="1"/>
  <c r="AH75" i="8"/>
  <c r="AE75" i="8"/>
  <c r="U75" i="8"/>
  <c r="T75" i="8"/>
  <c r="L75" i="8"/>
  <c r="AH74" i="8"/>
  <c r="AE74" i="8"/>
  <c r="U74" i="8"/>
  <c r="T74" i="8"/>
  <c r="L74" i="8"/>
  <c r="AH73" i="8"/>
  <c r="AE73" i="8"/>
  <c r="U73" i="8"/>
  <c r="T73" i="8"/>
  <c r="W73" i="8"/>
  <c r="L73" i="8"/>
  <c r="AH72" i="8"/>
  <c r="AE72" i="8"/>
  <c r="U72" i="8"/>
  <c r="T72" i="8"/>
  <c r="L72" i="8"/>
  <c r="R72" i="8" s="1"/>
  <c r="AH71" i="8"/>
  <c r="AE71" i="8"/>
  <c r="U71" i="8"/>
  <c r="T71" i="8"/>
  <c r="L71" i="8"/>
  <c r="AH70" i="8"/>
  <c r="AE70" i="8"/>
  <c r="U70" i="8"/>
  <c r="T70" i="8"/>
  <c r="L70" i="8"/>
  <c r="AH69" i="8"/>
  <c r="AE69" i="8"/>
  <c r="W69" i="8"/>
  <c r="U69" i="8"/>
  <c r="T69" i="8"/>
  <c r="L69" i="8"/>
  <c r="AH68" i="8"/>
  <c r="AE68" i="8"/>
  <c r="W68" i="8"/>
  <c r="U68" i="8"/>
  <c r="T68" i="8"/>
  <c r="L68" i="8"/>
  <c r="R68" i="8" s="1"/>
  <c r="AH67" i="8"/>
  <c r="AE67" i="8"/>
  <c r="U67" i="8"/>
  <c r="T67" i="8"/>
  <c r="L67" i="8"/>
  <c r="R67" i="8" s="1"/>
  <c r="AH66" i="8"/>
  <c r="AE66" i="8"/>
  <c r="U66" i="8"/>
  <c r="T66" i="8"/>
  <c r="L66" i="8"/>
  <c r="AH65" i="8"/>
  <c r="AE65" i="8"/>
  <c r="U65" i="8"/>
  <c r="T65" i="8"/>
  <c r="W65" i="8"/>
  <c r="L65" i="8"/>
  <c r="AH64" i="8"/>
  <c r="AE64" i="8"/>
  <c r="U64" i="8"/>
  <c r="T64" i="8"/>
  <c r="L64" i="8"/>
  <c r="AH63" i="8"/>
  <c r="AE63" i="8"/>
  <c r="U63" i="8"/>
  <c r="T63" i="8"/>
  <c r="L63" i="8"/>
  <c r="AH62" i="8"/>
  <c r="AE62" i="8"/>
  <c r="U62" i="8"/>
  <c r="T62" i="8"/>
  <c r="L62" i="8"/>
  <c r="AH61" i="8"/>
  <c r="AE61" i="8"/>
  <c r="U61" i="8"/>
  <c r="T61" i="8"/>
  <c r="L61" i="8"/>
  <c r="S61" i="8" s="1"/>
  <c r="AH60" i="8"/>
  <c r="AE60" i="8"/>
  <c r="U60" i="8"/>
  <c r="T60" i="8"/>
  <c r="L60" i="8"/>
  <c r="V60" i="8" s="1"/>
  <c r="AH59" i="8"/>
  <c r="AE59" i="8"/>
  <c r="U59" i="8"/>
  <c r="T59" i="8"/>
  <c r="L59" i="8"/>
  <c r="AH58" i="8"/>
  <c r="AE58" i="8"/>
  <c r="U58" i="8"/>
  <c r="T58" i="8"/>
  <c r="L58" i="8"/>
  <c r="AC58" i="8" s="1"/>
  <c r="AH57" i="8"/>
  <c r="AE57" i="8"/>
  <c r="U57" i="8"/>
  <c r="T57" i="8"/>
  <c r="L57" i="8"/>
  <c r="AH56" i="8"/>
  <c r="AE56" i="8"/>
  <c r="U56" i="8"/>
  <c r="T56" i="8"/>
  <c r="L56" i="8"/>
  <c r="V56" i="8" s="1"/>
  <c r="AH55" i="8"/>
  <c r="AE55" i="8"/>
  <c r="U55" i="8"/>
  <c r="T55" i="8"/>
  <c r="L55" i="8"/>
  <c r="V55" i="8" s="1"/>
  <c r="AH54" i="8"/>
  <c r="AE54" i="8"/>
  <c r="U54" i="8"/>
  <c r="T54" i="8"/>
  <c r="L54" i="8"/>
  <c r="AH53" i="8"/>
  <c r="AE53" i="8"/>
  <c r="W53" i="8"/>
  <c r="U53" i="8"/>
  <c r="T53" i="8"/>
  <c r="L53" i="8"/>
  <c r="AH52" i="8"/>
  <c r="AE52" i="8"/>
  <c r="W52" i="8"/>
  <c r="U52" i="8"/>
  <c r="T52" i="8"/>
  <c r="L52" i="8"/>
  <c r="S52" i="8" s="1"/>
  <c r="AH51" i="8"/>
  <c r="AE51" i="8"/>
  <c r="U51" i="8"/>
  <c r="T51" i="8"/>
  <c r="L51" i="8"/>
  <c r="R51" i="8" s="1"/>
  <c r="AH50" i="8"/>
  <c r="AE50" i="8"/>
  <c r="U50" i="8"/>
  <c r="T50" i="8"/>
  <c r="L50" i="8"/>
  <c r="AH49" i="8"/>
  <c r="AE49" i="8"/>
  <c r="W49" i="8"/>
  <c r="U49" i="8"/>
  <c r="T49" i="8"/>
  <c r="L49" i="8"/>
  <c r="AH48" i="8"/>
  <c r="AE48" i="8"/>
  <c r="W48" i="8"/>
  <c r="U48" i="8"/>
  <c r="T48" i="8"/>
  <c r="L48" i="8"/>
  <c r="AH47" i="8"/>
  <c r="AE47" i="8"/>
  <c r="W47" i="8"/>
  <c r="U47" i="8"/>
  <c r="T47" i="8"/>
  <c r="L47" i="8"/>
  <c r="V47" i="8" s="1"/>
  <c r="AH46" i="8"/>
  <c r="AE46" i="8"/>
  <c r="U46" i="8"/>
  <c r="T46" i="8"/>
  <c r="L46" i="8"/>
  <c r="AH45" i="8"/>
  <c r="AE45" i="8"/>
  <c r="U45" i="8"/>
  <c r="T45" i="8"/>
  <c r="W45" i="8"/>
  <c r="L45" i="8"/>
  <c r="AH44" i="8"/>
  <c r="AE44" i="8"/>
  <c r="U44" i="8"/>
  <c r="T44" i="8"/>
  <c r="L44" i="8"/>
  <c r="AH43" i="8"/>
  <c r="AE43" i="8"/>
  <c r="U43" i="8"/>
  <c r="T43" i="8"/>
  <c r="L43" i="8"/>
  <c r="V43" i="8" s="1"/>
  <c r="AH42" i="8"/>
  <c r="AE42" i="8"/>
  <c r="U42" i="8"/>
  <c r="T42" i="8"/>
  <c r="L42" i="8"/>
  <c r="V42" i="8" s="1"/>
  <c r="AH41" i="8"/>
  <c r="AE41" i="8"/>
  <c r="U41" i="8"/>
  <c r="T41" i="8"/>
  <c r="L41" i="8"/>
  <c r="AH40" i="8"/>
  <c r="AE40" i="8"/>
  <c r="U40" i="8"/>
  <c r="T40" i="8"/>
  <c r="L40" i="8"/>
  <c r="AH39" i="8"/>
  <c r="AE39" i="8"/>
  <c r="U39" i="8"/>
  <c r="T39" i="8"/>
  <c r="L39" i="8"/>
  <c r="V39" i="8" s="1"/>
  <c r="AH38" i="8"/>
  <c r="AE38" i="8"/>
  <c r="U38" i="8"/>
  <c r="T38" i="8"/>
  <c r="L38" i="8"/>
  <c r="V38" i="8" s="1"/>
  <c r="AH37" i="8"/>
  <c r="AE37" i="8"/>
  <c r="U37" i="8"/>
  <c r="T37" i="8"/>
  <c r="L37" i="8"/>
  <c r="AH36" i="8"/>
  <c r="AE36" i="8"/>
  <c r="U36" i="8"/>
  <c r="T36" i="8"/>
  <c r="L36" i="8"/>
  <c r="AH35" i="8"/>
  <c r="AE35" i="8"/>
  <c r="U35" i="8"/>
  <c r="T35" i="8"/>
  <c r="L35" i="8"/>
  <c r="V35" i="8" s="1"/>
  <c r="AH34" i="8"/>
  <c r="AE34" i="8"/>
  <c r="U34" i="8"/>
  <c r="T34" i="8"/>
  <c r="L34" i="8"/>
  <c r="V34" i="8" s="1"/>
  <c r="AH33" i="8"/>
  <c r="AE33" i="8"/>
  <c r="U33" i="8"/>
  <c r="T33" i="8"/>
  <c r="L33" i="8"/>
  <c r="AH32" i="8"/>
  <c r="AE32" i="8"/>
  <c r="U32" i="8"/>
  <c r="T32" i="8"/>
  <c r="L32" i="8"/>
  <c r="AH31" i="8"/>
  <c r="AE31" i="8"/>
  <c r="U31" i="8"/>
  <c r="T31" i="8"/>
  <c r="L31" i="8"/>
  <c r="V31" i="8" s="1"/>
  <c r="AH30" i="8"/>
  <c r="AE30" i="8"/>
  <c r="U30" i="8"/>
  <c r="T30" i="8"/>
  <c r="L30" i="8"/>
  <c r="V30" i="8" s="1"/>
  <c r="AH29" i="8"/>
  <c r="AE29" i="8"/>
  <c r="U29" i="8"/>
  <c r="T29" i="8"/>
  <c r="L29" i="8"/>
  <c r="AH28" i="8"/>
  <c r="AE28" i="8"/>
  <c r="U28" i="8"/>
  <c r="T28" i="8"/>
  <c r="L28" i="8"/>
  <c r="AH27" i="8"/>
  <c r="AE27" i="8"/>
  <c r="U27" i="8"/>
  <c r="T27" i="8"/>
  <c r="L27" i="8"/>
  <c r="V27" i="8" s="1"/>
  <c r="AH26" i="8"/>
  <c r="AE26" i="8"/>
  <c r="U26" i="8"/>
  <c r="T26" i="8"/>
  <c r="L26" i="8"/>
  <c r="V26" i="8" s="1"/>
  <c r="AH25" i="8"/>
  <c r="AE25" i="8"/>
  <c r="U25" i="8"/>
  <c r="T25" i="8"/>
  <c r="L25" i="8"/>
  <c r="AH24" i="8"/>
  <c r="AE24" i="8"/>
  <c r="U24" i="8"/>
  <c r="T24" i="8"/>
  <c r="L24" i="8"/>
  <c r="AH23" i="8"/>
  <c r="AE23" i="8"/>
  <c r="U23" i="8"/>
  <c r="T23" i="8"/>
  <c r="L23" i="8"/>
  <c r="V23" i="8" s="1"/>
  <c r="AH22" i="8"/>
  <c r="AE22" i="8"/>
  <c r="U22" i="8"/>
  <c r="T22" i="8"/>
  <c r="L22" i="8"/>
  <c r="V22" i="8" s="1"/>
  <c r="AH21" i="8"/>
  <c r="AE21" i="8"/>
  <c r="U21" i="8"/>
  <c r="T21" i="8"/>
  <c r="L21" i="8"/>
  <c r="AH20" i="8"/>
  <c r="AE20" i="8"/>
  <c r="U20" i="8"/>
  <c r="T20" i="8"/>
  <c r="L20" i="8"/>
  <c r="AH19" i="8"/>
  <c r="AE19" i="8"/>
  <c r="U19" i="8"/>
  <c r="T19" i="8"/>
  <c r="L19" i="8"/>
  <c r="V19" i="8" s="1"/>
  <c r="AH18" i="8"/>
  <c r="AE18" i="8"/>
  <c r="U18" i="8"/>
  <c r="T18" i="8"/>
  <c r="L18" i="8"/>
  <c r="V18" i="8" s="1"/>
  <c r="AH17" i="8"/>
  <c r="AE17" i="8"/>
  <c r="U17" i="8"/>
  <c r="T17" i="8"/>
  <c r="L17" i="8"/>
  <c r="AH16" i="8"/>
  <c r="AE16" i="8"/>
  <c r="U16" i="8"/>
  <c r="T16" i="8"/>
  <c r="L16" i="8"/>
  <c r="AH15" i="8"/>
  <c r="AE15" i="8"/>
  <c r="U15" i="8"/>
  <c r="T15" i="8"/>
  <c r="L15" i="8"/>
  <c r="V15" i="8" s="1"/>
  <c r="AH14" i="8"/>
  <c r="AE14" i="8"/>
  <c r="U14" i="8"/>
  <c r="T14" i="8"/>
  <c r="L14" i="8"/>
  <c r="V14" i="8" s="1"/>
  <c r="AH13" i="8"/>
  <c r="AE13" i="8"/>
  <c r="U13" i="8"/>
  <c r="T13" i="8"/>
  <c r="L13" i="8"/>
  <c r="AH12" i="8"/>
  <c r="AE12" i="8"/>
  <c r="U12" i="8"/>
  <c r="T12" i="8"/>
  <c r="L12" i="8"/>
  <c r="V12" i="8" s="1"/>
  <c r="AH11" i="8"/>
  <c r="AE11" i="8"/>
  <c r="U11" i="8"/>
  <c r="T11" i="8"/>
  <c r="L11" i="8"/>
  <c r="V11" i="8" s="1"/>
  <c r="AH10" i="8"/>
  <c r="AE10" i="8"/>
  <c r="U10" i="8"/>
  <c r="T10" i="8"/>
  <c r="L10" i="8"/>
  <c r="AH9" i="8"/>
  <c r="AE9" i="8"/>
  <c r="U9" i="8"/>
  <c r="T9" i="8"/>
  <c r="L9" i="8"/>
  <c r="V9" i="8" s="1"/>
  <c r="AH8" i="8"/>
  <c r="AE8" i="8"/>
  <c r="U8" i="8"/>
  <c r="T8" i="8"/>
  <c r="L8" i="8"/>
  <c r="V8" i="8" s="1"/>
  <c r="AH7" i="8"/>
  <c r="AE7" i="8"/>
  <c r="U7" i="8"/>
  <c r="T7" i="8"/>
  <c r="L7" i="8"/>
  <c r="V7" i="8" s="1"/>
  <c r="AH6" i="8"/>
  <c r="AE6" i="8"/>
  <c r="U6" i="8"/>
  <c r="T6" i="8"/>
  <c r="AH5" i="8"/>
  <c r="AE5" i="8"/>
  <c r="U5" i="8"/>
  <c r="T5" i="8"/>
  <c r="AH4" i="8"/>
  <c r="AE4" i="8"/>
  <c r="U4" i="8"/>
  <c r="T4" i="8"/>
  <c r="Q93" i="9" l="1"/>
  <c r="AM93" i="9"/>
  <c r="AC97" i="9"/>
  <c r="AD97" i="9" s="1"/>
  <c r="AI65" i="8"/>
  <c r="AJ65" i="8" s="1"/>
  <c r="N65" i="9"/>
  <c r="X65" i="9" s="1"/>
  <c r="AI93" i="8"/>
  <c r="AJ93" i="8" s="1"/>
  <c r="AI89" i="8"/>
  <c r="AJ89" i="8" s="1"/>
  <c r="V84" i="8"/>
  <c r="R84" i="8"/>
  <c r="P61" i="9"/>
  <c r="Z61" i="9" s="1"/>
  <c r="S61" i="9"/>
  <c r="U103" i="8"/>
  <c r="V81" i="9"/>
  <c r="AC81" i="9"/>
  <c r="AD81" i="9" s="1"/>
  <c r="V26" i="9"/>
  <c r="R26" i="9"/>
  <c r="AF51" i="9"/>
  <c r="AG51" i="9" s="1"/>
  <c r="V65" i="9"/>
  <c r="AF92" i="9"/>
  <c r="AG92" i="9" s="1"/>
  <c r="AI53" i="8"/>
  <c r="AJ53" i="8" s="1"/>
  <c r="R49" i="9"/>
  <c r="AI79" i="8"/>
  <c r="AJ79" i="8" s="1"/>
  <c r="AI91" i="8"/>
  <c r="AJ91" i="8" s="1"/>
  <c r="AI95" i="8"/>
  <c r="AJ95" i="8" s="1"/>
  <c r="AF50" i="9"/>
  <c r="AG50" i="9" s="1"/>
  <c r="V69" i="9"/>
  <c r="R65" i="9"/>
  <c r="AC69" i="9"/>
  <c r="AD69" i="9" s="1"/>
  <c r="R93" i="9"/>
  <c r="V97" i="9"/>
  <c r="R76" i="8"/>
  <c r="AI76" i="8"/>
  <c r="AJ76" i="8" s="1"/>
  <c r="S50" i="9"/>
  <c r="AC92" i="9"/>
  <c r="AD92" i="9" s="1"/>
  <c r="V68" i="8"/>
  <c r="AI9" i="8"/>
  <c r="AJ9" i="8" s="1"/>
  <c r="AI18" i="8"/>
  <c r="AJ18" i="8" s="1"/>
  <c r="AI34" i="8"/>
  <c r="AJ34" i="8" s="1"/>
  <c r="R47" i="8"/>
  <c r="AI68" i="8"/>
  <c r="AJ68" i="8" s="1"/>
  <c r="AI84" i="8"/>
  <c r="AJ84" i="8" s="1"/>
  <c r="AI101" i="8"/>
  <c r="AJ101" i="8" s="1"/>
  <c r="R43" i="9"/>
  <c r="AC49" i="9"/>
  <c r="AD49" i="9" s="1"/>
  <c r="V49" i="9"/>
  <c r="AC57" i="9"/>
  <c r="AD57" i="9" s="1"/>
  <c r="AC85" i="9"/>
  <c r="AD85" i="9" s="1"/>
  <c r="AC89" i="9"/>
  <c r="AD89" i="9" s="1"/>
  <c r="AI89" i="9"/>
  <c r="AJ89" i="9" s="1"/>
  <c r="V92" i="9"/>
  <c r="N93" i="9"/>
  <c r="O93" i="9" s="1"/>
  <c r="Y93" i="9" s="1"/>
  <c r="V93" i="9"/>
  <c r="AI22" i="8"/>
  <c r="AJ22" i="8" s="1"/>
  <c r="AI64" i="8"/>
  <c r="AJ64" i="8" s="1"/>
  <c r="R88" i="8"/>
  <c r="AC88" i="8"/>
  <c r="AD88" i="8" s="1"/>
  <c r="AC60" i="9"/>
  <c r="AD60" i="9" s="1"/>
  <c r="R64" i="9"/>
  <c r="AC64" i="9"/>
  <c r="AD64" i="9" s="1"/>
  <c r="AC93" i="9"/>
  <c r="AD93" i="9" s="1"/>
  <c r="V72" i="8"/>
  <c r="AI90" i="8"/>
  <c r="AJ90" i="8" s="1"/>
  <c r="AI14" i="8"/>
  <c r="AJ14" i="8" s="1"/>
  <c r="AI26" i="8"/>
  <c r="AJ26" i="8" s="1"/>
  <c r="AI42" i="8"/>
  <c r="AJ42" i="8" s="1"/>
  <c r="AI47" i="8"/>
  <c r="AJ47" i="8" s="1"/>
  <c r="AI60" i="8"/>
  <c r="AJ60" i="8" s="1"/>
  <c r="AI61" i="8"/>
  <c r="AJ61" i="8" s="1"/>
  <c r="AI67" i="8"/>
  <c r="AJ67" i="8" s="1"/>
  <c r="AI71" i="8"/>
  <c r="AJ71" i="8" s="1"/>
  <c r="AI87" i="8"/>
  <c r="AJ87" i="8" s="1"/>
  <c r="R34" i="9"/>
  <c r="N38" i="9"/>
  <c r="X38" i="9" s="1"/>
  <c r="AH103" i="8"/>
  <c r="N45" i="8"/>
  <c r="AF45" i="8"/>
  <c r="AG45" i="8" s="1"/>
  <c r="P45" i="8"/>
  <c r="AM45" i="8" s="1"/>
  <c r="AF46" i="8"/>
  <c r="AG46" i="8" s="1"/>
  <c r="P46" i="8"/>
  <c r="N46" i="8"/>
  <c r="X46" i="8" s="1"/>
  <c r="P49" i="8"/>
  <c r="AF49" i="8"/>
  <c r="AG49" i="8" s="1"/>
  <c r="N49" i="8"/>
  <c r="AF50" i="8"/>
  <c r="AG50" i="8" s="1"/>
  <c r="N50" i="8"/>
  <c r="P50" i="8"/>
  <c r="AM50" i="8" s="1"/>
  <c r="N52" i="8"/>
  <c r="X52" i="8" s="1"/>
  <c r="P52" i="8"/>
  <c r="AF52" i="8"/>
  <c r="AG52" i="8" s="1"/>
  <c r="P55" i="8"/>
  <c r="AM55" i="8" s="1"/>
  <c r="AF55" i="8"/>
  <c r="AG55" i="8" s="1"/>
  <c r="N55" i="8"/>
  <c r="N56" i="8"/>
  <c r="O56" i="8" s="1"/>
  <c r="Y56" i="8" s="1"/>
  <c r="AF56" i="8"/>
  <c r="AG56" i="8" s="1"/>
  <c r="P56" i="8"/>
  <c r="AM56" i="8" s="1"/>
  <c r="P57" i="8"/>
  <c r="AF57" i="8"/>
  <c r="AG57" i="8" s="1"/>
  <c r="N57" i="8"/>
  <c r="AF58" i="8"/>
  <c r="AG58" i="8" s="1"/>
  <c r="N58" i="8"/>
  <c r="P58" i="8"/>
  <c r="P59" i="8"/>
  <c r="AM59" i="8" s="1"/>
  <c r="N59" i="8"/>
  <c r="AF59" i="8"/>
  <c r="AG59" i="8" s="1"/>
  <c r="P63" i="8"/>
  <c r="AM63" i="8" s="1"/>
  <c r="AF63" i="8"/>
  <c r="AG63" i="8" s="1"/>
  <c r="N63" i="8"/>
  <c r="AF73" i="8"/>
  <c r="AG73" i="8" s="1"/>
  <c r="P73" i="8"/>
  <c r="N73" i="8"/>
  <c r="AF74" i="8"/>
  <c r="AG74" i="8" s="1"/>
  <c r="N74" i="8"/>
  <c r="P74" i="8"/>
  <c r="P75" i="8"/>
  <c r="AM75" i="8" s="1"/>
  <c r="N75" i="8"/>
  <c r="AF75" i="8"/>
  <c r="AG75" i="8" s="1"/>
  <c r="AF81" i="8"/>
  <c r="AG81" i="8" s="1"/>
  <c r="P81" i="8"/>
  <c r="N81" i="8"/>
  <c r="AF82" i="8"/>
  <c r="AG82" i="8" s="1"/>
  <c r="N82" i="8"/>
  <c r="P82" i="8"/>
  <c r="AM82" i="8" s="1"/>
  <c r="P83" i="8"/>
  <c r="N83" i="8"/>
  <c r="AF83" i="8"/>
  <c r="AG83" i="8" s="1"/>
  <c r="AF97" i="8"/>
  <c r="AG97" i="8" s="1"/>
  <c r="P97" i="8"/>
  <c r="N97" i="8"/>
  <c r="AF98" i="8"/>
  <c r="AG98" i="8" s="1"/>
  <c r="N98" i="8"/>
  <c r="P98" i="8"/>
  <c r="AM98" i="8" s="1"/>
  <c r="N100" i="8"/>
  <c r="X100" i="8" s="1"/>
  <c r="AF100" i="8"/>
  <c r="AG100" i="8" s="1"/>
  <c r="P100" i="8"/>
  <c r="AC46" i="8"/>
  <c r="AD46" i="8" s="1"/>
  <c r="AI50" i="8"/>
  <c r="AJ50" i="8" s="1"/>
  <c r="AC52" i="8"/>
  <c r="AD52" i="8" s="1"/>
  <c r="V59" i="8"/>
  <c r="V63" i="8"/>
  <c r="AI69" i="8"/>
  <c r="AJ69" i="8" s="1"/>
  <c r="V75" i="8"/>
  <c r="AI77" i="8"/>
  <c r="AJ77" i="8" s="1"/>
  <c r="V83" i="8"/>
  <c r="AI85" i="8"/>
  <c r="AJ85" i="8" s="1"/>
  <c r="AI98" i="8"/>
  <c r="AJ98" i="8" s="1"/>
  <c r="AC100" i="8"/>
  <c r="AD100" i="8" s="1"/>
  <c r="V22" i="9"/>
  <c r="R30" i="9"/>
  <c r="R39" i="9"/>
  <c r="V42" i="9"/>
  <c r="N46" i="9"/>
  <c r="X46" i="9" s="1"/>
  <c r="V48" i="9"/>
  <c r="AC53" i="9"/>
  <c r="AD53" i="9" s="1"/>
  <c r="V53" i="9"/>
  <c r="AC77" i="9"/>
  <c r="AD77" i="9" s="1"/>
  <c r="AC88" i="9"/>
  <c r="AD88" i="9" s="1"/>
  <c r="V96" i="9"/>
  <c r="V101" i="9"/>
  <c r="N48" i="8"/>
  <c r="X48" i="8" s="1"/>
  <c r="AF48" i="8"/>
  <c r="AG48" i="8" s="1"/>
  <c r="P48" i="8"/>
  <c r="N69" i="8"/>
  <c r="AF69" i="8"/>
  <c r="AG69" i="8" s="1"/>
  <c r="P69" i="8"/>
  <c r="AM69" i="8" s="1"/>
  <c r="P77" i="8"/>
  <c r="N77" i="8"/>
  <c r="AF77" i="8"/>
  <c r="AG77" i="8" s="1"/>
  <c r="P85" i="8"/>
  <c r="AM85" i="8" s="1"/>
  <c r="N85" i="8"/>
  <c r="AF85" i="8"/>
  <c r="AG85" i="8" s="1"/>
  <c r="N92" i="8"/>
  <c r="AF92" i="8"/>
  <c r="AG92" i="8" s="1"/>
  <c r="P92" i="8"/>
  <c r="P99" i="8"/>
  <c r="N99" i="8"/>
  <c r="AF99" i="8"/>
  <c r="AG99" i="8" s="1"/>
  <c r="P65" i="8"/>
  <c r="AF65" i="8"/>
  <c r="AG65" i="8" s="1"/>
  <c r="N65" i="8"/>
  <c r="N72" i="8"/>
  <c r="X72" i="8" s="1"/>
  <c r="P72" i="8"/>
  <c r="AM72" i="8" s="1"/>
  <c r="AF72" i="8"/>
  <c r="AG72" i="8" s="1"/>
  <c r="N88" i="8"/>
  <c r="P88" i="8"/>
  <c r="AF88" i="8"/>
  <c r="AG88" i="8" s="1"/>
  <c r="P93" i="8"/>
  <c r="N93" i="8"/>
  <c r="AF93" i="8"/>
  <c r="AG93" i="8" s="1"/>
  <c r="AC48" i="8"/>
  <c r="AD48" i="8" s="1"/>
  <c r="AI86" i="8"/>
  <c r="AJ86" i="8" s="1"/>
  <c r="AI92" i="8"/>
  <c r="AJ92" i="8" s="1"/>
  <c r="AI66" i="8"/>
  <c r="AJ66" i="8" s="1"/>
  <c r="AI83" i="8"/>
  <c r="AJ83" i="8" s="1"/>
  <c r="AI88" i="8"/>
  <c r="AJ88" i="8" s="1"/>
  <c r="V100" i="8"/>
  <c r="P51" i="8"/>
  <c r="AF51" i="8"/>
  <c r="AG51" i="8" s="1"/>
  <c r="N51" i="8"/>
  <c r="AF70" i="8"/>
  <c r="AG70" i="8" s="1"/>
  <c r="P70" i="8"/>
  <c r="N70" i="8"/>
  <c r="AF78" i="8"/>
  <c r="AG78" i="8" s="1"/>
  <c r="P78" i="8"/>
  <c r="N78" i="8"/>
  <c r="N80" i="8"/>
  <c r="X80" i="8" s="1"/>
  <c r="P80" i="8"/>
  <c r="AF80" i="8"/>
  <c r="AG80" i="8" s="1"/>
  <c r="AF86" i="8"/>
  <c r="AG86" i="8" s="1"/>
  <c r="P86" i="8"/>
  <c r="N86" i="8"/>
  <c r="AF94" i="8"/>
  <c r="AG94" i="8" s="1"/>
  <c r="P94" i="8"/>
  <c r="N94" i="8"/>
  <c r="N96" i="8"/>
  <c r="X96" i="8" s="1"/>
  <c r="P96" i="8"/>
  <c r="AF96" i="8"/>
  <c r="AG96" i="8" s="1"/>
  <c r="AC47" i="8"/>
  <c r="AD47" i="8" s="1"/>
  <c r="P47" i="8"/>
  <c r="AM47" i="8" s="1"/>
  <c r="N47" i="8"/>
  <c r="X47" i="8" s="1"/>
  <c r="AF47" i="8"/>
  <c r="AG47" i="8" s="1"/>
  <c r="AF66" i="8"/>
  <c r="AG66" i="8" s="1"/>
  <c r="N66" i="8"/>
  <c r="P66" i="8"/>
  <c r="AM66" i="8" s="1"/>
  <c r="N68" i="8"/>
  <c r="X68" i="8" s="1"/>
  <c r="AF68" i="8"/>
  <c r="AG68" i="8" s="1"/>
  <c r="P68" i="8"/>
  <c r="P71" i="8"/>
  <c r="AM71" i="8" s="1"/>
  <c r="AF71" i="8"/>
  <c r="AG71" i="8" s="1"/>
  <c r="N71" i="8"/>
  <c r="P79" i="8"/>
  <c r="AM79" i="8" s="1"/>
  <c r="AF79" i="8"/>
  <c r="AG79" i="8" s="1"/>
  <c r="N79" i="8"/>
  <c r="P87" i="8"/>
  <c r="AM87" i="8" s="1"/>
  <c r="AF87" i="8"/>
  <c r="AG87" i="8" s="1"/>
  <c r="N87" i="8"/>
  <c r="AF90" i="8"/>
  <c r="AG90" i="8" s="1"/>
  <c r="N90" i="8"/>
  <c r="P90" i="8"/>
  <c r="P91" i="8"/>
  <c r="AM91" i="8" s="1"/>
  <c r="N91" i="8"/>
  <c r="AF91" i="8"/>
  <c r="AG91" i="8" s="1"/>
  <c r="P95" i="8"/>
  <c r="AF95" i="8"/>
  <c r="AG95" i="8" s="1"/>
  <c r="N95" i="8"/>
  <c r="N53" i="8"/>
  <c r="AF53" i="8"/>
  <c r="AG53" i="8" s="1"/>
  <c r="P53" i="8"/>
  <c r="AM53" i="8" s="1"/>
  <c r="AF54" i="8"/>
  <c r="AG54" i="8" s="1"/>
  <c r="P54" i="8"/>
  <c r="N54" i="8"/>
  <c r="N60" i="8"/>
  <c r="O60" i="8" s="1"/>
  <c r="Y60" i="8" s="1"/>
  <c r="P60" i="8"/>
  <c r="AM60" i="8" s="1"/>
  <c r="AF60" i="8"/>
  <c r="AG60" i="8" s="1"/>
  <c r="N61" i="8"/>
  <c r="AF61" i="8"/>
  <c r="AG61" i="8" s="1"/>
  <c r="P61" i="8"/>
  <c r="AF62" i="8"/>
  <c r="AG62" i="8" s="1"/>
  <c r="P62" i="8"/>
  <c r="N62" i="8"/>
  <c r="N64" i="8"/>
  <c r="X64" i="8" s="1"/>
  <c r="AF64" i="8"/>
  <c r="AG64" i="8" s="1"/>
  <c r="P64" i="8"/>
  <c r="AM64" i="8" s="1"/>
  <c r="P67" i="8"/>
  <c r="N67" i="8"/>
  <c r="AF67" i="8"/>
  <c r="AG67" i="8" s="1"/>
  <c r="N76" i="8"/>
  <c r="X76" i="8" s="1"/>
  <c r="AF76" i="8"/>
  <c r="AG76" i="8" s="1"/>
  <c r="P76" i="8"/>
  <c r="AM76" i="8" s="1"/>
  <c r="N84" i="8"/>
  <c r="X84" i="8" s="1"/>
  <c r="AF84" i="8"/>
  <c r="AG84" i="8" s="1"/>
  <c r="P84" i="8"/>
  <c r="AM84" i="8" s="1"/>
  <c r="AF89" i="8"/>
  <c r="AG89" i="8" s="1"/>
  <c r="P89" i="8"/>
  <c r="N89" i="8"/>
  <c r="P101" i="8"/>
  <c r="AM101" i="8" s="1"/>
  <c r="N101" i="8"/>
  <c r="AF101" i="8"/>
  <c r="AG101" i="8" s="1"/>
  <c r="AF102" i="8"/>
  <c r="AG102" i="8" s="1"/>
  <c r="P102" i="8"/>
  <c r="N102" i="8"/>
  <c r="V46" i="8"/>
  <c r="AI46" i="8"/>
  <c r="AJ46" i="8" s="1"/>
  <c r="V51" i="8"/>
  <c r="AI70" i="8"/>
  <c r="AJ70" i="8" s="1"/>
  <c r="AI78" i="8"/>
  <c r="AJ78" i="8" s="1"/>
  <c r="AC80" i="8"/>
  <c r="AD80" i="8" s="1"/>
  <c r="AI94" i="8"/>
  <c r="AJ94" i="8" s="1"/>
  <c r="AC96" i="8"/>
  <c r="AD96" i="8" s="1"/>
  <c r="V99" i="8"/>
  <c r="S48" i="8"/>
  <c r="R52" i="8"/>
  <c r="V52" i="8"/>
  <c r="AI52" i="8"/>
  <c r="AJ52" i="8" s="1"/>
  <c r="AI59" i="8"/>
  <c r="AJ59" i="8" s="1"/>
  <c r="AI63" i="8"/>
  <c r="AJ63" i="8" s="1"/>
  <c r="AC68" i="8"/>
  <c r="AD68" i="8" s="1"/>
  <c r="AI75" i="8"/>
  <c r="AJ75" i="8" s="1"/>
  <c r="V79" i="8"/>
  <c r="S80" i="8"/>
  <c r="V91" i="8"/>
  <c r="V95" i="8"/>
  <c r="S96" i="8"/>
  <c r="R100" i="8"/>
  <c r="AI100" i="8"/>
  <c r="AJ100" i="8" s="1"/>
  <c r="V60" i="9"/>
  <c r="R61" i="9"/>
  <c r="V61" i="9"/>
  <c r="N73" i="9"/>
  <c r="O73" i="9" s="1"/>
  <c r="Y73" i="9" s="1"/>
  <c r="AI45" i="8"/>
  <c r="AJ45" i="8" s="1"/>
  <c r="S47" i="8"/>
  <c r="R48" i="8"/>
  <c r="V48" i="8"/>
  <c r="AI48" i="8"/>
  <c r="AJ48" i="8" s="1"/>
  <c r="AI49" i="8"/>
  <c r="AJ49" i="8" s="1"/>
  <c r="AI51" i="8"/>
  <c r="AJ51" i="8" s="1"/>
  <c r="AI54" i="8"/>
  <c r="AJ54" i="8" s="1"/>
  <c r="AI55" i="8"/>
  <c r="AJ55" i="8" s="1"/>
  <c r="AI56" i="8"/>
  <c r="AJ56" i="8" s="1"/>
  <c r="S57" i="8"/>
  <c r="AI57" i="8"/>
  <c r="AJ57" i="8" s="1"/>
  <c r="AI58" i="8"/>
  <c r="AJ58" i="8" s="1"/>
  <c r="R59" i="8"/>
  <c r="AI62" i="8"/>
  <c r="AJ62" i="8" s="1"/>
  <c r="R63" i="8"/>
  <c r="V64" i="8"/>
  <c r="V67" i="8"/>
  <c r="S68" i="8"/>
  <c r="V71" i="8"/>
  <c r="AI72" i="8"/>
  <c r="AJ72" i="8" s="1"/>
  <c r="AI73" i="8"/>
  <c r="AJ73" i="8" s="1"/>
  <c r="AC74" i="8"/>
  <c r="AD74" i="8" s="1"/>
  <c r="AI74" i="8"/>
  <c r="AJ74" i="8" s="1"/>
  <c r="R75" i="8"/>
  <c r="R80" i="8"/>
  <c r="V80" i="8"/>
  <c r="AI80" i="8"/>
  <c r="AJ80" i="8" s="1"/>
  <c r="AI81" i="8"/>
  <c r="AJ81" i="8" s="1"/>
  <c r="AC82" i="8"/>
  <c r="AD82" i="8" s="1"/>
  <c r="AI82" i="8"/>
  <c r="AJ82" i="8" s="1"/>
  <c r="R83" i="8"/>
  <c r="V87" i="8"/>
  <c r="AC90" i="8"/>
  <c r="AD90" i="8" s="1"/>
  <c r="R92" i="8"/>
  <c r="AC92" i="8"/>
  <c r="AD92" i="8" s="1"/>
  <c r="R96" i="8"/>
  <c r="V96" i="8"/>
  <c r="AI96" i="8"/>
  <c r="AJ96" i="8" s="1"/>
  <c r="AI97" i="8"/>
  <c r="AJ97" i="8" s="1"/>
  <c r="AI99" i="8"/>
  <c r="AJ99" i="8" s="1"/>
  <c r="AI102" i="8"/>
  <c r="AJ102" i="8" s="1"/>
  <c r="AC61" i="9"/>
  <c r="AD61" i="9" s="1"/>
  <c r="AC73" i="9"/>
  <c r="AD73" i="9" s="1"/>
  <c r="S93" i="9"/>
  <c r="AI12" i="8"/>
  <c r="AJ12" i="8" s="1"/>
  <c r="AI19" i="8"/>
  <c r="AJ19" i="8" s="1"/>
  <c r="AI20" i="8"/>
  <c r="AJ20" i="8" s="1"/>
  <c r="AI27" i="8"/>
  <c r="AJ27" i="8" s="1"/>
  <c r="AI28" i="8"/>
  <c r="AJ28" i="8" s="1"/>
  <c r="AI35" i="8"/>
  <c r="AJ35" i="8" s="1"/>
  <c r="AI36" i="8"/>
  <c r="AJ36" i="8" s="1"/>
  <c r="AI37" i="8"/>
  <c r="AJ37" i="8" s="1"/>
  <c r="AI43" i="8"/>
  <c r="AJ43" i="8" s="1"/>
  <c r="AI31" i="8"/>
  <c r="AJ31" i="8" s="1"/>
  <c r="AI39" i="8"/>
  <c r="AJ39" i="8" s="1"/>
  <c r="AC7" i="8"/>
  <c r="AD7" i="8" s="1"/>
  <c r="P7" i="8"/>
  <c r="AM7" i="8" s="1"/>
  <c r="AF7" i="8"/>
  <c r="AG7" i="8" s="1"/>
  <c r="N7" i="8"/>
  <c r="AF28" i="8"/>
  <c r="AG28" i="8" s="1"/>
  <c r="P28" i="8"/>
  <c r="N28" i="8"/>
  <c r="W29" i="8"/>
  <c r="N29" i="8"/>
  <c r="AF29" i="8"/>
  <c r="AG29" i="8" s="1"/>
  <c r="P29" i="8"/>
  <c r="AM29" i="8" s="1"/>
  <c r="AF36" i="8"/>
  <c r="AG36" i="8" s="1"/>
  <c r="P36" i="8"/>
  <c r="N36" i="8"/>
  <c r="AF44" i="8"/>
  <c r="AG44" i="8" s="1"/>
  <c r="P44" i="8"/>
  <c r="N44" i="8"/>
  <c r="W13" i="8"/>
  <c r="N13" i="8"/>
  <c r="AF13" i="8"/>
  <c r="AG13" i="8" s="1"/>
  <c r="P13" i="8"/>
  <c r="AM13" i="8" s="1"/>
  <c r="AF14" i="8"/>
  <c r="AG14" i="8" s="1"/>
  <c r="N14" i="8"/>
  <c r="X14" i="8" s="1"/>
  <c r="P14" i="8"/>
  <c r="W10" i="8"/>
  <c r="P10" i="8"/>
  <c r="AM10" i="8" s="1"/>
  <c r="N10" i="8"/>
  <c r="AF10" i="8"/>
  <c r="AG10" i="8" s="1"/>
  <c r="AC11" i="8"/>
  <c r="AD11" i="8" s="1"/>
  <c r="AF11" i="8"/>
  <c r="AG11" i="8" s="1"/>
  <c r="N11" i="8"/>
  <c r="P11" i="8"/>
  <c r="AM11" i="8" s="1"/>
  <c r="W12" i="8"/>
  <c r="AF12" i="8"/>
  <c r="AG12" i="8" s="1"/>
  <c r="P12" i="8"/>
  <c r="N12" i="8"/>
  <c r="O12" i="8" s="1"/>
  <c r="Y12" i="8" s="1"/>
  <c r="R19" i="8"/>
  <c r="AF19" i="8"/>
  <c r="AG19" i="8" s="1"/>
  <c r="P19" i="8"/>
  <c r="N19" i="8"/>
  <c r="X19" i="8" s="1"/>
  <c r="W24" i="8"/>
  <c r="AF24" i="8"/>
  <c r="AG24" i="8" s="1"/>
  <c r="P24" i="8"/>
  <c r="N24" i="8"/>
  <c r="W25" i="8"/>
  <c r="N25" i="8"/>
  <c r="AF25" i="8"/>
  <c r="AG25" i="8" s="1"/>
  <c r="P25" i="8"/>
  <c r="AM25" i="8" s="1"/>
  <c r="P26" i="8"/>
  <c r="N26" i="8"/>
  <c r="X26" i="8" s="1"/>
  <c r="AF26" i="8"/>
  <c r="AG26" i="8" s="1"/>
  <c r="AF32" i="8"/>
  <c r="AG32" i="8" s="1"/>
  <c r="P32" i="8"/>
  <c r="N32" i="8"/>
  <c r="W33" i="8"/>
  <c r="N33" i="8"/>
  <c r="AF33" i="8"/>
  <c r="AG33" i="8" s="1"/>
  <c r="P33" i="8"/>
  <c r="AM33" i="8" s="1"/>
  <c r="N34" i="8"/>
  <c r="O34" i="8" s="1"/>
  <c r="Y34" i="8" s="1"/>
  <c r="AF34" i="8"/>
  <c r="AG34" i="8" s="1"/>
  <c r="P34" i="8"/>
  <c r="AF40" i="8"/>
  <c r="AG40" i="8" s="1"/>
  <c r="P40" i="8"/>
  <c r="N40" i="8"/>
  <c r="W41" i="8"/>
  <c r="N41" i="8"/>
  <c r="AF41" i="8"/>
  <c r="AG41" i="8" s="1"/>
  <c r="P41" i="8"/>
  <c r="AM41" i="8" s="1"/>
  <c r="N42" i="8"/>
  <c r="X42" i="8" s="1"/>
  <c r="AF42" i="8"/>
  <c r="AG42" i="8" s="1"/>
  <c r="P42" i="8"/>
  <c r="AI21" i="8"/>
  <c r="AJ21" i="8" s="1"/>
  <c r="AI10" i="8"/>
  <c r="AJ10" i="8" s="1"/>
  <c r="AI11" i="8"/>
  <c r="AJ11" i="8" s="1"/>
  <c r="AI23" i="8"/>
  <c r="AJ23" i="8" s="1"/>
  <c r="AI24" i="8"/>
  <c r="AJ24" i="8" s="1"/>
  <c r="AI25" i="8"/>
  <c r="AJ25" i="8" s="1"/>
  <c r="AI32" i="8"/>
  <c r="AJ32" i="8" s="1"/>
  <c r="AI33" i="8"/>
  <c r="AJ33" i="8" s="1"/>
  <c r="AI40" i="8"/>
  <c r="AJ40" i="8" s="1"/>
  <c r="AI41" i="8"/>
  <c r="AJ41" i="8" s="1"/>
  <c r="W8" i="8"/>
  <c r="AF8" i="8"/>
  <c r="AG8" i="8" s="1"/>
  <c r="P8" i="8"/>
  <c r="N8" i="8"/>
  <c r="O8" i="8" s="1"/>
  <c r="Y8" i="8" s="1"/>
  <c r="AC15" i="8"/>
  <c r="AD15" i="8" s="1"/>
  <c r="AF15" i="8"/>
  <c r="AG15" i="8" s="1"/>
  <c r="P15" i="8"/>
  <c r="N15" i="8"/>
  <c r="X15" i="8" s="1"/>
  <c r="AC23" i="8"/>
  <c r="AD23" i="8" s="1"/>
  <c r="AF23" i="8"/>
  <c r="AG23" i="8" s="1"/>
  <c r="P23" i="8"/>
  <c r="N23" i="8"/>
  <c r="X23" i="8" s="1"/>
  <c r="AF30" i="8"/>
  <c r="AG30" i="8" s="1"/>
  <c r="N30" i="8"/>
  <c r="X30" i="8" s="1"/>
  <c r="P30" i="8"/>
  <c r="W37" i="8"/>
  <c r="N37" i="8"/>
  <c r="AF37" i="8"/>
  <c r="AG37" i="8" s="1"/>
  <c r="P37" i="8"/>
  <c r="AM37" i="8" s="1"/>
  <c r="AF38" i="8"/>
  <c r="AG38" i="8" s="1"/>
  <c r="P38" i="8"/>
  <c r="N38" i="8"/>
  <c r="X38" i="8" s="1"/>
  <c r="AF20" i="8"/>
  <c r="AG20" i="8" s="1"/>
  <c r="P20" i="8"/>
  <c r="N20" i="8"/>
  <c r="W21" i="8"/>
  <c r="N21" i="8"/>
  <c r="AF21" i="8"/>
  <c r="AG21" i="8" s="1"/>
  <c r="P21" i="8"/>
  <c r="AM21" i="8" s="1"/>
  <c r="AF22" i="8"/>
  <c r="AG22" i="8" s="1"/>
  <c r="N22" i="8"/>
  <c r="X22" i="8" s="1"/>
  <c r="P22" i="8"/>
  <c r="R27" i="8"/>
  <c r="AF27" i="8"/>
  <c r="AG27" i="8" s="1"/>
  <c r="P27" i="8"/>
  <c r="N27" i="8"/>
  <c r="X27" i="8" s="1"/>
  <c r="AC35" i="8"/>
  <c r="AD35" i="8" s="1"/>
  <c r="AF35" i="8"/>
  <c r="AG35" i="8" s="1"/>
  <c r="P35" i="8"/>
  <c r="N35" i="8"/>
  <c r="X35" i="8" s="1"/>
  <c r="AC43" i="8"/>
  <c r="AD43" i="8" s="1"/>
  <c r="AF43" i="8"/>
  <c r="AG43" i="8" s="1"/>
  <c r="P43" i="8"/>
  <c r="N43" i="8"/>
  <c r="X43" i="8" s="1"/>
  <c r="N9" i="8"/>
  <c r="X9" i="8" s="1"/>
  <c r="AF9" i="8"/>
  <c r="AG9" i="8" s="1"/>
  <c r="P9" i="8"/>
  <c r="AF16" i="8"/>
  <c r="AG16" i="8" s="1"/>
  <c r="P16" i="8"/>
  <c r="N16" i="8"/>
  <c r="W17" i="8"/>
  <c r="N17" i="8"/>
  <c r="AF17" i="8"/>
  <c r="AG17" i="8" s="1"/>
  <c r="P17" i="8"/>
  <c r="AM17" i="8" s="1"/>
  <c r="P18" i="8"/>
  <c r="N18" i="8"/>
  <c r="X18" i="8" s="1"/>
  <c r="AF18" i="8"/>
  <c r="AG18" i="8" s="1"/>
  <c r="AC31" i="8"/>
  <c r="AD31" i="8" s="1"/>
  <c r="AF31" i="8"/>
  <c r="AG31" i="8" s="1"/>
  <c r="P31" i="8"/>
  <c r="N31" i="8"/>
  <c r="X31" i="8" s="1"/>
  <c r="W39" i="8"/>
  <c r="AF39" i="8"/>
  <c r="AG39" i="8" s="1"/>
  <c r="P39" i="8"/>
  <c r="N39" i="8"/>
  <c r="X39" i="8" s="1"/>
  <c r="AI7" i="8"/>
  <c r="AJ7" i="8" s="1"/>
  <c r="AI29" i="8"/>
  <c r="AJ29" i="8" s="1"/>
  <c r="AI44" i="8"/>
  <c r="AJ44" i="8" s="1"/>
  <c r="AI13" i="8"/>
  <c r="AJ13" i="8" s="1"/>
  <c r="AI8" i="8"/>
  <c r="AJ8" i="8" s="1"/>
  <c r="AI15" i="8"/>
  <c r="AJ15" i="8" s="1"/>
  <c r="AI16" i="8"/>
  <c r="AJ16" i="8" s="1"/>
  <c r="AI17" i="8"/>
  <c r="AJ17" i="8" s="1"/>
  <c r="AI30" i="8"/>
  <c r="AJ30" i="8" s="1"/>
  <c r="AI38" i="8"/>
  <c r="AJ38" i="8" s="1"/>
  <c r="R31" i="8"/>
  <c r="N29" i="9"/>
  <c r="O29" i="9" s="1"/>
  <c r="Y29" i="9" s="1"/>
  <c r="R23" i="8"/>
  <c r="S31" i="8"/>
  <c r="W31" i="8"/>
  <c r="AC19" i="8"/>
  <c r="AD19" i="8" s="1"/>
  <c r="S23" i="8"/>
  <c r="W23" i="8"/>
  <c r="AC27" i="8"/>
  <c r="AD27" i="8" s="1"/>
  <c r="R39" i="8"/>
  <c r="AC39" i="8"/>
  <c r="AD39" i="8" s="1"/>
  <c r="P24" i="9"/>
  <c r="AI24" i="9"/>
  <c r="AJ24" i="9" s="1"/>
  <c r="AI32" i="9"/>
  <c r="AJ32" i="9" s="1"/>
  <c r="P40" i="9"/>
  <c r="AC38" i="8"/>
  <c r="AD38" i="8" s="1"/>
  <c r="S15" i="8"/>
  <c r="W16" i="8"/>
  <c r="S35" i="8"/>
  <c r="W35" i="8"/>
  <c r="W43" i="8"/>
  <c r="AC14" i="8"/>
  <c r="AD14" i="8" s="1"/>
  <c r="R15" i="8"/>
  <c r="S19" i="8"/>
  <c r="W19" i="8"/>
  <c r="S27" i="8"/>
  <c r="W27" i="8"/>
  <c r="R35" i="8"/>
  <c r="AC42" i="8"/>
  <c r="AD42" i="8" s="1"/>
  <c r="R43" i="8"/>
  <c r="AF32" i="9"/>
  <c r="AG32" i="9" s="1"/>
  <c r="AI98" i="9"/>
  <c r="AJ98" i="9" s="1"/>
  <c r="W15" i="8"/>
  <c r="AC22" i="8"/>
  <c r="AD22" i="8" s="1"/>
  <c r="AC30" i="8"/>
  <c r="AD30" i="8" s="1"/>
  <c r="S43" i="8"/>
  <c r="AC18" i="8"/>
  <c r="AD18" i="8" s="1"/>
  <c r="AC26" i="8"/>
  <c r="AD26" i="8" s="1"/>
  <c r="AC34" i="8"/>
  <c r="AD34" i="8" s="1"/>
  <c r="S39" i="8"/>
  <c r="S32" i="9"/>
  <c r="P36" i="9"/>
  <c r="AI78" i="9"/>
  <c r="AJ78" i="9" s="1"/>
  <c r="AI102" i="9"/>
  <c r="AJ102" i="9" s="1"/>
  <c r="U103" i="9"/>
  <c r="C8" i="6" s="1"/>
  <c r="AC29" i="9"/>
  <c r="AD29" i="9" s="1"/>
  <c r="AI57" i="9"/>
  <c r="AJ57" i="9" s="1"/>
  <c r="AI85" i="9"/>
  <c r="AJ85" i="9" s="1"/>
  <c r="P101" i="9"/>
  <c r="S101" i="9"/>
  <c r="W101" i="9"/>
  <c r="AI101" i="9"/>
  <c r="AJ101" i="9" s="1"/>
  <c r="R31" i="9"/>
  <c r="P32" i="9"/>
  <c r="R38" i="9"/>
  <c r="R42" i="9"/>
  <c r="R46" i="9"/>
  <c r="P48" i="9"/>
  <c r="N49" i="9"/>
  <c r="X49" i="9" s="1"/>
  <c r="P51" i="9"/>
  <c r="AM51" i="9" s="1"/>
  <c r="W51" i="9"/>
  <c r="N52" i="9"/>
  <c r="O52" i="9" s="1"/>
  <c r="Y52" i="9" s="1"/>
  <c r="AI53" i="9"/>
  <c r="AJ53" i="9" s="1"/>
  <c r="AI54" i="9"/>
  <c r="AJ54" i="9" s="1"/>
  <c r="AC56" i="9"/>
  <c r="AD56" i="9" s="1"/>
  <c r="R60" i="9"/>
  <c r="N61" i="9"/>
  <c r="O61" i="9" s="1"/>
  <c r="Y61" i="9" s="1"/>
  <c r="AI66" i="9"/>
  <c r="AJ66" i="9" s="1"/>
  <c r="P69" i="9"/>
  <c r="S69" i="9"/>
  <c r="W69" i="9"/>
  <c r="AI69" i="9"/>
  <c r="AJ69" i="9" s="1"/>
  <c r="AI70" i="9"/>
  <c r="AJ70" i="9" s="1"/>
  <c r="P73" i="9"/>
  <c r="S73" i="9"/>
  <c r="W73" i="9"/>
  <c r="AI73" i="9"/>
  <c r="AJ73" i="9" s="1"/>
  <c r="AI74" i="9"/>
  <c r="AJ74" i="9" s="1"/>
  <c r="R76" i="9"/>
  <c r="AI82" i="9"/>
  <c r="AJ82" i="9" s="1"/>
  <c r="AC84" i="9"/>
  <c r="AD84" i="9" s="1"/>
  <c r="R88" i="9"/>
  <c r="N89" i="9"/>
  <c r="X89" i="9" s="1"/>
  <c r="AI94" i="9"/>
  <c r="AJ94" i="9" s="1"/>
  <c r="R101" i="9"/>
  <c r="AF31" i="9"/>
  <c r="AG31" i="9" s="1"/>
  <c r="AC24" i="9"/>
  <c r="AD24" i="9" s="1"/>
  <c r="AC26" i="9"/>
  <c r="AD26" i="9" s="1"/>
  <c r="N23" i="9"/>
  <c r="X23" i="9" s="1"/>
  <c r="N26" i="9"/>
  <c r="N31" i="9"/>
  <c r="X31" i="9" s="1"/>
  <c r="AC32" i="9"/>
  <c r="AD32" i="9" s="1"/>
  <c r="AI37" i="9"/>
  <c r="AJ37" i="9" s="1"/>
  <c r="AI45" i="9"/>
  <c r="AJ45" i="9" s="1"/>
  <c r="AI47" i="9"/>
  <c r="AJ47" i="9" s="1"/>
  <c r="R56" i="9"/>
  <c r="N57" i="9"/>
  <c r="O57" i="9" s="1"/>
  <c r="Y57" i="9" s="1"/>
  <c r="AI62" i="9"/>
  <c r="AJ62" i="9" s="1"/>
  <c r="R69" i="9"/>
  <c r="R73" i="9"/>
  <c r="N77" i="9"/>
  <c r="X77" i="9" s="1"/>
  <c r="R84" i="9"/>
  <c r="N85" i="9"/>
  <c r="O85" i="9" s="1"/>
  <c r="Y85" i="9" s="1"/>
  <c r="P94" i="9"/>
  <c r="AC96" i="9"/>
  <c r="AD96" i="9" s="1"/>
  <c r="R97" i="9"/>
  <c r="N101" i="9"/>
  <c r="X101" i="9" s="1"/>
  <c r="W54" i="9"/>
  <c r="AI58" i="9"/>
  <c r="AJ58" i="9" s="1"/>
  <c r="AI81" i="9"/>
  <c r="AJ81" i="9" s="1"/>
  <c r="W82" i="9"/>
  <c r="AI86" i="9"/>
  <c r="AJ86" i="9" s="1"/>
  <c r="AI90" i="9"/>
  <c r="AJ90" i="9" s="1"/>
  <c r="S21" i="9"/>
  <c r="P34" i="9"/>
  <c r="S34" i="9"/>
  <c r="W34" i="9"/>
  <c r="S39" i="9"/>
  <c r="W39" i="9"/>
  <c r="S43" i="9"/>
  <c r="AF68" i="9"/>
  <c r="AG68" i="9" s="1"/>
  <c r="AI77" i="9"/>
  <c r="AJ77" i="9" s="1"/>
  <c r="P81" i="9"/>
  <c r="AM81" i="9" s="1"/>
  <c r="W81" i="9"/>
  <c r="AF100" i="9"/>
  <c r="AG100" i="9" s="1"/>
  <c r="N21" i="9"/>
  <c r="O21" i="9" s="1"/>
  <c r="Y21" i="9" s="1"/>
  <c r="AC21" i="9"/>
  <c r="AD21" i="9" s="1"/>
  <c r="R23" i="9"/>
  <c r="AF23" i="9"/>
  <c r="AG23" i="9" s="1"/>
  <c r="S24" i="9"/>
  <c r="AF24" i="9"/>
  <c r="AG24" i="9" s="1"/>
  <c r="R25" i="9"/>
  <c r="P26" i="9"/>
  <c r="S26" i="9"/>
  <c r="W26" i="9"/>
  <c r="P27" i="9"/>
  <c r="S28" i="9"/>
  <c r="AC28" i="9"/>
  <c r="AD28" i="9" s="1"/>
  <c r="P29" i="9"/>
  <c r="P31" i="9"/>
  <c r="S31" i="9"/>
  <c r="N34" i="9"/>
  <c r="AC34" i="9"/>
  <c r="AD34" i="9" s="1"/>
  <c r="AI36" i="9"/>
  <c r="AJ36" i="9" s="1"/>
  <c r="AC38" i="9"/>
  <c r="AD38" i="9" s="1"/>
  <c r="N39" i="9"/>
  <c r="X39" i="9" s="1"/>
  <c r="AI39" i="9"/>
  <c r="AJ39" i="9" s="1"/>
  <c r="AI40" i="9"/>
  <c r="AJ40" i="9" s="1"/>
  <c r="AC42" i="9"/>
  <c r="AD42" i="9" s="1"/>
  <c r="N43" i="9"/>
  <c r="O43" i="9" s="1"/>
  <c r="Y43" i="9" s="1"/>
  <c r="AI43" i="9"/>
  <c r="AJ43" i="9" s="1"/>
  <c r="AI44" i="9"/>
  <c r="AJ44" i="9" s="1"/>
  <c r="AC46" i="9"/>
  <c r="AD46" i="9" s="1"/>
  <c r="N47" i="9"/>
  <c r="O47" i="9" s="1"/>
  <c r="Y47" i="9" s="1"/>
  <c r="O50" i="9"/>
  <c r="Y50" i="9" s="1"/>
  <c r="W50" i="9"/>
  <c r="AI50" i="9"/>
  <c r="AJ50" i="9" s="1"/>
  <c r="R53" i="9"/>
  <c r="P54" i="9"/>
  <c r="AF56" i="9"/>
  <c r="AG56" i="9" s="1"/>
  <c r="R57" i="9"/>
  <c r="P58" i="9"/>
  <c r="AI61" i="9"/>
  <c r="AJ61" i="9" s="1"/>
  <c r="AF64" i="9"/>
  <c r="AG64" i="9" s="1"/>
  <c r="P65" i="9"/>
  <c r="AM65" i="9" s="1"/>
  <c r="S65" i="9"/>
  <c r="W65" i="9"/>
  <c r="R68" i="9"/>
  <c r="R72" i="9"/>
  <c r="AC76" i="9"/>
  <c r="AD76" i="9" s="1"/>
  <c r="R77" i="9"/>
  <c r="R80" i="9"/>
  <c r="N81" i="9"/>
  <c r="X81" i="9" s="1"/>
  <c r="P82" i="9"/>
  <c r="AF84" i="9"/>
  <c r="AG84" i="9" s="1"/>
  <c r="R85" i="9"/>
  <c r="P86" i="9"/>
  <c r="AF88" i="9"/>
  <c r="AG88" i="9" s="1"/>
  <c r="R89" i="9"/>
  <c r="P90" i="9"/>
  <c r="Z93" i="9"/>
  <c r="AI93" i="9"/>
  <c r="AJ93" i="9" s="1"/>
  <c r="AF96" i="9"/>
  <c r="AG96" i="9" s="1"/>
  <c r="P97" i="9"/>
  <c r="AM97" i="9" s="1"/>
  <c r="S97" i="9"/>
  <c r="W97" i="9"/>
  <c r="R100" i="9"/>
  <c r="AI21" i="9"/>
  <c r="AJ21" i="9" s="1"/>
  <c r="P28" i="9"/>
  <c r="P39" i="9"/>
  <c r="AM39" i="9" s="1"/>
  <c r="P43" i="9"/>
  <c r="AM43" i="9" s="1"/>
  <c r="W43" i="9"/>
  <c r="AF72" i="9"/>
  <c r="AG72" i="9" s="1"/>
  <c r="W78" i="9"/>
  <c r="AF80" i="9"/>
  <c r="AG80" i="9" s="1"/>
  <c r="S81" i="9"/>
  <c r="P21" i="9"/>
  <c r="P23" i="9"/>
  <c r="S23" i="9"/>
  <c r="AF28" i="9"/>
  <c r="AG28" i="9" s="1"/>
  <c r="S29" i="9"/>
  <c r="AI29" i="9"/>
  <c r="AJ29" i="9" s="1"/>
  <c r="P38" i="9"/>
  <c r="AC39" i="9"/>
  <c r="AD39" i="9" s="1"/>
  <c r="P42" i="9"/>
  <c r="AC43" i="9"/>
  <c r="AD43" i="9" s="1"/>
  <c r="P46" i="9"/>
  <c r="S47" i="9"/>
  <c r="AC47" i="9"/>
  <c r="AD47" i="9" s="1"/>
  <c r="P50" i="9"/>
  <c r="AC50" i="9"/>
  <c r="AD50" i="9" s="1"/>
  <c r="P53" i="9"/>
  <c r="AM53" i="9" s="1"/>
  <c r="S53" i="9"/>
  <c r="W53" i="9"/>
  <c r="P57" i="9"/>
  <c r="AM57" i="9" s="1"/>
  <c r="S57" i="9"/>
  <c r="W57" i="9"/>
  <c r="AI65" i="9"/>
  <c r="AJ65" i="9" s="1"/>
  <c r="W66" i="9"/>
  <c r="AC68" i="9"/>
  <c r="AD68" i="9" s="1"/>
  <c r="W70" i="9"/>
  <c r="AC72" i="9"/>
  <c r="AD72" i="9" s="1"/>
  <c r="W74" i="9"/>
  <c r="AF76" i="9"/>
  <c r="AG76" i="9" s="1"/>
  <c r="P77" i="9"/>
  <c r="AM77" i="9" s="1"/>
  <c r="S77" i="9"/>
  <c r="W77" i="9"/>
  <c r="AC79" i="9"/>
  <c r="AD79" i="9" s="1"/>
  <c r="AC80" i="9"/>
  <c r="AD80" i="9" s="1"/>
  <c r="R81" i="9"/>
  <c r="P85" i="9"/>
  <c r="AM85" i="9" s="1"/>
  <c r="S85" i="9"/>
  <c r="W85" i="9"/>
  <c r="P89" i="9"/>
  <c r="AM89" i="9" s="1"/>
  <c r="S89" i="9"/>
  <c r="W89" i="9"/>
  <c r="AI97" i="9"/>
  <c r="AJ97" i="9" s="1"/>
  <c r="W98" i="9"/>
  <c r="AC100" i="9"/>
  <c r="AD100" i="9" s="1"/>
  <c r="W102" i="9"/>
  <c r="AF22" i="9"/>
  <c r="AG22" i="9" s="1"/>
  <c r="AI26" i="9"/>
  <c r="AJ26" i="9" s="1"/>
  <c r="AF35" i="9"/>
  <c r="AG35" i="9" s="1"/>
  <c r="AF43" i="9"/>
  <c r="AG43" i="9" s="1"/>
  <c r="AF49" i="9"/>
  <c r="AG49" i="9" s="1"/>
  <c r="AC54" i="9"/>
  <c r="AD54" i="9" s="1"/>
  <c r="AF65" i="9"/>
  <c r="AG65" i="9" s="1"/>
  <c r="AC75" i="9"/>
  <c r="AD75" i="9" s="1"/>
  <c r="AI80" i="9"/>
  <c r="AJ80" i="9" s="1"/>
  <c r="Z70" i="9"/>
  <c r="Q70" i="9"/>
  <c r="AF81" i="9"/>
  <c r="AG81" i="9" s="1"/>
  <c r="AI91" i="9"/>
  <c r="AJ91" i="9" s="1"/>
  <c r="S91" i="9"/>
  <c r="V91" i="9"/>
  <c r="R91" i="9"/>
  <c r="N91" i="9"/>
  <c r="P91" i="9"/>
  <c r="AM91" i="9" s="1"/>
  <c r="AF91" i="9"/>
  <c r="AG91" i="9" s="1"/>
  <c r="AC91" i="9"/>
  <c r="AD91" i="9" s="1"/>
  <c r="AI96" i="9"/>
  <c r="AJ96" i="9" s="1"/>
  <c r="AH103" i="9"/>
  <c r="W22" i="9"/>
  <c r="S22" i="9"/>
  <c r="N22" i="9"/>
  <c r="AC22" i="9"/>
  <c r="AD22" i="9" s="1"/>
  <c r="AI22" i="9"/>
  <c r="AJ22" i="9" s="1"/>
  <c r="AC23" i="9"/>
  <c r="AD23" i="9" s="1"/>
  <c r="AF30" i="9"/>
  <c r="AG30" i="9" s="1"/>
  <c r="AI31" i="9"/>
  <c r="AJ31" i="9" s="1"/>
  <c r="AI34" i="9"/>
  <c r="AJ34" i="9" s="1"/>
  <c r="AF40" i="9"/>
  <c r="AG40" i="9" s="1"/>
  <c r="AI59" i="9"/>
  <c r="AJ59" i="9" s="1"/>
  <c r="S59" i="9"/>
  <c r="V59" i="9"/>
  <c r="R59" i="9"/>
  <c r="N59" i="9"/>
  <c r="P59" i="9"/>
  <c r="AM59" i="9" s="1"/>
  <c r="AF59" i="9"/>
  <c r="AG59" i="9" s="1"/>
  <c r="AC59" i="9"/>
  <c r="AD59" i="9" s="1"/>
  <c r="AI64" i="9"/>
  <c r="AJ64" i="9" s="1"/>
  <c r="AF98" i="9"/>
  <c r="AG98" i="9" s="1"/>
  <c r="Z102" i="9"/>
  <c r="Q102" i="9"/>
  <c r="AC102" i="9"/>
  <c r="AD102" i="9" s="1"/>
  <c r="AC41" i="9"/>
  <c r="AD41" i="9" s="1"/>
  <c r="AC55" i="9"/>
  <c r="AD55" i="9" s="1"/>
  <c r="AB103" i="9"/>
  <c r="T103" i="9"/>
  <c r="B8" i="6" s="1"/>
  <c r="AC25" i="9"/>
  <c r="AD25" i="9" s="1"/>
  <c r="R33" i="9"/>
  <c r="AI35" i="9"/>
  <c r="AJ35" i="9" s="1"/>
  <c r="AF37" i="9"/>
  <c r="AG37" i="9" s="1"/>
  <c r="AF45" i="9"/>
  <c r="AG45" i="9" s="1"/>
  <c r="AI23" i="9"/>
  <c r="AJ23" i="9" s="1"/>
  <c r="V35" i="9"/>
  <c r="R35" i="9"/>
  <c r="S35" i="9"/>
  <c r="N35" i="9"/>
  <c r="AI75" i="9"/>
  <c r="AJ75" i="9" s="1"/>
  <c r="S75" i="9"/>
  <c r="V75" i="9"/>
  <c r="R75" i="9"/>
  <c r="N75" i="9"/>
  <c r="P75" i="9"/>
  <c r="AM75" i="9" s="1"/>
  <c r="AF75" i="9"/>
  <c r="AG75" i="9" s="1"/>
  <c r="V27" i="9"/>
  <c r="R27" i="9"/>
  <c r="S27" i="9"/>
  <c r="N27" i="9"/>
  <c r="AI27" i="9"/>
  <c r="AJ27" i="9" s="1"/>
  <c r="AF27" i="9"/>
  <c r="AG27" i="9" s="1"/>
  <c r="AF36" i="9"/>
  <c r="AG36" i="9" s="1"/>
  <c r="AF44" i="9"/>
  <c r="AG44" i="9" s="1"/>
  <c r="AF66" i="9"/>
  <c r="AG66" i="9" s="1"/>
  <c r="AC70" i="9"/>
  <c r="AD70" i="9" s="1"/>
  <c r="W30" i="9"/>
  <c r="S30" i="9"/>
  <c r="N30" i="9"/>
  <c r="AI30" i="9"/>
  <c r="AJ30" i="9" s="1"/>
  <c r="AC30" i="9"/>
  <c r="AD30" i="9" s="1"/>
  <c r="AC31" i="9"/>
  <c r="AD31" i="9" s="1"/>
  <c r="AF39" i="9"/>
  <c r="AG39" i="9" s="1"/>
  <c r="O42" i="9"/>
  <c r="Y42" i="9" s="1"/>
  <c r="X42" i="9"/>
  <c r="Q44" i="9"/>
  <c r="Z44" i="9"/>
  <c r="AF82" i="9"/>
  <c r="AG82" i="9" s="1"/>
  <c r="AC86" i="9"/>
  <c r="AD86" i="9" s="1"/>
  <c r="AF97" i="9"/>
  <c r="AG97" i="9" s="1"/>
  <c r="AC71" i="9"/>
  <c r="AD71" i="9" s="1"/>
  <c r="P25" i="9"/>
  <c r="AM25" i="9" s="1"/>
  <c r="AC33" i="9"/>
  <c r="AD33" i="9" s="1"/>
  <c r="P35" i="9"/>
  <c r="AM35" i="9" s="1"/>
  <c r="AC37" i="9"/>
  <c r="AD37" i="9" s="1"/>
  <c r="AI41" i="9"/>
  <c r="AJ41" i="9" s="1"/>
  <c r="AC45" i="9"/>
  <c r="AD45" i="9" s="1"/>
  <c r="AC87" i="9"/>
  <c r="AD87" i="9" s="1"/>
  <c r="AC36" i="9"/>
  <c r="AD36" i="9" s="1"/>
  <c r="V41" i="9"/>
  <c r="R41" i="9"/>
  <c r="N41" i="9"/>
  <c r="S41" i="9"/>
  <c r="AI42" i="9"/>
  <c r="AJ42" i="9" s="1"/>
  <c r="AC44" i="9"/>
  <c r="AD44" i="9" s="1"/>
  <c r="AI46" i="9"/>
  <c r="AJ46" i="9" s="1"/>
  <c r="AI55" i="9"/>
  <c r="AJ55" i="9" s="1"/>
  <c r="S55" i="9"/>
  <c r="V55" i="9"/>
  <c r="R55" i="9"/>
  <c r="N55" i="9"/>
  <c r="P55" i="9"/>
  <c r="AM55" i="9" s="1"/>
  <c r="AF55" i="9"/>
  <c r="AG55" i="9" s="1"/>
  <c r="AF61" i="9"/>
  <c r="AG61" i="9" s="1"/>
  <c r="AF62" i="9"/>
  <c r="AG62" i="9" s="1"/>
  <c r="Z66" i="9"/>
  <c r="Q66" i="9"/>
  <c r="AC66" i="9"/>
  <c r="AD66" i="9" s="1"/>
  <c r="AI87" i="9"/>
  <c r="AJ87" i="9" s="1"/>
  <c r="S87" i="9"/>
  <c r="V87" i="9"/>
  <c r="R87" i="9"/>
  <c r="N87" i="9"/>
  <c r="P87" i="9"/>
  <c r="AM87" i="9" s="1"/>
  <c r="AF87" i="9"/>
  <c r="AG87" i="9" s="1"/>
  <c r="S48" i="9"/>
  <c r="R48" i="9"/>
  <c r="N48" i="9"/>
  <c r="AC48" i="9"/>
  <c r="AD48" i="9" s="1"/>
  <c r="W52" i="9"/>
  <c r="P52" i="9"/>
  <c r="AM52" i="9" s="1"/>
  <c r="X53" i="9"/>
  <c r="O53" i="9"/>
  <c r="Y53" i="9" s="1"/>
  <c r="AI56" i="9"/>
  <c r="AJ56" i="9" s="1"/>
  <c r="AF57" i="9"/>
  <c r="AG57" i="9" s="1"/>
  <c r="AF58" i="9"/>
  <c r="AG58" i="9" s="1"/>
  <c r="Z62" i="9"/>
  <c r="Q62" i="9"/>
  <c r="AC62" i="9"/>
  <c r="AD62" i="9" s="1"/>
  <c r="AI67" i="9"/>
  <c r="AJ67" i="9" s="1"/>
  <c r="S67" i="9"/>
  <c r="V67" i="9"/>
  <c r="R67" i="9"/>
  <c r="N67" i="9"/>
  <c r="P67" i="9"/>
  <c r="AM67" i="9" s="1"/>
  <c r="AF67" i="9"/>
  <c r="AG67" i="9" s="1"/>
  <c r="X69" i="9"/>
  <c r="O69" i="9"/>
  <c r="Y69" i="9" s="1"/>
  <c r="AI72" i="9"/>
  <c r="AJ72" i="9" s="1"/>
  <c r="AF73" i="9"/>
  <c r="AG73" i="9" s="1"/>
  <c r="AF74" i="9"/>
  <c r="AG74" i="9" s="1"/>
  <c r="Z78" i="9"/>
  <c r="Q78" i="9"/>
  <c r="AC78" i="9"/>
  <c r="AD78" i="9" s="1"/>
  <c r="AI83" i="9"/>
  <c r="AJ83" i="9" s="1"/>
  <c r="S83" i="9"/>
  <c r="V83" i="9"/>
  <c r="R83" i="9"/>
  <c r="N83" i="9"/>
  <c r="P83" i="9"/>
  <c r="AM83" i="9" s="1"/>
  <c r="AF83" i="9"/>
  <c r="AG83" i="9" s="1"/>
  <c r="AI88" i="9"/>
  <c r="AJ88" i="9" s="1"/>
  <c r="AF89" i="9"/>
  <c r="AG89" i="9" s="1"/>
  <c r="AF90" i="9"/>
  <c r="AG90" i="9" s="1"/>
  <c r="AC94" i="9"/>
  <c r="AD94" i="9" s="1"/>
  <c r="AI99" i="9"/>
  <c r="AJ99" i="9" s="1"/>
  <c r="S99" i="9"/>
  <c r="V99" i="9"/>
  <c r="R99" i="9"/>
  <c r="N99" i="9"/>
  <c r="P99" i="9"/>
  <c r="AM99" i="9" s="1"/>
  <c r="AF99" i="9"/>
  <c r="AG99" i="9" s="1"/>
  <c r="P22" i="9"/>
  <c r="AM22" i="9" s="1"/>
  <c r="AF25" i="9"/>
  <c r="AG25" i="9" s="1"/>
  <c r="S33" i="9"/>
  <c r="V33" i="9"/>
  <c r="AF33" i="9"/>
  <c r="AG33" i="9" s="1"/>
  <c r="AC67" i="9"/>
  <c r="AD67" i="9" s="1"/>
  <c r="R21" i="9"/>
  <c r="AF26" i="9"/>
  <c r="AG26" i="9" s="1"/>
  <c r="AC27" i="9"/>
  <c r="AD27" i="9" s="1"/>
  <c r="R29" i="9"/>
  <c r="P33" i="9"/>
  <c r="AM33" i="9" s="1"/>
  <c r="AF34" i="9"/>
  <c r="AG34" i="9" s="1"/>
  <c r="AC35" i="9"/>
  <c r="AD35" i="9" s="1"/>
  <c r="AF41" i="9"/>
  <c r="AG41" i="9" s="1"/>
  <c r="AI49" i="9"/>
  <c r="AJ49" i="9" s="1"/>
  <c r="AC52" i="9"/>
  <c r="AD52" i="9" s="1"/>
  <c r="V28" i="9"/>
  <c r="R28" i="9"/>
  <c r="N28" i="9"/>
  <c r="V37" i="9"/>
  <c r="R37" i="9"/>
  <c r="N37" i="9"/>
  <c r="S37" i="9"/>
  <c r="AI38" i="9"/>
  <c r="AJ38" i="9" s="1"/>
  <c r="AC40" i="9"/>
  <c r="AD40" i="9" s="1"/>
  <c r="V45" i="9"/>
  <c r="R45" i="9"/>
  <c r="N45" i="9"/>
  <c r="S45" i="9"/>
  <c r="AI60" i="9"/>
  <c r="AJ60" i="9" s="1"/>
  <c r="AI71" i="9"/>
  <c r="AJ71" i="9" s="1"/>
  <c r="S71" i="9"/>
  <c r="V71" i="9"/>
  <c r="R71" i="9"/>
  <c r="N71" i="9"/>
  <c r="P71" i="9"/>
  <c r="AM71" i="9" s="1"/>
  <c r="AF71" i="9"/>
  <c r="AG71" i="9" s="1"/>
  <c r="AI76" i="9"/>
  <c r="AJ76" i="9" s="1"/>
  <c r="AF77" i="9"/>
  <c r="AG77" i="9" s="1"/>
  <c r="AF78" i="9"/>
  <c r="AG78" i="9" s="1"/>
  <c r="AC82" i="9"/>
  <c r="AD82" i="9" s="1"/>
  <c r="AI92" i="9"/>
  <c r="AJ92" i="9" s="1"/>
  <c r="AF93" i="9"/>
  <c r="AG93" i="9" s="1"/>
  <c r="AF94" i="9"/>
  <c r="AG94" i="9" s="1"/>
  <c r="Z98" i="9"/>
  <c r="Q98" i="9"/>
  <c r="AC98" i="9"/>
  <c r="AD98" i="9" s="1"/>
  <c r="V24" i="9"/>
  <c r="R24" i="9"/>
  <c r="N24" i="9"/>
  <c r="V32" i="9"/>
  <c r="R32" i="9"/>
  <c r="N32" i="9"/>
  <c r="V36" i="9"/>
  <c r="R36" i="9"/>
  <c r="N36" i="9"/>
  <c r="W38" i="9"/>
  <c r="S38" i="9"/>
  <c r="V40" i="9"/>
  <c r="R40" i="9"/>
  <c r="N40" i="9"/>
  <c r="W42" i="9"/>
  <c r="S42" i="9"/>
  <c r="V44" i="9"/>
  <c r="R44" i="9"/>
  <c r="N44" i="9"/>
  <c r="W46" i="9"/>
  <c r="S46" i="9"/>
  <c r="AF47" i="9"/>
  <c r="AG47" i="9" s="1"/>
  <c r="V51" i="9"/>
  <c r="R51" i="9"/>
  <c r="N51" i="9"/>
  <c r="S51" i="9"/>
  <c r="AI51" i="9"/>
  <c r="AJ51" i="9" s="1"/>
  <c r="AC51" i="9"/>
  <c r="AD51" i="9" s="1"/>
  <c r="AI52" i="9"/>
  <c r="AJ52" i="9" s="1"/>
  <c r="AF53" i="9"/>
  <c r="AG53" i="9" s="1"/>
  <c r="AF54" i="9"/>
  <c r="AG54" i="9" s="1"/>
  <c r="AC58" i="9"/>
  <c r="AD58" i="9" s="1"/>
  <c r="AI63" i="9"/>
  <c r="AJ63" i="9" s="1"/>
  <c r="S63" i="9"/>
  <c r="V63" i="9"/>
  <c r="R63" i="9"/>
  <c r="N63" i="9"/>
  <c r="P63" i="9"/>
  <c r="AM63" i="9" s="1"/>
  <c r="AF63" i="9"/>
  <c r="AG63" i="9" s="1"/>
  <c r="AI68" i="9"/>
  <c r="AJ68" i="9" s="1"/>
  <c r="AF69" i="9"/>
  <c r="AG69" i="9" s="1"/>
  <c r="AF70" i="9"/>
  <c r="AG70" i="9" s="1"/>
  <c r="Z74" i="9"/>
  <c r="Q74" i="9"/>
  <c r="AC74" i="9"/>
  <c r="AD74" i="9" s="1"/>
  <c r="AI79" i="9"/>
  <c r="AJ79" i="9" s="1"/>
  <c r="S79" i="9"/>
  <c r="V79" i="9"/>
  <c r="R79" i="9"/>
  <c r="N79" i="9"/>
  <c r="P79" i="9"/>
  <c r="AM79" i="9" s="1"/>
  <c r="AF79" i="9"/>
  <c r="AG79" i="9" s="1"/>
  <c r="AI84" i="9"/>
  <c r="AJ84" i="9" s="1"/>
  <c r="AF85" i="9"/>
  <c r="AG85" i="9" s="1"/>
  <c r="AF86" i="9"/>
  <c r="AG86" i="9" s="1"/>
  <c r="AC90" i="9"/>
  <c r="AD90" i="9" s="1"/>
  <c r="AI95" i="9"/>
  <c r="AJ95" i="9" s="1"/>
  <c r="S95" i="9"/>
  <c r="V95" i="9"/>
  <c r="R95" i="9"/>
  <c r="N95" i="9"/>
  <c r="P95" i="9"/>
  <c r="AM95" i="9" s="1"/>
  <c r="AF95" i="9"/>
  <c r="AG95" i="9" s="1"/>
  <c r="X97" i="9"/>
  <c r="O97" i="9"/>
  <c r="Y97" i="9" s="1"/>
  <c r="AI100" i="9"/>
  <c r="AJ100" i="9" s="1"/>
  <c r="AF101" i="9"/>
  <c r="AG101" i="9" s="1"/>
  <c r="AF102" i="9"/>
  <c r="AG102" i="9" s="1"/>
  <c r="S25" i="9"/>
  <c r="V25" i="9"/>
  <c r="P30" i="9"/>
  <c r="AM30" i="9" s="1"/>
  <c r="AC83" i="9"/>
  <c r="AD83" i="9" s="1"/>
  <c r="AC99" i="9"/>
  <c r="AD99" i="9" s="1"/>
  <c r="AE103" i="9"/>
  <c r="V21" i="9"/>
  <c r="AF21" i="9"/>
  <c r="AG21" i="9" s="1"/>
  <c r="N25" i="9"/>
  <c r="AI25" i="9"/>
  <c r="AJ25" i="9" s="1"/>
  <c r="AI28" i="9"/>
  <c r="AJ28" i="9" s="1"/>
  <c r="V29" i="9"/>
  <c r="AF29" i="9"/>
  <c r="AG29" i="9" s="1"/>
  <c r="N33" i="9"/>
  <c r="AI33" i="9"/>
  <c r="AJ33" i="9" s="1"/>
  <c r="S36" i="9"/>
  <c r="P37" i="9"/>
  <c r="AM37" i="9" s="1"/>
  <c r="AF38" i="9"/>
  <c r="AG38" i="9" s="1"/>
  <c r="S40" i="9"/>
  <c r="P41" i="9"/>
  <c r="AM41" i="9" s="1"/>
  <c r="AF42" i="9"/>
  <c r="AG42" i="9" s="1"/>
  <c r="S44" i="9"/>
  <c r="P45" i="9"/>
  <c r="AM45" i="9" s="1"/>
  <c r="AF46" i="9"/>
  <c r="AG46" i="9" s="1"/>
  <c r="AD63" i="9"/>
  <c r="AD95" i="9"/>
  <c r="AF52" i="9"/>
  <c r="AG52" i="9" s="1"/>
  <c r="S52" i="9"/>
  <c r="AI48" i="9"/>
  <c r="AJ48" i="9" s="1"/>
  <c r="P49" i="9"/>
  <c r="AM49" i="9" s="1"/>
  <c r="R50" i="9"/>
  <c r="V50" i="9"/>
  <c r="V52" i="9"/>
  <c r="N56" i="9"/>
  <c r="N60" i="9"/>
  <c r="N64" i="9"/>
  <c r="N68" i="9"/>
  <c r="N72" i="9"/>
  <c r="N76" i="9"/>
  <c r="N80" i="9"/>
  <c r="N84" i="9"/>
  <c r="N88" i="9"/>
  <c r="N92" i="9"/>
  <c r="N96" i="9"/>
  <c r="N100" i="9"/>
  <c r="V47" i="9"/>
  <c r="R47" i="9"/>
  <c r="V54" i="9"/>
  <c r="R54" i="9"/>
  <c r="N54" i="9"/>
  <c r="V58" i="9"/>
  <c r="R58" i="9"/>
  <c r="N58" i="9"/>
  <c r="V62" i="9"/>
  <c r="R62" i="9"/>
  <c r="N62" i="9"/>
  <c r="V66" i="9"/>
  <c r="R66" i="9"/>
  <c r="N66" i="9"/>
  <c r="V70" i="9"/>
  <c r="R70" i="9"/>
  <c r="N70" i="9"/>
  <c r="V74" i="9"/>
  <c r="R74" i="9"/>
  <c r="N74" i="9"/>
  <c r="V78" i="9"/>
  <c r="R78" i="9"/>
  <c r="N78" i="9"/>
  <c r="V82" i="9"/>
  <c r="R82" i="9"/>
  <c r="N82" i="9"/>
  <c r="V86" i="9"/>
  <c r="R86" i="9"/>
  <c r="N86" i="9"/>
  <c r="V90" i="9"/>
  <c r="R90" i="9"/>
  <c r="N90" i="9"/>
  <c r="V94" i="9"/>
  <c r="R94" i="9"/>
  <c r="N94" i="9"/>
  <c r="V98" i="9"/>
  <c r="R98" i="9"/>
  <c r="N98" i="9"/>
  <c r="V102" i="9"/>
  <c r="R102" i="9"/>
  <c r="N102" i="9"/>
  <c r="P47" i="9"/>
  <c r="AM47" i="9" s="1"/>
  <c r="S54" i="9"/>
  <c r="S58" i="9"/>
  <c r="S62" i="9"/>
  <c r="S66" i="9"/>
  <c r="S70" i="9"/>
  <c r="S74" i="9"/>
  <c r="S78" i="9"/>
  <c r="S82" i="9"/>
  <c r="S86" i="9"/>
  <c r="S90" i="9"/>
  <c r="S94" i="9"/>
  <c r="S98" i="9"/>
  <c r="S102" i="9"/>
  <c r="S56" i="9"/>
  <c r="S60" i="9"/>
  <c r="S64" i="9"/>
  <c r="S68" i="9"/>
  <c r="S72" i="9"/>
  <c r="S76" i="9"/>
  <c r="S80" i="9"/>
  <c r="S84" i="9"/>
  <c r="S88" i="9"/>
  <c r="S92" i="9"/>
  <c r="S96" i="9"/>
  <c r="S100" i="9"/>
  <c r="P56" i="9"/>
  <c r="AM56" i="9" s="1"/>
  <c r="P60" i="9"/>
  <c r="AM60" i="9" s="1"/>
  <c r="P64" i="9"/>
  <c r="AM64" i="9" s="1"/>
  <c r="P68" i="9"/>
  <c r="AM68" i="9" s="1"/>
  <c r="P72" i="9"/>
  <c r="AM72" i="9" s="1"/>
  <c r="P76" i="9"/>
  <c r="AM76" i="9" s="1"/>
  <c r="P80" i="9"/>
  <c r="AM80" i="9" s="1"/>
  <c r="P84" i="9"/>
  <c r="AM84" i="9" s="1"/>
  <c r="P88" i="9"/>
  <c r="AM88" i="9" s="1"/>
  <c r="P92" i="9"/>
  <c r="AM92" i="9" s="1"/>
  <c r="P96" i="9"/>
  <c r="AM96" i="9" s="1"/>
  <c r="P100" i="9"/>
  <c r="AM100" i="9" s="1"/>
  <c r="S56" i="8"/>
  <c r="W56" i="8"/>
  <c r="W60" i="8"/>
  <c r="R9" i="8"/>
  <c r="W20" i="8"/>
  <c r="W28" i="8"/>
  <c r="W32" i="8"/>
  <c r="W36" i="8"/>
  <c r="W40" i="8"/>
  <c r="W44" i="8"/>
  <c r="R56" i="8"/>
  <c r="AC56" i="8"/>
  <c r="AD56" i="8" s="1"/>
  <c r="R60" i="8"/>
  <c r="AC60" i="8"/>
  <c r="AD60" i="8" s="1"/>
  <c r="S64" i="8"/>
  <c r="W64" i="8"/>
  <c r="S72" i="8"/>
  <c r="W72" i="8"/>
  <c r="S76" i="8"/>
  <c r="W76" i="8"/>
  <c r="AC94" i="8"/>
  <c r="AD94" i="8" s="1"/>
  <c r="R8" i="8"/>
  <c r="R14" i="8"/>
  <c r="R18" i="8"/>
  <c r="R22" i="8"/>
  <c r="R26" i="8"/>
  <c r="R30" i="8"/>
  <c r="R34" i="8"/>
  <c r="R38" i="8"/>
  <c r="R42" i="8"/>
  <c r="R46" i="8"/>
  <c r="W57" i="8"/>
  <c r="W61" i="8"/>
  <c r="AC62" i="8"/>
  <c r="AD62" i="8" s="1"/>
  <c r="R64" i="8"/>
  <c r="AC64" i="8"/>
  <c r="AD64" i="8" s="1"/>
  <c r="AC72" i="8"/>
  <c r="AD72" i="8" s="1"/>
  <c r="S73" i="8"/>
  <c r="AC76" i="8"/>
  <c r="AD76" i="8" s="1"/>
  <c r="S77" i="8"/>
  <c r="S79" i="8"/>
  <c r="S84" i="8"/>
  <c r="W84" i="8"/>
  <c r="S9" i="8"/>
  <c r="W9" i="8"/>
  <c r="AC10" i="8"/>
  <c r="AD10" i="8" s="1"/>
  <c r="S60" i="8"/>
  <c r="AC9" i="8"/>
  <c r="AD9" i="8" s="1"/>
  <c r="R12" i="8"/>
  <c r="AC12" i="8"/>
  <c r="AD12" i="8" s="1"/>
  <c r="AC78" i="8"/>
  <c r="AD78" i="8" s="1"/>
  <c r="AC84" i="8"/>
  <c r="AD84" i="8" s="1"/>
  <c r="S88" i="8"/>
  <c r="S92" i="8"/>
  <c r="W50" i="8"/>
  <c r="W55" i="8"/>
  <c r="S55" i="8"/>
  <c r="AC55" i="8"/>
  <c r="AD55" i="8" s="1"/>
  <c r="W66" i="8"/>
  <c r="W71" i="8"/>
  <c r="S71" i="8"/>
  <c r="AC71" i="8"/>
  <c r="AD71" i="8" s="1"/>
  <c r="W87" i="8"/>
  <c r="AC87" i="8"/>
  <c r="AD87" i="8" s="1"/>
  <c r="W98" i="8"/>
  <c r="V13" i="8"/>
  <c r="R13" i="8"/>
  <c r="S13" i="8"/>
  <c r="AC16" i="8"/>
  <c r="AD16" i="8" s="1"/>
  <c r="V21" i="8"/>
  <c r="R21" i="8"/>
  <c r="S21" i="8"/>
  <c r="AC24" i="8"/>
  <c r="AD24" i="8" s="1"/>
  <c r="V29" i="8"/>
  <c r="R29" i="8"/>
  <c r="S29" i="8"/>
  <c r="AC32" i="8"/>
  <c r="AD32" i="8" s="1"/>
  <c r="V37" i="8"/>
  <c r="R37" i="8"/>
  <c r="S37" i="8"/>
  <c r="AC40" i="8"/>
  <c r="AD40" i="8" s="1"/>
  <c r="V45" i="8"/>
  <c r="R45" i="8"/>
  <c r="S45" i="8"/>
  <c r="V53" i="8"/>
  <c r="R53" i="8"/>
  <c r="W54" i="8"/>
  <c r="W59" i="8"/>
  <c r="S59" i="8"/>
  <c r="AC59" i="8"/>
  <c r="AD59" i="8" s="1"/>
  <c r="V69" i="8"/>
  <c r="R69" i="8"/>
  <c r="W70" i="8"/>
  <c r="W75" i="8"/>
  <c r="AC75" i="8"/>
  <c r="AD75" i="8" s="1"/>
  <c r="V85" i="8"/>
  <c r="R85" i="8"/>
  <c r="W86" i="8"/>
  <c r="W91" i="8"/>
  <c r="S91" i="8"/>
  <c r="AC91" i="8"/>
  <c r="AD91" i="8" s="1"/>
  <c r="V101" i="8"/>
  <c r="R101" i="8"/>
  <c r="W102" i="8"/>
  <c r="V57" i="8"/>
  <c r="R57" i="8"/>
  <c r="W58" i="8"/>
  <c r="W63" i="8"/>
  <c r="S63" i="8"/>
  <c r="AC63" i="8"/>
  <c r="AD63" i="8" s="1"/>
  <c r="V73" i="8"/>
  <c r="R73" i="8"/>
  <c r="W74" i="8"/>
  <c r="W79" i="8"/>
  <c r="AC79" i="8"/>
  <c r="AD79" i="8" s="1"/>
  <c r="V89" i="8"/>
  <c r="R89" i="8"/>
  <c r="W90" i="8"/>
  <c r="W95" i="8"/>
  <c r="S95" i="8"/>
  <c r="AC95" i="8"/>
  <c r="AD95" i="8" s="1"/>
  <c r="AC41" i="8"/>
  <c r="AD41" i="8" s="1"/>
  <c r="AC45" i="8"/>
  <c r="AD45" i="8" s="1"/>
  <c r="AC8" i="8"/>
  <c r="AD8" i="8" s="1"/>
  <c r="S65" i="8"/>
  <c r="S81" i="8"/>
  <c r="S87" i="8"/>
  <c r="S97" i="8"/>
  <c r="T103" i="8"/>
  <c r="S7" i="8"/>
  <c r="W7" i="8"/>
  <c r="R10" i="8"/>
  <c r="V10" i="8"/>
  <c r="S11" i="8"/>
  <c r="W11" i="8"/>
  <c r="AC50" i="8"/>
  <c r="AD50" i="8" s="1"/>
  <c r="S53" i="8"/>
  <c r="AC66" i="8"/>
  <c r="AD66" i="8" s="1"/>
  <c r="S69" i="8"/>
  <c r="S75" i="8"/>
  <c r="S85" i="8"/>
  <c r="AC98" i="8"/>
  <c r="AD98" i="8" s="1"/>
  <c r="S101" i="8"/>
  <c r="V49" i="8"/>
  <c r="R49" i="8"/>
  <c r="V65" i="8"/>
  <c r="R65" i="8"/>
  <c r="V81" i="8"/>
  <c r="R81" i="8"/>
  <c r="W82" i="8"/>
  <c r="V97" i="8"/>
  <c r="R97" i="8"/>
  <c r="V17" i="8"/>
  <c r="R17" i="8"/>
  <c r="S17" i="8"/>
  <c r="AC20" i="8"/>
  <c r="AD20" i="8" s="1"/>
  <c r="V25" i="8"/>
  <c r="R25" i="8"/>
  <c r="S25" i="8"/>
  <c r="AC28" i="8"/>
  <c r="AD28" i="8" s="1"/>
  <c r="V33" i="8"/>
  <c r="R33" i="8"/>
  <c r="S33" i="8"/>
  <c r="AC36" i="8"/>
  <c r="AD36" i="8" s="1"/>
  <c r="V41" i="8"/>
  <c r="R41" i="8"/>
  <c r="S41" i="8"/>
  <c r="AC44" i="8"/>
  <c r="AD44" i="8" s="1"/>
  <c r="W14" i="8"/>
  <c r="S14" i="8"/>
  <c r="V16" i="8"/>
  <c r="R16" i="8"/>
  <c r="W18" i="8"/>
  <c r="S18" i="8"/>
  <c r="V20" i="8"/>
  <c r="R20" i="8"/>
  <c r="W22" i="8"/>
  <c r="S22" i="8"/>
  <c r="V24" i="8"/>
  <c r="R24" i="8"/>
  <c r="W26" i="8"/>
  <c r="S26" i="8"/>
  <c r="V28" i="8"/>
  <c r="R28" i="8"/>
  <c r="W30" i="8"/>
  <c r="S30" i="8"/>
  <c r="V32" i="8"/>
  <c r="R32" i="8"/>
  <c r="W34" i="8"/>
  <c r="S34" i="8"/>
  <c r="V36" i="8"/>
  <c r="R36" i="8"/>
  <c r="W38" i="8"/>
  <c r="S38" i="8"/>
  <c r="V40" i="8"/>
  <c r="R40" i="8"/>
  <c r="W42" i="8"/>
  <c r="S42" i="8"/>
  <c r="V44" i="8"/>
  <c r="R44" i="8"/>
  <c r="W46" i="8"/>
  <c r="S46" i="8"/>
  <c r="W51" i="8"/>
  <c r="S51" i="8"/>
  <c r="AC51" i="8"/>
  <c r="AD51" i="8" s="1"/>
  <c r="V61" i="8"/>
  <c r="R61" i="8"/>
  <c r="W62" i="8"/>
  <c r="W67" i="8"/>
  <c r="S67" i="8"/>
  <c r="AC67" i="8"/>
  <c r="AD67" i="8" s="1"/>
  <c r="V77" i="8"/>
  <c r="R77" i="8"/>
  <c r="W78" i="8"/>
  <c r="W83" i="8"/>
  <c r="S83" i="8"/>
  <c r="AC83" i="8"/>
  <c r="AD83" i="8" s="1"/>
  <c r="V93" i="8"/>
  <c r="R93" i="8"/>
  <c r="W94" i="8"/>
  <c r="W99" i="8"/>
  <c r="S99" i="8"/>
  <c r="AC99" i="8"/>
  <c r="AD99" i="8" s="1"/>
  <c r="AC13" i="8"/>
  <c r="AD13" i="8" s="1"/>
  <c r="AC17" i="8"/>
  <c r="AD17" i="8" s="1"/>
  <c r="AC21" i="8"/>
  <c r="AD21" i="8" s="1"/>
  <c r="AC25" i="8"/>
  <c r="AD25" i="8" s="1"/>
  <c r="AC29" i="8"/>
  <c r="AD29" i="8" s="1"/>
  <c r="AC33" i="8"/>
  <c r="AD33" i="8" s="1"/>
  <c r="AC37" i="8"/>
  <c r="AD37" i="8" s="1"/>
  <c r="S10" i="8"/>
  <c r="S49" i="8"/>
  <c r="AE103" i="8"/>
  <c r="R7" i="8"/>
  <c r="S8" i="8"/>
  <c r="R11" i="8"/>
  <c r="S12" i="8"/>
  <c r="S16" i="8"/>
  <c r="S20" i="8"/>
  <c r="S24" i="8"/>
  <c r="S28" i="8"/>
  <c r="S32" i="8"/>
  <c r="S36" i="8"/>
  <c r="S40" i="8"/>
  <c r="S44" i="8"/>
  <c r="AC54" i="8"/>
  <c r="AD54" i="8" s="1"/>
  <c r="R55" i="8"/>
  <c r="AC70" i="8"/>
  <c r="AD70" i="8" s="1"/>
  <c r="R71" i="8"/>
  <c r="AC86" i="8"/>
  <c r="AD86" i="8" s="1"/>
  <c r="R87" i="8"/>
  <c r="AC102" i="8"/>
  <c r="AD102" i="8" s="1"/>
  <c r="AC49" i="8"/>
  <c r="AD49" i="8" s="1"/>
  <c r="V50" i="8"/>
  <c r="R50" i="8"/>
  <c r="S50" i="8"/>
  <c r="AC53" i="8"/>
  <c r="AD53" i="8" s="1"/>
  <c r="V54" i="8"/>
  <c r="R54" i="8"/>
  <c r="S54" i="8"/>
  <c r="AC57" i="8"/>
  <c r="AD57" i="8" s="1"/>
  <c r="V58" i="8"/>
  <c r="R58" i="8"/>
  <c r="S58" i="8"/>
  <c r="AC61" i="8"/>
  <c r="AD61" i="8" s="1"/>
  <c r="V62" i="8"/>
  <c r="R62" i="8"/>
  <c r="S62" i="8"/>
  <c r="AC65" i="8"/>
  <c r="AD65" i="8" s="1"/>
  <c r="V66" i="8"/>
  <c r="R66" i="8"/>
  <c r="S66" i="8"/>
  <c r="AC69" i="8"/>
  <c r="AD69" i="8" s="1"/>
  <c r="V70" i="8"/>
  <c r="R70" i="8"/>
  <c r="S70" i="8"/>
  <c r="AC73" i="8"/>
  <c r="AD73" i="8" s="1"/>
  <c r="V74" i="8"/>
  <c r="R74" i="8"/>
  <c r="S74" i="8"/>
  <c r="AC77" i="8"/>
  <c r="AD77" i="8" s="1"/>
  <c r="V78" i="8"/>
  <c r="R78" i="8"/>
  <c r="S78" i="8"/>
  <c r="AC81" i="8"/>
  <c r="AD81" i="8" s="1"/>
  <c r="V82" i="8"/>
  <c r="R82" i="8"/>
  <c r="S82" i="8"/>
  <c r="AC85" i="8"/>
  <c r="AD85" i="8" s="1"/>
  <c r="V86" i="8"/>
  <c r="R86" i="8"/>
  <c r="S86" i="8"/>
  <c r="AC89" i="8"/>
  <c r="AD89" i="8" s="1"/>
  <c r="V90" i="8"/>
  <c r="R90" i="8"/>
  <c r="S90" i="8"/>
  <c r="AC93" i="8"/>
  <c r="AD93" i="8" s="1"/>
  <c r="V94" i="8"/>
  <c r="R94" i="8"/>
  <c r="S94" i="8"/>
  <c r="AC97" i="8"/>
  <c r="AD97" i="8" s="1"/>
  <c r="V98" i="8"/>
  <c r="R98" i="8"/>
  <c r="S98" i="8"/>
  <c r="AC101" i="8"/>
  <c r="AD101" i="8" s="1"/>
  <c r="V102" i="8"/>
  <c r="R102" i="8"/>
  <c r="S102" i="8"/>
  <c r="AD58" i="8"/>
  <c r="I8" i="6" l="1"/>
  <c r="Z18" i="8"/>
  <c r="AM18" i="8"/>
  <c r="Q9" i="8"/>
  <c r="AM9" i="8"/>
  <c r="Q43" i="8"/>
  <c r="AM43" i="8"/>
  <c r="Q27" i="8"/>
  <c r="AM27" i="8"/>
  <c r="Q23" i="8"/>
  <c r="AM23" i="8"/>
  <c r="Q15" i="8"/>
  <c r="AM15" i="8"/>
  <c r="Z14" i="8"/>
  <c r="AM14" i="8"/>
  <c r="Q89" i="8"/>
  <c r="AM89" i="8"/>
  <c r="Q54" i="8"/>
  <c r="AM54" i="8"/>
  <c r="Z92" i="8"/>
  <c r="AM92" i="8"/>
  <c r="Z48" i="8"/>
  <c r="AM48" i="8"/>
  <c r="Q100" i="8"/>
  <c r="AM100" i="8"/>
  <c r="Z16" i="8"/>
  <c r="AM16" i="8"/>
  <c r="Z38" i="8"/>
  <c r="AM38" i="8"/>
  <c r="Q28" i="8"/>
  <c r="AM28" i="8"/>
  <c r="Q102" i="8"/>
  <c r="AM102" i="8"/>
  <c r="Q67" i="8"/>
  <c r="AM67" i="8"/>
  <c r="Q96" i="8"/>
  <c r="AM96" i="8"/>
  <c r="Z78" i="8"/>
  <c r="AM78" i="8"/>
  <c r="Q57" i="8"/>
  <c r="AM57" i="8"/>
  <c r="Q52" i="8"/>
  <c r="AM52" i="8"/>
  <c r="Q39" i="8"/>
  <c r="AM39" i="8"/>
  <c r="Q31" i="8"/>
  <c r="AM31" i="8"/>
  <c r="Z22" i="8"/>
  <c r="AM22" i="8"/>
  <c r="Z20" i="8"/>
  <c r="AM20" i="8"/>
  <c r="Z34" i="8"/>
  <c r="AM34" i="8"/>
  <c r="Z32" i="8"/>
  <c r="AM32" i="8"/>
  <c r="Z26" i="8"/>
  <c r="AM26" i="8"/>
  <c r="Z36" i="8"/>
  <c r="AM36" i="8"/>
  <c r="Q62" i="8"/>
  <c r="AM62" i="8"/>
  <c r="Q95" i="8"/>
  <c r="AM95" i="8"/>
  <c r="Z90" i="8"/>
  <c r="AM90" i="8"/>
  <c r="Q68" i="8"/>
  <c r="AM68" i="8"/>
  <c r="Z80" i="8"/>
  <c r="AM80" i="8"/>
  <c r="Q93" i="8"/>
  <c r="AM93" i="8"/>
  <c r="Q99" i="8"/>
  <c r="AM99" i="8"/>
  <c r="Z97" i="8"/>
  <c r="AM97" i="8"/>
  <c r="Q83" i="8"/>
  <c r="AM83" i="8"/>
  <c r="Z46" i="8"/>
  <c r="AM46" i="8"/>
  <c r="Q35" i="8"/>
  <c r="AM35" i="8"/>
  <c r="Z30" i="8"/>
  <c r="AM30" i="8"/>
  <c r="Q8" i="8"/>
  <c r="AM8" i="8"/>
  <c r="Z44" i="8"/>
  <c r="AM44" i="8"/>
  <c r="Z86" i="8"/>
  <c r="AM86" i="8"/>
  <c r="Q65" i="8"/>
  <c r="AM65" i="8"/>
  <c r="Z77" i="8"/>
  <c r="AM77" i="8"/>
  <c r="Z81" i="8"/>
  <c r="AM81" i="8"/>
  <c r="Z42" i="8"/>
  <c r="AM42" i="8"/>
  <c r="Z40" i="8"/>
  <c r="AM40" i="8"/>
  <c r="Z24" i="8"/>
  <c r="AM24" i="8"/>
  <c r="Q19" i="8"/>
  <c r="AM19" i="8"/>
  <c r="Z12" i="8"/>
  <c r="AM12" i="8"/>
  <c r="Q61" i="8"/>
  <c r="AM61" i="8"/>
  <c r="Q94" i="8"/>
  <c r="AM94" i="8"/>
  <c r="Q70" i="8"/>
  <c r="AM70" i="8"/>
  <c r="Z51" i="8"/>
  <c r="AM51" i="8"/>
  <c r="Q88" i="8"/>
  <c r="AM88" i="8"/>
  <c r="Q74" i="8"/>
  <c r="AM74" i="8"/>
  <c r="Z73" i="8"/>
  <c r="AM73" i="8"/>
  <c r="Q58" i="8"/>
  <c r="AM58" i="8"/>
  <c r="Q49" i="8"/>
  <c r="AM49" i="8"/>
  <c r="AA74" i="9"/>
  <c r="AN74" i="9"/>
  <c r="AA78" i="9"/>
  <c r="AN78" i="9"/>
  <c r="AA66" i="9"/>
  <c r="AN66" i="9"/>
  <c r="Q38" i="9"/>
  <c r="AM38" i="9"/>
  <c r="AA44" i="9"/>
  <c r="AN44" i="9"/>
  <c r="Z50" i="9"/>
  <c r="AM50" i="9"/>
  <c r="Q23" i="9"/>
  <c r="AM23" i="9"/>
  <c r="Q90" i="9"/>
  <c r="AM90" i="9"/>
  <c r="Z26" i="9"/>
  <c r="AM26" i="9"/>
  <c r="Q73" i="9"/>
  <c r="AM73" i="9"/>
  <c r="Q48" i="9"/>
  <c r="AM48" i="9"/>
  <c r="Z32" i="9"/>
  <c r="AM32" i="9"/>
  <c r="Q36" i="9"/>
  <c r="AM36" i="9"/>
  <c r="Z24" i="9"/>
  <c r="AM24" i="9"/>
  <c r="Z34" i="9"/>
  <c r="AM34" i="9"/>
  <c r="AA102" i="9"/>
  <c r="AN102" i="9"/>
  <c r="Q42" i="9"/>
  <c r="AM42" i="9"/>
  <c r="Q21" i="9"/>
  <c r="AM21" i="9"/>
  <c r="Z31" i="9"/>
  <c r="AM31" i="9"/>
  <c r="Q27" i="9"/>
  <c r="AM27" i="9"/>
  <c r="Q94" i="9"/>
  <c r="AM94" i="9"/>
  <c r="Q69" i="9"/>
  <c r="AM69" i="9"/>
  <c r="Q101" i="9"/>
  <c r="AM101" i="9"/>
  <c r="Z40" i="9"/>
  <c r="AM40" i="9"/>
  <c r="AA98" i="9"/>
  <c r="AN98" i="9"/>
  <c r="Z46" i="9"/>
  <c r="AM46" i="9"/>
  <c r="Q28" i="9"/>
  <c r="AM28" i="9"/>
  <c r="Q86" i="9"/>
  <c r="AM86" i="9"/>
  <c r="Q58" i="9"/>
  <c r="AM58" i="9"/>
  <c r="AA62" i="9"/>
  <c r="AN62" i="9"/>
  <c r="AA70" i="9"/>
  <c r="AN70" i="9"/>
  <c r="Q82" i="9"/>
  <c r="AM82" i="9"/>
  <c r="Q54" i="9"/>
  <c r="AM54" i="9"/>
  <c r="Q29" i="9"/>
  <c r="AM29" i="9"/>
  <c r="Q61" i="9"/>
  <c r="AM61" i="9"/>
  <c r="AA93" i="9"/>
  <c r="AN93" i="9"/>
  <c r="Z101" i="9"/>
  <c r="Z57" i="8"/>
  <c r="Z52" i="8"/>
  <c r="O46" i="8"/>
  <c r="Y46" i="8" s="1"/>
  <c r="O65" i="9"/>
  <c r="Y65" i="9" s="1"/>
  <c r="Z102" i="8"/>
  <c r="Z96" i="8"/>
  <c r="O48" i="8"/>
  <c r="Y48" i="8" s="1"/>
  <c r="X61" i="9"/>
  <c r="Z49" i="8"/>
  <c r="O100" i="8"/>
  <c r="Y100" i="8" s="1"/>
  <c r="O47" i="8"/>
  <c r="Y47" i="8" s="1"/>
  <c r="Q78" i="8"/>
  <c r="O49" i="9"/>
  <c r="Y49" i="9" s="1"/>
  <c r="X93" i="9"/>
  <c r="O68" i="8"/>
  <c r="Y68" i="8" s="1"/>
  <c r="O38" i="9"/>
  <c r="Y38" i="9" s="1"/>
  <c r="Z62" i="8"/>
  <c r="O89" i="9"/>
  <c r="Y89" i="9" s="1"/>
  <c r="Q40" i="9"/>
  <c r="Z54" i="9"/>
  <c r="Z93" i="8"/>
  <c r="Z86" i="9"/>
  <c r="Z54" i="8"/>
  <c r="Q40" i="8"/>
  <c r="O72" i="8"/>
  <c r="Y72" i="8" s="1"/>
  <c r="Q86" i="8"/>
  <c r="X34" i="8"/>
  <c r="X73" i="9"/>
  <c r="Z89" i="8"/>
  <c r="Q81" i="8"/>
  <c r="Z100" i="8"/>
  <c r="O84" i="8"/>
  <c r="Y84" i="8" s="1"/>
  <c r="O38" i="8"/>
  <c r="Y38" i="8" s="1"/>
  <c r="Z65" i="8"/>
  <c r="O77" i="9"/>
  <c r="Y77" i="9" s="1"/>
  <c r="O80" i="8"/>
  <c r="Y80" i="8" s="1"/>
  <c r="O30" i="8"/>
  <c r="Y30" i="8" s="1"/>
  <c r="O52" i="8"/>
  <c r="Y52" i="8" s="1"/>
  <c r="Z99" i="8"/>
  <c r="Z68" i="8"/>
  <c r="Q97" i="8"/>
  <c r="Z83" i="8"/>
  <c r="Z58" i="9"/>
  <c r="Q90" i="8"/>
  <c r="Z70" i="8"/>
  <c r="O18" i="8"/>
  <c r="Y18" i="8" s="1"/>
  <c r="Z94" i="8"/>
  <c r="O76" i="8"/>
  <c r="Y76" i="8" s="1"/>
  <c r="Z95" i="8"/>
  <c r="X52" i="9"/>
  <c r="X47" i="9"/>
  <c r="O46" i="9"/>
  <c r="Y46" i="9" s="1"/>
  <c r="Q46" i="8"/>
  <c r="Q44" i="8"/>
  <c r="Q51" i="8"/>
  <c r="X60" i="8"/>
  <c r="Z48" i="9"/>
  <c r="Q48" i="8"/>
  <c r="Q73" i="8"/>
  <c r="O96" i="8"/>
  <c r="Y96" i="8" s="1"/>
  <c r="O64" i="8"/>
  <c r="Y64" i="8" s="1"/>
  <c r="Z67" i="8"/>
  <c r="Q77" i="8"/>
  <c r="Z58" i="8"/>
  <c r="Z88" i="8"/>
  <c r="Z74" i="8"/>
  <c r="Z61" i="8"/>
  <c r="X56" i="8"/>
  <c r="Q80" i="8"/>
  <c r="Q92" i="8"/>
  <c r="Z90" i="9"/>
  <c r="O101" i="9"/>
  <c r="Y101" i="9" s="1"/>
  <c r="X85" i="9"/>
  <c r="Z28" i="8"/>
  <c r="Z94" i="9"/>
  <c r="Q46" i="9"/>
  <c r="Q16" i="8"/>
  <c r="O9" i="8"/>
  <c r="Y9" i="8" s="1"/>
  <c r="O42" i="8"/>
  <c r="Y42" i="8" s="1"/>
  <c r="O26" i="8"/>
  <c r="Y26" i="8" s="1"/>
  <c r="O14" i="8"/>
  <c r="Y14" i="8" s="1"/>
  <c r="Z19" i="8"/>
  <c r="Q20" i="8"/>
  <c r="O23" i="8"/>
  <c r="Y23" i="8" s="1"/>
  <c r="Q26" i="8"/>
  <c r="Q36" i="8"/>
  <c r="Q22" i="8"/>
  <c r="O22" i="8"/>
  <c r="Y22" i="8" s="1"/>
  <c r="O31" i="9"/>
  <c r="Y31" i="9" s="1"/>
  <c r="O15" i="8"/>
  <c r="Y15" i="8" s="1"/>
  <c r="Z23" i="8"/>
  <c r="Q14" i="8"/>
  <c r="Z31" i="8"/>
  <c r="O39" i="8"/>
  <c r="Y39" i="8" s="1"/>
  <c r="X29" i="9"/>
  <c r="Q24" i="9"/>
  <c r="Q34" i="8"/>
  <c r="Q38" i="8"/>
  <c r="O35" i="8"/>
  <c r="Y35" i="8" s="1"/>
  <c r="Q32" i="9"/>
  <c r="Z36" i="9"/>
  <c r="Q42" i="8"/>
  <c r="Z15" i="8"/>
  <c r="O43" i="8"/>
  <c r="Y43" i="8" s="1"/>
  <c r="O31" i="8"/>
  <c r="Y31" i="8" s="1"/>
  <c r="Q18" i="8"/>
  <c r="Q32" i="8"/>
  <c r="O39" i="9"/>
  <c r="Y39" i="9" s="1"/>
  <c r="Q30" i="8"/>
  <c r="Z9" i="8"/>
  <c r="X12" i="8"/>
  <c r="O27" i="8"/>
  <c r="Y27" i="8" s="1"/>
  <c r="O19" i="8"/>
  <c r="Y19" i="8" s="1"/>
  <c r="Q12" i="8"/>
  <c r="Z43" i="8"/>
  <c r="Z35" i="8"/>
  <c r="Z39" i="8"/>
  <c r="O23" i="9"/>
  <c r="Y23" i="9" s="1"/>
  <c r="Z27" i="9"/>
  <c r="Q24" i="8"/>
  <c r="Z8" i="8"/>
  <c r="Z27" i="8"/>
  <c r="Q34" i="9"/>
  <c r="Z29" i="9"/>
  <c r="Z42" i="9"/>
  <c r="Z28" i="9"/>
  <c r="Z69" i="9"/>
  <c r="Q26" i="9"/>
  <c r="Z82" i="9"/>
  <c r="X57" i="9"/>
  <c r="X43" i="9"/>
  <c r="X26" i="9"/>
  <c r="O26" i="9"/>
  <c r="Y26" i="9" s="1"/>
  <c r="Z51" i="9"/>
  <c r="Q51" i="9"/>
  <c r="X21" i="9"/>
  <c r="Z73" i="9"/>
  <c r="Q89" i="9"/>
  <c r="Z89" i="9"/>
  <c r="Q39" i="9"/>
  <c r="Z39" i="9"/>
  <c r="Q85" i="9"/>
  <c r="Z85" i="9"/>
  <c r="Q57" i="9"/>
  <c r="Z57" i="9"/>
  <c r="Q43" i="9"/>
  <c r="Z43" i="9"/>
  <c r="Q53" i="9"/>
  <c r="Z53" i="9"/>
  <c r="Q65" i="9"/>
  <c r="Z65" i="9"/>
  <c r="X34" i="9"/>
  <c r="O34" i="9"/>
  <c r="Y34" i="9" s="1"/>
  <c r="Q50" i="9"/>
  <c r="O81" i="9"/>
  <c r="Y81" i="9" s="1"/>
  <c r="Z23" i="9"/>
  <c r="Z21" i="9"/>
  <c r="Q31" i="9"/>
  <c r="Z38" i="9"/>
  <c r="Q81" i="9"/>
  <c r="Z81" i="9"/>
  <c r="Q77" i="9"/>
  <c r="Z77" i="9"/>
  <c r="Q97" i="9"/>
  <c r="Z97" i="9"/>
  <c r="Z80" i="9"/>
  <c r="Q80" i="9"/>
  <c r="X102" i="9"/>
  <c r="O102" i="9"/>
  <c r="Y102" i="9" s="1"/>
  <c r="X56" i="9"/>
  <c r="O56" i="9"/>
  <c r="Y56" i="9" s="1"/>
  <c r="O95" i="9"/>
  <c r="Y95" i="9" s="1"/>
  <c r="X95" i="9"/>
  <c r="X36" i="9"/>
  <c r="O36" i="9"/>
  <c r="Y36" i="9" s="1"/>
  <c r="O37" i="9"/>
  <c r="Y37" i="9" s="1"/>
  <c r="X37" i="9"/>
  <c r="Z67" i="9"/>
  <c r="Q67" i="9"/>
  <c r="O55" i="9"/>
  <c r="Y55" i="9" s="1"/>
  <c r="X55" i="9"/>
  <c r="Z25" i="9"/>
  <c r="Q25" i="9"/>
  <c r="X30" i="9"/>
  <c r="O30" i="9"/>
  <c r="Y30" i="9" s="1"/>
  <c r="X35" i="9"/>
  <c r="O35" i="9"/>
  <c r="Y35" i="9" s="1"/>
  <c r="O59" i="9"/>
  <c r="Y59" i="9" s="1"/>
  <c r="X59" i="9"/>
  <c r="Z91" i="9"/>
  <c r="Q91" i="9"/>
  <c r="Z100" i="9"/>
  <c r="Q100" i="9"/>
  <c r="Z68" i="9"/>
  <c r="Q68" i="9"/>
  <c r="Z47" i="9"/>
  <c r="Q47" i="9"/>
  <c r="X82" i="9"/>
  <c r="O82" i="9"/>
  <c r="Y82" i="9" s="1"/>
  <c r="X92" i="9"/>
  <c r="O92" i="9"/>
  <c r="Y92" i="9" s="1"/>
  <c r="X60" i="9"/>
  <c r="O60" i="9"/>
  <c r="Y60" i="9" s="1"/>
  <c r="O79" i="9"/>
  <c r="Y79" i="9" s="1"/>
  <c r="X79" i="9"/>
  <c r="Z88" i="9"/>
  <c r="Q88" i="9"/>
  <c r="Z72" i="9"/>
  <c r="Q72" i="9"/>
  <c r="Z56" i="9"/>
  <c r="Q56" i="9"/>
  <c r="X94" i="9"/>
  <c r="O94" i="9"/>
  <c r="Y94" i="9" s="1"/>
  <c r="X78" i="9"/>
  <c r="O78" i="9"/>
  <c r="Y78" i="9" s="1"/>
  <c r="X62" i="9"/>
  <c r="O62" i="9"/>
  <c r="Y62" i="9" s="1"/>
  <c r="X96" i="9"/>
  <c r="O96" i="9"/>
  <c r="Y96" i="9" s="1"/>
  <c r="X80" i="9"/>
  <c r="O80" i="9"/>
  <c r="Y80" i="9" s="1"/>
  <c r="X64" i="9"/>
  <c r="O64" i="9"/>
  <c r="Y64" i="9" s="1"/>
  <c r="Z45" i="9"/>
  <c r="Q45" i="9"/>
  <c r="Z41" i="9"/>
  <c r="Q41" i="9"/>
  <c r="Z37" i="9"/>
  <c r="Q37" i="9"/>
  <c r="O25" i="9"/>
  <c r="Y25" i="9" s="1"/>
  <c r="X25" i="9"/>
  <c r="Z79" i="9"/>
  <c r="Q79" i="9"/>
  <c r="O63" i="9"/>
  <c r="Y63" i="9" s="1"/>
  <c r="X63" i="9"/>
  <c r="X44" i="9"/>
  <c r="O44" i="9"/>
  <c r="Y44" i="9" s="1"/>
  <c r="X24" i="9"/>
  <c r="O24" i="9"/>
  <c r="Y24" i="9" s="1"/>
  <c r="O71" i="9"/>
  <c r="Y71" i="9" s="1"/>
  <c r="X71" i="9"/>
  <c r="Z22" i="9"/>
  <c r="Q22" i="9"/>
  <c r="Z99" i="9"/>
  <c r="Q99" i="9"/>
  <c r="O83" i="9"/>
  <c r="Y83" i="9" s="1"/>
  <c r="X83" i="9"/>
  <c r="Z52" i="9"/>
  <c r="Q52" i="9"/>
  <c r="O48" i="9"/>
  <c r="Y48" i="9" s="1"/>
  <c r="X48" i="9"/>
  <c r="Z87" i="9"/>
  <c r="Q87" i="9"/>
  <c r="Z75" i="9"/>
  <c r="Q75" i="9"/>
  <c r="Z96" i="9"/>
  <c r="Q96" i="9"/>
  <c r="Z64" i="9"/>
  <c r="Q64" i="9"/>
  <c r="X86" i="9"/>
  <c r="O86" i="9"/>
  <c r="Y86" i="9" s="1"/>
  <c r="X70" i="9"/>
  <c r="O70" i="9"/>
  <c r="Y70" i="9" s="1"/>
  <c r="X54" i="9"/>
  <c r="O54" i="9"/>
  <c r="Y54" i="9" s="1"/>
  <c r="X88" i="9"/>
  <c r="O88" i="9"/>
  <c r="Y88" i="9" s="1"/>
  <c r="X72" i="9"/>
  <c r="O72" i="9"/>
  <c r="Y72" i="9" s="1"/>
  <c r="Z49" i="9"/>
  <c r="Q49" i="9"/>
  <c r="O45" i="9"/>
  <c r="Y45" i="9" s="1"/>
  <c r="X45" i="9"/>
  <c r="O41" i="9"/>
  <c r="Y41" i="9" s="1"/>
  <c r="X41" i="9"/>
  <c r="Z84" i="9"/>
  <c r="Q84" i="9"/>
  <c r="X98" i="9"/>
  <c r="O98" i="9"/>
  <c r="Y98" i="9" s="1"/>
  <c r="X66" i="9"/>
  <c r="O66" i="9"/>
  <c r="Y66" i="9" s="1"/>
  <c r="X76" i="9"/>
  <c r="O76" i="9"/>
  <c r="Y76" i="9" s="1"/>
  <c r="O33" i="9"/>
  <c r="Y33" i="9" s="1"/>
  <c r="X33" i="9"/>
  <c r="Z95" i="9"/>
  <c r="Q95" i="9"/>
  <c r="X40" i="9"/>
  <c r="O40" i="9"/>
  <c r="Y40" i="9" s="1"/>
  <c r="O32" i="9"/>
  <c r="Y32" i="9" s="1"/>
  <c r="X32" i="9"/>
  <c r="O28" i="9"/>
  <c r="Y28" i="9" s="1"/>
  <c r="X28" i="9"/>
  <c r="O99" i="9"/>
  <c r="Y99" i="9" s="1"/>
  <c r="X99" i="9"/>
  <c r="O87" i="9"/>
  <c r="Y87" i="9" s="1"/>
  <c r="X87" i="9"/>
  <c r="Z55" i="9"/>
  <c r="Q55" i="9"/>
  <c r="O75" i="9"/>
  <c r="Y75" i="9" s="1"/>
  <c r="X75" i="9"/>
  <c r="Z59" i="9"/>
  <c r="Q59" i="9"/>
  <c r="Z92" i="9"/>
  <c r="Q92" i="9"/>
  <c r="Z76" i="9"/>
  <c r="Q76" i="9"/>
  <c r="Z60" i="9"/>
  <c r="Q60" i="9"/>
  <c r="X90" i="9"/>
  <c r="O90" i="9"/>
  <c r="Y90" i="9" s="1"/>
  <c r="X74" i="9"/>
  <c r="O74" i="9"/>
  <c r="Y74" i="9" s="1"/>
  <c r="X58" i="9"/>
  <c r="O58" i="9"/>
  <c r="Y58" i="9" s="1"/>
  <c r="X100" i="9"/>
  <c r="O100" i="9"/>
  <c r="Y100" i="9" s="1"/>
  <c r="X84" i="9"/>
  <c r="O84" i="9"/>
  <c r="Y84" i="9" s="1"/>
  <c r="X68" i="9"/>
  <c r="O68" i="9"/>
  <c r="Y68" i="9" s="1"/>
  <c r="Z30" i="9"/>
  <c r="Q30" i="9"/>
  <c r="Z63" i="9"/>
  <c r="Q63" i="9"/>
  <c r="X51" i="9"/>
  <c r="O51" i="9"/>
  <c r="Y51" i="9" s="1"/>
  <c r="Z71" i="9"/>
  <c r="Q71" i="9"/>
  <c r="Q33" i="9"/>
  <c r="Z33" i="9"/>
  <c r="Z83" i="9"/>
  <c r="Q83" i="9"/>
  <c r="O67" i="9"/>
  <c r="Y67" i="9" s="1"/>
  <c r="X67" i="9"/>
  <c r="Q35" i="9"/>
  <c r="Z35" i="9"/>
  <c r="X27" i="9"/>
  <c r="O27" i="9"/>
  <c r="Y27" i="9" s="1"/>
  <c r="X22" i="9"/>
  <c r="O22" i="9"/>
  <c r="Y22" i="9" s="1"/>
  <c r="O91" i="9"/>
  <c r="Y91" i="9" s="1"/>
  <c r="X91" i="9"/>
  <c r="X92" i="8"/>
  <c r="O92" i="8"/>
  <c r="Y92" i="8" s="1"/>
  <c r="Q60" i="8"/>
  <c r="Z60" i="8"/>
  <c r="Q72" i="8"/>
  <c r="Z72" i="8"/>
  <c r="Q64" i="8"/>
  <c r="Z64" i="8"/>
  <c r="Q56" i="8"/>
  <c r="Z56" i="8"/>
  <c r="X8" i="8"/>
  <c r="Q84" i="8"/>
  <c r="Z84" i="8"/>
  <c r="Q63" i="8"/>
  <c r="Z63" i="8"/>
  <c r="X88" i="8"/>
  <c r="O88" i="8"/>
  <c r="Y88" i="8" s="1"/>
  <c r="Q76" i="8"/>
  <c r="Z76" i="8"/>
  <c r="Z47" i="8"/>
  <c r="Q47" i="8"/>
  <c r="O102" i="8"/>
  <c r="Y102" i="8" s="1"/>
  <c r="X102" i="8"/>
  <c r="O98" i="8"/>
  <c r="Y98" i="8" s="1"/>
  <c r="X98" i="8"/>
  <c r="O94" i="8"/>
  <c r="Y94" i="8" s="1"/>
  <c r="X94" i="8"/>
  <c r="O90" i="8"/>
  <c r="Y90" i="8" s="1"/>
  <c r="X90" i="8"/>
  <c r="O86" i="8"/>
  <c r="Y86" i="8" s="1"/>
  <c r="X86" i="8"/>
  <c r="O82" i="8"/>
  <c r="Y82" i="8" s="1"/>
  <c r="X82" i="8"/>
  <c r="Q85" i="8"/>
  <c r="Z85" i="8"/>
  <c r="Z66" i="8"/>
  <c r="Q66" i="8"/>
  <c r="O93" i="8"/>
  <c r="Y93" i="8" s="1"/>
  <c r="X93" i="8"/>
  <c r="O67" i="8"/>
  <c r="Y67" i="8" s="1"/>
  <c r="X67" i="8"/>
  <c r="O61" i="8"/>
  <c r="Y61" i="8" s="1"/>
  <c r="X61" i="8"/>
  <c r="X32" i="8"/>
  <c r="O32" i="8"/>
  <c r="Y32" i="8" s="1"/>
  <c r="X16" i="8"/>
  <c r="O16" i="8"/>
  <c r="Y16" i="8" s="1"/>
  <c r="O97" i="8"/>
  <c r="Y97" i="8" s="1"/>
  <c r="X97" i="8"/>
  <c r="O49" i="8"/>
  <c r="Y49" i="8" s="1"/>
  <c r="X49" i="8"/>
  <c r="Q91" i="8"/>
  <c r="Z91" i="8"/>
  <c r="O69" i="8"/>
  <c r="Y69" i="8" s="1"/>
  <c r="X69" i="8"/>
  <c r="O59" i="8"/>
  <c r="Y59" i="8" s="1"/>
  <c r="X59" i="8"/>
  <c r="Q75" i="8"/>
  <c r="Z75" i="8"/>
  <c r="Z82" i="8"/>
  <c r="Q82" i="8"/>
  <c r="Q53" i="8"/>
  <c r="Z53" i="8"/>
  <c r="Z41" i="8"/>
  <c r="Q41" i="8"/>
  <c r="Z33" i="8"/>
  <c r="Q33" i="8"/>
  <c r="Z25" i="8"/>
  <c r="Q25" i="8"/>
  <c r="Z17" i="8"/>
  <c r="Q17" i="8"/>
  <c r="Z7" i="8"/>
  <c r="Q7" i="8"/>
  <c r="X36" i="8"/>
  <c r="O36" i="8"/>
  <c r="Y36" i="8" s="1"/>
  <c r="X20" i="8"/>
  <c r="O20" i="8"/>
  <c r="Y20" i="8" s="1"/>
  <c r="Q55" i="8"/>
  <c r="Z55" i="8"/>
  <c r="Q10" i="8"/>
  <c r="Z10" i="8"/>
  <c r="O73" i="8"/>
  <c r="Y73" i="8" s="1"/>
  <c r="X73" i="8"/>
  <c r="O85" i="8"/>
  <c r="Y85" i="8" s="1"/>
  <c r="X85" i="8"/>
  <c r="O75" i="8"/>
  <c r="Y75" i="8" s="1"/>
  <c r="X75" i="8"/>
  <c r="O71" i="8"/>
  <c r="Y71" i="8" s="1"/>
  <c r="X71" i="8"/>
  <c r="O55" i="8"/>
  <c r="Y55" i="8" s="1"/>
  <c r="X55" i="8"/>
  <c r="Q87" i="8"/>
  <c r="Z87" i="8"/>
  <c r="O78" i="8"/>
  <c r="Y78" i="8" s="1"/>
  <c r="X78" i="8"/>
  <c r="O74" i="8"/>
  <c r="Y74" i="8" s="1"/>
  <c r="X74" i="8"/>
  <c r="O70" i="8"/>
  <c r="Y70" i="8" s="1"/>
  <c r="X70" i="8"/>
  <c r="O66" i="8"/>
  <c r="Y66" i="8" s="1"/>
  <c r="X66" i="8"/>
  <c r="O62" i="8"/>
  <c r="Y62" i="8" s="1"/>
  <c r="X62" i="8"/>
  <c r="O58" i="8"/>
  <c r="Y58" i="8" s="1"/>
  <c r="X58" i="8"/>
  <c r="O54" i="8"/>
  <c r="Y54" i="8" s="1"/>
  <c r="X54" i="8"/>
  <c r="O50" i="8"/>
  <c r="Y50" i="8" s="1"/>
  <c r="X50" i="8"/>
  <c r="Z50" i="8"/>
  <c r="Q50" i="8"/>
  <c r="Z45" i="8"/>
  <c r="Q45" i="8"/>
  <c r="Z37" i="8"/>
  <c r="Q37" i="8"/>
  <c r="Z29" i="8"/>
  <c r="Q29" i="8"/>
  <c r="Z21" i="8"/>
  <c r="Q21" i="8"/>
  <c r="Z13" i="8"/>
  <c r="Q13" i="8"/>
  <c r="X11" i="8"/>
  <c r="O11" i="8"/>
  <c r="Y11" i="8" s="1"/>
  <c r="Z11" i="8"/>
  <c r="Q11" i="8"/>
  <c r="X44" i="8"/>
  <c r="O44" i="8"/>
  <c r="Y44" i="8" s="1"/>
  <c r="X28" i="8"/>
  <c r="O28" i="8"/>
  <c r="Y28" i="8" s="1"/>
  <c r="Q59" i="8"/>
  <c r="Z59" i="8"/>
  <c r="O63" i="8"/>
  <c r="Y63" i="8" s="1"/>
  <c r="X63" i="8"/>
  <c r="O57" i="8"/>
  <c r="Y57" i="8" s="1"/>
  <c r="X57" i="8"/>
  <c r="O101" i="8"/>
  <c r="Y101" i="8" s="1"/>
  <c r="X101" i="8"/>
  <c r="O91" i="8"/>
  <c r="Y91" i="8" s="1"/>
  <c r="X91" i="8"/>
  <c r="Q101" i="8"/>
  <c r="Z101" i="8"/>
  <c r="O7" i="8"/>
  <c r="Y7" i="8" s="1"/>
  <c r="X7" i="8"/>
  <c r="O99" i="8"/>
  <c r="Y99" i="8" s="1"/>
  <c r="X99" i="8"/>
  <c r="O79" i="8"/>
  <c r="Y79" i="8" s="1"/>
  <c r="X79" i="8"/>
  <c r="Q79" i="8"/>
  <c r="Z79" i="8"/>
  <c r="Z98" i="8"/>
  <c r="Q98" i="8"/>
  <c r="Q69" i="8"/>
  <c r="Z69" i="8"/>
  <c r="O83" i="8"/>
  <c r="Y83" i="8" s="1"/>
  <c r="X83" i="8"/>
  <c r="O77" i="8"/>
  <c r="Y77" i="8" s="1"/>
  <c r="X77" i="8"/>
  <c r="O51" i="8"/>
  <c r="Y51" i="8" s="1"/>
  <c r="X51" i="8"/>
  <c r="X40" i="8"/>
  <c r="O40" i="8"/>
  <c r="Y40" i="8" s="1"/>
  <c r="X24" i="8"/>
  <c r="O24" i="8"/>
  <c r="Y24" i="8" s="1"/>
  <c r="O41" i="8"/>
  <c r="Y41" i="8" s="1"/>
  <c r="X41" i="8"/>
  <c r="O33" i="8"/>
  <c r="Y33" i="8" s="1"/>
  <c r="X33" i="8"/>
  <c r="O25" i="8"/>
  <c r="Y25" i="8" s="1"/>
  <c r="X25" i="8"/>
  <c r="O17" i="8"/>
  <c r="Y17" i="8" s="1"/>
  <c r="X17" i="8"/>
  <c r="O81" i="8"/>
  <c r="Y81" i="8" s="1"/>
  <c r="X81" i="8"/>
  <c r="O65" i="8"/>
  <c r="Y65" i="8" s="1"/>
  <c r="X65" i="8"/>
  <c r="O10" i="8"/>
  <c r="Y10" i="8" s="1"/>
  <c r="X10" i="8"/>
  <c r="Q71" i="8"/>
  <c r="Z71" i="8"/>
  <c r="O95" i="8"/>
  <c r="Y95" i="8" s="1"/>
  <c r="X95" i="8"/>
  <c r="O89" i="8"/>
  <c r="Y89" i="8" s="1"/>
  <c r="X89" i="8"/>
  <c r="O53" i="8"/>
  <c r="Y53" i="8" s="1"/>
  <c r="X53" i="8"/>
  <c r="O45" i="8"/>
  <c r="Y45" i="8" s="1"/>
  <c r="X45" i="8"/>
  <c r="O37" i="8"/>
  <c r="Y37" i="8" s="1"/>
  <c r="X37" i="8"/>
  <c r="O29" i="8"/>
  <c r="Y29" i="8" s="1"/>
  <c r="X29" i="8"/>
  <c r="O21" i="8"/>
  <c r="Y21" i="8" s="1"/>
  <c r="X21" i="8"/>
  <c r="O13" i="8"/>
  <c r="Y13" i="8" s="1"/>
  <c r="X13" i="8"/>
  <c r="O87" i="8"/>
  <c r="Y87" i="8" s="1"/>
  <c r="X87" i="8"/>
  <c r="AA13" i="8" l="1"/>
  <c r="AN13" i="8"/>
  <c r="AA29" i="8"/>
  <c r="AN29" i="8"/>
  <c r="AA25" i="8"/>
  <c r="AN25" i="8"/>
  <c r="AA41" i="8"/>
  <c r="AN41" i="8"/>
  <c r="AA66" i="8"/>
  <c r="AN66" i="8"/>
  <c r="AA72" i="8"/>
  <c r="AN72" i="8"/>
  <c r="AA14" i="8"/>
  <c r="AN14" i="8"/>
  <c r="AA90" i="8"/>
  <c r="AN90" i="8"/>
  <c r="AA40" i="8"/>
  <c r="AN40" i="8"/>
  <c r="AA78" i="8"/>
  <c r="AN78" i="8"/>
  <c r="AA88" i="8"/>
  <c r="AN88" i="8"/>
  <c r="AA61" i="8"/>
  <c r="AN61" i="8"/>
  <c r="AA98" i="8"/>
  <c r="AN98" i="8"/>
  <c r="AA21" i="8"/>
  <c r="AN21" i="8"/>
  <c r="AA37" i="8"/>
  <c r="AN37" i="8"/>
  <c r="AA50" i="8"/>
  <c r="AN50" i="8"/>
  <c r="AA17" i="8"/>
  <c r="AN17" i="8"/>
  <c r="AA33" i="8"/>
  <c r="AN33" i="8"/>
  <c r="AA64" i="8"/>
  <c r="AN64" i="8"/>
  <c r="AA60" i="8"/>
  <c r="AN60" i="8"/>
  <c r="AA30" i="8"/>
  <c r="AN30" i="8"/>
  <c r="AA18" i="8"/>
  <c r="AN18" i="8"/>
  <c r="AA42" i="8"/>
  <c r="AN42" i="8"/>
  <c r="AA38" i="8"/>
  <c r="AN38" i="8"/>
  <c r="AA36" i="8"/>
  <c r="AN36" i="8"/>
  <c r="AA92" i="8"/>
  <c r="AN92" i="8"/>
  <c r="AA48" i="8"/>
  <c r="AN48" i="8"/>
  <c r="AA44" i="8"/>
  <c r="AN44" i="8"/>
  <c r="AA81" i="8"/>
  <c r="AN81" i="8"/>
  <c r="AA86" i="8"/>
  <c r="AN86" i="8"/>
  <c r="AA58" i="8"/>
  <c r="AN58" i="8"/>
  <c r="AA74" i="8"/>
  <c r="AN74" i="8"/>
  <c r="AA94" i="8"/>
  <c r="AN94" i="8"/>
  <c r="AA71" i="8"/>
  <c r="AN71" i="8"/>
  <c r="AA59" i="8"/>
  <c r="AN59" i="8"/>
  <c r="AA55" i="8"/>
  <c r="AN55" i="8"/>
  <c r="AA53" i="8"/>
  <c r="AN53" i="8"/>
  <c r="AA75" i="8"/>
  <c r="AN75" i="8"/>
  <c r="AA85" i="8"/>
  <c r="AN85" i="8"/>
  <c r="AA76" i="8"/>
  <c r="AN76" i="8"/>
  <c r="AA63" i="8"/>
  <c r="AN63" i="8"/>
  <c r="AA24" i="8"/>
  <c r="AN24" i="8"/>
  <c r="AA34" i="8"/>
  <c r="AN34" i="8"/>
  <c r="AA26" i="8"/>
  <c r="AN26" i="8"/>
  <c r="AA16" i="8"/>
  <c r="AN16" i="8"/>
  <c r="AA80" i="8"/>
  <c r="AN80" i="8"/>
  <c r="AA46" i="8"/>
  <c r="AN46" i="8"/>
  <c r="AA97" i="8"/>
  <c r="AN97" i="8"/>
  <c r="AA8" i="8"/>
  <c r="AN8" i="8"/>
  <c r="AA35" i="8"/>
  <c r="AN35" i="8"/>
  <c r="AA83" i="8"/>
  <c r="AN83" i="8"/>
  <c r="AA99" i="8"/>
  <c r="AN99" i="8"/>
  <c r="AA62" i="8"/>
  <c r="AN62" i="8"/>
  <c r="AA39" i="8"/>
  <c r="AN39" i="8"/>
  <c r="AA57" i="8"/>
  <c r="AN57" i="8"/>
  <c r="AA96" i="8"/>
  <c r="AN96" i="8"/>
  <c r="AA102" i="8"/>
  <c r="AN102" i="8"/>
  <c r="AA100" i="8"/>
  <c r="AN100" i="8"/>
  <c r="AA89" i="8"/>
  <c r="AN89" i="8"/>
  <c r="AA15" i="8"/>
  <c r="AN15" i="8"/>
  <c r="AA27" i="8"/>
  <c r="AN27" i="8"/>
  <c r="AA9" i="8"/>
  <c r="AN9" i="8"/>
  <c r="AA11" i="8"/>
  <c r="AN11" i="8"/>
  <c r="AA45" i="8"/>
  <c r="AN45" i="8"/>
  <c r="AA7" i="8"/>
  <c r="AN7" i="8"/>
  <c r="AA82" i="8"/>
  <c r="AN82" i="8"/>
  <c r="AA47" i="8"/>
  <c r="AN47" i="8"/>
  <c r="AA56" i="8"/>
  <c r="AN56" i="8"/>
  <c r="AA49" i="8"/>
  <c r="AN49" i="8"/>
  <c r="AA70" i="8"/>
  <c r="AN70" i="8"/>
  <c r="AA19" i="8"/>
  <c r="AN19" i="8"/>
  <c r="AA69" i="8"/>
  <c r="AN69" i="8"/>
  <c r="AA79" i="8"/>
  <c r="AN79" i="8"/>
  <c r="AA101" i="8"/>
  <c r="AN101" i="8"/>
  <c r="AA87" i="8"/>
  <c r="AN87" i="8"/>
  <c r="AA10" i="8"/>
  <c r="AN10" i="8"/>
  <c r="AA91" i="8"/>
  <c r="AN91" i="8"/>
  <c r="AA84" i="8"/>
  <c r="AN84" i="8"/>
  <c r="AA12" i="8"/>
  <c r="AN12" i="8"/>
  <c r="AA32" i="8"/>
  <c r="AN32" i="8"/>
  <c r="AA22" i="8"/>
  <c r="AN22" i="8"/>
  <c r="AA20" i="8"/>
  <c r="AN20" i="8"/>
  <c r="AA77" i="8"/>
  <c r="AN77" i="8"/>
  <c r="AA73" i="8"/>
  <c r="AN73" i="8"/>
  <c r="AA51" i="8"/>
  <c r="AN51" i="8"/>
  <c r="AA65" i="8"/>
  <c r="AN65" i="8"/>
  <c r="AA93" i="8"/>
  <c r="AN93" i="8"/>
  <c r="AA68" i="8"/>
  <c r="AN68" i="8"/>
  <c r="AA95" i="8"/>
  <c r="AN95" i="8"/>
  <c r="AA31" i="8"/>
  <c r="AN31" i="8"/>
  <c r="AA52" i="8"/>
  <c r="AN52" i="8"/>
  <c r="AA67" i="8"/>
  <c r="AN67" i="8"/>
  <c r="AA28" i="8"/>
  <c r="AN28" i="8"/>
  <c r="AA54" i="8"/>
  <c r="AN54" i="8"/>
  <c r="AA23" i="8"/>
  <c r="AN23" i="8"/>
  <c r="AA43" i="8"/>
  <c r="AN43" i="8"/>
  <c r="AA71" i="9"/>
  <c r="AN71" i="9"/>
  <c r="AA92" i="9"/>
  <c r="AN92" i="9"/>
  <c r="AA75" i="9"/>
  <c r="AN75" i="9"/>
  <c r="AA22" i="9"/>
  <c r="AN22" i="9"/>
  <c r="AA79" i="9"/>
  <c r="AN79" i="9"/>
  <c r="AA97" i="9"/>
  <c r="AN97" i="9"/>
  <c r="AA81" i="9"/>
  <c r="AN81" i="9"/>
  <c r="AA51" i="9"/>
  <c r="AN51" i="9"/>
  <c r="AA34" i="9"/>
  <c r="AN34" i="9"/>
  <c r="AA32" i="9"/>
  <c r="AN32" i="9"/>
  <c r="AA24" i="9"/>
  <c r="AN24" i="9"/>
  <c r="AA46" i="9"/>
  <c r="AN46" i="9"/>
  <c r="AA61" i="9"/>
  <c r="AN61" i="9"/>
  <c r="AA54" i="9"/>
  <c r="AN54" i="9"/>
  <c r="AA58" i="9"/>
  <c r="AN58" i="9"/>
  <c r="AA28" i="9"/>
  <c r="AN28" i="9"/>
  <c r="AA101" i="9"/>
  <c r="AN101" i="9"/>
  <c r="AA94" i="9"/>
  <c r="AN94" i="9"/>
  <c r="AA42" i="9"/>
  <c r="AN42" i="9"/>
  <c r="AA73" i="9"/>
  <c r="AN73" i="9"/>
  <c r="AA90" i="9"/>
  <c r="AN90" i="9"/>
  <c r="AA38" i="9"/>
  <c r="AN38" i="9"/>
  <c r="AA55" i="9"/>
  <c r="AN55" i="9"/>
  <c r="AA72" i="9"/>
  <c r="AN72" i="9"/>
  <c r="AA100" i="9"/>
  <c r="AN100" i="9"/>
  <c r="AA50" i="9"/>
  <c r="AN50" i="9"/>
  <c r="AA39" i="9"/>
  <c r="AN39" i="9"/>
  <c r="AA26" i="9"/>
  <c r="AN26" i="9"/>
  <c r="AA76" i="9"/>
  <c r="AN76" i="9"/>
  <c r="AA64" i="9"/>
  <c r="AN64" i="9"/>
  <c r="AA87" i="9"/>
  <c r="AN87" i="9"/>
  <c r="AA52" i="9"/>
  <c r="AN52" i="9"/>
  <c r="AA41" i="9"/>
  <c r="AN41" i="9"/>
  <c r="AA56" i="9"/>
  <c r="AN56" i="9"/>
  <c r="AA88" i="9"/>
  <c r="AN88" i="9"/>
  <c r="AA68" i="9"/>
  <c r="AN68" i="9"/>
  <c r="AA91" i="9"/>
  <c r="AN91" i="9"/>
  <c r="AA25" i="9"/>
  <c r="AN25" i="9"/>
  <c r="AA67" i="9"/>
  <c r="AN67" i="9"/>
  <c r="AA80" i="9"/>
  <c r="AN80" i="9"/>
  <c r="AA53" i="9"/>
  <c r="AN53" i="9"/>
  <c r="AA43" i="9"/>
  <c r="AN43" i="9"/>
  <c r="AA85" i="9"/>
  <c r="AN85" i="9"/>
  <c r="AA89" i="9"/>
  <c r="AN89" i="9"/>
  <c r="AA40" i="9"/>
  <c r="AN40" i="9"/>
  <c r="AA83" i="9"/>
  <c r="AN83" i="9"/>
  <c r="AA30" i="9"/>
  <c r="AN30" i="9"/>
  <c r="AA60" i="9"/>
  <c r="AN60" i="9"/>
  <c r="AA95" i="9"/>
  <c r="AN95" i="9"/>
  <c r="AA96" i="9"/>
  <c r="AN96" i="9"/>
  <c r="AA37" i="9"/>
  <c r="AN37" i="9"/>
  <c r="AA45" i="9"/>
  <c r="AN45" i="9"/>
  <c r="AA47" i="9"/>
  <c r="AN47" i="9"/>
  <c r="AA65" i="9"/>
  <c r="AN65" i="9"/>
  <c r="AA57" i="9"/>
  <c r="AN57" i="9"/>
  <c r="AA35" i="9"/>
  <c r="AN35" i="9"/>
  <c r="AA63" i="9"/>
  <c r="AN63" i="9"/>
  <c r="AA59" i="9"/>
  <c r="AN59" i="9"/>
  <c r="AA84" i="9"/>
  <c r="AN84" i="9"/>
  <c r="AA49" i="9"/>
  <c r="AN49" i="9"/>
  <c r="AA99" i="9"/>
  <c r="AN99" i="9"/>
  <c r="AA33" i="9"/>
  <c r="AN33" i="9"/>
  <c r="AA77" i="9"/>
  <c r="AN77" i="9"/>
  <c r="AA31" i="9"/>
  <c r="AN31" i="9"/>
  <c r="AA29" i="9"/>
  <c r="AN29" i="9"/>
  <c r="AA82" i="9"/>
  <c r="AN82" i="9"/>
  <c r="AA86" i="9"/>
  <c r="AN86" i="9"/>
  <c r="AA69" i="9"/>
  <c r="AN69" i="9"/>
  <c r="AA27" i="9"/>
  <c r="AN27" i="9"/>
  <c r="AA21" i="9"/>
  <c r="AN21" i="9"/>
  <c r="AA36" i="9"/>
  <c r="AN36" i="9"/>
  <c r="AA48" i="9"/>
  <c r="AN48" i="9"/>
  <c r="AA23" i="9"/>
  <c r="AN23" i="9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BC33" i="5" l="1"/>
  <c r="BA33" i="5"/>
  <c r="BC1" i="5"/>
  <c r="BA1" i="5"/>
  <c r="BE1" i="5" s="1"/>
  <c r="BE33" i="5" l="1"/>
  <c r="AK87" i="15"/>
  <c r="AK86" i="15"/>
  <c r="AK85" i="15"/>
  <c r="AK84" i="15"/>
  <c r="AK83" i="15"/>
  <c r="AK82" i="15"/>
  <c r="AK81" i="15"/>
  <c r="AK80" i="15"/>
  <c r="AK79" i="15"/>
  <c r="AK78" i="15"/>
  <c r="AK77" i="15"/>
  <c r="AK76" i="15"/>
  <c r="AK75" i="15"/>
  <c r="AK74" i="15"/>
  <c r="AK73" i="15"/>
  <c r="AK72" i="15"/>
  <c r="AK71" i="15"/>
  <c r="AK70" i="15"/>
  <c r="AK69" i="15"/>
  <c r="AK68" i="15"/>
  <c r="AK67" i="15"/>
  <c r="AK66" i="15"/>
  <c r="AK65" i="15"/>
  <c r="AK64" i="15"/>
  <c r="AK63" i="15"/>
  <c r="AK62" i="15"/>
  <c r="AK61" i="15"/>
  <c r="AK60" i="15"/>
  <c r="AK59" i="15"/>
  <c r="AK58" i="15"/>
  <c r="AK57" i="15"/>
  <c r="AK56" i="15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11" i="15"/>
  <c r="AK10" i="15"/>
  <c r="AK9" i="15"/>
  <c r="AK8" i="15"/>
  <c r="AK7" i="15"/>
  <c r="AK6" i="15"/>
  <c r="AK5" i="15"/>
  <c r="AK4" i="15"/>
  <c r="AK100" i="15"/>
  <c r="AK96" i="15"/>
  <c r="AK92" i="15"/>
  <c r="AK88" i="15"/>
  <c r="AK90" i="15"/>
  <c r="AK95" i="15"/>
  <c r="AK91" i="15"/>
  <c r="AK101" i="15"/>
  <c r="AK97" i="15"/>
  <c r="AK93" i="15"/>
  <c r="AK89" i="15"/>
  <c r="AK102" i="15"/>
  <c r="AK98" i="15"/>
  <c r="AK94" i="15"/>
  <c r="AK99" i="15"/>
  <c r="AK99" i="14"/>
  <c r="AK95" i="14"/>
  <c r="AK91" i="14"/>
  <c r="AK87" i="14"/>
  <c r="AK83" i="14"/>
  <c r="AK79" i="14"/>
  <c r="AK75" i="14"/>
  <c r="AK71" i="14"/>
  <c r="AK66" i="14"/>
  <c r="AK62" i="14"/>
  <c r="AK58" i="14"/>
  <c r="AK54" i="14"/>
  <c r="AK50" i="14"/>
  <c r="AK46" i="14"/>
  <c r="AK42" i="14"/>
  <c r="AK38" i="14"/>
  <c r="AK34" i="14"/>
  <c r="AK30" i="14"/>
  <c r="AK26" i="14"/>
  <c r="AK22" i="14"/>
  <c r="AK18" i="14"/>
  <c r="AK97" i="14"/>
  <c r="AK93" i="14"/>
  <c r="AK81" i="14"/>
  <c r="AK77" i="14"/>
  <c r="AK64" i="14"/>
  <c r="AK60" i="14"/>
  <c r="AK52" i="14"/>
  <c r="AK48" i="14"/>
  <c r="AK44" i="14"/>
  <c r="AK36" i="14"/>
  <c r="AK28" i="14"/>
  <c r="AK24" i="14"/>
  <c r="AK102" i="14"/>
  <c r="AK90" i="14"/>
  <c r="AK86" i="14"/>
  <c r="AK78" i="14"/>
  <c r="AK70" i="14"/>
  <c r="AK65" i="14"/>
  <c r="AK61" i="14"/>
  <c r="AK53" i="14"/>
  <c r="AK45" i="14"/>
  <c r="AK41" i="14"/>
  <c r="AK37" i="14"/>
  <c r="AK29" i="14"/>
  <c r="AK25" i="14"/>
  <c r="AK17" i="14"/>
  <c r="AK11" i="14"/>
  <c r="AK5" i="14"/>
  <c r="AK100" i="14"/>
  <c r="AK96" i="14"/>
  <c r="AK92" i="14"/>
  <c r="AK88" i="14"/>
  <c r="AK84" i="14"/>
  <c r="AK80" i="14"/>
  <c r="AK76" i="14"/>
  <c r="AK72" i="14"/>
  <c r="AK68" i="14"/>
  <c r="AK67" i="14"/>
  <c r="AK63" i="14"/>
  <c r="AK59" i="14"/>
  <c r="AK55" i="14"/>
  <c r="AK51" i="14"/>
  <c r="AK47" i="14"/>
  <c r="AK43" i="14"/>
  <c r="AK39" i="14"/>
  <c r="AK35" i="14"/>
  <c r="AK31" i="14"/>
  <c r="AK27" i="14"/>
  <c r="AK23" i="14"/>
  <c r="AK19" i="14"/>
  <c r="AK16" i="14"/>
  <c r="AK14" i="14"/>
  <c r="AK12" i="14"/>
  <c r="AK10" i="14"/>
  <c r="AK8" i="14"/>
  <c r="AK6" i="14"/>
  <c r="AK4" i="14"/>
  <c r="AK101" i="14"/>
  <c r="AK89" i="14"/>
  <c r="AK85" i="14"/>
  <c r="AK73" i="14"/>
  <c r="AK69" i="14"/>
  <c r="AK56" i="14"/>
  <c r="AK40" i="14"/>
  <c r="AK32" i="14"/>
  <c r="AK20" i="14"/>
  <c r="AK98" i="14"/>
  <c r="AK94" i="14"/>
  <c r="AK82" i="14"/>
  <c r="AK74" i="14"/>
  <c r="AK57" i="14"/>
  <c r="AK49" i="14"/>
  <c r="AK33" i="14"/>
  <c r="AK21" i="14"/>
  <c r="AK15" i="14"/>
  <c r="AK13" i="14"/>
  <c r="AK9" i="14"/>
  <c r="AK7" i="14"/>
  <c r="AK100" i="13"/>
  <c r="AK99" i="13"/>
  <c r="AK94" i="13"/>
  <c r="AK88" i="13"/>
  <c r="AK82" i="13"/>
  <c r="AK81" i="13"/>
  <c r="AK77" i="13"/>
  <c r="AK71" i="13"/>
  <c r="AK66" i="13"/>
  <c r="AK65" i="13"/>
  <c r="AK60" i="13"/>
  <c r="AK53" i="13"/>
  <c r="AK47" i="13"/>
  <c r="AK46" i="13"/>
  <c r="AK41" i="13"/>
  <c r="AK37" i="13"/>
  <c r="AK33" i="13"/>
  <c r="AK32" i="13"/>
  <c r="AK28" i="13"/>
  <c r="AK24" i="13"/>
  <c r="AK23" i="13"/>
  <c r="AK19" i="13"/>
  <c r="AK15" i="13"/>
  <c r="AK13" i="13"/>
  <c r="AK11" i="13"/>
  <c r="AK9" i="13"/>
  <c r="AK7" i="13"/>
  <c r="AK5" i="13"/>
  <c r="AK98" i="12"/>
  <c r="AK93" i="12"/>
  <c r="AK92" i="12"/>
  <c r="AK88" i="12"/>
  <c r="AK84" i="12"/>
  <c r="AK80" i="12"/>
  <c r="AK79" i="12"/>
  <c r="AK74" i="12"/>
  <c r="AK70" i="12"/>
  <c r="AK66" i="12"/>
  <c r="AK48" i="12"/>
  <c r="AK47" i="12"/>
  <c r="AK46" i="12"/>
  <c r="AK7" i="12"/>
  <c r="AK5" i="12"/>
  <c r="AK6" i="11"/>
  <c r="AK100" i="10"/>
  <c r="AK99" i="10"/>
  <c r="AK98" i="10"/>
  <c r="AK97" i="10"/>
  <c r="AK96" i="10"/>
  <c r="AK92" i="10"/>
  <c r="AK91" i="10"/>
  <c r="AK90" i="10"/>
  <c r="AK89" i="10"/>
  <c r="AK82" i="10"/>
  <c r="AK81" i="10"/>
  <c r="AK76" i="10"/>
  <c r="AK75" i="10"/>
  <c r="AK66" i="10"/>
  <c r="AK65" i="10"/>
  <c r="AK60" i="10"/>
  <c r="AK54" i="10"/>
  <c r="AK47" i="10"/>
  <c r="AK38" i="10"/>
  <c r="AK37" i="10"/>
  <c r="AK31" i="10"/>
  <c r="AK26" i="10"/>
  <c r="AK25" i="10"/>
  <c r="AK16" i="10"/>
  <c r="AK15" i="10"/>
  <c r="AK67" i="10"/>
  <c r="AK53" i="10"/>
  <c r="AK42" i="10"/>
  <c r="AK41" i="10"/>
  <c r="AK40" i="10"/>
  <c r="AK39" i="10"/>
  <c r="AK101" i="13"/>
  <c r="AK95" i="13"/>
  <c r="AK90" i="13"/>
  <c r="AK89" i="13"/>
  <c r="AK84" i="13"/>
  <c r="AK83" i="13"/>
  <c r="AK78" i="13"/>
  <c r="AK72" i="13"/>
  <c r="AK67" i="13"/>
  <c r="AK61" i="13"/>
  <c r="AK56" i="13"/>
  <c r="AK55" i="13"/>
  <c r="AK54" i="13"/>
  <c r="AK49" i="13"/>
  <c r="AK48" i="13"/>
  <c r="AK42" i="13"/>
  <c r="AK38" i="13"/>
  <c r="AK34" i="13"/>
  <c r="AK29" i="13"/>
  <c r="AK25" i="13"/>
  <c r="AK20" i="13"/>
  <c r="AK16" i="13"/>
  <c r="AK99" i="12"/>
  <c r="AK94" i="12"/>
  <c r="AK89" i="12"/>
  <c r="AK85" i="12"/>
  <c r="AK81" i="12"/>
  <c r="AK75" i="12"/>
  <c r="AK71" i="12"/>
  <c r="AK67" i="12"/>
  <c r="AK60" i="12"/>
  <c r="AK59" i="12"/>
  <c r="AK58" i="12"/>
  <c r="AK57" i="12"/>
  <c r="AK56" i="12"/>
  <c r="AK55" i="12"/>
  <c r="AK54" i="12"/>
  <c r="AK53" i="12"/>
  <c r="AK52" i="12"/>
  <c r="AK51" i="12"/>
  <c r="AK50" i="12"/>
  <c r="AK49" i="12"/>
  <c r="AK7" i="11"/>
  <c r="AK102" i="10"/>
  <c r="AK101" i="10"/>
  <c r="AK93" i="10"/>
  <c r="AK84" i="10"/>
  <c r="AK83" i="10"/>
  <c r="AK78" i="10"/>
  <c r="AK77" i="10"/>
  <c r="AK62" i="10"/>
  <c r="AK61" i="10"/>
  <c r="AK56" i="10"/>
  <c r="AK55" i="10"/>
  <c r="AK52" i="10"/>
  <c r="AK51" i="10"/>
  <c r="AK49" i="10"/>
  <c r="AK48" i="10"/>
  <c r="AK32" i="10"/>
  <c r="AK27" i="10"/>
  <c r="AK20" i="10"/>
  <c r="AK19" i="10"/>
  <c r="AK18" i="10"/>
  <c r="AK17" i="10"/>
  <c r="AK5" i="10"/>
  <c r="AK102" i="13"/>
  <c r="AK96" i="13"/>
  <c r="AK92" i="13"/>
  <c r="AK91" i="13"/>
  <c r="AK98" i="13"/>
  <c r="AK80" i="13"/>
  <c r="AK76" i="13"/>
  <c r="AK75" i="13"/>
  <c r="AK63" i="13"/>
  <c r="AK31" i="13"/>
  <c r="AK27" i="13"/>
  <c r="AK100" i="12"/>
  <c r="AK96" i="12"/>
  <c r="AK90" i="12"/>
  <c r="AK86" i="12"/>
  <c r="AK82" i="12"/>
  <c r="AK73" i="12"/>
  <c r="AK69" i="12"/>
  <c r="AK65" i="12"/>
  <c r="AK64" i="12"/>
  <c r="AK63" i="12"/>
  <c r="AK40" i="12"/>
  <c r="AK36" i="12"/>
  <c r="AK32" i="12"/>
  <c r="AK28" i="12"/>
  <c r="AK24" i="12"/>
  <c r="AK20" i="12"/>
  <c r="AK16" i="12"/>
  <c r="AK12" i="12"/>
  <c r="AK8" i="12"/>
  <c r="AK4" i="12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11" i="11"/>
  <c r="AK10" i="11"/>
  <c r="AK9" i="11"/>
  <c r="AK5" i="11"/>
  <c r="AK95" i="10"/>
  <c r="AK80" i="10"/>
  <c r="AK63" i="10"/>
  <c r="AK59" i="10"/>
  <c r="AK50" i="10"/>
  <c r="AK46" i="10"/>
  <c r="AK45" i="10"/>
  <c r="AK36" i="10"/>
  <c r="AK33" i="10"/>
  <c r="AK28" i="10"/>
  <c r="AK8" i="10"/>
  <c r="AK4" i="10"/>
  <c r="AK91" i="12"/>
  <c r="AK83" i="12"/>
  <c r="AK62" i="12"/>
  <c r="AK93" i="13"/>
  <c r="AK85" i="13"/>
  <c r="AK73" i="13"/>
  <c r="AK68" i="13"/>
  <c r="AK59" i="13"/>
  <c r="AK58" i="13"/>
  <c r="AK52" i="13"/>
  <c r="AK45" i="13"/>
  <c r="AK44" i="13"/>
  <c r="AK40" i="13"/>
  <c r="AK36" i="13"/>
  <c r="AK21" i="13"/>
  <c r="AK17" i="13"/>
  <c r="AK14" i="13"/>
  <c r="AK10" i="13"/>
  <c r="AK6" i="13"/>
  <c r="AK101" i="12"/>
  <c r="AK78" i="12"/>
  <c r="AK61" i="12"/>
  <c r="AK41" i="12"/>
  <c r="AK37" i="12"/>
  <c r="AK33" i="12"/>
  <c r="AK29" i="12"/>
  <c r="AK25" i="12"/>
  <c r="AK21" i="12"/>
  <c r="AK17" i="12"/>
  <c r="AK13" i="12"/>
  <c r="AK9" i="12"/>
  <c r="AK88" i="10"/>
  <c r="AK85" i="10"/>
  <c r="AK74" i="10"/>
  <c r="AK73" i="10"/>
  <c r="AK72" i="10"/>
  <c r="AK71" i="10"/>
  <c r="AK68" i="10"/>
  <c r="AK57" i="10"/>
  <c r="AK43" i="10"/>
  <c r="AK34" i="10"/>
  <c r="AK24" i="10"/>
  <c r="AK21" i="10"/>
  <c r="AK10" i="10"/>
  <c r="AK9" i="10"/>
  <c r="AK6" i="10"/>
  <c r="AK79" i="13"/>
  <c r="AK74" i="13"/>
  <c r="AK64" i="13"/>
  <c r="AK50" i="13"/>
  <c r="AK30" i="13"/>
  <c r="AK26" i="13"/>
  <c r="AK97" i="12"/>
  <c r="AK95" i="12"/>
  <c r="AK87" i="12"/>
  <c r="AK76" i="12"/>
  <c r="AK72" i="12"/>
  <c r="AK68" i="12"/>
  <c r="AK62" i="13"/>
  <c r="AK51" i="13"/>
  <c r="AK35" i="13"/>
  <c r="AK4" i="13"/>
  <c r="AK45" i="12"/>
  <c r="AK44" i="12"/>
  <c r="AK43" i="12"/>
  <c r="AK42" i="12"/>
  <c r="AK35" i="12"/>
  <c r="AK27" i="12"/>
  <c r="AK19" i="12"/>
  <c r="AK11" i="12"/>
  <c r="AK6" i="12"/>
  <c r="AK8" i="11"/>
  <c r="AK58" i="10"/>
  <c r="AK35" i="10"/>
  <c r="AK29" i="10"/>
  <c r="AK11" i="10"/>
  <c r="AK7" i="10"/>
  <c r="AK70" i="13"/>
  <c r="AK12" i="13"/>
  <c r="AK23" i="12"/>
  <c r="AK15" i="12"/>
  <c r="AK87" i="10"/>
  <c r="AK79" i="10"/>
  <c r="AK69" i="10"/>
  <c r="AK23" i="10"/>
  <c r="AK87" i="13"/>
  <c r="AK8" i="13"/>
  <c r="AK77" i="12"/>
  <c r="AK10" i="12"/>
  <c r="AK64" i="10"/>
  <c r="AK13" i="10"/>
  <c r="AK97" i="13"/>
  <c r="AK69" i="13"/>
  <c r="AK22" i="13"/>
  <c r="AK38" i="12"/>
  <c r="AK30" i="12"/>
  <c r="AK22" i="12"/>
  <c r="AK14" i="12"/>
  <c r="AK94" i="10"/>
  <c r="AK86" i="10"/>
  <c r="AK30" i="10"/>
  <c r="AK22" i="10"/>
  <c r="AK12" i="10"/>
  <c r="AK86" i="13"/>
  <c r="AK43" i="13"/>
  <c r="AK18" i="13"/>
  <c r="AK102" i="12"/>
  <c r="AK39" i="12"/>
  <c r="AK31" i="12"/>
  <c r="AK4" i="11"/>
  <c r="AK57" i="13"/>
  <c r="AK39" i="13"/>
  <c r="AK34" i="12"/>
  <c r="AK26" i="12"/>
  <c r="AK18" i="12"/>
  <c r="AK70" i="10"/>
  <c r="AK44" i="10"/>
  <c r="AK14" i="10"/>
  <c r="AK100" i="9"/>
  <c r="AK99" i="9"/>
  <c r="AK98" i="9"/>
  <c r="AK91" i="9"/>
  <c r="AK90" i="9"/>
  <c r="AK89" i="9"/>
  <c r="AK77" i="9"/>
  <c r="AK68" i="9"/>
  <c r="AK67" i="9"/>
  <c r="AK66" i="9"/>
  <c r="AK64" i="9"/>
  <c r="AK63" i="9"/>
  <c r="AK62" i="9"/>
  <c r="AK61" i="9"/>
  <c r="AK56" i="9"/>
  <c r="AK55" i="9"/>
  <c r="AK54" i="9"/>
  <c r="AK50" i="9"/>
  <c r="AK48" i="9"/>
  <c r="AK47" i="9"/>
  <c r="AK46" i="9"/>
  <c r="AK38" i="9"/>
  <c r="AK21" i="9"/>
  <c r="AK20" i="9"/>
  <c r="AK19" i="9"/>
  <c r="AK101" i="8"/>
  <c r="AK100" i="8"/>
  <c r="AK98" i="8"/>
  <c r="AK82" i="8"/>
  <c r="AK74" i="8"/>
  <c r="AK69" i="8"/>
  <c r="AK68" i="8"/>
  <c r="AK67" i="8"/>
  <c r="AK62" i="8"/>
  <c r="AK58" i="8"/>
  <c r="AK57" i="8"/>
  <c r="AK53" i="8"/>
  <c r="AK52" i="8"/>
  <c r="AK51" i="8"/>
  <c r="AK43" i="8"/>
  <c r="AK39" i="8"/>
  <c r="AK35" i="8"/>
  <c r="AK31" i="8"/>
  <c r="AK27" i="8"/>
  <c r="AK23" i="8"/>
  <c r="AK19" i="8"/>
  <c r="AK101" i="9"/>
  <c r="AK81" i="9"/>
  <c r="AK80" i="9"/>
  <c r="AK79" i="9"/>
  <c r="AK78" i="9"/>
  <c r="AK69" i="9"/>
  <c r="AK60" i="9"/>
  <c r="AK59" i="9"/>
  <c r="AK58" i="9"/>
  <c r="AK57" i="9"/>
  <c r="AK51" i="9"/>
  <c r="AK41" i="9"/>
  <c r="AK40" i="9"/>
  <c r="AK39" i="9"/>
  <c r="AK29" i="9"/>
  <c r="AK28" i="9"/>
  <c r="AK27" i="9"/>
  <c r="AK26" i="9"/>
  <c r="AK25" i="9"/>
  <c r="AK24" i="9"/>
  <c r="AK23" i="9"/>
  <c r="AK22" i="9"/>
  <c r="AK15" i="9"/>
  <c r="AK14" i="9"/>
  <c r="AK13" i="9"/>
  <c r="AK11" i="9"/>
  <c r="AK9" i="9"/>
  <c r="AK7" i="9"/>
  <c r="AK5" i="9"/>
  <c r="AK102" i="8"/>
  <c r="AK99" i="8"/>
  <c r="AK85" i="8"/>
  <c r="AK84" i="8"/>
  <c r="AK83" i="8"/>
  <c r="AK75" i="8"/>
  <c r="AK70" i="8"/>
  <c r="AK63" i="8"/>
  <c r="AK59" i="8"/>
  <c r="AK54" i="8"/>
  <c r="AK102" i="9"/>
  <c r="AK84" i="9"/>
  <c r="AK83" i="9"/>
  <c r="AK82" i="9"/>
  <c r="AK72" i="9"/>
  <c r="AK71" i="9"/>
  <c r="AK70" i="9"/>
  <c r="AK52" i="9"/>
  <c r="AK42" i="9"/>
  <c r="AK33" i="9"/>
  <c r="AK32" i="9"/>
  <c r="AK31" i="9"/>
  <c r="AK30" i="9"/>
  <c r="AK17" i="9"/>
  <c r="AK16" i="9"/>
  <c r="AK93" i="8"/>
  <c r="AK89" i="8"/>
  <c r="AK86" i="8"/>
  <c r="AK77" i="8"/>
  <c r="AK76" i="8"/>
  <c r="AK71" i="8"/>
  <c r="AK65" i="8"/>
  <c r="AK64" i="8"/>
  <c r="AK60" i="8"/>
  <c r="AK55" i="8"/>
  <c r="AK49" i="8"/>
  <c r="AK95" i="9"/>
  <c r="AK87" i="9"/>
  <c r="AK75" i="9"/>
  <c r="AK45" i="9"/>
  <c r="AK37" i="9"/>
  <c r="AK18" i="9"/>
  <c r="AK10" i="9"/>
  <c r="AK95" i="8"/>
  <c r="AK40" i="8"/>
  <c r="AK37" i="8"/>
  <c r="AK32" i="8"/>
  <c r="AK29" i="8"/>
  <c r="AK24" i="8"/>
  <c r="AK21" i="8"/>
  <c r="AK15" i="8"/>
  <c r="AK11" i="8"/>
  <c r="AK7" i="8"/>
  <c r="AK22" i="8"/>
  <c r="AK8" i="8"/>
  <c r="AK26" i="8"/>
  <c r="AK6" i="8"/>
  <c r="AK4" i="8"/>
  <c r="AK96" i="9"/>
  <c r="AK92" i="9"/>
  <c r="AK88" i="9"/>
  <c r="AK76" i="9"/>
  <c r="AK73" i="9"/>
  <c r="AK65" i="9"/>
  <c r="AK49" i="9"/>
  <c r="AK34" i="9"/>
  <c r="AK8" i="9"/>
  <c r="AK96" i="8"/>
  <c r="AK91" i="8"/>
  <c r="AK79" i="8"/>
  <c r="AK48" i="8"/>
  <c r="AK47" i="8"/>
  <c r="AK46" i="8"/>
  <c r="AK38" i="8"/>
  <c r="AK30" i="8"/>
  <c r="AK16" i="8"/>
  <c r="AK12" i="8"/>
  <c r="AK5" i="8"/>
  <c r="AK18" i="8"/>
  <c r="AK97" i="9"/>
  <c r="AK93" i="9"/>
  <c r="AK85" i="9"/>
  <c r="AK43" i="9"/>
  <c r="AK35" i="9"/>
  <c r="AK6" i="9"/>
  <c r="AK97" i="8"/>
  <c r="AK94" i="8"/>
  <c r="AK92" i="8"/>
  <c r="AK87" i="8"/>
  <c r="AK80" i="8"/>
  <c r="AK72" i="8"/>
  <c r="AK66" i="8"/>
  <c r="AK61" i="8"/>
  <c r="AK44" i="8"/>
  <c r="AK41" i="8"/>
  <c r="AK36" i="8"/>
  <c r="AK33" i="8"/>
  <c r="AK28" i="8"/>
  <c r="AK25" i="8"/>
  <c r="AK20" i="8"/>
  <c r="AK17" i="8"/>
  <c r="AK13" i="8"/>
  <c r="AK9" i="8"/>
  <c r="AK94" i="9"/>
  <c r="AK86" i="9"/>
  <c r="AK74" i="9"/>
  <c r="AK53" i="9"/>
  <c r="AK44" i="9"/>
  <c r="AK36" i="9"/>
  <c r="AK12" i="9"/>
  <c r="AK4" i="9"/>
  <c r="AK90" i="8"/>
  <c r="AK88" i="8"/>
  <c r="AK81" i="8"/>
  <c r="AK78" i="8"/>
  <c r="AK73" i="8"/>
  <c r="AK56" i="8"/>
  <c r="AK50" i="8"/>
  <c r="AK45" i="8"/>
  <c r="AK42" i="8"/>
  <c r="AK34" i="8"/>
  <c r="AK14" i="8"/>
  <c r="AK10" i="8"/>
  <c r="AK6" i="4"/>
  <c r="AK10" i="4"/>
  <c r="AK14" i="4"/>
  <c r="AK18" i="4"/>
  <c r="AK22" i="4"/>
  <c r="AK26" i="4"/>
  <c r="AK30" i="4"/>
  <c r="AK34" i="4"/>
  <c r="AK38" i="4"/>
  <c r="AK42" i="4"/>
  <c r="AK46" i="4"/>
  <c r="AK50" i="4"/>
  <c r="AK54" i="4"/>
  <c r="AK58" i="4"/>
  <c r="AK62" i="4"/>
  <c r="AK66" i="4"/>
  <c r="AK70" i="4"/>
  <c r="AK74" i="4"/>
  <c r="AK78" i="4"/>
  <c r="AK82" i="4"/>
  <c r="AK86" i="4"/>
  <c r="AK90" i="4"/>
  <c r="AK94" i="4"/>
  <c r="AK98" i="4"/>
  <c r="AK102" i="4"/>
  <c r="AK12" i="4"/>
  <c r="AK24" i="4"/>
  <c r="AK28" i="4"/>
  <c r="AK36" i="4"/>
  <c r="AK44" i="4"/>
  <c r="AK52" i="4"/>
  <c r="AK60" i="4"/>
  <c r="AK68" i="4"/>
  <c r="AK76" i="4"/>
  <c r="AK84" i="4"/>
  <c r="AK92" i="4"/>
  <c r="AK100" i="4"/>
  <c r="AK5" i="4"/>
  <c r="AK13" i="4"/>
  <c r="AK25" i="4"/>
  <c r="AK33" i="4"/>
  <c r="AK41" i="4"/>
  <c r="AK45" i="4"/>
  <c r="AK53" i="4"/>
  <c r="AK61" i="4"/>
  <c r="AK69" i="4"/>
  <c r="AK81" i="4"/>
  <c r="AK89" i="4"/>
  <c r="AK97" i="4"/>
  <c r="AK7" i="4"/>
  <c r="AK11" i="4"/>
  <c r="AK15" i="4"/>
  <c r="AK19" i="4"/>
  <c r="AK23" i="4"/>
  <c r="AK27" i="4"/>
  <c r="AK31" i="4"/>
  <c r="AK35" i="4"/>
  <c r="AK39" i="4"/>
  <c r="AK43" i="4"/>
  <c r="AK47" i="4"/>
  <c r="AK51" i="4"/>
  <c r="AK55" i="4"/>
  <c r="AK59" i="4"/>
  <c r="AK63" i="4"/>
  <c r="AK67" i="4"/>
  <c r="AK71" i="4"/>
  <c r="AK75" i="4"/>
  <c r="AK79" i="4"/>
  <c r="AK83" i="4"/>
  <c r="AK87" i="4"/>
  <c r="AK91" i="4"/>
  <c r="AK95" i="4"/>
  <c r="AK99" i="4"/>
  <c r="AK4" i="4"/>
  <c r="AK8" i="4"/>
  <c r="AK16" i="4"/>
  <c r="AK20" i="4"/>
  <c r="AK32" i="4"/>
  <c r="AK40" i="4"/>
  <c r="AK48" i="4"/>
  <c r="AK56" i="4"/>
  <c r="AK64" i="4"/>
  <c r="AK72" i="4"/>
  <c r="AK80" i="4"/>
  <c r="AK88" i="4"/>
  <c r="AK96" i="4"/>
  <c r="AK9" i="4"/>
  <c r="AK17" i="4"/>
  <c r="AK21" i="4"/>
  <c r="AK29" i="4"/>
  <c r="AK37" i="4"/>
  <c r="AK49" i="4"/>
  <c r="AK57" i="4"/>
  <c r="AK65" i="4"/>
  <c r="AK73" i="4"/>
  <c r="AK77" i="4"/>
  <c r="AK85" i="4"/>
  <c r="AK93" i="4"/>
  <c r="AK101" i="4"/>
  <c r="AL98" i="15"/>
  <c r="AL96" i="15"/>
  <c r="AL93" i="15"/>
  <c r="AL90" i="15"/>
  <c r="AL102" i="15"/>
  <c r="AL101" i="15"/>
  <c r="AL100" i="15"/>
  <c r="AL99" i="15"/>
  <c r="AL97" i="15"/>
  <c r="AL95" i="15"/>
  <c r="AL94" i="15"/>
  <c r="AL92" i="15"/>
  <c r="AL91" i="15"/>
  <c r="AL89" i="15"/>
  <c r="AL88" i="15"/>
  <c r="AL84" i="15"/>
  <c r="AL80" i="15"/>
  <c r="AL76" i="15"/>
  <c r="AL72" i="15"/>
  <c r="AL68" i="15"/>
  <c r="AL64" i="15"/>
  <c r="AL60" i="15"/>
  <c r="AL56" i="15"/>
  <c r="AL52" i="15"/>
  <c r="AL48" i="15"/>
  <c r="AL44" i="15"/>
  <c r="AL40" i="15"/>
  <c r="AL36" i="15"/>
  <c r="AL32" i="15"/>
  <c r="AL28" i="15"/>
  <c r="AL24" i="15"/>
  <c r="AL20" i="15"/>
  <c r="AL16" i="15"/>
  <c r="AL12" i="15"/>
  <c r="AL8" i="15"/>
  <c r="AL4" i="15"/>
  <c r="AL86" i="15"/>
  <c r="AL82" i="15"/>
  <c r="AL74" i="15"/>
  <c r="AL66" i="15"/>
  <c r="AL58" i="15"/>
  <c r="AL54" i="15"/>
  <c r="AL38" i="15"/>
  <c r="AL34" i="15"/>
  <c r="AL30" i="15"/>
  <c r="AL22" i="15"/>
  <c r="AL10" i="15"/>
  <c r="AL6" i="15"/>
  <c r="AL83" i="15"/>
  <c r="AL75" i="15"/>
  <c r="AL59" i="15"/>
  <c r="AL47" i="15"/>
  <c r="AL39" i="15"/>
  <c r="AL31" i="15"/>
  <c r="AL27" i="15"/>
  <c r="AL19" i="15"/>
  <c r="AL85" i="15"/>
  <c r="AL81" i="15"/>
  <c r="AL77" i="15"/>
  <c r="AL73" i="15"/>
  <c r="AL69" i="15"/>
  <c r="AL65" i="15"/>
  <c r="AL61" i="15"/>
  <c r="AL57" i="15"/>
  <c r="AL53" i="15"/>
  <c r="AL49" i="15"/>
  <c r="AL45" i="15"/>
  <c r="AL41" i="15"/>
  <c r="AL37" i="15"/>
  <c r="AL33" i="15"/>
  <c r="AL29" i="15"/>
  <c r="AL25" i="15"/>
  <c r="AL21" i="15"/>
  <c r="AL17" i="15"/>
  <c r="AL13" i="15"/>
  <c r="AL9" i="15"/>
  <c r="AL5" i="15"/>
  <c r="AL78" i="15"/>
  <c r="AL70" i="15"/>
  <c r="AL62" i="15"/>
  <c r="AL50" i="15"/>
  <c r="AL46" i="15"/>
  <c r="AL42" i="15"/>
  <c r="AL26" i="15"/>
  <c r="AL18" i="15"/>
  <c r="AL14" i="15"/>
  <c r="AL87" i="15"/>
  <c r="AL79" i="15"/>
  <c r="AL71" i="15"/>
  <c r="AL67" i="15"/>
  <c r="AL63" i="15"/>
  <c r="AL55" i="15"/>
  <c r="AL51" i="15"/>
  <c r="AL43" i="15"/>
  <c r="AL35" i="15"/>
  <c r="AL23" i="15"/>
  <c r="AL15" i="15"/>
  <c r="AL11" i="15"/>
  <c r="AL7" i="15"/>
  <c r="AL100" i="14"/>
  <c r="AL96" i="14"/>
  <c r="AL92" i="14"/>
  <c r="AL88" i="14"/>
  <c r="AL84" i="14"/>
  <c r="AL80" i="14"/>
  <c r="AL76" i="14"/>
  <c r="AL72" i="14"/>
  <c r="AL68" i="14"/>
  <c r="AL67" i="14"/>
  <c r="AL63" i="14"/>
  <c r="AL59" i="14"/>
  <c r="AL55" i="14"/>
  <c r="AL51" i="14"/>
  <c r="AL47" i="14"/>
  <c r="AL43" i="14"/>
  <c r="AL39" i="14"/>
  <c r="AL35" i="14"/>
  <c r="AL31" i="14"/>
  <c r="AL27" i="14"/>
  <c r="AL23" i="14"/>
  <c r="AL19" i="14"/>
  <c r="AL16" i="14"/>
  <c r="AL14" i="14"/>
  <c r="AL12" i="14"/>
  <c r="AL10" i="14"/>
  <c r="AL8" i="14"/>
  <c r="AL6" i="14"/>
  <c r="AL4" i="14"/>
  <c r="AL102" i="14"/>
  <c r="AL98" i="14"/>
  <c r="AL94" i="14"/>
  <c r="AL82" i="14"/>
  <c r="AL78" i="14"/>
  <c r="AL65" i="14"/>
  <c r="AL61" i="14"/>
  <c r="AL53" i="14"/>
  <c r="AL49" i="14"/>
  <c r="AL45" i="14"/>
  <c r="AL37" i="14"/>
  <c r="AL29" i="14"/>
  <c r="AL25" i="14"/>
  <c r="AL17" i="14"/>
  <c r="AL15" i="14"/>
  <c r="AL9" i="14"/>
  <c r="AL91" i="14"/>
  <c r="AL87" i="14"/>
  <c r="AL79" i="14"/>
  <c r="AL71" i="14"/>
  <c r="AL66" i="14"/>
  <c r="AL62" i="14"/>
  <c r="AL54" i="14"/>
  <c r="AL46" i="14"/>
  <c r="AL42" i="14"/>
  <c r="AL38" i="14"/>
  <c r="AL30" i="14"/>
  <c r="AL26" i="14"/>
  <c r="AL18" i="14"/>
  <c r="AL101" i="14"/>
  <c r="AL97" i="14"/>
  <c r="AL93" i="14"/>
  <c r="AL89" i="14"/>
  <c r="AL85" i="14"/>
  <c r="AL81" i="14"/>
  <c r="AL77" i="14"/>
  <c r="AL73" i="14"/>
  <c r="AL69" i="14"/>
  <c r="AL64" i="14"/>
  <c r="AL60" i="14"/>
  <c r="AL56" i="14"/>
  <c r="AL52" i="14"/>
  <c r="AL48" i="14"/>
  <c r="AL44" i="14"/>
  <c r="AL40" i="14"/>
  <c r="AL36" i="14"/>
  <c r="AL32" i="14"/>
  <c r="AL28" i="14"/>
  <c r="AL24" i="14"/>
  <c r="AL20" i="14"/>
  <c r="AL90" i="14"/>
  <c r="AL86" i="14"/>
  <c r="AL74" i="14"/>
  <c r="AL70" i="14"/>
  <c r="AL57" i="14"/>
  <c r="AL41" i="14"/>
  <c r="AL33" i="14"/>
  <c r="AL21" i="14"/>
  <c r="AL13" i="14"/>
  <c r="AL11" i="14"/>
  <c r="AL7" i="14"/>
  <c r="AL5" i="14"/>
  <c r="AL99" i="14"/>
  <c r="AL95" i="14"/>
  <c r="AL83" i="14"/>
  <c r="AL75" i="14"/>
  <c r="AL58" i="14"/>
  <c r="AL50" i="14"/>
  <c r="AL34" i="14"/>
  <c r="AL22" i="14"/>
  <c r="AL101" i="13"/>
  <c r="AL95" i="13"/>
  <c r="AL90" i="13"/>
  <c r="AL89" i="13"/>
  <c r="AL84" i="13"/>
  <c r="AL83" i="13"/>
  <c r="AL78" i="13"/>
  <c r="AL72" i="13"/>
  <c r="AL67" i="13"/>
  <c r="AL61" i="13"/>
  <c r="AL56" i="13"/>
  <c r="AL55" i="13"/>
  <c r="AL54" i="13"/>
  <c r="AL49" i="13"/>
  <c r="AL48" i="13"/>
  <c r="AL42" i="13"/>
  <c r="AL38" i="13"/>
  <c r="AL34" i="13"/>
  <c r="AL29" i="13"/>
  <c r="AL25" i="13"/>
  <c r="AL20" i="13"/>
  <c r="AL16" i="13"/>
  <c r="AL99" i="12"/>
  <c r="AL94" i="12"/>
  <c r="AL89" i="12"/>
  <c r="AL85" i="12"/>
  <c r="AL81" i="12"/>
  <c r="AL75" i="12"/>
  <c r="AL71" i="12"/>
  <c r="AL67" i="12"/>
  <c r="AL60" i="12"/>
  <c r="AL59" i="12"/>
  <c r="AL58" i="12"/>
  <c r="AL57" i="12"/>
  <c r="AL56" i="12"/>
  <c r="AL55" i="12"/>
  <c r="AL54" i="12"/>
  <c r="AL53" i="12"/>
  <c r="AL52" i="12"/>
  <c r="AL51" i="12"/>
  <c r="AL50" i="12"/>
  <c r="AL49" i="12"/>
  <c r="AL7" i="11"/>
  <c r="AL102" i="10"/>
  <c r="AL101" i="10"/>
  <c r="AL93" i="10"/>
  <c r="AL84" i="10"/>
  <c r="AL83" i="10"/>
  <c r="AL78" i="10"/>
  <c r="AL77" i="10"/>
  <c r="AL67" i="10"/>
  <c r="AL62" i="10"/>
  <c r="AL61" i="10"/>
  <c r="AL56" i="10"/>
  <c r="AL55" i="10"/>
  <c r="AL53" i="10"/>
  <c r="AL52" i="10"/>
  <c r="AL51" i="10"/>
  <c r="AL49" i="10"/>
  <c r="AL48" i="10"/>
  <c r="AL42" i="10"/>
  <c r="AL41" i="10"/>
  <c r="AL40" i="10"/>
  <c r="AL39" i="10"/>
  <c r="AL32" i="10"/>
  <c r="AL27" i="10"/>
  <c r="AL20" i="10"/>
  <c r="AL19" i="10"/>
  <c r="AL18" i="10"/>
  <c r="AL17" i="10"/>
  <c r="AL5" i="10"/>
  <c r="AL68" i="10"/>
  <c r="AL44" i="10"/>
  <c r="AL43" i="10"/>
  <c r="AL28" i="10"/>
  <c r="AL102" i="13"/>
  <c r="AL96" i="13"/>
  <c r="AL92" i="13"/>
  <c r="AL91" i="13"/>
  <c r="AL85" i="13"/>
  <c r="AL79" i="13"/>
  <c r="AL74" i="13"/>
  <c r="AL73" i="13"/>
  <c r="AL68" i="13"/>
  <c r="AL63" i="13"/>
  <c r="AL62" i="13"/>
  <c r="AL57" i="13"/>
  <c r="AL51" i="13"/>
  <c r="AL50" i="13"/>
  <c r="AL43" i="13"/>
  <c r="AL39" i="13"/>
  <c r="AL35" i="13"/>
  <c r="AL30" i="13"/>
  <c r="AL26" i="13"/>
  <c r="AL21" i="13"/>
  <c r="AL17" i="13"/>
  <c r="AL14" i="13"/>
  <c r="AL12" i="13"/>
  <c r="AL10" i="13"/>
  <c r="AL8" i="13"/>
  <c r="AL6" i="13"/>
  <c r="AL4" i="13"/>
  <c r="AL101" i="12"/>
  <c r="AL100" i="12"/>
  <c r="AL96" i="12"/>
  <c r="AL95" i="12"/>
  <c r="AL90" i="12"/>
  <c r="AL86" i="12"/>
  <c r="AL82" i="12"/>
  <c r="AL77" i="12"/>
  <c r="AL76" i="12"/>
  <c r="AL72" i="12"/>
  <c r="AL68" i="12"/>
  <c r="AL62" i="12"/>
  <c r="AL61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11" i="12"/>
  <c r="AL10" i="12"/>
  <c r="AL9" i="12"/>
  <c r="AL8" i="12"/>
  <c r="AL6" i="12"/>
  <c r="AL4" i="12"/>
  <c r="AL8" i="11"/>
  <c r="AL4" i="11"/>
  <c r="AL94" i="10"/>
  <c r="AL87" i="10"/>
  <c r="AL86" i="10"/>
  <c r="AL85" i="10"/>
  <c r="AL79" i="10"/>
  <c r="AL70" i="10"/>
  <c r="AL69" i="10"/>
  <c r="AL63" i="10"/>
  <c r="AL58" i="10"/>
  <c r="AL57" i="10"/>
  <c r="AL50" i="10"/>
  <c r="AL35" i="10"/>
  <c r="AL34" i="10"/>
  <c r="AL33" i="10"/>
  <c r="AL23" i="10"/>
  <c r="AL22" i="10"/>
  <c r="AL21" i="10"/>
  <c r="AL6" i="10"/>
  <c r="AL87" i="13"/>
  <c r="AL98" i="13"/>
  <c r="AL97" i="13"/>
  <c r="AL93" i="13"/>
  <c r="AL71" i="13"/>
  <c r="AL66" i="13"/>
  <c r="AL59" i="13"/>
  <c r="AL58" i="13"/>
  <c r="AL52" i="13"/>
  <c r="AL45" i="13"/>
  <c r="AL44" i="13"/>
  <c r="AL40" i="13"/>
  <c r="AL36" i="13"/>
  <c r="AL23" i="13"/>
  <c r="AL19" i="13"/>
  <c r="AL15" i="13"/>
  <c r="AL11" i="13"/>
  <c r="AL7" i="13"/>
  <c r="AL78" i="12"/>
  <c r="AL46" i="12"/>
  <c r="AL99" i="10"/>
  <c r="AL91" i="10"/>
  <c r="AL88" i="10"/>
  <c r="AL74" i="10"/>
  <c r="AL73" i="10"/>
  <c r="AL72" i="10"/>
  <c r="AL71" i="10"/>
  <c r="AL66" i="10"/>
  <c r="AL24" i="10"/>
  <c r="AL15" i="10"/>
  <c r="AL10" i="10"/>
  <c r="AL9" i="10"/>
  <c r="AL88" i="13"/>
  <c r="AL81" i="13"/>
  <c r="AL77" i="13"/>
  <c r="AL64" i="13"/>
  <c r="AL32" i="13"/>
  <c r="AL28" i="13"/>
  <c r="AL24" i="13"/>
  <c r="AL97" i="12"/>
  <c r="AL93" i="12"/>
  <c r="AL91" i="12"/>
  <c r="AL87" i="12"/>
  <c r="AL83" i="12"/>
  <c r="AL74" i="12"/>
  <c r="AL70" i="12"/>
  <c r="AL66" i="12"/>
  <c r="AL47" i="12"/>
  <c r="AL7" i="12"/>
  <c r="AL6" i="11"/>
  <c r="AL100" i="10"/>
  <c r="AL96" i="10"/>
  <c r="AL92" i="10"/>
  <c r="AL81" i="10"/>
  <c r="AL64" i="10"/>
  <c r="AL60" i="10"/>
  <c r="AL47" i="10"/>
  <c r="AL37" i="10"/>
  <c r="AL30" i="10"/>
  <c r="AL29" i="10"/>
  <c r="AL12" i="10"/>
  <c r="AL11" i="10"/>
  <c r="AL99" i="13"/>
  <c r="AL86" i="13"/>
  <c r="AL82" i="13"/>
  <c r="AL70" i="13"/>
  <c r="AL69" i="13"/>
  <c r="AL60" i="13"/>
  <c r="AL53" i="13"/>
  <c r="AL46" i="13"/>
  <c r="AL41" i="13"/>
  <c r="AL37" i="13"/>
  <c r="AL33" i="13"/>
  <c r="AL22" i="13"/>
  <c r="AL18" i="13"/>
  <c r="AL13" i="13"/>
  <c r="AL9" i="13"/>
  <c r="AL5" i="13"/>
  <c r="AL102" i="12"/>
  <c r="AL79" i="12"/>
  <c r="AL76" i="13"/>
  <c r="AL98" i="12"/>
  <c r="AL88" i="12"/>
  <c r="AL99" i="11"/>
  <c r="AL95" i="11"/>
  <c r="AL91" i="11"/>
  <c r="AL87" i="11"/>
  <c r="AL83" i="11"/>
  <c r="AL79" i="11"/>
  <c r="AL75" i="11"/>
  <c r="AL71" i="11"/>
  <c r="AL67" i="11"/>
  <c r="AL63" i="11"/>
  <c r="AL59" i="11"/>
  <c r="AL55" i="11"/>
  <c r="AL51" i="11"/>
  <c r="AL47" i="11"/>
  <c r="AL43" i="11"/>
  <c r="AL39" i="11"/>
  <c r="AL35" i="11"/>
  <c r="AL31" i="11"/>
  <c r="AL27" i="11"/>
  <c r="AL23" i="11"/>
  <c r="AL19" i="11"/>
  <c r="AL15" i="11"/>
  <c r="AL11" i="11"/>
  <c r="AL5" i="11"/>
  <c r="AL98" i="10"/>
  <c r="AL90" i="10"/>
  <c r="AL82" i="10"/>
  <c r="AL80" i="10"/>
  <c r="AL26" i="10"/>
  <c r="AL31" i="13"/>
  <c r="AL69" i="12"/>
  <c r="AL64" i="12"/>
  <c r="AL101" i="11"/>
  <c r="AL93" i="11"/>
  <c r="AL81" i="11"/>
  <c r="AL73" i="11"/>
  <c r="AL65" i="11"/>
  <c r="AL57" i="11"/>
  <c r="AL37" i="11"/>
  <c r="AL29" i="11"/>
  <c r="AL21" i="11"/>
  <c r="AL13" i="11"/>
  <c r="AL75" i="10"/>
  <c r="AL59" i="10"/>
  <c r="AL38" i="10"/>
  <c r="AL36" i="10"/>
  <c r="AL14" i="10"/>
  <c r="AL13" i="10"/>
  <c r="AL100" i="13"/>
  <c r="AL80" i="13"/>
  <c r="AL45" i="12"/>
  <c r="AL44" i="12"/>
  <c r="AL43" i="12"/>
  <c r="AL42" i="12"/>
  <c r="AL102" i="11"/>
  <c r="AL98" i="11"/>
  <c r="AL90" i="11"/>
  <c r="AL82" i="11"/>
  <c r="AL78" i="11"/>
  <c r="AL70" i="11"/>
  <c r="AL62" i="11"/>
  <c r="AL58" i="11"/>
  <c r="AL50" i="11"/>
  <c r="AL42" i="11"/>
  <c r="AL34" i="11"/>
  <c r="AL26" i="11"/>
  <c r="AL22" i="11"/>
  <c r="AL18" i="11"/>
  <c r="AL10" i="11"/>
  <c r="AL97" i="10"/>
  <c r="AL95" i="10"/>
  <c r="AL16" i="10"/>
  <c r="AL7" i="10"/>
  <c r="AL4" i="10"/>
  <c r="AL94" i="13"/>
  <c r="AL84" i="12"/>
  <c r="AL73" i="12"/>
  <c r="AL63" i="12"/>
  <c r="AL48" i="12"/>
  <c r="AL5" i="12"/>
  <c r="AL100" i="11"/>
  <c r="AL96" i="11"/>
  <c r="AL92" i="11"/>
  <c r="AL88" i="11"/>
  <c r="AL84" i="11"/>
  <c r="AL80" i="11"/>
  <c r="AL76" i="11"/>
  <c r="AL72" i="11"/>
  <c r="AL68" i="11"/>
  <c r="AL64" i="11"/>
  <c r="AL60" i="11"/>
  <c r="AL56" i="11"/>
  <c r="AL52" i="11"/>
  <c r="AL48" i="11"/>
  <c r="AL44" i="11"/>
  <c r="AL40" i="11"/>
  <c r="AL36" i="11"/>
  <c r="AL32" i="11"/>
  <c r="AL28" i="11"/>
  <c r="AL20" i="11"/>
  <c r="AL16" i="11"/>
  <c r="AL12" i="11"/>
  <c r="AL65" i="10"/>
  <c r="AL45" i="10"/>
  <c r="AL8" i="10"/>
  <c r="AL80" i="12"/>
  <c r="AL97" i="11"/>
  <c r="AL89" i="11"/>
  <c r="AL85" i="11"/>
  <c r="AL77" i="11"/>
  <c r="AL69" i="11"/>
  <c r="AL61" i="11"/>
  <c r="AL53" i="11"/>
  <c r="AL49" i="11"/>
  <c r="AL45" i="11"/>
  <c r="AL41" i="11"/>
  <c r="AL33" i="11"/>
  <c r="AL25" i="11"/>
  <c r="AL17" i="11"/>
  <c r="AL9" i="11"/>
  <c r="AL46" i="10"/>
  <c r="AL75" i="13"/>
  <c r="AL65" i="13"/>
  <c r="AL47" i="13"/>
  <c r="AL27" i="13"/>
  <c r="AL92" i="12"/>
  <c r="AL65" i="12"/>
  <c r="AL94" i="11"/>
  <c r="AL86" i="11"/>
  <c r="AL74" i="11"/>
  <c r="AL66" i="11"/>
  <c r="AL54" i="11"/>
  <c r="AL46" i="11"/>
  <c r="AL38" i="11"/>
  <c r="AL30" i="11"/>
  <c r="AL14" i="11"/>
  <c r="AL89" i="10"/>
  <c r="AL76" i="10"/>
  <c r="AL54" i="10"/>
  <c r="AL31" i="10"/>
  <c r="AL25" i="10"/>
  <c r="AL101" i="9"/>
  <c r="AL81" i="9"/>
  <c r="AL80" i="9"/>
  <c r="AL79" i="9"/>
  <c r="AL78" i="9"/>
  <c r="AL69" i="9"/>
  <c r="AL60" i="9"/>
  <c r="AL59" i="9"/>
  <c r="AL58" i="9"/>
  <c r="AL57" i="9"/>
  <c r="AL51" i="9"/>
  <c r="AL41" i="9"/>
  <c r="AL40" i="9"/>
  <c r="AL39" i="9"/>
  <c r="AL29" i="9"/>
  <c r="AL28" i="9"/>
  <c r="AL27" i="9"/>
  <c r="AL26" i="9"/>
  <c r="AL25" i="9"/>
  <c r="AL24" i="9"/>
  <c r="AL23" i="9"/>
  <c r="AL22" i="9"/>
  <c r="AL15" i="9"/>
  <c r="AL14" i="9"/>
  <c r="AL13" i="9"/>
  <c r="AL11" i="9"/>
  <c r="AL9" i="9"/>
  <c r="AL7" i="9"/>
  <c r="AL5" i="9"/>
  <c r="AL102" i="8"/>
  <c r="AL99" i="8"/>
  <c r="AL85" i="8"/>
  <c r="AL84" i="8"/>
  <c r="AL83" i="8"/>
  <c r="AL75" i="8"/>
  <c r="AL70" i="8"/>
  <c r="AL63" i="8"/>
  <c r="AL59" i="8"/>
  <c r="AL54" i="8"/>
  <c r="AL45" i="8"/>
  <c r="AL44" i="8"/>
  <c r="AL40" i="8"/>
  <c r="AL36" i="8"/>
  <c r="AL32" i="8"/>
  <c r="AL28" i="8"/>
  <c r="AL24" i="8"/>
  <c r="AL20" i="8"/>
  <c r="AL102" i="9"/>
  <c r="AL84" i="9"/>
  <c r="AL83" i="9"/>
  <c r="AL82" i="9"/>
  <c r="AL72" i="9"/>
  <c r="AL71" i="9"/>
  <c r="AL70" i="9"/>
  <c r="AL52" i="9"/>
  <c r="AL42" i="9"/>
  <c r="AL33" i="9"/>
  <c r="AL32" i="9"/>
  <c r="AL31" i="9"/>
  <c r="AL30" i="9"/>
  <c r="AL17" i="9"/>
  <c r="AL16" i="9"/>
  <c r="AL93" i="8"/>
  <c r="AL89" i="8"/>
  <c r="AL86" i="8"/>
  <c r="AL77" i="8"/>
  <c r="AL76" i="8"/>
  <c r="AL71" i="8"/>
  <c r="AL65" i="8"/>
  <c r="AL64" i="8"/>
  <c r="AL60" i="8"/>
  <c r="AL55" i="8"/>
  <c r="AL97" i="9"/>
  <c r="AL96" i="9"/>
  <c r="AL95" i="9"/>
  <c r="AL94" i="9"/>
  <c r="AL93" i="9"/>
  <c r="AL92" i="9"/>
  <c r="AL88" i="9"/>
  <c r="AL87" i="9"/>
  <c r="AL86" i="9"/>
  <c r="AL85" i="9"/>
  <c r="AL76" i="9"/>
  <c r="AL75" i="9"/>
  <c r="AL74" i="9"/>
  <c r="AL73" i="9"/>
  <c r="AL65" i="9"/>
  <c r="AL53" i="9"/>
  <c r="AL49" i="9"/>
  <c r="AL45" i="9"/>
  <c r="AL44" i="9"/>
  <c r="AL43" i="9"/>
  <c r="AL37" i="9"/>
  <c r="AL36" i="9"/>
  <c r="AL35" i="9"/>
  <c r="AL34" i="9"/>
  <c r="AL18" i="9"/>
  <c r="AL12" i="9"/>
  <c r="AL10" i="9"/>
  <c r="AL8" i="9"/>
  <c r="AL6" i="9"/>
  <c r="AL4" i="9"/>
  <c r="AL97" i="8"/>
  <c r="AL96" i="8"/>
  <c r="AL95" i="8"/>
  <c r="AL94" i="8"/>
  <c r="AL92" i="8"/>
  <c r="AL91" i="8"/>
  <c r="AL90" i="8"/>
  <c r="AL88" i="8"/>
  <c r="AL87" i="8"/>
  <c r="AL81" i="8"/>
  <c r="AL80" i="8"/>
  <c r="AL79" i="8"/>
  <c r="AL78" i="8"/>
  <c r="AL73" i="8"/>
  <c r="AL72" i="8"/>
  <c r="AL66" i="8"/>
  <c r="AL61" i="8"/>
  <c r="AL56" i="8"/>
  <c r="AL50" i="8"/>
  <c r="AL98" i="9"/>
  <c r="AL90" i="9"/>
  <c r="AL67" i="9"/>
  <c r="AL64" i="9"/>
  <c r="AL48" i="9"/>
  <c r="AL21" i="9"/>
  <c r="AL100" i="8"/>
  <c r="AL98" i="8"/>
  <c r="AL67" i="8"/>
  <c r="AL62" i="8"/>
  <c r="AL48" i="8"/>
  <c r="AL47" i="8"/>
  <c r="AL46" i="8"/>
  <c r="AL43" i="8"/>
  <c r="AL38" i="8"/>
  <c r="AL35" i="8"/>
  <c r="AL30" i="8"/>
  <c r="AL27" i="8"/>
  <c r="AL22" i="8"/>
  <c r="AL19" i="8"/>
  <c r="AL16" i="8"/>
  <c r="AL12" i="8"/>
  <c r="AL8" i="8"/>
  <c r="AL5" i="8"/>
  <c r="AL9" i="8"/>
  <c r="AL29" i="8"/>
  <c r="AL99" i="9"/>
  <c r="AL91" i="9"/>
  <c r="AL68" i="9"/>
  <c r="AL61" i="9"/>
  <c r="AL54" i="9"/>
  <c r="AL101" i="8"/>
  <c r="AL82" i="8"/>
  <c r="AL74" i="8"/>
  <c r="AL68" i="8"/>
  <c r="AL57" i="8"/>
  <c r="AL51" i="8"/>
  <c r="AL49" i="8"/>
  <c r="AL41" i="8"/>
  <c r="AL33" i="8"/>
  <c r="AL25" i="8"/>
  <c r="AL17" i="8"/>
  <c r="AL13" i="8"/>
  <c r="AL15" i="8"/>
  <c r="AL7" i="8"/>
  <c r="AL100" i="9"/>
  <c r="AL62" i="9"/>
  <c r="AL55" i="9"/>
  <c r="AL46" i="9"/>
  <c r="AL38" i="9"/>
  <c r="AL19" i="9"/>
  <c r="AL69" i="8"/>
  <c r="AL58" i="8"/>
  <c r="AL52" i="8"/>
  <c r="AL42" i="8"/>
  <c r="AL39" i="8"/>
  <c r="AL34" i="8"/>
  <c r="AL31" i="8"/>
  <c r="AL26" i="8"/>
  <c r="AL23" i="8"/>
  <c r="AL18" i="8"/>
  <c r="AL14" i="8"/>
  <c r="AL10" i="8"/>
  <c r="AL6" i="8"/>
  <c r="AL4" i="8"/>
  <c r="AL89" i="9"/>
  <c r="AL77" i="9"/>
  <c r="AL66" i="9"/>
  <c r="AL63" i="9"/>
  <c r="AL56" i="9"/>
  <c r="AL50" i="9"/>
  <c r="AL47" i="9"/>
  <c r="AL20" i="9"/>
  <c r="AL53" i="8"/>
  <c r="AL37" i="8"/>
  <c r="AL21" i="8"/>
  <c r="AL11" i="8"/>
  <c r="AL5" i="4"/>
  <c r="AL9" i="4"/>
  <c r="AL13" i="4"/>
  <c r="AL17" i="4"/>
  <c r="AL21" i="4"/>
  <c r="AL25" i="4"/>
  <c r="AL29" i="4"/>
  <c r="AL33" i="4"/>
  <c r="AL37" i="4"/>
  <c r="AL41" i="4"/>
  <c r="AL45" i="4"/>
  <c r="AL49" i="4"/>
  <c r="AL53" i="4"/>
  <c r="AL57" i="4"/>
  <c r="AL61" i="4"/>
  <c r="AL65" i="4"/>
  <c r="AL69" i="4"/>
  <c r="AL73" i="4"/>
  <c r="AL77" i="4"/>
  <c r="AL81" i="4"/>
  <c r="AL85" i="4"/>
  <c r="AL89" i="4"/>
  <c r="AL93" i="4"/>
  <c r="AL97" i="4"/>
  <c r="AL101" i="4"/>
  <c r="AL15" i="4"/>
  <c r="AL27" i="4"/>
  <c r="AL35" i="4"/>
  <c r="AL43" i="4"/>
  <c r="AL51" i="4"/>
  <c r="AL59" i="4"/>
  <c r="AL67" i="4"/>
  <c r="AL75" i="4"/>
  <c r="AL83" i="4"/>
  <c r="AL91" i="4"/>
  <c r="AL95" i="4"/>
  <c r="AL4" i="4"/>
  <c r="AL12" i="4"/>
  <c r="AL28" i="4"/>
  <c r="AL36" i="4"/>
  <c r="AL44" i="4"/>
  <c r="AL52" i="4"/>
  <c r="AL60" i="4"/>
  <c r="AL68" i="4"/>
  <c r="AL80" i="4"/>
  <c r="AL88" i="4"/>
  <c r="AL96" i="4"/>
  <c r="AL6" i="4"/>
  <c r="AL10" i="4"/>
  <c r="AL14" i="4"/>
  <c r="AL18" i="4"/>
  <c r="AL22" i="4"/>
  <c r="AL26" i="4"/>
  <c r="AL30" i="4"/>
  <c r="AL34" i="4"/>
  <c r="AL38" i="4"/>
  <c r="AL42" i="4"/>
  <c r="AL46" i="4"/>
  <c r="AL50" i="4"/>
  <c r="AL54" i="4"/>
  <c r="AL58" i="4"/>
  <c r="AL62" i="4"/>
  <c r="AL66" i="4"/>
  <c r="AL70" i="4"/>
  <c r="AL74" i="4"/>
  <c r="AL78" i="4"/>
  <c r="AL82" i="4"/>
  <c r="AL86" i="4"/>
  <c r="AL90" i="4"/>
  <c r="AL94" i="4"/>
  <c r="AL98" i="4"/>
  <c r="AL102" i="4"/>
  <c r="AL7" i="4"/>
  <c r="AL11" i="4"/>
  <c r="AL19" i="4"/>
  <c r="AL23" i="4"/>
  <c r="AL31" i="4"/>
  <c r="AL39" i="4"/>
  <c r="AL47" i="4"/>
  <c r="AL55" i="4"/>
  <c r="AL63" i="4"/>
  <c r="AL71" i="4"/>
  <c r="AL79" i="4"/>
  <c r="AL87" i="4"/>
  <c r="AL99" i="4"/>
  <c r="AL8" i="4"/>
  <c r="AL16" i="4"/>
  <c r="AL20" i="4"/>
  <c r="AL24" i="4"/>
  <c r="AL32" i="4"/>
  <c r="AL40" i="4"/>
  <c r="AL48" i="4"/>
  <c r="AL56" i="4"/>
  <c r="AL64" i="4"/>
  <c r="AL72" i="4"/>
  <c r="AL76" i="4"/>
  <c r="AL84" i="4"/>
  <c r="AL92" i="4"/>
  <c r="AL100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4" i="4"/>
  <c r="W7" i="4"/>
  <c r="W8" i="4"/>
  <c r="W9" i="4"/>
  <c r="W11" i="4"/>
  <c r="W12" i="4"/>
  <c r="W13" i="4"/>
  <c r="W15" i="4"/>
  <c r="W16" i="4"/>
  <c r="W17" i="4"/>
  <c r="W19" i="4"/>
  <c r="W20" i="4"/>
  <c r="W21" i="4"/>
  <c r="W23" i="4"/>
  <c r="W24" i="4"/>
  <c r="W25" i="4"/>
  <c r="W27" i="4"/>
  <c r="W31" i="4"/>
  <c r="W32" i="4"/>
  <c r="W33" i="4"/>
  <c r="W35" i="4"/>
  <c r="W36" i="4"/>
  <c r="W37" i="4"/>
  <c r="W39" i="4"/>
  <c r="W40" i="4"/>
  <c r="W41" i="4"/>
  <c r="W43" i="4"/>
  <c r="W44" i="4"/>
  <c r="L38" i="4"/>
  <c r="V38" i="4" s="1"/>
  <c r="L39" i="4"/>
  <c r="V39" i="4" s="1"/>
  <c r="L40" i="4"/>
  <c r="V40" i="4" s="1"/>
  <c r="L41" i="4"/>
  <c r="V41" i="4" s="1"/>
  <c r="L42" i="4"/>
  <c r="V42" i="4" s="1"/>
  <c r="L43" i="4"/>
  <c r="V43" i="4" s="1"/>
  <c r="L44" i="4"/>
  <c r="V44" i="4" s="1"/>
  <c r="L45" i="4"/>
  <c r="L46" i="4"/>
  <c r="V46" i="4" s="1"/>
  <c r="L47" i="4"/>
  <c r="V47" i="4" s="1"/>
  <c r="L48" i="4"/>
  <c r="V48" i="4" s="1"/>
  <c r="L49" i="4"/>
  <c r="L50" i="4"/>
  <c r="V50" i="4" s="1"/>
  <c r="L51" i="4"/>
  <c r="V51" i="4" s="1"/>
  <c r="L52" i="4"/>
  <c r="V52" i="4" s="1"/>
  <c r="L53" i="4"/>
  <c r="L54" i="4"/>
  <c r="V54" i="4" s="1"/>
  <c r="L55" i="4"/>
  <c r="V55" i="4" s="1"/>
  <c r="L56" i="4"/>
  <c r="V56" i="4" s="1"/>
  <c r="L57" i="4"/>
  <c r="AF57" i="4" s="1"/>
  <c r="AG57" i="4" s="1"/>
  <c r="L58" i="4"/>
  <c r="L59" i="4"/>
  <c r="V59" i="4" s="1"/>
  <c r="L60" i="4"/>
  <c r="V60" i="4" s="1"/>
  <c r="L61" i="4"/>
  <c r="L62" i="4"/>
  <c r="V62" i="4" s="1"/>
  <c r="L63" i="4"/>
  <c r="V63" i="4" s="1"/>
  <c r="L64" i="4"/>
  <c r="N64" i="4" s="1"/>
  <c r="L65" i="4"/>
  <c r="L66" i="4"/>
  <c r="V66" i="4" s="1"/>
  <c r="L67" i="4"/>
  <c r="V67" i="4" s="1"/>
  <c r="L68" i="4"/>
  <c r="V68" i="4" s="1"/>
  <c r="L69" i="4"/>
  <c r="L70" i="4"/>
  <c r="V70" i="4" s="1"/>
  <c r="L71" i="4"/>
  <c r="V71" i="4" s="1"/>
  <c r="L72" i="4"/>
  <c r="L73" i="4"/>
  <c r="AF73" i="4" s="1"/>
  <c r="AG73" i="4" s="1"/>
  <c r="L74" i="4"/>
  <c r="L75" i="4"/>
  <c r="V75" i="4" s="1"/>
  <c r="L76" i="4"/>
  <c r="V76" i="4" s="1"/>
  <c r="L77" i="4"/>
  <c r="L78" i="4"/>
  <c r="L79" i="4"/>
  <c r="V79" i="4" s="1"/>
  <c r="L80" i="4"/>
  <c r="L81" i="4"/>
  <c r="L82" i="4"/>
  <c r="V82" i="4" s="1"/>
  <c r="L83" i="4"/>
  <c r="V83" i="4" s="1"/>
  <c r="L84" i="4"/>
  <c r="V84" i="4" s="1"/>
  <c r="L85" i="4"/>
  <c r="L86" i="4"/>
  <c r="V86" i="4" s="1"/>
  <c r="L87" i="4"/>
  <c r="V87" i="4" s="1"/>
  <c r="L88" i="4"/>
  <c r="L89" i="4"/>
  <c r="L90" i="4"/>
  <c r="L91" i="4"/>
  <c r="V91" i="4" s="1"/>
  <c r="L92" i="4"/>
  <c r="V92" i="4" s="1"/>
  <c r="L93" i="4"/>
  <c r="L94" i="4"/>
  <c r="L95" i="4"/>
  <c r="V95" i="4" s="1"/>
  <c r="L96" i="4"/>
  <c r="N96" i="4" s="1"/>
  <c r="L97" i="4"/>
  <c r="L98" i="4"/>
  <c r="V98" i="4" s="1"/>
  <c r="L99" i="4"/>
  <c r="V99" i="4" s="1"/>
  <c r="L100" i="4"/>
  <c r="V100" i="4" s="1"/>
  <c r="L101" i="4"/>
  <c r="L102" i="4"/>
  <c r="AL103" i="4" l="1"/>
  <c r="O11" i="6" s="1"/>
  <c r="AK103" i="12"/>
  <c r="N18" i="6" s="1"/>
  <c r="AK103" i="14"/>
  <c r="N20" i="6" s="1"/>
  <c r="AK103" i="15"/>
  <c r="N17" i="6" s="1"/>
  <c r="AE103" i="4"/>
  <c r="AL103" i="10"/>
  <c r="O5" i="6" s="1"/>
  <c r="AK103" i="9"/>
  <c r="N8" i="6" s="1"/>
  <c r="AK103" i="10"/>
  <c r="N5" i="6" s="1"/>
  <c r="AL103" i="11"/>
  <c r="U103" i="4"/>
  <c r="C11" i="6" s="1"/>
  <c r="C13" i="6" s="1"/>
  <c r="C31" i="6" s="1"/>
  <c r="AL103" i="12"/>
  <c r="O18" i="6" s="1"/>
  <c r="AK103" i="8"/>
  <c r="T103" i="4"/>
  <c r="B11" i="6" s="1"/>
  <c r="B13" i="6" s="1"/>
  <c r="AL103" i="8"/>
  <c r="AL103" i="9"/>
  <c r="O8" i="6" s="1"/>
  <c r="AL103" i="13"/>
  <c r="O4" i="6" s="1"/>
  <c r="O6" i="6" s="1"/>
  <c r="AL103" i="14"/>
  <c r="O20" i="6" s="1"/>
  <c r="AL103" i="15"/>
  <c r="AK103" i="4"/>
  <c r="N11" i="6" s="1"/>
  <c r="AK103" i="11"/>
  <c r="N15" i="6" s="1"/>
  <c r="AK103" i="13"/>
  <c r="N4" i="6" s="1"/>
  <c r="S54" i="4"/>
  <c r="P68" i="4"/>
  <c r="Z68" i="4" s="1"/>
  <c r="P100" i="4"/>
  <c r="Q100" i="4" s="1"/>
  <c r="AA100" i="4" s="1"/>
  <c r="P101" i="4"/>
  <c r="Q101" i="4" s="1"/>
  <c r="AA101" i="4" s="1"/>
  <c r="V101" i="4"/>
  <c r="AC89" i="4"/>
  <c r="AD89" i="4" s="1"/>
  <c r="V89" i="4"/>
  <c r="P77" i="4"/>
  <c r="Q77" i="4" s="1"/>
  <c r="AA77" i="4" s="1"/>
  <c r="V77" i="4"/>
  <c r="AC65" i="4"/>
  <c r="AD65" i="4" s="1"/>
  <c r="V65" i="4"/>
  <c r="P61" i="4"/>
  <c r="Z61" i="4" s="1"/>
  <c r="V61" i="4"/>
  <c r="AC49" i="4"/>
  <c r="AD49" i="4" s="1"/>
  <c r="V49" i="4"/>
  <c r="AF90" i="4"/>
  <c r="AG90" i="4" s="1"/>
  <c r="V90" i="4"/>
  <c r="P96" i="4"/>
  <c r="Q96" i="4" s="1"/>
  <c r="AA96" i="4" s="1"/>
  <c r="V96" i="4"/>
  <c r="P88" i="4"/>
  <c r="Q88" i="4" s="1"/>
  <c r="AA88" i="4" s="1"/>
  <c r="V88" i="4"/>
  <c r="P80" i="4"/>
  <c r="Z80" i="4" s="1"/>
  <c r="V80" i="4"/>
  <c r="P72" i="4"/>
  <c r="Q72" i="4" s="1"/>
  <c r="AA72" i="4" s="1"/>
  <c r="V72" i="4"/>
  <c r="P64" i="4"/>
  <c r="Z64" i="4" s="1"/>
  <c r="V64" i="4"/>
  <c r="AI93" i="4"/>
  <c r="AJ93" i="4" s="1"/>
  <c r="AI81" i="4"/>
  <c r="AJ81" i="4" s="1"/>
  <c r="AI69" i="4"/>
  <c r="AJ69" i="4" s="1"/>
  <c r="AI57" i="4"/>
  <c r="AJ57" i="4" s="1"/>
  <c r="AI45" i="4"/>
  <c r="AJ45" i="4" s="1"/>
  <c r="R54" i="4"/>
  <c r="S38" i="4"/>
  <c r="N88" i="4"/>
  <c r="X88" i="4" s="1"/>
  <c r="N56" i="4"/>
  <c r="O56" i="4" s="1"/>
  <c r="Y56" i="4" s="1"/>
  <c r="P92" i="4"/>
  <c r="Z92" i="4" s="1"/>
  <c r="P60" i="4"/>
  <c r="Z60" i="4" s="1"/>
  <c r="AC97" i="4"/>
  <c r="AD97" i="4" s="1"/>
  <c r="V97" i="4"/>
  <c r="AC81" i="4"/>
  <c r="AD81" i="4" s="1"/>
  <c r="V81" i="4"/>
  <c r="P69" i="4"/>
  <c r="Q69" i="4" s="1"/>
  <c r="AA69" i="4" s="1"/>
  <c r="V69" i="4"/>
  <c r="AC57" i="4"/>
  <c r="AD57" i="4" s="1"/>
  <c r="V57" i="4"/>
  <c r="AC45" i="4"/>
  <c r="AD45" i="4" s="1"/>
  <c r="V45" i="4"/>
  <c r="R102" i="4"/>
  <c r="V102" i="4"/>
  <c r="S78" i="4"/>
  <c r="V78" i="4"/>
  <c r="AF74" i="4"/>
  <c r="AG74" i="4" s="1"/>
  <c r="V74" i="4"/>
  <c r="AF58" i="4"/>
  <c r="AG58" i="4" s="1"/>
  <c r="V58" i="4"/>
  <c r="AI101" i="4"/>
  <c r="AJ101" i="4" s="1"/>
  <c r="AI89" i="4"/>
  <c r="AJ89" i="4" s="1"/>
  <c r="AI77" i="4"/>
  <c r="AJ77" i="4" s="1"/>
  <c r="AI65" i="4"/>
  <c r="AJ65" i="4" s="1"/>
  <c r="AI53" i="4"/>
  <c r="AJ53" i="4" s="1"/>
  <c r="S46" i="4"/>
  <c r="N72" i="4"/>
  <c r="O72" i="4" s="1"/>
  <c r="Y72" i="4" s="1"/>
  <c r="N45" i="4"/>
  <c r="O45" i="4" s="1"/>
  <c r="Y45" i="4" s="1"/>
  <c r="P76" i="4"/>
  <c r="Z76" i="4" s="1"/>
  <c r="P45" i="4"/>
  <c r="Q45" i="4" s="1"/>
  <c r="AA45" i="4" s="1"/>
  <c r="P93" i="4"/>
  <c r="Z93" i="4" s="1"/>
  <c r="V93" i="4"/>
  <c r="P85" i="4"/>
  <c r="Z85" i="4" s="1"/>
  <c r="V85" i="4"/>
  <c r="AC73" i="4"/>
  <c r="AD73" i="4" s="1"/>
  <c r="V73" i="4"/>
  <c r="P53" i="4"/>
  <c r="Z53" i="4" s="1"/>
  <c r="V53" i="4"/>
  <c r="S94" i="4"/>
  <c r="V94" i="4"/>
  <c r="AI97" i="4"/>
  <c r="AJ97" i="4" s="1"/>
  <c r="AI85" i="4"/>
  <c r="AJ85" i="4" s="1"/>
  <c r="AI73" i="4"/>
  <c r="AJ73" i="4" s="1"/>
  <c r="AI61" i="4"/>
  <c r="AJ61" i="4" s="1"/>
  <c r="AI49" i="4"/>
  <c r="AJ49" i="4" s="1"/>
  <c r="AF50" i="4"/>
  <c r="AG50" i="4" s="1"/>
  <c r="N80" i="4"/>
  <c r="O80" i="4" s="1"/>
  <c r="Y80" i="4" s="1"/>
  <c r="N48" i="4"/>
  <c r="O48" i="4" s="1"/>
  <c r="Y48" i="4" s="1"/>
  <c r="P84" i="4"/>
  <c r="Q84" i="4" s="1"/>
  <c r="AA84" i="4" s="1"/>
  <c r="P52" i="4"/>
  <c r="Q52" i="4" s="1"/>
  <c r="AA52" i="4" s="1"/>
  <c r="AF89" i="4"/>
  <c r="AG89" i="4" s="1"/>
  <c r="R46" i="4"/>
  <c r="AC41" i="4"/>
  <c r="AD41" i="4" s="1"/>
  <c r="R41" i="4"/>
  <c r="P41" i="4"/>
  <c r="Q41" i="4" s="1"/>
  <c r="AA41" i="4" s="1"/>
  <c r="AI41" i="4"/>
  <c r="AJ41" i="4" s="1"/>
  <c r="N40" i="4"/>
  <c r="O40" i="4" s="1"/>
  <c r="Y40" i="4" s="1"/>
  <c r="AI42" i="4"/>
  <c r="AJ42" i="4" s="1"/>
  <c r="N41" i="4"/>
  <c r="O41" i="4" s="1"/>
  <c r="Y41" i="4" s="1"/>
  <c r="P44" i="4"/>
  <c r="Z44" i="4" s="1"/>
  <c r="S41" i="4"/>
  <c r="AF42" i="4"/>
  <c r="AG42" i="4" s="1"/>
  <c r="W42" i="4"/>
  <c r="R38" i="4"/>
  <c r="W38" i="4"/>
  <c r="W34" i="4"/>
  <c r="W26" i="4"/>
  <c r="W22" i="4"/>
  <c r="W18" i="4"/>
  <c r="W14" i="4"/>
  <c r="W10" i="4"/>
  <c r="AF41" i="4"/>
  <c r="AG41" i="4" s="1"/>
  <c r="AC98" i="4"/>
  <c r="AD98" i="4" s="1"/>
  <c r="R98" i="4"/>
  <c r="S98" i="4"/>
  <c r="P98" i="4"/>
  <c r="N98" i="4"/>
  <c r="AC86" i="4"/>
  <c r="AD86" i="4" s="1"/>
  <c r="P86" i="4"/>
  <c r="N86" i="4"/>
  <c r="AI86" i="4"/>
  <c r="AJ86" i="4" s="1"/>
  <c r="AF86" i="4"/>
  <c r="AG86" i="4" s="1"/>
  <c r="AC82" i="4"/>
  <c r="AD82" i="4" s="1"/>
  <c r="R82" i="4"/>
  <c r="S82" i="4"/>
  <c r="P82" i="4"/>
  <c r="N82" i="4"/>
  <c r="AC70" i="4"/>
  <c r="AD70" i="4" s="1"/>
  <c r="P70" i="4"/>
  <c r="N70" i="4"/>
  <c r="AI70" i="4"/>
  <c r="AJ70" i="4" s="1"/>
  <c r="AF70" i="4"/>
  <c r="AG70" i="4" s="1"/>
  <c r="AC62" i="4"/>
  <c r="AD62" i="4" s="1"/>
  <c r="P62" i="4"/>
  <c r="N62" i="4"/>
  <c r="AI62" i="4"/>
  <c r="AJ62" i="4" s="1"/>
  <c r="AF62" i="4"/>
  <c r="AG62" i="4" s="1"/>
  <c r="AC99" i="4"/>
  <c r="AD99" i="4" s="1"/>
  <c r="R99" i="4"/>
  <c r="AF99" i="4"/>
  <c r="AG99" i="4" s="1"/>
  <c r="S99" i="4"/>
  <c r="P99" i="4"/>
  <c r="N99" i="4"/>
  <c r="AC95" i="4"/>
  <c r="AD95" i="4" s="1"/>
  <c r="R95" i="4"/>
  <c r="AF95" i="4"/>
  <c r="AG95" i="4" s="1"/>
  <c r="S95" i="4"/>
  <c r="P95" i="4"/>
  <c r="N95" i="4"/>
  <c r="AC91" i="4"/>
  <c r="AD91" i="4" s="1"/>
  <c r="R91" i="4"/>
  <c r="AF91" i="4"/>
  <c r="AG91" i="4" s="1"/>
  <c r="S91" i="4"/>
  <c r="P91" i="4"/>
  <c r="N91" i="4"/>
  <c r="AC87" i="4"/>
  <c r="AD87" i="4" s="1"/>
  <c r="R87" i="4"/>
  <c r="AF87" i="4"/>
  <c r="AG87" i="4" s="1"/>
  <c r="S87" i="4"/>
  <c r="P87" i="4"/>
  <c r="N87" i="4"/>
  <c r="AC83" i="4"/>
  <c r="AD83" i="4" s="1"/>
  <c r="R83" i="4"/>
  <c r="AF83" i="4"/>
  <c r="AG83" i="4" s="1"/>
  <c r="S83" i="4"/>
  <c r="P83" i="4"/>
  <c r="N83" i="4"/>
  <c r="AC79" i="4"/>
  <c r="AD79" i="4" s="1"/>
  <c r="R79" i="4"/>
  <c r="AF79" i="4"/>
  <c r="AG79" i="4" s="1"/>
  <c r="S79" i="4"/>
  <c r="P79" i="4"/>
  <c r="N79" i="4"/>
  <c r="AC75" i="4"/>
  <c r="AD75" i="4" s="1"/>
  <c r="R75" i="4"/>
  <c r="AF75" i="4"/>
  <c r="AG75" i="4" s="1"/>
  <c r="S75" i="4"/>
  <c r="P75" i="4"/>
  <c r="N75" i="4"/>
  <c r="AC71" i="4"/>
  <c r="AD71" i="4" s="1"/>
  <c r="R71" i="4"/>
  <c r="AF71" i="4"/>
  <c r="AG71" i="4" s="1"/>
  <c r="S71" i="4"/>
  <c r="P71" i="4"/>
  <c r="N71" i="4"/>
  <c r="AC67" i="4"/>
  <c r="AD67" i="4" s="1"/>
  <c r="R67" i="4"/>
  <c r="AF67" i="4"/>
  <c r="AG67" i="4" s="1"/>
  <c r="S67" i="4"/>
  <c r="P67" i="4"/>
  <c r="N67" i="4"/>
  <c r="AC63" i="4"/>
  <c r="AD63" i="4" s="1"/>
  <c r="R63" i="4"/>
  <c r="AF63" i="4"/>
  <c r="AG63" i="4" s="1"/>
  <c r="S63" i="4"/>
  <c r="P63" i="4"/>
  <c r="N63" i="4"/>
  <c r="AC59" i="4"/>
  <c r="AD59" i="4" s="1"/>
  <c r="R59" i="4"/>
  <c r="AF59" i="4"/>
  <c r="AG59" i="4" s="1"/>
  <c r="S59" i="4"/>
  <c r="P59" i="4"/>
  <c r="N59" i="4"/>
  <c r="AC55" i="4"/>
  <c r="AD55" i="4" s="1"/>
  <c r="R55" i="4"/>
  <c r="AF55" i="4"/>
  <c r="AG55" i="4" s="1"/>
  <c r="S55" i="4"/>
  <c r="P55" i="4"/>
  <c r="N55" i="4"/>
  <c r="AC51" i="4"/>
  <c r="AD51" i="4" s="1"/>
  <c r="R51" i="4"/>
  <c r="AF51" i="4"/>
  <c r="AG51" i="4" s="1"/>
  <c r="S51" i="4"/>
  <c r="P51" i="4"/>
  <c r="N51" i="4"/>
  <c r="AC47" i="4"/>
  <c r="AD47" i="4" s="1"/>
  <c r="R47" i="4"/>
  <c r="AF47" i="4"/>
  <c r="AG47" i="4" s="1"/>
  <c r="S47" i="4"/>
  <c r="P47" i="4"/>
  <c r="N47" i="4"/>
  <c r="AC43" i="4"/>
  <c r="AD43" i="4" s="1"/>
  <c r="R43" i="4"/>
  <c r="AF43" i="4"/>
  <c r="AG43" i="4" s="1"/>
  <c r="S43" i="4"/>
  <c r="P43" i="4"/>
  <c r="N43" i="4"/>
  <c r="AC39" i="4"/>
  <c r="AD39" i="4" s="1"/>
  <c r="R39" i="4"/>
  <c r="AF39" i="4"/>
  <c r="AG39" i="4" s="1"/>
  <c r="S39" i="4"/>
  <c r="P39" i="4"/>
  <c r="N39" i="4"/>
  <c r="S102" i="4"/>
  <c r="R94" i="4"/>
  <c r="R62" i="4"/>
  <c r="AI90" i="4"/>
  <c r="AJ90" i="4" s="1"/>
  <c r="AI74" i="4"/>
  <c r="AJ74" i="4" s="1"/>
  <c r="AI58" i="4"/>
  <c r="AJ58" i="4" s="1"/>
  <c r="N97" i="4"/>
  <c r="N89" i="4"/>
  <c r="N81" i="4"/>
  <c r="N73" i="4"/>
  <c r="N65" i="4"/>
  <c r="N57" i="4"/>
  <c r="N49" i="4"/>
  <c r="S89" i="4"/>
  <c r="S73" i="4"/>
  <c r="S57" i="4"/>
  <c r="R97" i="4"/>
  <c r="R81" i="4"/>
  <c r="R65" i="4"/>
  <c r="R49" i="4"/>
  <c r="AI95" i="4"/>
  <c r="AJ95" i="4" s="1"/>
  <c r="AI79" i="4"/>
  <c r="AJ79" i="4" s="1"/>
  <c r="AI63" i="4"/>
  <c r="AJ63" i="4" s="1"/>
  <c r="AI47" i="4"/>
  <c r="AJ47" i="4" s="1"/>
  <c r="AC90" i="4"/>
  <c r="AD90" i="4" s="1"/>
  <c r="R90" i="4"/>
  <c r="S90" i="4"/>
  <c r="P90" i="4"/>
  <c r="N90" i="4"/>
  <c r="AC74" i="4"/>
  <c r="AD74" i="4" s="1"/>
  <c r="R74" i="4"/>
  <c r="S74" i="4"/>
  <c r="P74" i="4"/>
  <c r="N74" i="4"/>
  <c r="AC66" i="4"/>
  <c r="AD66" i="4" s="1"/>
  <c r="R66" i="4"/>
  <c r="S66" i="4"/>
  <c r="P66" i="4"/>
  <c r="N66" i="4"/>
  <c r="X96" i="4"/>
  <c r="O96" i="4"/>
  <c r="Y96" i="4" s="1"/>
  <c r="X64" i="4"/>
  <c r="O64" i="4"/>
  <c r="Y64" i="4" s="1"/>
  <c r="AC100" i="4"/>
  <c r="AD100" i="4" s="1"/>
  <c r="R100" i="4"/>
  <c r="AF100" i="4"/>
  <c r="AG100" i="4" s="1"/>
  <c r="S100" i="4"/>
  <c r="AC92" i="4"/>
  <c r="AD92" i="4" s="1"/>
  <c r="R92" i="4"/>
  <c r="AF92" i="4"/>
  <c r="AG92" i="4" s="1"/>
  <c r="S92" i="4"/>
  <c r="AC84" i="4"/>
  <c r="AD84" i="4" s="1"/>
  <c r="R84" i="4"/>
  <c r="AF84" i="4"/>
  <c r="AG84" i="4" s="1"/>
  <c r="S84" i="4"/>
  <c r="AC76" i="4"/>
  <c r="AD76" i="4" s="1"/>
  <c r="R76" i="4"/>
  <c r="AF76" i="4"/>
  <c r="AG76" i="4" s="1"/>
  <c r="S76" i="4"/>
  <c r="AC68" i="4"/>
  <c r="AD68" i="4" s="1"/>
  <c r="R68" i="4"/>
  <c r="AF68" i="4"/>
  <c r="AG68" i="4" s="1"/>
  <c r="S68" i="4"/>
  <c r="AC60" i="4"/>
  <c r="AD60" i="4" s="1"/>
  <c r="R60" i="4"/>
  <c r="AF60" i="4"/>
  <c r="AG60" i="4" s="1"/>
  <c r="S60" i="4"/>
  <c r="AC56" i="4"/>
  <c r="AD56" i="4" s="1"/>
  <c r="R56" i="4"/>
  <c r="AF56" i="4"/>
  <c r="AG56" i="4" s="1"/>
  <c r="S56" i="4"/>
  <c r="AC52" i="4"/>
  <c r="AD52" i="4" s="1"/>
  <c r="R52" i="4"/>
  <c r="AF52" i="4"/>
  <c r="AG52" i="4" s="1"/>
  <c r="S52" i="4"/>
  <c r="AC48" i="4"/>
  <c r="AD48" i="4" s="1"/>
  <c r="R48" i="4"/>
  <c r="AF48" i="4"/>
  <c r="AG48" i="4" s="1"/>
  <c r="S48" i="4"/>
  <c r="AC44" i="4"/>
  <c r="AD44" i="4" s="1"/>
  <c r="R44" i="4"/>
  <c r="AF44" i="4"/>
  <c r="AG44" i="4" s="1"/>
  <c r="S44" i="4"/>
  <c r="AC40" i="4"/>
  <c r="AD40" i="4" s="1"/>
  <c r="R40" i="4"/>
  <c r="AF40" i="4"/>
  <c r="AG40" i="4" s="1"/>
  <c r="S40" i="4"/>
  <c r="S70" i="4"/>
  <c r="R78" i="4"/>
  <c r="N100" i="4"/>
  <c r="N92" i="4"/>
  <c r="N84" i="4"/>
  <c r="N76" i="4"/>
  <c r="N68" i="4"/>
  <c r="N60" i="4"/>
  <c r="N52" i="4"/>
  <c r="N44" i="4"/>
  <c r="P56" i="4"/>
  <c r="P48" i="4"/>
  <c r="P40" i="4"/>
  <c r="S62" i="4"/>
  <c r="AF97" i="4"/>
  <c r="AG97" i="4" s="1"/>
  <c r="AF81" i="4"/>
  <c r="AG81" i="4" s="1"/>
  <c r="AF65" i="4"/>
  <c r="AG65" i="4" s="1"/>
  <c r="AF49" i="4"/>
  <c r="AG49" i="4" s="1"/>
  <c r="R86" i="4"/>
  <c r="R70" i="4"/>
  <c r="AI98" i="4"/>
  <c r="AJ98" i="4" s="1"/>
  <c r="AI82" i="4"/>
  <c r="AJ82" i="4" s="1"/>
  <c r="AI66" i="4"/>
  <c r="AJ66" i="4" s="1"/>
  <c r="AI50" i="4"/>
  <c r="AJ50" i="4" s="1"/>
  <c r="AC102" i="4"/>
  <c r="AD102" i="4" s="1"/>
  <c r="P102" i="4"/>
  <c r="N102" i="4"/>
  <c r="AI102" i="4"/>
  <c r="AJ102" i="4" s="1"/>
  <c r="AF102" i="4"/>
  <c r="AG102" i="4" s="1"/>
  <c r="AC94" i="4"/>
  <c r="AD94" i="4" s="1"/>
  <c r="P94" i="4"/>
  <c r="N94" i="4"/>
  <c r="AI94" i="4"/>
  <c r="AJ94" i="4" s="1"/>
  <c r="AF94" i="4"/>
  <c r="AG94" i="4" s="1"/>
  <c r="AC78" i="4"/>
  <c r="AD78" i="4" s="1"/>
  <c r="P78" i="4"/>
  <c r="N78" i="4"/>
  <c r="AI78" i="4"/>
  <c r="AJ78" i="4" s="1"/>
  <c r="AF78" i="4"/>
  <c r="AG78" i="4" s="1"/>
  <c r="AC58" i="4"/>
  <c r="AD58" i="4" s="1"/>
  <c r="R58" i="4"/>
  <c r="S58" i="4"/>
  <c r="P58" i="4"/>
  <c r="N58" i="4"/>
  <c r="AC96" i="4"/>
  <c r="AD96" i="4" s="1"/>
  <c r="R96" i="4"/>
  <c r="AF96" i="4"/>
  <c r="AG96" i="4" s="1"/>
  <c r="S96" i="4"/>
  <c r="AC88" i="4"/>
  <c r="AD88" i="4" s="1"/>
  <c r="R88" i="4"/>
  <c r="AF88" i="4"/>
  <c r="AG88" i="4" s="1"/>
  <c r="S88" i="4"/>
  <c r="AC80" i="4"/>
  <c r="AD80" i="4" s="1"/>
  <c r="R80" i="4"/>
  <c r="AF80" i="4"/>
  <c r="AG80" i="4" s="1"/>
  <c r="S80" i="4"/>
  <c r="AC72" i="4"/>
  <c r="AD72" i="4" s="1"/>
  <c r="R72" i="4"/>
  <c r="AF72" i="4"/>
  <c r="AG72" i="4" s="1"/>
  <c r="S72" i="4"/>
  <c r="AC64" i="4"/>
  <c r="AD64" i="4" s="1"/>
  <c r="R64" i="4"/>
  <c r="AF64" i="4"/>
  <c r="AG64" i="4" s="1"/>
  <c r="S64" i="4"/>
  <c r="AC101" i="4"/>
  <c r="AD101" i="4" s="1"/>
  <c r="AF101" i="4"/>
  <c r="AG101" i="4" s="1"/>
  <c r="R101" i="4"/>
  <c r="S101" i="4"/>
  <c r="AC93" i="4"/>
  <c r="AD93" i="4" s="1"/>
  <c r="AF93" i="4"/>
  <c r="AG93" i="4" s="1"/>
  <c r="R93" i="4"/>
  <c r="S93" i="4"/>
  <c r="AC85" i="4"/>
  <c r="AD85" i="4" s="1"/>
  <c r="AF85" i="4"/>
  <c r="AG85" i="4" s="1"/>
  <c r="R85" i="4"/>
  <c r="S85" i="4"/>
  <c r="AC77" i="4"/>
  <c r="AD77" i="4" s="1"/>
  <c r="AF77" i="4"/>
  <c r="AG77" i="4" s="1"/>
  <c r="R77" i="4"/>
  <c r="S77" i="4"/>
  <c r="AC69" i="4"/>
  <c r="AD69" i="4" s="1"/>
  <c r="AF69" i="4"/>
  <c r="AG69" i="4" s="1"/>
  <c r="R69" i="4"/>
  <c r="S69" i="4"/>
  <c r="AC61" i="4"/>
  <c r="AD61" i="4" s="1"/>
  <c r="AF61" i="4"/>
  <c r="AG61" i="4" s="1"/>
  <c r="R61" i="4"/>
  <c r="S61" i="4"/>
  <c r="AC53" i="4"/>
  <c r="AD53" i="4" s="1"/>
  <c r="AF53" i="4"/>
  <c r="AG53" i="4" s="1"/>
  <c r="R53" i="4"/>
  <c r="S53" i="4"/>
  <c r="AI100" i="4"/>
  <c r="AJ100" i="4" s="1"/>
  <c r="AI96" i="4"/>
  <c r="AJ96" i="4" s="1"/>
  <c r="AI92" i="4"/>
  <c r="AJ92" i="4" s="1"/>
  <c r="AI88" i="4"/>
  <c r="AJ88" i="4" s="1"/>
  <c r="AI84" i="4"/>
  <c r="AJ84" i="4" s="1"/>
  <c r="AI80" i="4"/>
  <c r="AJ80" i="4" s="1"/>
  <c r="AI76" i="4"/>
  <c r="AJ76" i="4" s="1"/>
  <c r="AI72" i="4"/>
  <c r="AJ72" i="4" s="1"/>
  <c r="AI68" i="4"/>
  <c r="AJ68" i="4" s="1"/>
  <c r="AI64" i="4"/>
  <c r="AJ64" i="4" s="1"/>
  <c r="AI60" i="4"/>
  <c r="AJ60" i="4" s="1"/>
  <c r="AI56" i="4"/>
  <c r="AJ56" i="4" s="1"/>
  <c r="AI52" i="4"/>
  <c r="AJ52" i="4" s="1"/>
  <c r="AI48" i="4"/>
  <c r="AJ48" i="4" s="1"/>
  <c r="AI44" i="4"/>
  <c r="AJ44" i="4" s="1"/>
  <c r="AI40" i="4"/>
  <c r="AJ40" i="4" s="1"/>
  <c r="S86" i="4"/>
  <c r="N101" i="4"/>
  <c r="N93" i="4"/>
  <c r="N85" i="4"/>
  <c r="N77" i="4"/>
  <c r="N69" i="4"/>
  <c r="N61" i="4"/>
  <c r="N53" i="4"/>
  <c r="P97" i="4"/>
  <c r="P89" i="4"/>
  <c r="P81" i="4"/>
  <c r="P73" i="4"/>
  <c r="P65" i="4"/>
  <c r="P57" i="4"/>
  <c r="P49" i="4"/>
  <c r="S97" i="4"/>
  <c r="S81" i="4"/>
  <c r="S65" i="4"/>
  <c r="S49" i="4"/>
  <c r="AF98" i="4"/>
  <c r="AG98" i="4" s="1"/>
  <c r="AF82" i="4"/>
  <c r="AG82" i="4" s="1"/>
  <c r="AF66" i="4"/>
  <c r="AG66" i="4" s="1"/>
  <c r="R89" i="4"/>
  <c r="R73" i="4"/>
  <c r="R57" i="4"/>
  <c r="AI87" i="4"/>
  <c r="AJ87" i="4" s="1"/>
  <c r="AI71" i="4"/>
  <c r="AJ71" i="4" s="1"/>
  <c r="AI55" i="4"/>
  <c r="AJ55" i="4" s="1"/>
  <c r="AI39" i="4"/>
  <c r="AJ39" i="4" s="1"/>
  <c r="AC54" i="4"/>
  <c r="AD54" i="4" s="1"/>
  <c r="AC50" i="4"/>
  <c r="AD50" i="4" s="1"/>
  <c r="AC46" i="4"/>
  <c r="AD46" i="4" s="1"/>
  <c r="AC42" i="4"/>
  <c r="AD42" i="4" s="1"/>
  <c r="AC38" i="4"/>
  <c r="AD38" i="4" s="1"/>
  <c r="S45" i="4"/>
  <c r="AF54" i="4"/>
  <c r="AG54" i="4" s="1"/>
  <c r="AF46" i="4"/>
  <c r="AG46" i="4" s="1"/>
  <c r="AF38" i="4"/>
  <c r="AG38" i="4" s="1"/>
  <c r="R45" i="4"/>
  <c r="AI54" i="4"/>
  <c r="AJ54" i="4" s="1"/>
  <c r="AI46" i="4"/>
  <c r="AJ46" i="4" s="1"/>
  <c r="AI38" i="4"/>
  <c r="AJ38" i="4" s="1"/>
  <c r="N54" i="4"/>
  <c r="N50" i="4"/>
  <c r="N46" i="4"/>
  <c r="N42" i="4"/>
  <c r="N38" i="4"/>
  <c r="P54" i="4"/>
  <c r="P50" i="4"/>
  <c r="P46" i="4"/>
  <c r="P42" i="4"/>
  <c r="P38" i="4"/>
  <c r="S50" i="4"/>
  <c r="S42" i="4"/>
  <c r="AF45" i="4"/>
  <c r="AG45" i="4" s="1"/>
  <c r="R50" i="4"/>
  <c r="R42" i="4"/>
  <c r="AI99" i="4"/>
  <c r="AJ99" i="4" s="1"/>
  <c r="AI91" i="4"/>
  <c r="AJ91" i="4" s="1"/>
  <c r="AI83" i="4"/>
  <c r="AJ83" i="4" s="1"/>
  <c r="AI75" i="4"/>
  <c r="AJ75" i="4" s="1"/>
  <c r="AI67" i="4"/>
  <c r="AJ67" i="4" s="1"/>
  <c r="AI59" i="4"/>
  <c r="AJ59" i="4" s="1"/>
  <c r="AI51" i="4"/>
  <c r="AJ51" i="4" s="1"/>
  <c r="AI43" i="4"/>
  <c r="AJ43" i="4" s="1"/>
  <c r="AH103" i="4"/>
  <c r="B33" i="6" l="1"/>
  <c r="O13" i="6"/>
  <c r="I11" i="6"/>
  <c r="I13" i="6" s="1"/>
  <c r="I31" i="6" s="1"/>
  <c r="N27" i="6"/>
  <c r="N13" i="6"/>
  <c r="C33" i="6"/>
  <c r="C29" i="6"/>
  <c r="B29" i="6"/>
  <c r="N6" i="6"/>
  <c r="O15" i="6"/>
  <c r="Z69" i="4"/>
  <c r="Z45" i="4"/>
  <c r="O88" i="4"/>
  <c r="Y88" i="4" s="1"/>
  <c r="Z52" i="4"/>
  <c r="Z100" i="4"/>
  <c r="Z96" i="4"/>
  <c r="Z84" i="4"/>
  <c r="Q60" i="4"/>
  <c r="AA60" i="4" s="1"/>
  <c r="Q64" i="4"/>
  <c r="AA64" i="4" s="1"/>
  <c r="Q68" i="4"/>
  <c r="AA68" i="4" s="1"/>
  <c r="Q76" i="4"/>
  <c r="AA76" i="4" s="1"/>
  <c r="Q53" i="4"/>
  <c r="AA53" i="4" s="1"/>
  <c r="Q85" i="4"/>
  <c r="AA85" i="4" s="1"/>
  <c r="Q80" i="4"/>
  <c r="AA80" i="4" s="1"/>
  <c r="Q92" i="4"/>
  <c r="AA92" i="4" s="1"/>
  <c r="Z72" i="4"/>
  <c r="Z101" i="4"/>
  <c r="X72" i="4"/>
  <c r="X80" i="4"/>
  <c r="Z88" i="4"/>
  <c r="Q61" i="4"/>
  <c r="AA61" i="4" s="1"/>
  <c r="Q93" i="4"/>
  <c r="AA93" i="4" s="1"/>
  <c r="X45" i="4"/>
  <c r="X48" i="4"/>
  <c r="X56" i="4"/>
  <c r="Z77" i="4"/>
  <c r="Z41" i="4"/>
  <c r="Q44" i="4"/>
  <c r="AA44" i="4" s="1"/>
  <c r="X40" i="4"/>
  <c r="X41" i="4"/>
  <c r="Z50" i="4"/>
  <c r="Q50" i="4"/>
  <c r="AA50" i="4" s="1"/>
  <c r="X46" i="4"/>
  <c r="O46" i="4"/>
  <c r="Y46" i="4" s="1"/>
  <c r="Z49" i="4"/>
  <c r="Q49" i="4"/>
  <c r="AA49" i="4" s="1"/>
  <c r="X93" i="4"/>
  <c r="O93" i="4"/>
  <c r="Y93" i="4" s="1"/>
  <c r="Z58" i="4"/>
  <c r="Q58" i="4"/>
  <c r="AA58" i="4" s="1"/>
  <c r="Z94" i="4"/>
  <c r="Q94" i="4"/>
  <c r="AA94" i="4" s="1"/>
  <c r="X102" i="4"/>
  <c r="O102" i="4"/>
  <c r="Y102" i="4" s="1"/>
  <c r="Q40" i="4"/>
  <c r="AA40" i="4" s="1"/>
  <c r="Z40" i="4"/>
  <c r="X52" i="4"/>
  <c r="O52" i="4"/>
  <c r="Y52" i="4" s="1"/>
  <c r="X84" i="4"/>
  <c r="O84" i="4"/>
  <c r="Y84" i="4" s="1"/>
  <c r="Z90" i="4"/>
  <c r="Q90" i="4"/>
  <c r="AA90" i="4" s="1"/>
  <c r="X49" i="4"/>
  <c r="O49" i="4"/>
  <c r="Y49" i="4" s="1"/>
  <c r="X81" i="4"/>
  <c r="O81" i="4"/>
  <c r="Y81" i="4" s="1"/>
  <c r="X43" i="4"/>
  <c r="O43" i="4"/>
  <c r="Y43" i="4" s="1"/>
  <c r="X51" i="4"/>
  <c r="O51" i="4"/>
  <c r="Y51" i="4" s="1"/>
  <c r="X59" i="4"/>
  <c r="O59" i="4"/>
  <c r="Y59" i="4" s="1"/>
  <c r="X67" i="4"/>
  <c r="O67" i="4"/>
  <c r="Y67" i="4" s="1"/>
  <c r="X75" i="4"/>
  <c r="O75" i="4"/>
  <c r="Y75" i="4" s="1"/>
  <c r="X83" i="4"/>
  <c r="O83" i="4"/>
  <c r="Y83" i="4" s="1"/>
  <c r="X91" i="4"/>
  <c r="O91" i="4"/>
  <c r="Y91" i="4" s="1"/>
  <c r="X99" i="4"/>
  <c r="O99" i="4"/>
  <c r="Y99" i="4" s="1"/>
  <c r="Z70" i="4"/>
  <c r="Q70" i="4"/>
  <c r="AA70" i="4" s="1"/>
  <c r="X98" i="4"/>
  <c r="O98" i="4"/>
  <c r="Y98" i="4" s="1"/>
  <c r="Z46" i="4"/>
  <c r="Q46" i="4"/>
  <c r="AA46" i="4" s="1"/>
  <c r="X42" i="4"/>
  <c r="O42" i="4"/>
  <c r="Y42" i="4" s="1"/>
  <c r="Z73" i="4"/>
  <c r="Q73" i="4"/>
  <c r="AA73" i="4" s="1"/>
  <c r="X53" i="4"/>
  <c r="O53" i="4"/>
  <c r="Y53" i="4" s="1"/>
  <c r="X85" i="4"/>
  <c r="O85" i="4"/>
  <c r="Y85" i="4" s="1"/>
  <c r="O58" i="4"/>
  <c r="Y58" i="4" s="1"/>
  <c r="X58" i="4"/>
  <c r="Z78" i="4"/>
  <c r="Q78" i="4"/>
  <c r="AA78" i="4" s="1"/>
  <c r="X94" i="4"/>
  <c r="O94" i="4"/>
  <c r="Y94" i="4" s="1"/>
  <c r="X44" i="4"/>
  <c r="O44" i="4"/>
  <c r="Y44" i="4" s="1"/>
  <c r="X76" i="4"/>
  <c r="O76" i="4"/>
  <c r="Y76" i="4" s="1"/>
  <c r="Z74" i="4"/>
  <c r="Q74" i="4"/>
  <c r="AA74" i="4" s="1"/>
  <c r="X90" i="4"/>
  <c r="O90" i="4"/>
  <c r="Y90" i="4" s="1"/>
  <c r="X73" i="4"/>
  <c r="O73" i="4"/>
  <c r="Y73" i="4" s="1"/>
  <c r="Z39" i="4"/>
  <c r="Q39" i="4"/>
  <c r="AA39" i="4" s="1"/>
  <c r="Z47" i="4"/>
  <c r="Q47" i="4"/>
  <c r="AA47" i="4" s="1"/>
  <c r="Z55" i="4"/>
  <c r="Q55" i="4"/>
  <c r="AA55" i="4" s="1"/>
  <c r="Z63" i="4"/>
  <c r="Q63" i="4"/>
  <c r="AA63" i="4" s="1"/>
  <c r="Z71" i="4"/>
  <c r="Q71" i="4"/>
  <c r="AA71" i="4" s="1"/>
  <c r="Z79" i="4"/>
  <c r="Q79" i="4"/>
  <c r="AA79" i="4" s="1"/>
  <c r="Z87" i="4"/>
  <c r="Q87" i="4"/>
  <c r="AA87" i="4" s="1"/>
  <c r="Z95" i="4"/>
  <c r="Q95" i="4"/>
  <c r="AA95" i="4" s="1"/>
  <c r="Z62" i="4"/>
  <c r="Q62" i="4"/>
  <c r="AA62" i="4" s="1"/>
  <c r="X70" i="4"/>
  <c r="O70" i="4"/>
  <c r="Y70" i="4" s="1"/>
  <c r="Z82" i="4"/>
  <c r="Q82" i="4"/>
  <c r="AA82" i="4" s="1"/>
  <c r="Z81" i="4"/>
  <c r="Q81" i="4"/>
  <c r="AA81" i="4" s="1"/>
  <c r="Z42" i="4"/>
  <c r="Q42" i="4"/>
  <c r="AA42" i="4" s="1"/>
  <c r="X38" i="4"/>
  <c r="O38" i="4"/>
  <c r="Y38" i="4" s="1"/>
  <c r="X54" i="4"/>
  <c r="O54" i="4"/>
  <c r="Y54" i="4" s="1"/>
  <c r="Z65" i="4"/>
  <c r="Q65" i="4"/>
  <c r="AA65" i="4" s="1"/>
  <c r="Z97" i="4"/>
  <c r="Q97" i="4"/>
  <c r="AA97" i="4" s="1"/>
  <c r="X77" i="4"/>
  <c r="O77" i="4"/>
  <c r="Y77" i="4" s="1"/>
  <c r="X78" i="4"/>
  <c r="O78" i="4"/>
  <c r="Y78" i="4" s="1"/>
  <c r="Q56" i="4"/>
  <c r="AA56" i="4" s="1"/>
  <c r="Z56" i="4"/>
  <c r="X68" i="4"/>
  <c r="O68" i="4"/>
  <c r="Y68" i="4" s="1"/>
  <c r="X100" i="4"/>
  <c r="O100" i="4"/>
  <c r="Y100" i="4" s="1"/>
  <c r="Z66" i="4"/>
  <c r="Q66" i="4"/>
  <c r="AA66" i="4" s="1"/>
  <c r="X74" i="4"/>
  <c r="O74" i="4"/>
  <c r="Y74" i="4" s="1"/>
  <c r="X65" i="4"/>
  <c r="O65" i="4"/>
  <c r="Y65" i="4" s="1"/>
  <c r="X97" i="4"/>
  <c r="O97" i="4"/>
  <c r="Y97" i="4" s="1"/>
  <c r="O39" i="4"/>
  <c r="Y39" i="4" s="1"/>
  <c r="X39" i="4"/>
  <c r="X47" i="4"/>
  <c r="O47" i="4"/>
  <c r="Y47" i="4" s="1"/>
  <c r="O55" i="4"/>
  <c r="Y55" i="4" s="1"/>
  <c r="X55" i="4"/>
  <c r="X63" i="4"/>
  <c r="O63" i="4"/>
  <c r="Y63" i="4" s="1"/>
  <c r="O71" i="4"/>
  <c r="Y71" i="4" s="1"/>
  <c r="X71" i="4"/>
  <c r="X79" i="4"/>
  <c r="O79" i="4"/>
  <c r="Y79" i="4" s="1"/>
  <c r="O87" i="4"/>
  <c r="Y87" i="4" s="1"/>
  <c r="X87" i="4"/>
  <c r="X95" i="4"/>
  <c r="O95" i="4"/>
  <c r="Y95" i="4" s="1"/>
  <c r="X62" i="4"/>
  <c r="O62" i="4"/>
  <c r="Y62" i="4" s="1"/>
  <c r="X82" i="4"/>
  <c r="O82" i="4"/>
  <c r="Y82" i="4" s="1"/>
  <c r="Z86" i="4"/>
  <c r="Q86" i="4"/>
  <c r="AA86" i="4" s="1"/>
  <c r="X61" i="4"/>
  <c r="O61" i="4"/>
  <c r="Y61" i="4" s="1"/>
  <c r="Z38" i="4"/>
  <c r="Q38" i="4"/>
  <c r="AA38" i="4" s="1"/>
  <c r="Z54" i="4"/>
  <c r="Q54" i="4"/>
  <c r="AA54" i="4" s="1"/>
  <c r="X50" i="4"/>
  <c r="O50" i="4"/>
  <c r="Y50" i="4" s="1"/>
  <c r="Z57" i="4"/>
  <c r="Q57" i="4"/>
  <c r="AA57" i="4" s="1"/>
  <c r="Z89" i="4"/>
  <c r="Q89" i="4"/>
  <c r="AA89" i="4" s="1"/>
  <c r="X69" i="4"/>
  <c r="O69" i="4"/>
  <c r="Y69" i="4" s="1"/>
  <c r="X101" i="4"/>
  <c r="O101" i="4"/>
  <c r="Y101" i="4" s="1"/>
  <c r="Z102" i="4"/>
  <c r="Q102" i="4"/>
  <c r="AA102" i="4" s="1"/>
  <c r="Q48" i="4"/>
  <c r="AA48" i="4" s="1"/>
  <c r="Z48" i="4"/>
  <c r="X60" i="4"/>
  <c r="O60" i="4"/>
  <c r="Y60" i="4" s="1"/>
  <c r="X92" i="4"/>
  <c r="O92" i="4"/>
  <c r="Y92" i="4" s="1"/>
  <c r="O66" i="4"/>
  <c r="Y66" i="4" s="1"/>
  <c r="X66" i="4"/>
  <c r="X57" i="4"/>
  <c r="O57" i="4"/>
  <c r="Y57" i="4" s="1"/>
  <c r="X89" i="4"/>
  <c r="O89" i="4"/>
  <c r="Y89" i="4" s="1"/>
  <c r="Z43" i="4"/>
  <c r="Q43" i="4"/>
  <c r="AA43" i="4" s="1"/>
  <c r="Z51" i="4"/>
  <c r="Q51" i="4"/>
  <c r="AA51" i="4" s="1"/>
  <c r="Z59" i="4"/>
  <c r="Q59" i="4"/>
  <c r="AA59" i="4" s="1"/>
  <c r="Z67" i="4"/>
  <c r="Q67" i="4"/>
  <c r="AA67" i="4" s="1"/>
  <c r="Z75" i="4"/>
  <c r="Q75" i="4"/>
  <c r="AA75" i="4" s="1"/>
  <c r="Z83" i="4"/>
  <c r="Q83" i="4"/>
  <c r="AA83" i="4" s="1"/>
  <c r="Z91" i="4"/>
  <c r="Q91" i="4"/>
  <c r="AA91" i="4" s="1"/>
  <c r="Z99" i="4"/>
  <c r="Q99" i="4"/>
  <c r="AA99" i="4" s="1"/>
  <c r="X86" i="4"/>
  <c r="O86" i="4"/>
  <c r="Y86" i="4" s="1"/>
  <c r="Z98" i="4"/>
  <c r="Q98" i="4"/>
  <c r="AA98" i="4" s="1"/>
  <c r="N31" i="6" l="1"/>
  <c r="O27" i="6"/>
  <c r="O31" i="6" s="1"/>
  <c r="I29" i="6"/>
  <c r="I33" i="6"/>
  <c r="N29" i="6"/>
  <c r="N33" i="6"/>
  <c r="AW9" i="5"/>
  <c r="AW10" i="5" s="1"/>
  <c r="AW11" i="5" s="1"/>
  <c r="AW12" i="5" s="1"/>
  <c r="AW13" i="5" s="1"/>
  <c r="AW14" i="5" s="1"/>
  <c r="AW15" i="5" s="1"/>
  <c r="AW16" i="5" s="1"/>
  <c r="AW17" i="5" s="1"/>
  <c r="AW18" i="5" s="1"/>
  <c r="AW19" i="5" s="1"/>
  <c r="AW20" i="5" s="1"/>
  <c r="AW21" i="5" s="1"/>
  <c r="AW22" i="5" s="1"/>
  <c r="AW23" i="5" s="1"/>
  <c r="AW24" i="5" s="1"/>
  <c r="AW25" i="5" s="1"/>
  <c r="AW26" i="5" s="1"/>
  <c r="AW27" i="5" s="1"/>
  <c r="AW28" i="5" s="1"/>
  <c r="AW29" i="5" s="1"/>
  <c r="AW30" i="5" s="1"/>
  <c r="AW31" i="5" s="1"/>
  <c r="AW32" i="5" s="1"/>
  <c r="AW33" i="5" s="1"/>
  <c r="AW34" i="5" s="1"/>
  <c r="AW35" i="5" s="1"/>
  <c r="AW36" i="5" s="1"/>
  <c r="AW37" i="5" s="1"/>
  <c r="AW38" i="5" s="1"/>
  <c r="AW39" i="5" s="1"/>
  <c r="AW40" i="5" s="1"/>
  <c r="AW41" i="5" s="1"/>
  <c r="AW42" i="5" s="1"/>
  <c r="AW43" i="5" s="1"/>
  <c r="AW44" i="5" s="1"/>
  <c r="AW45" i="5" s="1"/>
  <c r="AW46" i="5" s="1"/>
  <c r="AW47" i="5" s="1"/>
  <c r="AU9" i="5"/>
  <c r="AU10" i="5" s="1"/>
  <c r="AU11" i="5" s="1"/>
  <c r="AU12" i="5" s="1"/>
  <c r="AU13" i="5" s="1"/>
  <c r="AU14" i="5" s="1"/>
  <c r="AU15" i="5" s="1"/>
  <c r="AU16" i="5" s="1"/>
  <c r="AU17" i="5" s="1"/>
  <c r="AU18" i="5" s="1"/>
  <c r="AU19" i="5" s="1"/>
  <c r="AU20" i="5" s="1"/>
  <c r="AU21" i="5" s="1"/>
  <c r="AU22" i="5" s="1"/>
  <c r="AU23" i="5" s="1"/>
  <c r="AS9" i="5"/>
  <c r="AS10" i="5" s="1"/>
  <c r="AS11" i="5" s="1"/>
  <c r="AS12" i="5" s="1"/>
  <c r="AQ9" i="5"/>
  <c r="AQ10" i="5" s="1"/>
  <c r="AQ11" i="5" s="1"/>
  <c r="AQ12" i="5" s="1"/>
  <c r="AQ13" i="5" s="1"/>
  <c r="AQ14" i="5" s="1"/>
  <c r="AQ15" i="5" s="1"/>
  <c r="AQ16" i="5" s="1"/>
  <c r="AQ17" i="5" s="1"/>
  <c r="AQ18" i="5" s="1"/>
  <c r="AQ19" i="5" s="1"/>
  <c r="AQ20" i="5" s="1"/>
  <c r="AQ21" i="5" s="1"/>
  <c r="AQ22" i="5" s="1"/>
  <c r="AQ23" i="5" s="1"/>
  <c r="AQ24" i="5" s="1"/>
  <c r="AQ25" i="5" s="1"/>
  <c r="AQ26" i="5" s="1"/>
  <c r="AQ27" i="5" s="1"/>
  <c r="AQ28" i="5" s="1"/>
  <c r="AQ29" i="5" s="1"/>
  <c r="AQ30" i="5" s="1"/>
  <c r="AQ31" i="5" s="1"/>
  <c r="AQ32" i="5" s="1"/>
  <c r="AQ33" i="5" s="1"/>
  <c r="AQ34" i="5" s="1"/>
  <c r="AQ35" i="5" s="1"/>
  <c r="AQ36" i="5" s="1"/>
  <c r="AQ37" i="5" s="1"/>
  <c r="AQ38" i="5" s="1"/>
  <c r="AQ39" i="5" s="1"/>
  <c r="AQ40" i="5" s="1"/>
  <c r="AQ41" i="5" s="1"/>
  <c r="AQ42" i="5" s="1"/>
  <c r="AQ43" i="5" s="1"/>
  <c r="AQ44" i="5" s="1"/>
  <c r="AQ45" i="5" s="1"/>
  <c r="AQ46" i="5" s="1"/>
  <c r="AQ47" i="5" s="1"/>
  <c r="AO9" i="5"/>
  <c r="AO10" i="5" s="1"/>
  <c r="AO11" i="5" s="1"/>
  <c r="AO12" i="5" s="1"/>
  <c r="AO13" i="5" s="1"/>
  <c r="AO14" i="5" s="1"/>
  <c r="AO15" i="5" s="1"/>
  <c r="AO16" i="5" s="1"/>
  <c r="AO17" i="5" s="1"/>
  <c r="AO18" i="5" s="1"/>
  <c r="AO19" i="5" s="1"/>
  <c r="AO20" i="5" s="1"/>
  <c r="AO21" i="5" s="1"/>
  <c r="AO22" i="5" s="1"/>
  <c r="AO23" i="5" s="1"/>
  <c r="AO24" i="5" s="1"/>
  <c r="AO25" i="5" s="1"/>
  <c r="AO26" i="5" s="1"/>
  <c r="AO27" i="5" s="1"/>
  <c r="AO28" i="5" s="1"/>
  <c r="AO29" i="5" s="1"/>
  <c r="AO30" i="5" s="1"/>
  <c r="AO31" i="5" s="1"/>
  <c r="AO32" i="5" s="1"/>
  <c r="AO33" i="5" s="1"/>
  <c r="AO34" i="5" s="1"/>
  <c r="AO35" i="5" s="1"/>
  <c r="AO36" i="5" s="1"/>
  <c r="AO37" i="5" s="1"/>
  <c r="AO38" i="5" s="1"/>
  <c r="AO39" i="5" s="1"/>
  <c r="AO40" i="5" s="1"/>
  <c r="AO41" i="5" s="1"/>
  <c r="AO42" i="5" s="1"/>
  <c r="AO43" i="5" s="1"/>
  <c r="AO44" i="5" s="1"/>
  <c r="AO45" i="5" s="1"/>
  <c r="AO46" i="5" s="1"/>
  <c r="AO47" i="5" s="1"/>
  <c r="AM9" i="5"/>
  <c r="AM10" i="5" s="1"/>
  <c r="AM11" i="5" s="1"/>
  <c r="AM12" i="5" s="1"/>
  <c r="AM13" i="5" s="1"/>
  <c r="AM14" i="5" s="1"/>
  <c r="AK9" i="5"/>
  <c r="AK10" i="5" s="1"/>
  <c r="AK11" i="5" s="1"/>
  <c r="AI9" i="5"/>
  <c r="AI10" i="5" s="1"/>
  <c r="AI11" i="5" s="1"/>
  <c r="AI12" i="5" s="1"/>
  <c r="AI13" i="5" s="1"/>
  <c r="AI14" i="5" s="1"/>
  <c r="AI15" i="5" s="1"/>
  <c r="AI16" i="5" s="1"/>
  <c r="AI17" i="5" s="1"/>
  <c r="AI18" i="5" s="1"/>
  <c r="AI19" i="5" s="1"/>
  <c r="AG9" i="5"/>
  <c r="AG10" i="5" s="1"/>
  <c r="AE9" i="5"/>
  <c r="AE10" i="5" s="1"/>
  <c r="AE11" i="5" s="1"/>
  <c r="AE12" i="5" s="1"/>
  <c r="AE13" i="5" s="1"/>
  <c r="AE14" i="5" s="1"/>
  <c r="AE15" i="5" s="1"/>
  <c r="AE16" i="5" s="1"/>
  <c r="AE17" i="5" s="1"/>
  <c r="AE18" i="5" s="1"/>
  <c r="AE19" i="5" s="1"/>
  <c r="AE20" i="5" s="1"/>
  <c r="AE21" i="5" s="1"/>
  <c r="AE22" i="5" s="1"/>
  <c r="AE23" i="5" s="1"/>
  <c r="AE24" i="5" s="1"/>
  <c r="AE25" i="5" s="1"/>
  <c r="AE26" i="5" s="1"/>
  <c r="AE27" i="5" s="1"/>
  <c r="AE28" i="5" s="1"/>
  <c r="AE29" i="5" s="1"/>
  <c r="AE30" i="5" s="1"/>
  <c r="AE31" i="5" s="1"/>
  <c r="AE32" i="5" s="1"/>
  <c r="AE33" i="5" s="1"/>
  <c r="AE34" i="5" s="1"/>
  <c r="AE35" i="5" s="1"/>
  <c r="AE36" i="5" s="1"/>
  <c r="AE37" i="5" s="1"/>
  <c r="AE38" i="5" s="1"/>
  <c r="AE39" i="5" s="1"/>
  <c r="AE40" i="5" s="1"/>
  <c r="AE41" i="5" s="1"/>
  <c r="AE42" i="5" s="1"/>
  <c r="AE43" i="5" s="1"/>
  <c r="AE44" i="5" s="1"/>
  <c r="AE45" i="5" s="1"/>
  <c r="AE46" i="5" s="1"/>
  <c r="AE47" i="5" s="1"/>
  <c r="AC9" i="5"/>
  <c r="AC10" i="5" s="1"/>
  <c r="AC11" i="5" s="1"/>
  <c r="AC12" i="5" s="1"/>
  <c r="AC13" i="5" s="1"/>
  <c r="AC14" i="5" s="1"/>
  <c r="AC15" i="5" s="1"/>
  <c r="AC16" i="5" s="1"/>
  <c r="AC17" i="5" s="1"/>
  <c r="AC18" i="5" s="1"/>
  <c r="AC19" i="5" s="1"/>
  <c r="AC20" i="5" s="1"/>
  <c r="AC21" i="5" s="1"/>
  <c r="AC22" i="5" s="1"/>
  <c r="AA9" i="5"/>
  <c r="AA10" i="5" s="1"/>
  <c r="AA11" i="5" s="1"/>
  <c r="AA12" i="5" s="1"/>
  <c r="AA13" i="5" s="1"/>
  <c r="AA14" i="5" s="1"/>
  <c r="AA15" i="5" s="1"/>
  <c r="AA16" i="5" s="1"/>
  <c r="AA17" i="5" s="1"/>
  <c r="AA18" i="5" s="1"/>
  <c r="AA19" i="5" s="1"/>
  <c r="AA20" i="5" s="1"/>
  <c r="AA21" i="5" s="1"/>
  <c r="AA22" i="5" s="1"/>
  <c r="AA23" i="5" s="1"/>
  <c r="AA24" i="5" s="1"/>
  <c r="AA25" i="5" s="1"/>
  <c r="AA26" i="5" s="1"/>
  <c r="AA27" i="5" s="1"/>
  <c r="AA28" i="5" s="1"/>
  <c r="Y9" i="5"/>
  <c r="Y10" i="5" s="1"/>
  <c r="Y11" i="5" s="1"/>
  <c r="Y12" i="5" s="1"/>
  <c r="Y13" i="5" s="1"/>
  <c r="Y14" i="5" s="1"/>
  <c r="W9" i="5"/>
  <c r="W10" i="5" s="1"/>
  <c r="W11" i="5" s="1"/>
  <c r="W12" i="5" s="1"/>
  <c r="W13" i="5" s="1"/>
  <c r="W14" i="5" s="1"/>
  <c r="W15" i="5" s="1"/>
  <c r="W16" i="5" s="1"/>
  <c r="W17" i="5" s="1"/>
  <c r="U9" i="5"/>
  <c r="U10" i="5" s="1"/>
  <c r="U11" i="5" s="1"/>
  <c r="U12" i="5" s="1"/>
  <c r="U13" i="5" s="1"/>
  <c r="U14" i="5" s="1"/>
  <c r="U15" i="5" s="1"/>
  <c r="U16" i="5" s="1"/>
  <c r="U17" i="5" s="1"/>
  <c r="U18" i="5" s="1"/>
  <c r="U19" i="5" s="1"/>
  <c r="U20" i="5" s="1"/>
  <c r="U21" i="5" s="1"/>
  <c r="U22" i="5" s="1"/>
  <c r="U23" i="5" s="1"/>
  <c r="U24" i="5" s="1"/>
  <c r="U25" i="5" s="1"/>
  <c r="U26" i="5" s="1"/>
  <c r="U27" i="5" s="1"/>
  <c r="U28" i="5" s="1"/>
  <c r="U29" i="5" s="1"/>
  <c r="U30" i="5" s="1"/>
  <c r="U31" i="5" s="1"/>
  <c r="U32" i="5" s="1"/>
  <c r="U33" i="5" s="1"/>
  <c r="U34" i="5" s="1"/>
  <c r="U35" i="5" s="1"/>
  <c r="U36" i="5" s="1"/>
  <c r="U37" i="5" s="1"/>
  <c r="U38" i="5" s="1"/>
  <c r="U39" i="5" s="1"/>
  <c r="U40" i="5" s="1"/>
  <c r="U41" i="5" s="1"/>
  <c r="U42" i="5" s="1"/>
  <c r="U43" i="5" s="1"/>
  <c r="U44" i="5" s="1"/>
  <c r="U45" i="5" s="1"/>
  <c r="U46" i="5" s="1"/>
  <c r="U47" i="5" s="1"/>
  <c r="S9" i="5"/>
  <c r="Q9" i="5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O9" i="5"/>
  <c r="O10" i="5" s="1"/>
  <c r="O11" i="5" s="1"/>
  <c r="O12" i="5" s="1"/>
  <c r="O13" i="5" s="1"/>
  <c r="O14" i="5" s="1"/>
  <c r="O15" i="5" s="1"/>
  <c r="O16" i="5" s="1"/>
  <c r="O17" i="5" s="1"/>
  <c r="O18" i="5" s="1"/>
  <c r="O19" i="5" s="1"/>
  <c r="O20" i="5" s="1"/>
  <c r="O21" i="5" s="1"/>
  <c r="O22" i="5" s="1"/>
  <c r="O23" i="5" s="1"/>
  <c r="O24" i="5" s="1"/>
  <c r="O25" i="5" s="1"/>
  <c r="O26" i="5" s="1"/>
  <c r="O27" i="5" s="1"/>
  <c r="O28" i="5" s="1"/>
  <c r="O29" i="5" s="1"/>
  <c r="O30" i="5" s="1"/>
  <c r="O31" i="5" s="1"/>
  <c r="O32" i="5" s="1"/>
  <c r="O33" i="5" s="1"/>
  <c r="O34" i="5" s="1"/>
  <c r="O35" i="5" s="1"/>
  <c r="O36" i="5" s="1"/>
  <c r="O37" i="5" s="1"/>
  <c r="O38" i="5" s="1"/>
  <c r="O39" i="5" s="1"/>
  <c r="O40" i="5" s="1"/>
  <c r="O41" i="5" s="1"/>
  <c r="O42" i="5" s="1"/>
  <c r="O43" i="5" s="1"/>
  <c r="O44" i="5" s="1"/>
  <c r="O45" i="5" s="1"/>
  <c r="O46" i="5" s="1"/>
  <c r="O47" i="5" s="1"/>
  <c r="M9" i="5"/>
  <c r="M10" i="5" s="1"/>
  <c r="M11" i="5" s="1"/>
  <c r="M12" i="5" s="1"/>
  <c r="M13" i="5" s="1"/>
  <c r="M14" i="5" s="1"/>
  <c r="M15" i="5" s="1"/>
  <c r="M16" i="5" s="1"/>
  <c r="K9" i="5"/>
  <c r="K10" i="5" s="1"/>
  <c r="K11" i="5" s="1"/>
  <c r="K12" i="5" s="1"/>
  <c r="K13" i="5" s="1"/>
  <c r="K14" i="5" s="1"/>
  <c r="K15" i="5" s="1"/>
  <c r="K16" i="5" s="1"/>
  <c r="K17" i="5" s="1"/>
  <c r="K18" i="5" s="1"/>
  <c r="K19" i="5" s="1"/>
  <c r="I9" i="5"/>
  <c r="I10" i="5" s="1"/>
  <c r="I11" i="5" s="1"/>
  <c r="G9" i="5"/>
  <c r="G10" i="5" s="1"/>
  <c r="G11" i="5" s="1"/>
  <c r="G12" i="5" s="1"/>
  <c r="G13" i="5" s="1"/>
  <c r="G14" i="5" s="1"/>
  <c r="G15" i="5" s="1"/>
  <c r="G16" i="5" s="1"/>
  <c r="E10" i="5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K20" i="5" l="1"/>
  <c r="K21" i="5" s="1"/>
  <c r="K22" i="5" s="1"/>
  <c r="K23" i="5" s="1"/>
  <c r="K24" i="5" s="1"/>
  <c r="K25" i="5" s="1"/>
  <c r="K26" i="5" s="1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K43" i="5" s="1"/>
  <c r="K44" i="5" s="1"/>
  <c r="K45" i="5" s="1"/>
  <c r="K46" i="5" s="1"/>
  <c r="K47" i="5" s="1"/>
  <c r="L17" i="13"/>
  <c r="L55" i="29"/>
  <c r="V55" i="29" s="1"/>
  <c r="L56" i="29"/>
  <c r="V56" i="29" s="1"/>
  <c r="L57" i="29"/>
  <c r="V57" i="29" s="1"/>
  <c r="L58" i="29"/>
  <c r="V58" i="29" s="1"/>
  <c r="O29" i="6"/>
  <c r="O33" i="6"/>
  <c r="W18" i="5"/>
  <c r="W19" i="5" s="1"/>
  <c r="W20" i="5" s="1"/>
  <c r="W21" i="5" s="1"/>
  <c r="W22" i="5" s="1"/>
  <c r="W23" i="5" s="1"/>
  <c r="W24" i="5" s="1"/>
  <c r="W25" i="5" s="1"/>
  <c r="W26" i="5" s="1"/>
  <c r="W27" i="5" s="1"/>
  <c r="W28" i="5" s="1"/>
  <c r="W29" i="5" s="1"/>
  <c r="W30" i="5" s="1"/>
  <c r="W31" i="5" s="1"/>
  <c r="W32" i="5" s="1"/>
  <c r="W33" i="5" s="1"/>
  <c r="W34" i="5" s="1"/>
  <c r="W35" i="5" s="1"/>
  <c r="W36" i="5" s="1"/>
  <c r="W37" i="5" s="1"/>
  <c r="W38" i="5" s="1"/>
  <c r="W39" i="5" s="1"/>
  <c r="W40" i="5" s="1"/>
  <c r="W41" i="5" s="1"/>
  <c r="W42" i="5" s="1"/>
  <c r="W43" i="5" s="1"/>
  <c r="W44" i="5" s="1"/>
  <c r="W45" i="5" s="1"/>
  <c r="W46" i="5" s="1"/>
  <c r="W47" i="5" s="1"/>
  <c r="L4" i="27"/>
  <c r="AU24" i="5"/>
  <c r="AU25" i="5" s="1"/>
  <c r="AU26" i="5" s="1"/>
  <c r="AU27" i="5" s="1"/>
  <c r="AU28" i="5" s="1"/>
  <c r="AU29" i="5" s="1"/>
  <c r="AU30" i="5" s="1"/>
  <c r="AU31" i="5" s="1"/>
  <c r="AU32" i="5" s="1"/>
  <c r="AU33" i="5" s="1"/>
  <c r="AU34" i="5" s="1"/>
  <c r="AU35" i="5" s="1"/>
  <c r="AU36" i="5" s="1"/>
  <c r="AU37" i="5" s="1"/>
  <c r="AU38" i="5" s="1"/>
  <c r="AU39" i="5" s="1"/>
  <c r="AU40" i="5" s="1"/>
  <c r="AU41" i="5" s="1"/>
  <c r="AU42" i="5" s="1"/>
  <c r="AU43" i="5" s="1"/>
  <c r="AU44" i="5" s="1"/>
  <c r="AU45" i="5" s="1"/>
  <c r="AU46" i="5" s="1"/>
  <c r="AU47" i="5" s="1"/>
  <c r="L4" i="24"/>
  <c r="V4" i="24" s="1"/>
  <c r="L5" i="24"/>
  <c r="V5" i="24" s="1"/>
  <c r="L6" i="24"/>
  <c r="V6" i="24" s="1"/>
  <c r="I12" i="5"/>
  <c r="L13" i="4"/>
  <c r="AI20" i="5"/>
  <c r="AI21" i="5" s="1"/>
  <c r="AI22" i="5" s="1"/>
  <c r="L20" i="11"/>
  <c r="V20" i="11" s="1"/>
  <c r="L7" i="11"/>
  <c r="V7" i="11" s="1"/>
  <c r="L18" i="11"/>
  <c r="V18" i="11" s="1"/>
  <c r="L6" i="11"/>
  <c r="V6" i="11" s="1"/>
  <c r="L5" i="11"/>
  <c r="V5" i="11" s="1"/>
  <c r="L21" i="11"/>
  <c r="V21" i="11" s="1"/>
  <c r="AM15" i="5"/>
  <c r="L62" i="25"/>
  <c r="L50" i="25"/>
  <c r="L46" i="25"/>
  <c r="L42" i="25"/>
  <c r="L38" i="25"/>
  <c r="L70" i="25"/>
  <c r="L68" i="25"/>
  <c r="L60" i="25"/>
  <c r="L58" i="25"/>
  <c r="L56" i="25"/>
  <c r="L54" i="25"/>
  <c r="L52" i="25"/>
  <c r="L66" i="25"/>
  <c r="L64" i="25"/>
  <c r="L48" i="25"/>
  <c r="L44" i="25"/>
  <c r="S10" i="5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L4" i="22"/>
  <c r="E23" i="5"/>
  <c r="E24" i="5" s="1"/>
  <c r="L16" i="13"/>
  <c r="V16" i="13" s="1"/>
  <c r="L18" i="9"/>
  <c r="V18" i="9" s="1"/>
  <c r="L17" i="9"/>
  <c r="V17" i="9" s="1"/>
  <c r="L20" i="9"/>
  <c r="V20" i="9" s="1"/>
  <c r="L16" i="9"/>
  <c r="V16" i="9" s="1"/>
  <c r="AC23" i="5"/>
  <c r="AC24" i="5" s="1"/>
  <c r="AC25" i="5" s="1"/>
  <c r="AC26" i="5" s="1"/>
  <c r="AC27" i="5" s="1"/>
  <c r="AC28" i="5" s="1"/>
  <c r="AC29" i="5" s="1"/>
  <c r="AC30" i="5" s="1"/>
  <c r="AC31" i="5" s="1"/>
  <c r="AC32" i="5" s="1"/>
  <c r="AC33" i="5" s="1"/>
  <c r="AC34" i="5" s="1"/>
  <c r="AC35" i="5" s="1"/>
  <c r="AC36" i="5" s="1"/>
  <c r="AC37" i="5" s="1"/>
  <c r="AC38" i="5" s="1"/>
  <c r="AC39" i="5" s="1"/>
  <c r="AC40" i="5" s="1"/>
  <c r="AC41" i="5" s="1"/>
  <c r="AC42" i="5" s="1"/>
  <c r="AC43" i="5" s="1"/>
  <c r="AC44" i="5" s="1"/>
  <c r="AC45" i="5" s="1"/>
  <c r="AC46" i="5" s="1"/>
  <c r="AC47" i="5" s="1"/>
  <c r="L18" i="23"/>
  <c r="V18" i="23" s="1"/>
  <c r="L11" i="23"/>
  <c r="V11" i="23" s="1"/>
  <c r="L10" i="23"/>
  <c r="V10" i="23" s="1"/>
  <c r="L6" i="23"/>
  <c r="V6" i="23" s="1"/>
  <c r="L13" i="23"/>
  <c r="V13" i="23" s="1"/>
  <c r="L16" i="23"/>
  <c r="V16" i="23" s="1"/>
  <c r="L15" i="23"/>
  <c r="V15" i="23" s="1"/>
  <c r="L14" i="23"/>
  <c r="V14" i="23" s="1"/>
  <c r="L8" i="23"/>
  <c r="V8" i="23" s="1"/>
  <c r="L4" i="23"/>
  <c r="V4" i="23" s="1"/>
  <c r="L7" i="23"/>
  <c r="V7" i="23" s="1"/>
  <c r="L17" i="23"/>
  <c r="V17" i="23" s="1"/>
  <c r="L9" i="23"/>
  <c r="V9" i="23" s="1"/>
  <c r="L5" i="23"/>
  <c r="V5" i="23" s="1"/>
  <c r="L12" i="23"/>
  <c r="V12" i="23" s="1"/>
  <c r="AK12" i="5"/>
  <c r="AK13" i="5" s="1"/>
  <c r="AK14" i="5" s="1"/>
  <c r="AK15" i="5" s="1"/>
  <c r="L16" i="26"/>
  <c r="AS13" i="5"/>
  <c r="AS14" i="5" s="1"/>
  <c r="AS15" i="5" s="1"/>
  <c r="AS16" i="5" s="1"/>
  <c r="AS17" i="5" s="1"/>
  <c r="AS18" i="5" s="1"/>
  <c r="AS19" i="5" s="1"/>
  <c r="AS20" i="5" s="1"/>
  <c r="AS21" i="5" s="1"/>
  <c r="AS22" i="5" s="1"/>
  <c r="AS23" i="5" s="1"/>
  <c r="AS24" i="5" s="1"/>
  <c r="AS25" i="5" s="1"/>
  <c r="AS26" i="5" s="1"/>
  <c r="AS27" i="5" s="1"/>
  <c r="AS28" i="5" s="1"/>
  <c r="AS29" i="5" s="1"/>
  <c r="AS30" i="5" s="1"/>
  <c r="AS31" i="5" s="1"/>
  <c r="AS32" i="5" s="1"/>
  <c r="AS33" i="5" s="1"/>
  <c r="AS34" i="5" s="1"/>
  <c r="AS35" i="5" s="1"/>
  <c r="AS36" i="5" s="1"/>
  <c r="AS37" i="5" s="1"/>
  <c r="AS38" i="5" s="1"/>
  <c r="AS39" i="5" s="1"/>
  <c r="AS40" i="5" s="1"/>
  <c r="AS41" i="5" s="1"/>
  <c r="AS42" i="5" s="1"/>
  <c r="AS43" i="5" s="1"/>
  <c r="AS44" i="5" s="1"/>
  <c r="AS45" i="5" s="1"/>
  <c r="AS46" i="5" s="1"/>
  <c r="AS47" i="5" s="1"/>
  <c r="L14" i="26"/>
  <c r="L15" i="26"/>
  <c r="AA29" i="5"/>
  <c r="AA30" i="5" s="1"/>
  <c r="AA31" i="5" s="1"/>
  <c r="AA32" i="5" s="1"/>
  <c r="AA33" i="5" s="1"/>
  <c r="AA34" i="5" s="1"/>
  <c r="AA35" i="5" s="1"/>
  <c r="AA36" i="5" s="1"/>
  <c r="AA37" i="5" s="1"/>
  <c r="AA38" i="5" s="1"/>
  <c r="AA39" i="5" s="1"/>
  <c r="AA40" i="5" s="1"/>
  <c r="AA41" i="5" s="1"/>
  <c r="AA42" i="5" s="1"/>
  <c r="AA43" i="5" s="1"/>
  <c r="AA44" i="5" s="1"/>
  <c r="AA45" i="5" s="1"/>
  <c r="AA46" i="5" s="1"/>
  <c r="AA47" i="5" s="1"/>
  <c r="L5" i="12"/>
  <c r="V5" i="12" s="1"/>
  <c r="L8" i="12"/>
  <c r="V8" i="12" s="1"/>
  <c r="L4" i="12"/>
  <c r="V4" i="12" s="1"/>
  <c r="L7" i="12"/>
  <c r="V7" i="12" s="1"/>
  <c r="L6" i="12"/>
  <c r="V6" i="12" s="1"/>
  <c r="AG11" i="5"/>
  <c r="L4" i="14"/>
  <c r="V4" i="14" s="1"/>
  <c r="G17" i="5"/>
  <c r="G18" i="5" s="1"/>
  <c r="G19" i="5" s="1"/>
  <c r="M17" i="5"/>
  <c r="Y15" i="5"/>
  <c r="E25" i="5"/>
  <c r="E26" i="5" s="1"/>
  <c r="V17" i="13" l="1"/>
  <c r="P4" i="22"/>
  <c r="AC4" i="22"/>
  <c r="R4" i="22"/>
  <c r="V4" i="22"/>
  <c r="V103" i="22" s="1"/>
  <c r="G12" i="6" s="1"/>
  <c r="AI4" i="22"/>
  <c r="N4" i="22"/>
  <c r="AF4" i="22"/>
  <c r="S4" i="22"/>
  <c r="P70" i="25"/>
  <c r="AC70" i="25"/>
  <c r="AD70" i="25" s="1"/>
  <c r="S70" i="25"/>
  <c r="AF70" i="25"/>
  <c r="AG70" i="25" s="1"/>
  <c r="R70" i="25"/>
  <c r="V70" i="25"/>
  <c r="N70" i="25"/>
  <c r="AI70" i="25"/>
  <c r="AJ70" i="25" s="1"/>
  <c r="P4" i="27"/>
  <c r="S4" i="27"/>
  <c r="AC4" i="27"/>
  <c r="AI4" i="27"/>
  <c r="V4" i="27"/>
  <c r="V103" i="27" s="1"/>
  <c r="G22" i="6" s="1"/>
  <c r="N4" i="27"/>
  <c r="AF4" i="27"/>
  <c r="R4" i="27"/>
  <c r="R15" i="26"/>
  <c r="N15" i="26"/>
  <c r="AF15" i="26"/>
  <c r="AG15" i="26" s="1"/>
  <c r="V15" i="26"/>
  <c r="AI15" i="26"/>
  <c r="AJ15" i="26" s="1"/>
  <c r="P15" i="26"/>
  <c r="S15" i="26"/>
  <c r="V44" i="25"/>
  <c r="S44" i="25"/>
  <c r="AI44" i="25"/>
  <c r="AJ44" i="25" s="1"/>
  <c r="P44" i="25"/>
  <c r="AC44" i="25"/>
  <c r="AD44" i="25" s="1"/>
  <c r="AF44" i="25"/>
  <c r="AG44" i="25" s="1"/>
  <c r="N44" i="25"/>
  <c r="R44" i="25"/>
  <c r="V52" i="25"/>
  <c r="AF52" i="25"/>
  <c r="AG52" i="25" s="1"/>
  <c r="N52" i="25"/>
  <c r="AC52" i="25"/>
  <c r="AD52" i="25" s="1"/>
  <c r="S52" i="25"/>
  <c r="R52" i="25"/>
  <c r="AI52" i="25"/>
  <c r="AJ52" i="25" s="1"/>
  <c r="P52" i="25"/>
  <c r="P60" i="25"/>
  <c r="N60" i="25"/>
  <c r="V60" i="25"/>
  <c r="R60" i="25"/>
  <c r="AI60" i="25"/>
  <c r="AJ60" i="25" s="1"/>
  <c r="S60" i="25"/>
  <c r="AF60" i="25"/>
  <c r="AG60" i="25" s="1"/>
  <c r="AC60" i="25"/>
  <c r="AD60" i="25" s="1"/>
  <c r="P42" i="25"/>
  <c r="N42" i="25"/>
  <c r="V42" i="25"/>
  <c r="R42" i="25"/>
  <c r="AC42" i="25"/>
  <c r="AD42" i="25" s="1"/>
  <c r="AI42" i="25"/>
  <c r="AJ42" i="25" s="1"/>
  <c r="S42" i="25"/>
  <c r="AF42" i="25"/>
  <c r="AG42" i="25" s="1"/>
  <c r="AM16" i="5"/>
  <c r="L27" i="25"/>
  <c r="L23" i="25"/>
  <c r="L15" i="25"/>
  <c r="L11" i="25"/>
  <c r="L7" i="25"/>
  <c r="L13" i="25"/>
  <c r="L9" i="25"/>
  <c r="L5" i="25"/>
  <c r="L25" i="25"/>
  <c r="V13" i="4"/>
  <c r="AC13" i="4"/>
  <c r="AD13" i="4" s="1"/>
  <c r="P13" i="4"/>
  <c r="R13" i="4"/>
  <c r="N13" i="4"/>
  <c r="AF13" i="4"/>
  <c r="AG13" i="4" s="1"/>
  <c r="S13" i="4"/>
  <c r="AI13" i="4"/>
  <c r="AJ13" i="4" s="1"/>
  <c r="V103" i="24"/>
  <c r="G19" i="6" s="1"/>
  <c r="B16" i="7" s="1"/>
  <c r="V64" i="25"/>
  <c r="P64" i="25"/>
  <c r="AF64" i="25"/>
  <c r="AG64" i="25" s="1"/>
  <c r="R64" i="25"/>
  <c r="S64" i="25"/>
  <c r="AI64" i="25"/>
  <c r="AJ64" i="25" s="1"/>
  <c r="AC64" i="25"/>
  <c r="AD64" i="25" s="1"/>
  <c r="N64" i="25"/>
  <c r="V50" i="25"/>
  <c r="N50" i="25"/>
  <c r="AF50" i="25"/>
  <c r="AG50" i="25" s="1"/>
  <c r="S50" i="25"/>
  <c r="R50" i="25"/>
  <c r="AC50" i="25"/>
  <c r="AD50" i="25" s="1"/>
  <c r="AI50" i="25"/>
  <c r="AJ50" i="25" s="1"/>
  <c r="P50" i="25"/>
  <c r="M18" i="5"/>
  <c r="M19" i="5" s="1"/>
  <c r="L29" i="4"/>
  <c r="V29" i="4" s="1"/>
  <c r="L30" i="4"/>
  <c r="V30" i="4" s="1"/>
  <c r="L28" i="4"/>
  <c r="V28" i="4" s="1"/>
  <c r="V14" i="26"/>
  <c r="P14" i="26"/>
  <c r="N14" i="26"/>
  <c r="R14" i="26"/>
  <c r="S14" i="26"/>
  <c r="AI14" i="26"/>
  <c r="AJ14" i="26" s="1"/>
  <c r="AF14" i="26"/>
  <c r="AG14" i="26" s="1"/>
  <c r="AI16" i="26"/>
  <c r="AJ16" i="26" s="1"/>
  <c r="S16" i="26"/>
  <c r="V16" i="26"/>
  <c r="AF16" i="26"/>
  <c r="AG16" i="26" s="1"/>
  <c r="N16" i="26"/>
  <c r="P16" i="26"/>
  <c r="R16" i="26"/>
  <c r="V103" i="23"/>
  <c r="G16" i="6" s="1"/>
  <c r="B13" i="7" s="1"/>
  <c r="S48" i="25"/>
  <c r="AC48" i="25"/>
  <c r="AD48" i="25" s="1"/>
  <c r="N48" i="25"/>
  <c r="AF48" i="25"/>
  <c r="AG48" i="25" s="1"/>
  <c r="AI48" i="25"/>
  <c r="AJ48" i="25" s="1"/>
  <c r="V48" i="25"/>
  <c r="P48" i="25"/>
  <c r="R48" i="25"/>
  <c r="V54" i="25"/>
  <c r="S54" i="25"/>
  <c r="N54" i="25"/>
  <c r="AI54" i="25"/>
  <c r="AJ54" i="25" s="1"/>
  <c r="R54" i="25"/>
  <c r="P54" i="25"/>
  <c r="AC54" i="25"/>
  <c r="AD54" i="25" s="1"/>
  <c r="AF54" i="25"/>
  <c r="AG54" i="25" s="1"/>
  <c r="S68" i="25"/>
  <c r="AC68" i="25"/>
  <c r="AD68" i="25" s="1"/>
  <c r="R68" i="25"/>
  <c r="P68" i="25"/>
  <c r="V68" i="25"/>
  <c r="AF68" i="25"/>
  <c r="AG68" i="25" s="1"/>
  <c r="AI68" i="25"/>
  <c r="AJ68" i="25" s="1"/>
  <c r="N68" i="25"/>
  <c r="AC46" i="25"/>
  <c r="AD46" i="25" s="1"/>
  <c r="S46" i="25"/>
  <c r="V46" i="25"/>
  <c r="AI46" i="25"/>
  <c r="AJ46" i="25" s="1"/>
  <c r="N46" i="25"/>
  <c r="R46" i="25"/>
  <c r="AF46" i="25"/>
  <c r="AG46" i="25" s="1"/>
  <c r="P46" i="25"/>
  <c r="I13" i="5"/>
  <c r="L15" i="4"/>
  <c r="L14" i="4"/>
  <c r="N56" i="25"/>
  <c r="AF56" i="25"/>
  <c r="AG56" i="25" s="1"/>
  <c r="S56" i="25"/>
  <c r="AI56" i="25"/>
  <c r="AJ56" i="25" s="1"/>
  <c r="P56" i="25"/>
  <c r="R56" i="25"/>
  <c r="AC56" i="25"/>
  <c r="AD56" i="25" s="1"/>
  <c r="V56" i="25"/>
  <c r="AK16" i="5"/>
  <c r="L13" i="14" s="1"/>
  <c r="V13" i="14" s="1"/>
  <c r="L28" i="14"/>
  <c r="V28" i="14" s="1"/>
  <c r="L25" i="14"/>
  <c r="V25" i="14" s="1"/>
  <c r="R66" i="25"/>
  <c r="AF66" i="25"/>
  <c r="AG66" i="25" s="1"/>
  <c r="P66" i="25"/>
  <c r="V66" i="25"/>
  <c r="AC66" i="25"/>
  <c r="AD66" i="25" s="1"/>
  <c r="N66" i="25"/>
  <c r="S66" i="25"/>
  <c r="AI66" i="25"/>
  <c r="AJ66" i="25" s="1"/>
  <c r="S58" i="25"/>
  <c r="R58" i="25"/>
  <c r="AC58" i="25"/>
  <c r="AD58" i="25" s="1"/>
  <c r="AF58" i="25"/>
  <c r="AG58" i="25" s="1"/>
  <c r="V58" i="25"/>
  <c r="P58" i="25"/>
  <c r="N58" i="25"/>
  <c r="AI58" i="25"/>
  <c r="AJ58" i="25" s="1"/>
  <c r="P38" i="25"/>
  <c r="V38" i="25"/>
  <c r="R38" i="25"/>
  <c r="AC38" i="25"/>
  <c r="AD38" i="25" s="1"/>
  <c r="AI38" i="25"/>
  <c r="AJ38" i="25" s="1"/>
  <c r="N38" i="25"/>
  <c r="AF38" i="25"/>
  <c r="AG38" i="25" s="1"/>
  <c r="S38" i="25"/>
  <c r="V62" i="25"/>
  <c r="S62" i="25"/>
  <c r="R62" i="25"/>
  <c r="P62" i="25"/>
  <c r="AI62" i="25"/>
  <c r="AJ62" i="25" s="1"/>
  <c r="AF62" i="25"/>
  <c r="AG62" i="25" s="1"/>
  <c r="AC62" i="25"/>
  <c r="AD62" i="25" s="1"/>
  <c r="N62" i="25"/>
  <c r="AI23" i="5"/>
  <c r="AI24" i="5" s="1"/>
  <c r="AI25" i="5" s="1"/>
  <c r="AI26" i="5" s="1"/>
  <c r="AI27" i="5" s="1"/>
  <c r="L23" i="29"/>
  <c r="L24" i="26"/>
  <c r="L23" i="26"/>
  <c r="L21" i="26"/>
  <c r="L17" i="26"/>
  <c r="L20" i="26"/>
  <c r="L19" i="26"/>
  <c r="L22" i="26"/>
  <c r="L18" i="26"/>
  <c r="L24" i="11"/>
  <c r="V24" i="11" s="1"/>
  <c r="L25" i="11"/>
  <c r="V25" i="11" s="1"/>
  <c r="L12" i="11"/>
  <c r="V12" i="11" s="1"/>
  <c r="L8" i="11"/>
  <c r="V8" i="11" s="1"/>
  <c r="L4" i="11"/>
  <c r="V4" i="11" s="1"/>
  <c r="L23" i="11"/>
  <c r="V23" i="11" s="1"/>
  <c r="L27" i="11"/>
  <c r="V27" i="11" s="1"/>
  <c r="L22" i="11"/>
  <c r="V22" i="11" s="1"/>
  <c r="L14" i="11"/>
  <c r="V14" i="11" s="1"/>
  <c r="L10" i="11"/>
  <c r="V10" i="11" s="1"/>
  <c r="L17" i="11"/>
  <c r="V17" i="11" s="1"/>
  <c r="L9" i="11"/>
  <c r="V9" i="11" s="1"/>
  <c r="L19" i="11"/>
  <c r="V19" i="11" s="1"/>
  <c r="L11" i="11"/>
  <c r="V11" i="11" s="1"/>
  <c r="L26" i="11"/>
  <c r="V26" i="11" s="1"/>
  <c r="L13" i="11"/>
  <c r="V13" i="11" s="1"/>
  <c r="L15" i="11"/>
  <c r="V15" i="11" s="1"/>
  <c r="L14" i="13"/>
  <c r="V14" i="13" s="1"/>
  <c r="L13" i="13"/>
  <c r="V13" i="13" s="1"/>
  <c r="L6" i="8"/>
  <c r="V6" i="8" s="1"/>
  <c r="L4" i="8"/>
  <c r="V4" i="8" s="1"/>
  <c r="L5" i="8"/>
  <c r="V5" i="8" s="1"/>
  <c r="Y16" i="5"/>
  <c r="L6" i="14"/>
  <c r="V6" i="14" s="1"/>
  <c r="L5" i="14"/>
  <c r="V5" i="14" s="1"/>
  <c r="E27" i="5"/>
  <c r="L4" i="31" s="1"/>
  <c r="G20" i="5"/>
  <c r="G21" i="5" s="1"/>
  <c r="G22" i="5" s="1"/>
  <c r="G23" i="5" s="1"/>
  <c r="G24" i="5" s="1"/>
  <c r="AG12" i="5"/>
  <c r="V103" i="12"/>
  <c r="G18" i="6" s="1"/>
  <c r="B15" i="7" s="1"/>
  <c r="I4" i="2"/>
  <c r="L8" i="14" l="1"/>
  <c r="V8" i="14" s="1"/>
  <c r="V4" i="31"/>
  <c r="V103" i="31" s="1"/>
  <c r="G25" i="6" s="1"/>
  <c r="B22" i="7" s="1"/>
  <c r="L9" i="14"/>
  <c r="V9" i="14" s="1"/>
  <c r="B11" i="7"/>
  <c r="B19" i="7"/>
  <c r="AF23" i="26"/>
  <c r="AG23" i="26" s="1"/>
  <c r="S23" i="26"/>
  <c r="AI23" i="26"/>
  <c r="AJ23" i="26" s="1"/>
  <c r="V23" i="26"/>
  <c r="R23" i="26"/>
  <c r="P23" i="26"/>
  <c r="N23" i="26"/>
  <c r="R27" i="25"/>
  <c r="AF27" i="25"/>
  <c r="AG27" i="25" s="1"/>
  <c r="AC27" i="25"/>
  <c r="AD27" i="25" s="1"/>
  <c r="V27" i="25"/>
  <c r="AI27" i="25"/>
  <c r="AJ27" i="25" s="1"/>
  <c r="N27" i="25"/>
  <c r="P27" i="25"/>
  <c r="S27" i="25"/>
  <c r="O42" i="25"/>
  <c r="Y42" i="25" s="1"/>
  <c r="X42" i="25"/>
  <c r="X60" i="25"/>
  <c r="O60" i="25"/>
  <c r="Y60" i="25" s="1"/>
  <c r="X4" i="22"/>
  <c r="X103" i="22" s="1"/>
  <c r="O4" i="22"/>
  <c r="Y4" i="22" s="1"/>
  <c r="Y103" i="22" s="1"/>
  <c r="F12" i="6" s="1"/>
  <c r="AG13" i="5"/>
  <c r="AG14" i="5" s="1"/>
  <c r="AG15" i="5" s="1"/>
  <c r="AG16" i="5" s="1"/>
  <c r="L9" i="26"/>
  <c r="V9" i="26" s="1"/>
  <c r="L8" i="26"/>
  <c r="N17" i="26"/>
  <c r="S17" i="26"/>
  <c r="R17" i="26"/>
  <c r="V17" i="26"/>
  <c r="AF17" i="26"/>
  <c r="AG17" i="26" s="1"/>
  <c r="P17" i="26"/>
  <c r="AI17" i="26"/>
  <c r="AJ17" i="26" s="1"/>
  <c r="AI28" i="5"/>
  <c r="AI29" i="5" s="1"/>
  <c r="AI30" i="5" s="1"/>
  <c r="AI31" i="5" s="1"/>
  <c r="AI32" i="5" s="1"/>
  <c r="AI33" i="5" s="1"/>
  <c r="AI34" i="5" s="1"/>
  <c r="AI35" i="5" s="1"/>
  <c r="AI36" i="5" s="1"/>
  <c r="AI37" i="5" s="1"/>
  <c r="AI38" i="5" s="1"/>
  <c r="AI39" i="5" s="1"/>
  <c r="AI40" i="5" s="1"/>
  <c r="AI41" i="5" s="1"/>
  <c r="AI42" i="5" s="1"/>
  <c r="AI43" i="5" s="1"/>
  <c r="AI44" i="5" s="1"/>
  <c r="AI45" i="5" s="1"/>
  <c r="AI46" i="5" s="1"/>
  <c r="AI47" i="5" s="1"/>
  <c r="L16" i="11"/>
  <c r="V16" i="11" s="1"/>
  <c r="V103" i="11" s="1"/>
  <c r="G15" i="6" s="1"/>
  <c r="Q38" i="25"/>
  <c r="Z38" i="25"/>
  <c r="AM38" i="25"/>
  <c r="AM56" i="25"/>
  <c r="Q56" i="25"/>
  <c r="Z56" i="25"/>
  <c r="X56" i="25"/>
  <c r="O56" i="25"/>
  <c r="Y56" i="25" s="1"/>
  <c r="AM46" i="25"/>
  <c r="Z46" i="25"/>
  <c r="Q46" i="25"/>
  <c r="X68" i="25"/>
  <c r="O68" i="25"/>
  <c r="Y68" i="25" s="1"/>
  <c r="AM68" i="25"/>
  <c r="Z68" i="25"/>
  <c r="Q68" i="25"/>
  <c r="X16" i="26"/>
  <c r="O16" i="26"/>
  <c r="Y16" i="26" s="1"/>
  <c r="M20" i="5"/>
  <c r="M21" i="5" s="1"/>
  <c r="M22" i="5" s="1"/>
  <c r="L13" i="9" s="1"/>
  <c r="V13" i="9" s="1"/>
  <c r="L5" i="20"/>
  <c r="V5" i="20" s="1"/>
  <c r="AF9" i="25"/>
  <c r="AG9" i="25" s="1"/>
  <c r="P9" i="25"/>
  <c r="V9" i="25"/>
  <c r="AI9" i="25"/>
  <c r="AJ9" i="25" s="1"/>
  <c r="S9" i="25"/>
  <c r="N9" i="25"/>
  <c r="AC9" i="25"/>
  <c r="AD9" i="25" s="1"/>
  <c r="R9" i="25"/>
  <c r="P15" i="25"/>
  <c r="N15" i="25"/>
  <c r="V15" i="25"/>
  <c r="AF15" i="25"/>
  <c r="AG15" i="25" s="1"/>
  <c r="AC15" i="25"/>
  <c r="AD15" i="25" s="1"/>
  <c r="S15" i="25"/>
  <c r="AI15" i="25"/>
  <c r="AJ15" i="25" s="1"/>
  <c r="R15" i="25"/>
  <c r="AM52" i="25"/>
  <c r="Z52" i="25"/>
  <c r="Q52" i="25"/>
  <c r="AM44" i="25"/>
  <c r="Z44" i="25"/>
  <c r="Q44" i="25"/>
  <c r="AJ4" i="27"/>
  <c r="AJ103" i="27" s="1"/>
  <c r="AI103" i="27"/>
  <c r="N19" i="26"/>
  <c r="P19" i="26"/>
  <c r="R19" i="26"/>
  <c r="AF19" i="26"/>
  <c r="AG19" i="26" s="1"/>
  <c r="S19" i="26"/>
  <c r="AI19" i="26"/>
  <c r="AJ19" i="26" s="1"/>
  <c r="V19" i="26"/>
  <c r="Z54" i="25"/>
  <c r="AM54" i="25"/>
  <c r="Q54" i="25"/>
  <c r="R25" i="25"/>
  <c r="P25" i="25"/>
  <c r="V25" i="25"/>
  <c r="AF25" i="25"/>
  <c r="AG25" i="25" s="1"/>
  <c r="S25" i="25"/>
  <c r="N25" i="25"/>
  <c r="AC25" i="25"/>
  <c r="AD25" i="25" s="1"/>
  <c r="AI25" i="25"/>
  <c r="AJ25" i="25" s="1"/>
  <c r="AF18" i="26"/>
  <c r="AG18" i="26" s="1"/>
  <c r="V18" i="26"/>
  <c r="S18" i="26"/>
  <c r="AI18" i="26"/>
  <c r="AJ18" i="26" s="1"/>
  <c r="R18" i="26"/>
  <c r="P18" i="26"/>
  <c r="N18" i="26"/>
  <c r="V23" i="29"/>
  <c r="E28" i="5"/>
  <c r="E29" i="5" s="1"/>
  <c r="E30" i="5" s="1"/>
  <c r="E31" i="5" s="1"/>
  <c r="E32" i="5" s="1"/>
  <c r="L6" i="20"/>
  <c r="V6" i="20" s="1"/>
  <c r="L7" i="20"/>
  <c r="V7" i="20" s="1"/>
  <c r="L4" i="20"/>
  <c r="V4" i="20" s="1"/>
  <c r="L19" i="9"/>
  <c r="V19" i="9" s="1"/>
  <c r="N22" i="26"/>
  <c r="R22" i="26"/>
  <c r="V22" i="26"/>
  <c r="S22" i="26"/>
  <c r="P22" i="26"/>
  <c r="AF22" i="26"/>
  <c r="AG22" i="26" s="1"/>
  <c r="AI22" i="26"/>
  <c r="AJ22" i="26" s="1"/>
  <c r="N21" i="26"/>
  <c r="V21" i="26"/>
  <c r="P21" i="26"/>
  <c r="AI21" i="26"/>
  <c r="AJ21" i="26" s="1"/>
  <c r="AF21" i="26"/>
  <c r="AG21" i="26" s="1"/>
  <c r="S21" i="26"/>
  <c r="R21" i="26"/>
  <c r="X62" i="25"/>
  <c r="O62" i="25"/>
  <c r="Y62" i="25" s="1"/>
  <c r="Q62" i="25"/>
  <c r="AM62" i="25"/>
  <c r="Z62" i="25"/>
  <c r="V14" i="4"/>
  <c r="R14" i="4"/>
  <c r="S14" i="4"/>
  <c r="AI14" i="4"/>
  <c r="AJ14" i="4" s="1"/>
  <c r="AC14" i="4"/>
  <c r="AD14" i="4" s="1"/>
  <c r="N14" i="4"/>
  <c r="AF14" i="4"/>
  <c r="AG14" i="4" s="1"/>
  <c r="P14" i="4"/>
  <c r="O54" i="25"/>
  <c r="Y54" i="25" s="1"/>
  <c r="X54" i="25"/>
  <c r="AM48" i="25"/>
  <c r="Q48" i="25"/>
  <c r="Z48" i="25"/>
  <c r="O48" i="25"/>
  <c r="Y48" i="25" s="1"/>
  <c r="X48" i="25"/>
  <c r="AM50" i="25"/>
  <c r="Z50" i="25"/>
  <c r="Q50" i="25"/>
  <c r="X64" i="25"/>
  <c r="O64" i="25"/>
  <c r="Y64" i="25" s="1"/>
  <c r="O13" i="4"/>
  <c r="Y13" i="4" s="1"/>
  <c r="X13" i="4"/>
  <c r="P13" i="25"/>
  <c r="V13" i="25"/>
  <c r="AI13" i="25"/>
  <c r="AJ13" i="25" s="1"/>
  <c r="N13" i="25"/>
  <c r="AF13" i="25"/>
  <c r="AG13" i="25" s="1"/>
  <c r="S13" i="25"/>
  <c r="R13" i="25"/>
  <c r="AC13" i="25"/>
  <c r="AD13" i="25" s="1"/>
  <c r="AC23" i="25"/>
  <c r="AD23" i="25" s="1"/>
  <c r="R23" i="25"/>
  <c r="AI23" i="25"/>
  <c r="AJ23" i="25" s="1"/>
  <c r="AF23" i="25"/>
  <c r="AG23" i="25" s="1"/>
  <c r="V23" i="25"/>
  <c r="P23" i="25"/>
  <c r="N23" i="25"/>
  <c r="S23" i="25"/>
  <c r="X52" i="25"/>
  <c r="O52" i="25"/>
  <c r="Y52" i="25" s="1"/>
  <c r="O44" i="25"/>
  <c r="Y44" i="25" s="1"/>
  <c r="X44" i="25"/>
  <c r="Z15" i="26"/>
  <c r="Q15" i="26"/>
  <c r="AM15" i="26"/>
  <c r="X15" i="26"/>
  <c r="O15" i="26"/>
  <c r="Y15" i="26" s="1"/>
  <c r="AF103" i="27"/>
  <c r="AG4" i="27"/>
  <c r="AG103" i="27" s="1"/>
  <c r="AD4" i="27"/>
  <c r="AD103" i="27" s="1"/>
  <c r="R22" i="6" s="1"/>
  <c r="AC103" i="27"/>
  <c r="Q22" i="6" s="1"/>
  <c r="X70" i="25"/>
  <c r="O70" i="25"/>
  <c r="Y70" i="25" s="1"/>
  <c r="AF103" i="22"/>
  <c r="AG4" i="22"/>
  <c r="AG103" i="22" s="1"/>
  <c r="O58" i="25"/>
  <c r="Y58" i="25" s="1"/>
  <c r="X58" i="25"/>
  <c r="AM66" i="25"/>
  <c r="Z66" i="25"/>
  <c r="Q66" i="25"/>
  <c r="V15" i="4"/>
  <c r="R15" i="4"/>
  <c r="N15" i="4"/>
  <c r="S15" i="4"/>
  <c r="AC15" i="4"/>
  <c r="AD15" i="4" s="1"/>
  <c r="P15" i="4"/>
  <c r="AI15" i="4"/>
  <c r="AJ15" i="4" s="1"/>
  <c r="AF15" i="4"/>
  <c r="AG15" i="4" s="1"/>
  <c r="O14" i="26"/>
  <c r="Y14" i="26" s="1"/>
  <c r="X14" i="26"/>
  <c r="S7" i="25"/>
  <c r="AI7" i="25"/>
  <c r="AJ7" i="25" s="1"/>
  <c r="R7" i="25"/>
  <c r="AC7" i="25"/>
  <c r="AD7" i="25" s="1"/>
  <c r="AF7" i="25"/>
  <c r="AG7" i="25" s="1"/>
  <c r="N7" i="25"/>
  <c r="V7" i="25"/>
  <c r="P7" i="25"/>
  <c r="X4" i="27"/>
  <c r="X103" i="27" s="1"/>
  <c r="O4" i="27"/>
  <c r="Y4" i="27" s="1"/>
  <c r="Y103" i="27" s="1"/>
  <c r="F22" i="6" s="1"/>
  <c r="AD4" i="22"/>
  <c r="AD103" i="22" s="1"/>
  <c r="R12" i="6" s="1"/>
  <c r="AC103" i="22"/>
  <c r="Q12" i="6" s="1"/>
  <c r="N20" i="26"/>
  <c r="S20" i="26"/>
  <c r="P20" i="26"/>
  <c r="R20" i="26"/>
  <c r="V20" i="26"/>
  <c r="AI20" i="26"/>
  <c r="AJ20" i="26" s="1"/>
  <c r="AF20" i="26"/>
  <c r="AG20" i="26" s="1"/>
  <c r="S24" i="26"/>
  <c r="AF24" i="26"/>
  <c r="AG24" i="26" s="1"/>
  <c r="N24" i="26"/>
  <c r="AI24" i="26"/>
  <c r="AJ24" i="26" s="1"/>
  <c r="V24" i="26"/>
  <c r="P24" i="26"/>
  <c r="R24" i="26"/>
  <c r="O38" i="25"/>
  <c r="Y38" i="25" s="1"/>
  <c r="X38" i="25"/>
  <c r="Z58" i="25"/>
  <c r="Q58" i="25"/>
  <c r="AM58" i="25"/>
  <c r="O66" i="25"/>
  <c r="Y66" i="25" s="1"/>
  <c r="X66" i="25"/>
  <c r="AK17" i="5"/>
  <c r="L36" i="14"/>
  <c r="V36" i="14" s="1"/>
  <c r="I14" i="5"/>
  <c r="I15" i="5" s="1"/>
  <c r="L7" i="4"/>
  <c r="L9" i="4"/>
  <c r="L8" i="4"/>
  <c r="X46" i="25"/>
  <c r="O46" i="25"/>
  <c r="Y46" i="25" s="1"/>
  <c r="Q16" i="26"/>
  <c r="AM16" i="26"/>
  <c r="Z16" i="26"/>
  <c r="AM14" i="26"/>
  <c r="Q14" i="26"/>
  <c r="Z14" i="26"/>
  <c r="O50" i="25"/>
  <c r="Y50" i="25" s="1"/>
  <c r="X50" i="25"/>
  <c r="AM64" i="25"/>
  <c r="Z64" i="25"/>
  <c r="Q64" i="25"/>
  <c r="Q13" i="4"/>
  <c r="AA13" i="4" s="1"/>
  <c r="Z13" i="4"/>
  <c r="P5" i="25"/>
  <c r="N5" i="25"/>
  <c r="AF5" i="25"/>
  <c r="AG5" i="25" s="1"/>
  <c r="V5" i="25"/>
  <c r="AI5" i="25"/>
  <c r="AJ5" i="25" s="1"/>
  <c r="AC5" i="25"/>
  <c r="AD5" i="25" s="1"/>
  <c r="S5" i="25"/>
  <c r="R5" i="25"/>
  <c r="V11" i="25"/>
  <c r="S11" i="25"/>
  <c r="P11" i="25"/>
  <c r="AC11" i="25"/>
  <c r="AD11" i="25" s="1"/>
  <c r="N11" i="25"/>
  <c r="AF11" i="25"/>
  <c r="AG11" i="25" s="1"/>
  <c r="R11" i="25"/>
  <c r="AI11" i="25"/>
  <c r="AJ11" i="25" s="1"/>
  <c r="AM17" i="5"/>
  <c r="AM18" i="5" s="1"/>
  <c r="AM19" i="5" s="1"/>
  <c r="AM20" i="5" s="1"/>
  <c r="AM21" i="5" s="1"/>
  <c r="AM22" i="5" s="1"/>
  <c r="AM23" i="5" s="1"/>
  <c r="AM24" i="5" s="1"/>
  <c r="L19" i="25"/>
  <c r="L36" i="25"/>
  <c r="L34" i="25"/>
  <c r="L32" i="25"/>
  <c r="L30" i="25"/>
  <c r="L28" i="25"/>
  <c r="L21" i="25"/>
  <c r="L17" i="25"/>
  <c r="L40" i="25"/>
  <c r="Q42" i="25"/>
  <c r="AM42" i="25"/>
  <c r="Z42" i="25"/>
  <c r="Z60" i="25"/>
  <c r="AM60" i="25"/>
  <c r="Q60" i="25"/>
  <c r="Q4" i="27"/>
  <c r="AM4" i="27"/>
  <c r="Z4" i="27"/>
  <c r="Z103" i="27" s="1"/>
  <c r="L22" i="6" s="1"/>
  <c r="AM70" i="25"/>
  <c r="Z70" i="25"/>
  <c r="Q70" i="25"/>
  <c r="AJ4" i="22"/>
  <c r="AJ103" i="22" s="1"/>
  <c r="AI103" i="22"/>
  <c r="Z4" i="22"/>
  <c r="Z103" i="22" s="1"/>
  <c r="L12" i="6" s="1"/>
  <c r="Q4" i="22"/>
  <c r="AA4" i="22" s="1"/>
  <c r="AA103" i="22" s="1"/>
  <c r="M12" i="6" s="1"/>
  <c r="L7" i="14"/>
  <c r="V7" i="14" s="1"/>
  <c r="M23" i="5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L15" i="9"/>
  <c r="L14" i="9"/>
  <c r="V103" i="8"/>
  <c r="L5" i="10"/>
  <c r="V5" i="10" s="1"/>
  <c r="L4" i="10"/>
  <c r="V4" i="10" s="1"/>
  <c r="L4" i="9"/>
  <c r="V4" i="9" s="1"/>
  <c r="Y17" i="5"/>
  <c r="Y18" i="5" s="1"/>
  <c r="G25" i="5"/>
  <c r="G26" i="5" s="1"/>
  <c r="AG17" i="5"/>
  <c r="H4" i="2"/>
  <c r="P12" i="6" l="1"/>
  <c r="AB15" i="26"/>
  <c r="AC15" i="26" s="1"/>
  <c r="AD15" i="26" s="1"/>
  <c r="J22" i="6"/>
  <c r="V103" i="20"/>
  <c r="G9" i="6" s="1"/>
  <c r="B8" i="7" s="1"/>
  <c r="K12" i="6"/>
  <c r="P22" i="6"/>
  <c r="P40" i="25"/>
  <c r="N40" i="25"/>
  <c r="AF40" i="25"/>
  <c r="AG40" i="25" s="1"/>
  <c r="R40" i="25"/>
  <c r="AI40" i="25"/>
  <c r="AJ40" i="25" s="1"/>
  <c r="V40" i="25"/>
  <c r="S40" i="25"/>
  <c r="AC40" i="25"/>
  <c r="AD40" i="25" s="1"/>
  <c r="O5" i="25"/>
  <c r="Y5" i="25" s="1"/>
  <c r="X5" i="25"/>
  <c r="AN64" i="25"/>
  <c r="AA64" i="25"/>
  <c r="O23" i="25"/>
  <c r="Y23" i="25" s="1"/>
  <c r="X23" i="25"/>
  <c r="Z14" i="4"/>
  <c r="Q14" i="4"/>
  <c r="AA14" i="4" s="1"/>
  <c r="O19" i="26"/>
  <c r="Y19" i="26" s="1"/>
  <c r="X19" i="26"/>
  <c r="AA56" i="25"/>
  <c r="AN56" i="25"/>
  <c r="AA38" i="25"/>
  <c r="AN38" i="25"/>
  <c r="O27" i="25"/>
  <c r="Y27" i="25" s="1"/>
  <c r="X27" i="25"/>
  <c r="AG18" i="5"/>
  <c r="AG19" i="5" s="1"/>
  <c r="AG20" i="5" s="1"/>
  <c r="AG21" i="5" s="1"/>
  <c r="AG22" i="5" s="1"/>
  <c r="AG23" i="5" s="1"/>
  <c r="AG24" i="5" s="1"/>
  <c r="AG25" i="5" s="1"/>
  <c r="AG26" i="5" s="1"/>
  <c r="AG27" i="5" s="1"/>
  <c r="AG28" i="5" s="1"/>
  <c r="AG29" i="5" s="1"/>
  <c r="AG30" i="5" s="1"/>
  <c r="AG31" i="5" s="1"/>
  <c r="AG32" i="5" s="1"/>
  <c r="AG33" i="5" s="1"/>
  <c r="AG34" i="5" s="1"/>
  <c r="AG35" i="5" s="1"/>
  <c r="AG36" i="5" s="1"/>
  <c r="AG37" i="5" s="1"/>
  <c r="AG38" i="5" s="1"/>
  <c r="AG39" i="5" s="1"/>
  <c r="AG40" i="5" s="1"/>
  <c r="AG41" i="5" s="1"/>
  <c r="AG42" i="5" s="1"/>
  <c r="AG43" i="5" s="1"/>
  <c r="AG44" i="5" s="1"/>
  <c r="AG45" i="5" s="1"/>
  <c r="AG46" i="5" s="1"/>
  <c r="AG47" i="5" s="1"/>
  <c r="L7" i="29"/>
  <c r="V7" i="29" s="1"/>
  <c r="L6" i="29"/>
  <c r="V6" i="29" s="1"/>
  <c r="L5" i="29"/>
  <c r="L4" i="29"/>
  <c r="L13" i="26"/>
  <c r="V13" i="26" s="1"/>
  <c r="L12" i="26"/>
  <c r="L6" i="26"/>
  <c r="V6" i="26" s="1"/>
  <c r="L5" i="26"/>
  <c r="L7" i="26"/>
  <c r="V7" i="26" s="1"/>
  <c r="L11" i="26"/>
  <c r="V11" i="26" s="1"/>
  <c r="L10" i="26"/>
  <c r="L4" i="26"/>
  <c r="P32" i="25"/>
  <c r="R32" i="25"/>
  <c r="V32" i="25"/>
  <c r="N32" i="25"/>
  <c r="AC32" i="25"/>
  <c r="AD32" i="25" s="1"/>
  <c r="AI32" i="25"/>
  <c r="AJ32" i="25" s="1"/>
  <c r="AF32" i="25"/>
  <c r="AG32" i="25" s="1"/>
  <c r="S32" i="25"/>
  <c r="Q5" i="25"/>
  <c r="Z5" i="25"/>
  <c r="AM5" i="25"/>
  <c r="AK18" i="5"/>
  <c r="AK19" i="5" s="1"/>
  <c r="L92" i="14"/>
  <c r="V92" i="14" s="1"/>
  <c r="L88" i="14"/>
  <c r="V88" i="14" s="1"/>
  <c r="L84" i="14"/>
  <c r="V84" i="14" s="1"/>
  <c r="L80" i="14"/>
  <c r="V80" i="14" s="1"/>
  <c r="L76" i="14"/>
  <c r="V76" i="14" s="1"/>
  <c r="L72" i="14"/>
  <c r="V72" i="14" s="1"/>
  <c r="L68" i="14"/>
  <c r="V68" i="14" s="1"/>
  <c r="L83" i="14"/>
  <c r="V83" i="14" s="1"/>
  <c r="L67" i="14"/>
  <c r="V67" i="14" s="1"/>
  <c r="L90" i="14"/>
  <c r="V90" i="14" s="1"/>
  <c r="L86" i="14"/>
  <c r="V86" i="14" s="1"/>
  <c r="L82" i="14"/>
  <c r="V82" i="14" s="1"/>
  <c r="L78" i="14"/>
  <c r="V78" i="14" s="1"/>
  <c r="L74" i="14"/>
  <c r="V74" i="14" s="1"/>
  <c r="L70" i="14"/>
  <c r="V70" i="14" s="1"/>
  <c r="L66" i="14"/>
  <c r="V66" i="14" s="1"/>
  <c r="L22" i="14"/>
  <c r="V22" i="14" s="1"/>
  <c r="L18" i="14"/>
  <c r="V18" i="14" s="1"/>
  <c r="L21" i="14"/>
  <c r="V21" i="14" s="1"/>
  <c r="L20" i="14"/>
  <c r="V20" i="14" s="1"/>
  <c r="L87" i="14"/>
  <c r="V87" i="14" s="1"/>
  <c r="L75" i="14"/>
  <c r="V75" i="14" s="1"/>
  <c r="L71" i="14"/>
  <c r="V71" i="14" s="1"/>
  <c r="L23" i="14"/>
  <c r="V23" i="14" s="1"/>
  <c r="L89" i="14"/>
  <c r="V89" i="14" s="1"/>
  <c r="L85" i="14"/>
  <c r="V85" i="14" s="1"/>
  <c r="L81" i="14"/>
  <c r="V81" i="14" s="1"/>
  <c r="L77" i="14"/>
  <c r="V77" i="14" s="1"/>
  <c r="L73" i="14"/>
  <c r="V73" i="14" s="1"/>
  <c r="L69" i="14"/>
  <c r="V69" i="14" s="1"/>
  <c r="L91" i="14"/>
  <c r="V91" i="14" s="1"/>
  <c r="L79" i="14"/>
  <c r="V79" i="14" s="1"/>
  <c r="L19" i="14"/>
  <c r="V19" i="14" s="1"/>
  <c r="O24" i="26"/>
  <c r="Y24" i="26" s="1"/>
  <c r="X24" i="26"/>
  <c r="P21" i="25"/>
  <c r="AF21" i="25"/>
  <c r="AG21" i="25" s="1"/>
  <c r="V21" i="25"/>
  <c r="AC21" i="25"/>
  <c r="AD21" i="25" s="1"/>
  <c r="R21" i="25"/>
  <c r="AI21" i="25"/>
  <c r="AJ21" i="25" s="1"/>
  <c r="S21" i="25"/>
  <c r="N21" i="25"/>
  <c r="AN14" i="26"/>
  <c r="AA14" i="26"/>
  <c r="AB14" i="26" s="1"/>
  <c r="AC14" i="26" s="1"/>
  <c r="AD14" i="26" s="1"/>
  <c r="AN16" i="26"/>
  <c r="AA16" i="26"/>
  <c r="AB16" i="26" s="1"/>
  <c r="AC16" i="26" s="1"/>
  <c r="AD16" i="26" s="1"/>
  <c r="AM24" i="26"/>
  <c r="Q24" i="26"/>
  <c r="Z24" i="26"/>
  <c r="Z20" i="26"/>
  <c r="AM20" i="26"/>
  <c r="Q20" i="26"/>
  <c r="J12" i="6"/>
  <c r="Z13" i="25"/>
  <c r="Q13" i="25"/>
  <c r="AM13" i="25"/>
  <c r="AN50" i="25"/>
  <c r="AA50" i="25"/>
  <c r="X14" i="4"/>
  <c r="O14" i="4"/>
  <c r="Y14" i="4" s="1"/>
  <c r="X21" i="26"/>
  <c r="O21" i="26"/>
  <c r="Y21" i="26" s="1"/>
  <c r="X22" i="26"/>
  <c r="O22" i="26"/>
  <c r="Y22" i="26" s="1"/>
  <c r="O25" i="25"/>
  <c r="Y25" i="25" s="1"/>
  <c r="X25" i="25"/>
  <c r="AM25" i="25"/>
  <c r="Q25" i="25"/>
  <c r="Z25" i="25"/>
  <c r="AA54" i="25"/>
  <c r="AN54" i="25"/>
  <c r="AA52" i="25"/>
  <c r="AN52" i="25"/>
  <c r="AN46" i="25"/>
  <c r="AA46" i="25"/>
  <c r="O17" i="26"/>
  <c r="Y17" i="26" s="1"/>
  <c r="X17" i="26"/>
  <c r="O23" i="26"/>
  <c r="Y23" i="26" s="1"/>
  <c r="X23" i="26"/>
  <c r="AN70" i="25"/>
  <c r="AA70" i="25"/>
  <c r="V30" i="25"/>
  <c r="R30" i="25"/>
  <c r="AF30" i="25"/>
  <c r="AG30" i="25" s="1"/>
  <c r="P30" i="25"/>
  <c r="AI30" i="25"/>
  <c r="AJ30" i="25" s="1"/>
  <c r="AC30" i="25"/>
  <c r="AD30" i="25" s="1"/>
  <c r="N30" i="25"/>
  <c r="S30" i="25"/>
  <c r="X20" i="26"/>
  <c r="O20" i="26"/>
  <c r="Y20" i="26" s="1"/>
  <c r="X18" i="26"/>
  <c r="O18" i="26"/>
  <c r="Y18" i="26" s="1"/>
  <c r="AA4" i="27"/>
  <c r="AA103" i="27" s="1"/>
  <c r="M22" i="6" s="1"/>
  <c r="AN4" i="27"/>
  <c r="P17" i="25"/>
  <c r="R17" i="25"/>
  <c r="V17" i="25"/>
  <c r="AI17" i="25"/>
  <c r="AJ17" i="25" s="1"/>
  <c r="AC17" i="25"/>
  <c r="AD17" i="25" s="1"/>
  <c r="AF17" i="25"/>
  <c r="AG17" i="25" s="1"/>
  <c r="S17" i="25"/>
  <c r="N17" i="25"/>
  <c r="O11" i="25"/>
  <c r="Y11" i="25" s="1"/>
  <c r="X11" i="25"/>
  <c r="V8" i="4"/>
  <c r="N8" i="4"/>
  <c r="R8" i="4"/>
  <c r="S8" i="4"/>
  <c r="P8" i="4"/>
  <c r="AI8" i="4"/>
  <c r="AJ8" i="4" s="1"/>
  <c r="AF8" i="4"/>
  <c r="AG8" i="4" s="1"/>
  <c r="AC8" i="4"/>
  <c r="AD8" i="4" s="1"/>
  <c r="AN58" i="25"/>
  <c r="AA58" i="25"/>
  <c r="AN60" i="25"/>
  <c r="AA60" i="25"/>
  <c r="V34" i="25"/>
  <c r="AF34" i="25"/>
  <c r="AG34" i="25" s="1"/>
  <c r="N34" i="25"/>
  <c r="P34" i="25"/>
  <c r="R34" i="25"/>
  <c r="AI34" i="25"/>
  <c r="AJ34" i="25" s="1"/>
  <c r="S34" i="25"/>
  <c r="AC34" i="25"/>
  <c r="AD34" i="25" s="1"/>
  <c r="V9" i="4"/>
  <c r="S9" i="4"/>
  <c r="P9" i="4"/>
  <c r="AI9" i="4"/>
  <c r="AJ9" i="4" s="1"/>
  <c r="AC9" i="4"/>
  <c r="AD9" i="4" s="1"/>
  <c r="R9" i="4"/>
  <c r="N9" i="4"/>
  <c r="AF9" i="4"/>
  <c r="AG9" i="4" s="1"/>
  <c r="Z7" i="25"/>
  <c r="Q7" i="25"/>
  <c r="AM7" i="25"/>
  <c r="Z15" i="4"/>
  <c r="Q15" i="4"/>
  <c r="AA15" i="4" s="1"/>
  <c r="AA42" i="25"/>
  <c r="AN42" i="25"/>
  <c r="P28" i="25"/>
  <c r="V28" i="25"/>
  <c r="AC28" i="25"/>
  <c r="AD28" i="25" s="1"/>
  <c r="AF28" i="25"/>
  <c r="AG28" i="25" s="1"/>
  <c r="R28" i="25"/>
  <c r="N28" i="25"/>
  <c r="S28" i="25"/>
  <c r="AI28" i="25"/>
  <c r="AJ28" i="25" s="1"/>
  <c r="V36" i="25"/>
  <c r="P36" i="25"/>
  <c r="AC36" i="25"/>
  <c r="AD36" i="25" s="1"/>
  <c r="N36" i="25"/>
  <c r="S36" i="25"/>
  <c r="R36" i="25"/>
  <c r="AF36" i="25"/>
  <c r="AG36" i="25" s="1"/>
  <c r="AI36" i="25"/>
  <c r="AJ36" i="25" s="1"/>
  <c r="AM11" i="25"/>
  <c r="Q11" i="25"/>
  <c r="Z11" i="25"/>
  <c r="V7" i="4"/>
  <c r="AC7" i="4"/>
  <c r="AD7" i="4" s="1"/>
  <c r="P7" i="4"/>
  <c r="AF7" i="4"/>
  <c r="AG7" i="4" s="1"/>
  <c r="R7" i="4"/>
  <c r="S7" i="4"/>
  <c r="N7" i="4"/>
  <c r="AI7" i="4"/>
  <c r="AJ7" i="4" s="1"/>
  <c r="K22" i="6"/>
  <c r="O13" i="25"/>
  <c r="Y13" i="25" s="1"/>
  <c r="X13" i="25"/>
  <c r="Z21" i="26"/>
  <c r="Q21" i="26"/>
  <c r="AM21" i="26"/>
  <c r="Q19" i="26"/>
  <c r="AM19" i="26"/>
  <c r="Z19" i="26"/>
  <c r="AA44" i="25"/>
  <c r="AN44" i="25"/>
  <c r="O15" i="25"/>
  <c r="Y15" i="25" s="1"/>
  <c r="X15" i="25"/>
  <c r="X9" i="25"/>
  <c r="O9" i="25"/>
  <c r="Y9" i="25" s="1"/>
  <c r="Q9" i="25"/>
  <c r="AM9" i="25"/>
  <c r="Z9" i="25"/>
  <c r="V8" i="26"/>
  <c r="AF8" i="26"/>
  <c r="AG8" i="26" s="1"/>
  <c r="S8" i="26"/>
  <c r="AI8" i="26"/>
  <c r="AJ8" i="26" s="1"/>
  <c r="P8" i="26"/>
  <c r="R8" i="26"/>
  <c r="N8" i="26"/>
  <c r="AM27" i="25"/>
  <c r="Z27" i="25"/>
  <c r="Q27" i="25"/>
  <c r="Q23" i="26"/>
  <c r="AM23" i="26"/>
  <c r="Z23" i="26"/>
  <c r="AF19" i="25"/>
  <c r="AG19" i="25" s="1"/>
  <c r="R19" i="25"/>
  <c r="AI19" i="25"/>
  <c r="AJ19" i="25" s="1"/>
  <c r="V19" i="25"/>
  <c r="P19" i="25"/>
  <c r="AC19" i="25"/>
  <c r="AD19" i="25" s="1"/>
  <c r="N19" i="25"/>
  <c r="S19" i="25"/>
  <c r="I16" i="5"/>
  <c r="I17" i="5" s="1"/>
  <c r="L10" i="4"/>
  <c r="L5" i="4"/>
  <c r="V5" i="4" s="1"/>
  <c r="L6" i="4"/>
  <c r="V6" i="4" s="1"/>
  <c r="X7" i="25"/>
  <c r="O7" i="25"/>
  <c r="Y7" i="25" s="1"/>
  <c r="AA66" i="25"/>
  <c r="AN66" i="25"/>
  <c r="AN48" i="25"/>
  <c r="AA48" i="25"/>
  <c r="AN62" i="25"/>
  <c r="AA62" i="25"/>
  <c r="AM15" i="25"/>
  <c r="Q15" i="25"/>
  <c r="Z15" i="25"/>
  <c r="AM25" i="5"/>
  <c r="L14" i="25"/>
  <c r="L10" i="25"/>
  <c r="L12" i="25"/>
  <c r="L8" i="25"/>
  <c r="B12" i="7"/>
  <c r="D22" i="6"/>
  <c r="E22" i="6"/>
  <c r="X15" i="4"/>
  <c r="O15" i="4"/>
  <c r="Y15" i="4" s="1"/>
  <c r="AN15" i="26"/>
  <c r="AA15" i="26"/>
  <c r="Q23" i="25"/>
  <c r="AM23" i="25"/>
  <c r="Z23" i="25"/>
  <c r="AM22" i="26"/>
  <c r="Q22" i="26"/>
  <c r="Z22" i="26"/>
  <c r="Q18" i="26"/>
  <c r="Z18" i="26"/>
  <c r="AM18" i="26"/>
  <c r="AA68" i="25"/>
  <c r="AN68" i="25"/>
  <c r="AM17" i="26"/>
  <c r="Z17" i="26"/>
  <c r="Q17" i="26"/>
  <c r="E12" i="6"/>
  <c r="D12" i="6"/>
  <c r="V14" i="9"/>
  <c r="V15" i="9"/>
  <c r="E33" i="5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L12" i="9"/>
  <c r="V12" i="9" s="1"/>
  <c r="L8" i="9"/>
  <c r="V8" i="9" s="1"/>
  <c r="L10" i="14"/>
  <c r="V10" i="14" s="1"/>
  <c r="L6" i="9"/>
  <c r="V6" i="9" s="1"/>
  <c r="L11" i="14"/>
  <c r="V11" i="14" s="1"/>
  <c r="L11" i="9"/>
  <c r="V11" i="9" s="1"/>
  <c r="V103" i="10"/>
  <c r="G5" i="6" s="1"/>
  <c r="B6" i="7" s="1"/>
  <c r="L5" i="9"/>
  <c r="V5" i="9" s="1"/>
  <c r="L7" i="9"/>
  <c r="V7" i="9" s="1"/>
  <c r="I5" i="2"/>
  <c r="H5" i="2"/>
  <c r="G27" i="5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L4" i="13"/>
  <c r="V4" i="13" s="1"/>
  <c r="E47" i="5"/>
  <c r="L10" i="13" s="1"/>
  <c r="V10" i="13" s="1"/>
  <c r="Y19" i="5"/>
  <c r="Y20" i="5" s="1"/>
  <c r="Y21" i="5" s="1"/>
  <c r="Y22" i="5" s="1"/>
  <c r="Y23" i="5" s="1"/>
  <c r="Y24" i="5" s="1"/>
  <c r="Y25" i="5" s="1"/>
  <c r="Y26" i="5" s="1"/>
  <c r="Y27" i="5" s="1"/>
  <c r="Y28" i="5" s="1"/>
  <c r="Y29" i="5" s="1"/>
  <c r="Y30" i="5" s="1"/>
  <c r="Y31" i="5" s="1"/>
  <c r="Y32" i="5" s="1"/>
  <c r="Y33" i="5" s="1"/>
  <c r="Y34" i="5" s="1"/>
  <c r="Y35" i="5" s="1"/>
  <c r="Y36" i="5" s="1"/>
  <c r="Y37" i="5" s="1"/>
  <c r="Y38" i="5" s="1"/>
  <c r="Y39" i="5" s="1"/>
  <c r="Y40" i="5" s="1"/>
  <c r="Y41" i="5" s="1"/>
  <c r="Y42" i="5" s="1"/>
  <c r="Y43" i="5" s="1"/>
  <c r="Y44" i="5" s="1"/>
  <c r="Y45" i="5" s="1"/>
  <c r="Y46" i="5" s="1"/>
  <c r="Y47" i="5" s="1"/>
  <c r="L16" i="14"/>
  <c r="V16" i="14" s="1"/>
  <c r="L12" i="14"/>
  <c r="V12" i="14" s="1"/>
  <c r="L14" i="14"/>
  <c r="V14" i="14" s="1"/>
  <c r="L10" i="9" l="1"/>
  <c r="V10" i="9" s="1"/>
  <c r="L20" i="29"/>
  <c r="V20" i="29" s="1"/>
  <c r="L21" i="29"/>
  <c r="V21" i="29" s="1"/>
  <c r="L22" i="29"/>
  <c r="V22" i="29" s="1"/>
  <c r="L19" i="29"/>
  <c r="V19" i="29" s="1"/>
  <c r="AA19" i="26"/>
  <c r="AB19" i="26" s="1"/>
  <c r="AC19" i="26" s="1"/>
  <c r="AD19" i="26" s="1"/>
  <c r="AN19" i="26"/>
  <c r="V4" i="29"/>
  <c r="X40" i="25"/>
  <c r="O40" i="25"/>
  <c r="Y40" i="25" s="1"/>
  <c r="AF8" i="25"/>
  <c r="AG8" i="25" s="1"/>
  <c r="S8" i="25"/>
  <c r="AC8" i="25"/>
  <c r="AD8" i="25" s="1"/>
  <c r="N8" i="25"/>
  <c r="V8" i="25"/>
  <c r="P8" i="25"/>
  <c r="R8" i="25"/>
  <c r="AI8" i="25"/>
  <c r="AJ8" i="25" s="1"/>
  <c r="Z7" i="4"/>
  <c r="Q7" i="4"/>
  <c r="AA7" i="4" s="1"/>
  <c r="AA27" i="25"/>
  <c r="AN27" i="25"/>
  <c r="AN7" i="25"/>
  <c r="AA7" i="25"/>
  <c r="X8" i="4"/>
  <c r="O8" i="4"/>
  <c r="Y8" i="4" s="1"/>
  <c r="O17" i="25"/>
  <c r="Y17" i="25" s="1"/>
  <c r="X17" i="25"/>
  <c r="O30" i="25"/>
  <c r="Y30" i="25" s="1"/>
  <c r="X30" i="25"/>
  <c r="AA25" i="25"/>
  <c r="AN25" i="25"/>
  <c r="AK20" i="5"/>
  <c r="AK21" i="5" s="1"/>
  <c r="AK22" i="5" s="1"/>
  <c r="L4" i="28"/>
  <c r="L64" i="14"/>
  <c r="V64" i="14" s="1"/>
  <c r="L60" i="14"/>
  <c r="V60" i="14" s="1"/>
  <c r="L56" i="14"/>
  <c r="V56" i="14" s="1"/>
  <c r="L52" i="14"/>
  <c r="V52" i="14" s="1"/>
  <c r="L48" i="14"/>
  <c r="V48" i="14" s="1"/>
  <c r="L44" i="14"/>
  <c r="V44" i="14" s="1"/>
  <c r="L40" i="14"/>
  <c r="V40" i="14" s="1"/>
  <c r="L32" i="14"/>
  <c r="V32" i="14" s="1"/>
  <c r="L24" i="14"/>
  <c r="V24" i="14" s="1"/>
  <c r="L55" i="14"/>
  <c r="V55" i="14" s="1"/>
  <c r="L39" i="14"/>
  <c r="V39" i="14" s="1"/>
  <c r="L62" i="14"/>
  <c r="V62" i="14" s="1"/>
  <c r="L58" i="14"/>
  <c r="V58" i="14" s="1"/>
  <c r="L54" i="14"/>
  <c r="V54" i="14" s="1"/>
  <c r="L50" i="14"/>
  <c r="V50" i="14" s="1"/>
  <c r="L46" i="14"/>
  <c r="V46" i="14" s="1"/>
  <c r="L42" i="14"/>
  <c r="V42" i="14" s="1"/>
  <c r="L38" i="14"/>
  <c r="V38" i="14" s="1"/>
  <c r="L34" i="14"/>
  <c r="V34" i="14" s="1"/>
  <c r="L30" i="14"/>
  <c r="V30" i="14" s="1"/>
  <c r="L59" i="14"/>
  <c r="V59" i="14" s="1"/>
  <c r="L51" i="14"/>
  <c r="V51" i="14" s="1"/>
  <c r="L43" i="14"/>
  <c r="V43" i="14" s="1"/>
  <c r="L31" i="14"/>
  <c r="V31" i="14" s="1"/>
  <c r="L65" i="14"/>
  <c r="V65" i="14" s="1"/>
  <c r="L61" i="14"/>
  <c r="V61" i="14" s="1"/>
  <c r="L57" i="14"/>
  <c r="V57" i="14" s="1"/>
  <c r="L53" i="14"/>
  <c r="V53" i="14" s="1"/>
  <c r="L49" i="14"/>
  <c r="V49" i="14" s="1"/>
  <c r="L45" i="14"/>
  <c r="V45" i="14" s="1"/>
  <c r="L41" i="14"/>
  <c r="V41" i="14" s="1"/>
  <c r="L37" i="14"/>
  <c r="V37" i="14" s="1"/>
  <c r="L33" i="14"/>
  <c r="V33" i="14" s="1"/>
  <c r="L29" i="14"/>
  <c r="V29" i="14" s="1"/>
  <c r="L63" i="14"/>
  <c r="V63" i="14" s="1"/>
  <c r="L47" i="14"/>
  <c r="V47" i="14" s="1"/>
  <c r="L35" i="14"/>
  <c r="V35" i="14" s="1"/>
  <c r="O32" i="25"/>
  <c r="Y32" i="25" s="1"/>
  <c r="X32" i="25"/>
  <c r="N4" i="26"/>
  <c r="S4" i="26"/>
  <c r="P4" i="26"/>
  <c r="R4" i="26"/>
  <c r="V4" i="26"/>
  <c r="AI4" i="26"/>
  <c r="AJ4" i="26" s="1"/>
  <c r="AF4" i="26"/>
  <c r="AG4" i="26" s="1"/>
  <c r="P5" i="26"/>
  <c r="AI5" i="26"/>
  <c r="AJ5" i="26" s="1"/>
  <c r="V5" i="26"/>
  <c r="R5" i="26"/>
  <c r="AF5" i="26"/>
  <c r="AG5" i="26" s="1"/>
  <c r="S5" i="26"/>
  <c r="N5" i="26"/>
  <c r="AA17" i="26"/>
  <c r="AB17" i="26" s="1"/>
  <c r="AC17" i="26" s="1"/>
  <c r="AD17" i="26" s="1"/>
  <c r="AN17" i="26"/>
  <c r="N14" i="25"/>
  <c r="AC14" i="25"/>
  <c r="AD14" i="25" s="1"/>
  <c r="P14" i="25"/>
  <c r="V14" i="25"/>
  <c r="R14" i="25"/>
  <c r="AI14" i="25"/>
  <c r="AJ14" i="25" s="1"/>
  <c r="S14" i="25"/>
  <c r="AF14" i="25"/>
  <c r="AG14" i="25" s="1"/>
  <c r="O19" i="25"/>
  <c r="Y19" i="25" s="1"/>
  <c r="X19" i="25"/>
  <c r="Q34" i="25"/>
  <c r="Z34" i="25"/>
  <c r="AM34" i="25"/>
  <c r="AN13" i="25"/>
  <c r="AA13" i="25"/>
  <c r="AI12" i="26"/>
  <c r="AJ12" i="26" s="1"/>
  <c r="AF12" i="26"/>
  <c r="AG12" i="26" s="1"/>
  <c r="N12" i="26"/>
  <c r="P12" i="26"/>
  <c r="R12" i="26"/>
  <c r="S12" i="26"/>
  <c r="V12" i="26"/>
  <c r="AM26" i="5"/>
  <c r="L6" i="25"/>
  <c r="L4" i="25"/>
  <c r="V10" i="4"/>
  <c r="AF10" i="4"/>
  <c r="AG10" i="4" s="1"/>
  <c r="AC10" i="4"/>
  <c r="AD10" i="4" s="1"/>
  <c r="S10" i="4"/>
  <c r="AI10" i="4"/>
  <c r="AJ10" i="4" s="1"/>
  <c r="P10" i="4"/>
  <c r="R10" i="4"/>
  <c r="N10" i="4"/>
  <c r="AA23" i="26"/>
  <c r="AB23" i="26" s="1"/>
  <c r="AC23" i="26" s="1"/>
  <c r="AD23" i="26" s="1"/>
  <c r="AN23" i="26"/>
  <c r="X8" i="26"/>
  <c r="O8" i="26"/>
  <c r="Y8" i="26" s="1"/>
  <c r="O7" i="4"/>
  <c r="Y7" i="4" s="1"/>
  <c r="X7" i="4"/>
  <c r="Z36" i="25"/>
  <c r="Q36" i="25"/>
  <c r="AM36" i="25"/>
  <c r="Z9" i="4"/>
  <c r="Q9" i="4"/>
  <c r="AA9" i="4" s="1"/>
  <c r="Z17" i="25"/>
  <c r="AM17" i="25"/>
  <c r="Q17" i="25"/>
  <c r="Z30" i="25"/>
  <c r="Q30" i="25"/>
  <c r="AM30" i="25"/>
  <c r="X21" i="25"/>
  <c r="O21" i="25"/>
  <c r="Y21" i="25" s="1"/>
  <c r="AM32" i="25"/>
  <c r="Q32" i="25"/>
  <c r="Z32" i="25"/>
  <c r="AA22" i="26"/>
  <c r="AB22" i="26" s="1"/>
  <c r="AC22" i="26" s="1"/>
  <c r="AD22" i="26" s="1"/>
  <c r="AN22" i="26"/>
  <c r="AN23" i="25"/>
  <c r="AA23" i="25"/>
  <c r="AF12" i="25"/>
  <c r="AG12" i="25" s="1"/>
  <c r="S12" i="25"/>
  <c r="AC12" i="25"/>
  <c r="AD12" i="25" s="1"/>
  <c r="V12" i="25"/>
  <c r="R12" i="25"/>
  <c r="P12" i="25"/>
  <c r="AI12" i="25"/>
  <c r="AJ12" i="25" s="1"/>
  <c r="N12" i="25"/>
  <c r="I18" i="5"/>
  <c r="L4" i="30"/>
  <c r="V4" i="30" s="1"/>
  <c r="L5" i="30"/>
  <c r="V5" i="30" s="1"/>
  <c r="L12" i="4"/>
  <c r="AM19" i="25"/>
  <c r="Q19" i="25"/>
  <c r="Z19" i="25"/>
  <c r="AM28" i="25"/>
  <c r="Z28" i="25"/>
  <c r="Q28" i="25"/>
  <c r="L9" i="9"/>
  <c r="V9" i="9" s="1"/>
  <c r="V103" i="9" s="1"/>
  <c r="G8" i="6" s="1"/>
  <c r="L8" i="13"/>
  <c r="V8" i="13" s="1"/>
  <c r="AN18" i="26"/>
  <c r="AA18" i="26"/>
  <c r="AB18" i="26" s="1"/>
  <c r="AC18" i="26" s="1"/>
  <c r="AD18" i="26" s="1"/>
  <c r="R10" i="25"/>
  <c r="AI10" i="25"/>
  <c r="AJ10" i="25" s="1"/>
  <c r="V10" i="25"/>
  <c r="AC10" i="25"/>
  <c r="AD10" i="25" s="1"/>
  <c r="P10" i="25"/>
  <c r="S10" i="25"/>
  <c r="AF10" i="25"/>
  <c r="AG10" i="25" s="1"/>
  <c r="N10" i="25"/>
  <c r="AA15" i="25"/>
  <c r="AN15" i="25"/>
  <c r="Z8" i="26"/>
  <c r="Q8" i="26"/>
  <c r="AM8" i="26"/>
  <c r="AA9" i="25"/>
  <c r="AN9" i="25"/>
  <c r="AN21" i="26"/>
  <c r="AA21" i="26"/>
  <c r="AB21" i="26" s="1"/>
  <c r="AC21" i="26" s="1"/>
  <c r="AD21" i="26" s="1"/>
  <c r="X36" i="25"/>
  <c r="O36" i="25"/>
  <c r="Y36" i="25" s="1"/>
  <c r="Q8" i="4"/>
  <c r="AA8" i="4" s="1"/>
  <c r="Z8" i="4"/>
  <c r="AN20" i="26"/>
  <c r="AA20" i="26"/>
  <c r="AB20" i="26" s="1"/>
  <c r="AC20" i="26" s="1"/>
  <c r="AD20" i="26" s="1"/>
  <c r="AN24" i="26"/>
  <c r="AA24" i="26"/>
  <c r="AB24" i="26" s="1"/>
  <c r="AC24" i="26" s="1"/>
  <c r="AD24" i="26" s="1"/>
  <c r="S10" i="26"/>
  <c r="R10" i="26"/>
  <c r="AI10" i="26"/>
  <c r="AJ10" i="26" s="1"/>
  <c r="V10" i="26"/>
  <c r="AF10" i="26"/>
  <c r="AG10" i="26" s="1"/>
  <c r="P10" i="26"/>
  <c r="N10" i="26"/>
  <c r="Z21" i="25"/>
  <c r="AM21" i="25"/>
  <c r="Q21" i="25"/>
  <c r="AN11" i="25"/>
  <c r="AA11" i="25"/>
  <c r="X28" i="25"/>
  <c r="O28" i="25"/>
  <c r="Y28" i="25" s="1"/>
  <c r="O9" i="4"/>
  <c r="Y9" i="4" s="1"/>
  <c r="X9" i="4"/>
  <c r="O34" i="25"/>
  <c r="Y34" i="25" s="1"/>
  <c r="X34" i="25"/>
  <c r="AN5" i="25"/>
  <c r="AA5" i="25"/>
  <c r="V5" i="29"/>
  <c r="Z40" i="25"/>
  <c r="AM40" i="25"/>
  <c r="Q40" i="25"/>
  <c r="L15" i="14"/>
  <c r="V15" i="14" s="1"/>
  <c r="L7" i="13"/>
  <c r="L17" i="14"/>
  <c r="V17" i="14" s="1"/>
  <c r="I6" i="2"/>
  <c r="H6" i="2"/>
  <c r="G47" i="5"/>
  <c r="L11" i="13" s="1"/>
  <c r="V11" i="13" s="1"/>
  <c r="AK23" i="5" l="1"/>
  <c r="L51" i="29"/>
  <c r="V51" i="29" s="1"/>
  <c r="L47" i="29"/>
  <c r="V47" i="29" s="1"/>
  <c r="L43" i="29"/>
  <c r="V43" i="29" s="1"/>
  <c r="L39" i="29"/>
  <c r="V39" i="29" s="1"/>
  <c r="L35" i="29"/>
  <c r="V35" i="29" s="1"/>
  <c r="L31" i="29"/>
  <c r="V31" i="29" s="1"/>
  <c r="L27" i="29"/>
  <c r="V27" i="29" s="1"/>
  <c r="L52" i="29"/>
  <c r="V52" i="29" s="1"/>
  <c r="L48" i="29"/>
  <c r="V48" i="29" s="1"/>
  <c r="L44" i="29"/>
  <c r="V44" i="29" s="1"/>
  <c r="L40" i="29"/>
  <c r="V40" i="29" s="1"/>
  <c r="L36" i="29"/>
  <c r="V36" i="29" s="1"/>
  <c r="L32" i="29"/>
  <c r="V32" i="29" s="1"/>
  <c r="L28" i="29"/>
  <c r="V28" i="29" s="1"/>
  <c r="L53" i="29"/>
  <c r="V53" i="29" s="1"/>
  <c r="L49" i="29"/>
  <c r="V49" i="29" s="1"/>
  <c r="L45" i="29"/>
  <c r="V45" i="29" s="1"/>
  <c r="L41" i="29"/>
  <c r="V41" i="29" s="1"/>
  <c r="L37" i="29"/>
  <c r="V37" i="29" s="1"/>
  <c r="L33" i="29"/>
  <c r="V33" i="29" s="1"/>
  <c r="L29" i="29"/>
  <c r="V29" i="29" s="1"/>
  <c r="L54" i="29"/>
  <c r="V54" i="29" s="1"/>
  <c r="L50" i="29"/>
  <c r="V50" i="29" s="1"/>
  <c r="L46" i="29"/>
  <c r="V46" i="29" s="1"/>
  <c r="L42" i="29"/>
  <c r="V42" i="29" s="1"/>
  <c r="L38" i="29"/>
  <c r="V38" i="29" s="1"/>
  <c r="L34" i="29"/>
  <c r="V34" i="29" s="1"/>
  <c r="L30" i="29"/>
  <c r="V30" i="29" s="1"/>
  <c r="L26" i="29"/>
  <c r="V26" i="29" s="1"/>
  <c r="L14" i="29"/>
  <c r="V14" i="29" s="1"/>
  <c r="L24" i="29"/>
  <c r="V24" i="29" s="1"/>
  <c r="L17" i="29"/>
  <c r="V17" i="29" s="1"/>
  <c r="L8" i="29"/>
  <c r="V8" i="29" s="1"/>
  <c r="L13" i="29"/>
  <c r="V13" i="29" s="1"/>
  <c r="L12" i="29"/>
  <c r="V12" i="29" s="1"/>
  <c r="B7" i="7"/>
  <c r="AN32" i="25"/>
  <c r="AA32" i="25"/>
  <c r="X4" i="26"/>
  <c r="O4" i="26"/>
  <c r="Y4" i="26" s="1"/>
  <c r="AN40" i="25"/>
  <c r="AA40" i="25"/>
  <c r="AA21" i="25"/>
  <c r="AN21" i="25"/>
  <c r="AN28" i="25"/>
  <c r="AA28" i="25"/>
  <c r="AN19" i="25"/>
  <c r="AA19" i="25"/>
  <c r="N6" i="25"/>
  <c r="V6" i="25"/>
  <c r="P6" i="25"/>
  <c r="AI6" i="25"/>
  <c r="AJ6" i="25" s="1"/>
  <c r="AC6" i="25"/>
  <c r="AD6" i="25" s="1"/>
  <c r="S6" i="25"/>
  <c r="R6" i="25"/>
  <c r="AF6" i="25"/>
  <c r="AG6" i="25" s="1"/>
  <c r="O8" i="25"/>
  <c r="Y8" i="25" s="1"/>
  <c r="X8" i="25"/>
  <c r="V12" i="4"/>
  <c r="R12" i="4"/>
  <c r="P12" i="4"/>
  <c r="S12" i="4"/>
  <c r="AI12" i="4"/>
  <c r="AJ12" i="4" s="1"/>
  <c r="AC12" i="4"/>
  <c r="AD12" i="4" s="1"/>
  <c r="N12" i="4"/>
  <c r="AF12" i="4"/>
  <c r="AG12" i="4" s="1"/>
  <c r="Z12" i="25"/>
  <c r="Q12" i="25"/>
  <c r="AM12" i="25"/>
  <c r="V103" i="26"/>
  <c r="G26" i="6" s="1"/>
  <c r="B23" i="7" s="1"/>
  <c r="Z10" i="25"/>
  <c r="AM10" i="25"/>
  <c r="Q10" i="25"/>
  <c r="AA30" i="25"/>
  <c r="AN30" i="25"/>
  <c r="X10" i="4"/>
  <c r="O10" i="4"/>
  <c r="Y10" i="4" s="1"/>
  <c r="O10" i="25"/>
  <c r="Y10" i="25" s="1"/>
  <c r="X10" i="25"/>
  <c r="V103" i="30"/>
  <c r="G10" i="6" s="1"/>
  <c r="B9" i="7" s="1"/>
  <c r="X12" i="25"/>
  <c r="O12" i="25"/>
  <c r="Y12" i="25" s="1"/>
  <c r="AA34" i="25"/>
  <c r="AN34" i="25"/>
  <c r="O14" i="25"/>
  <c r="Y14" i="25" s="1"/>
  <c r="X14" i="25"/>
  <c r="X5" i="26"/>
  <c r="O5" i="26"/>
  <c r="Y5" i="26" s="1"/>
  <c r="AM4" i="26"/>
  <c r="Q4" i="26"/>
  <c r="Z4" i="26"/>
  <c r="X10" i="26"/>
  <c r="O10" i="26"/>
  <c r="Y10" i="26" s="1"/>
  <c r="I19" i="5"/>
  <c r="L4" i="4"/>
  <c r="V4" i="4" s="1"/>
  <c r="AN17" i="25"/>
  <c r="AA17" i="25"/>
  <c r="Z10" i="4"/>
  <c r="Q10" i="4"/>
  <c r="AA10" i="4" s="1"/>
  <c r="AM27" i="5"/>
  <c r="L35" i="25"/>
  <c r="L31" i="25"/>
  <c r="L41" i="25"/>
  <c r="L37" i="25"/>
  <c r="L33" i="25"/>
  <c r="L29" i="25"/>
  <c r="Z10" i="26"/>
  <c r="Q10" i="26"/>
  <c r="AM10" i="26"/>
  <c r="AN8" i="26"/>
  <c r="AA8" i="26"/>
  <c r="AB8" i="26" s="1"/>
  <c r="AC8" i="26" s="1"/>
  <c r="AD8" i="26" s="1"/>
  <c r="Z12" i="26"/>
  <c r="AM12" i="26"/>
  <c r="Q12" i="26"/>
  <c r="AM14" i="25"/>
  <c r="Q14" i="25"/>
  <c r="Z14" i="25"/>
  <c r="Z5" i="26"/>
  <c r="Q5" i="26"/>
  <c r="AM5" i="26"/>
  <c r="AC4" i="28"/>
  <c r="R4" i="28"/>
  <c r="N4" i="28"/>
  <c r="V4" i="28"/>
  <c r="V103" i="28" s="1"/>
  <c r="G23" i="6" s="1"/>
  <c r="P4" i="28"/>
  <c r="AI4" i="28"/>
  <c r="AF4" i="28"/>
  <c r="S4" i="28"/>
  <c r="AM8" i="25"/>
  <c r="Z8" i="25"/>
  <c r="Q8" i="25"/>
  <c r="AN36" i="25"/>
  <c r="AA36" i="25"/>
  <c r="AF4" i="25"/>
  <c r="R4" i="25"/>
  <c r="P4" i="25"/>
  <c r="V4" i="25"/>
  <c r="N4" i="25"/>
  <c r="AI4" i="25"/>
  <c r="AC4" i="25"/>
  <c r="S4" i="25"/>
  <c r="X12" i="26"/>
  <c r="O12" i="26"/>
  <c r="Y12" i="26" s="1"/>
  <c r="L4" i="15"/>
  <c r="V4" i="15" s="1"/>
  <c r="V103" i="15" s="1"/>
  <c r="G17" i="6" s="1"/>
  <c r="AK24" i="5"/>
  <c r="AK25" i="5" s="1"/>
  <c r="V7" i="13"/>
  <c r="L5" i="13"/>
  <c r="V5" i="13" s="1"/>
  <c r="L9" i="13"/>
  <c r="V9" i="13" s="1"/>
  <c r="L6" i="13"/>
  <c r="V6" i="13" s="1"/>
  <c r="L12" i="13"/>
  <c r="V12" i="13" s="1"/>
  <c r="I7" i="2"/>
  <c r="I8" i="2" s="1"/>
  <c r="H7" i="2"/>
  <c r="AK26" i="5" l="1"/>
  <c r="AK27" i="5" s="1"/>
  <c r="L25" i="29" s="1"/>
  <c r="V25" i="29" s="1"/>
  <c r="L18" i="29"/>
  <c r="V18" i="29" s="1"/>
  <c r="L15" i="29"/>
  <c r="V15" i="29" s="1"/>
  <c r="L16" i="29"/>
  <c r="V16" i="29" s="1"/>
  <c r="L9" i="29"/>
  <c r="V9" i="29" s="1"/>
  <c r="L10" i="29"/>
  <c r="V10" i="29" s="1"/>
  <c r="L11" i="29"/>
  <c r="V11" i="29" s="1"/>
  <c r="B20" i="7"/>
  <c r="M77" i="29"/>
  <c r="M76" i="29"/>
  <c r="M75" i="29"/>
  <c r="M74" i="29"/>
  <c r="M58" i="29"/>
  <c r="M57" i="29"/>
  <c r="M56" i="29"/>
  <c r="M55" i="29"/>
  <c r="N31" i="25"/>
  <c r="V31" i="25"/>
  <c r="AI31" i="25"/>
  <c r="AJ31" i="25" s="1"/>
  <c r="P31" i="25"/>
  <c r="AF31" i="25"/>
  <c r="AG31" i="25" s="1"/>
  <c r="R31" i="25"/>
  <c r="S31" i="25"/>
  <c r="AC31" i="25"/>
  <c r="AD31" i="25" s="1"/>
  <c r="AN4" i="26"/>
  <c r="AA4" i="26"/>
  <c r="AB4" i="26" s="1"/>
  <c r="AC4" i="26" s="1"/>
  <c r="AD4" i="26" s="1"/>
  <c r="AA12" i="25"/>
  <c r="AN12" i="25"/>
  <c r="B14" i="7"/>
  <c r="AG4" i="28"/>
  <c r="AG103" i="28" s="1"/>
  <c r="AF103" i="28"/>
  <c r="AM28" i="5"/>
  <c r="AM29" i="5" s="1"/>
  <c r="AM30" i="5" s="1"/>
  <c r="AM31" i="5" s="1"/>
  <c r="AM32" i="5" s="1"/>
  <c r="AM33" i="5" s="1"/>
  <c r="AM34" i="5" s="1"/>
  <c r="AM35" i="5" s="1"/>
  <c r="AM36" i="5" s="1"/>
  <c r="AM37" i="5" s="1"/>
  <c r="AM38" i="5" s="1"/>
  <c r="AM39" i="5" s="1"/>
  <c r="AM40" i="5" s="1"/>
  <c r="AM41" i="5" s="1"/>
  <c r="AM42" i="5" s="1"/>
  <c r="AM43" i="5" s="1"/>
  <c r="AM44" i="5" s="1"/>
  <c r="AM45" i="5" s="1"/>
  <c r="AM46" i="5" s="1"/>
  <c r="AM47" i="5" s="1"/>
  <c r="L63" i="25"/>
  <c r="L61" i="25"/>
  <c r="L59" i="25"/>
  <c r="L57" i="25"/>
  <c r="L53" i="25"/>
  <c r="L71" i="25"/>
  <c r="L67" i="25"/>
  <c r="L65" i="25"/>
  <c r="L49" i="25"/>
  <c r="L47" i="25"/>
  <c r="L45" i="25"/>
  <c r="L43" i="25"/>
  <c r="L39" i="25"/>
  <c r="L26" i="25"/>
  <c r="L24" i="25"/>
  <c r="L20" i="25"/>
  <c r="L69" i="25"/>
  <c r="L55" i="25"/>
  <c r="L51" i="25"/>
  <c r="L22" i="25"/>
  <c r="L18" i="25"/>
  <c r="L16" i="25"/>
  <c r="O4" i="25"/>
  <c r="Y4" i="25" s="1"/>
  <c r="X4" i="25"/>
  <c r="AG4" i="25"/>
  <c r="Q4" i="28"/>
  <c r="AM4" i="28"/>
  <c r="Z4" i="28"/>
  <c r="Z103" i="28" s="1"/>
  <c r="L23" i="6" s="1"/>
  <c r="AD4" i="28"/>
  <c r="AD103" i="28" s="1"/>
  <c r="R23" i="6" s="1"/>
  <c r="AC103" i="28"/>
  <c r="Q23" i="6" s="1"/>
  <c r="I20" i="5"/>
  <c r="I21" i="5" s="1"/>
  <c r="I22" i="5" s="1"/>
  <c r="I23" i="5" s="1"/>
  <c r="I24" i="5" s="1"/>
  <c r="I25" i="5" s="1"/>
  <c r="I26" i="5" s="1"/>
  <c r="I27" i="5" s="1"/>
  <c r="L11" i="4"/>
  <c r="L19" i="4"/>
  <c r="L23" i="4"/>
  <c r="L27" i="4"/>
  <c r="L35" i="4"/>
  <c r="L32" i="4"/>
  <c r="L17" i="4"/>
  <c r="L21" i="4"/>
  <c r="L25" i="4"/>
  <c r="L33" i="4"/>
  <c r="L37" i="4"/>
  <c r="L20" i="4"/>
  <c r="L24" i="4"/>
  <c r="L36" i="4"/>
  <c r="L18" i="4"/>
  <c r="L22" i="4"/>
  <c r="L26" i="4"/>
  <c r="L34" i="4"/>
  <c r="L16" i="4"/>
  <c r="L15" i="13"/>
  <c r="V15" i="13" s="1"/>
  <c r="V103" i="13" s="1"/>
  <c r="G4" i="6" s="1"/>
  <c r="AD4" i="25"/>
  <c r="Q4" i="25"/>
  <c r="AM4" i="25"/>
  <c r="Z4" i="25"/>
  <c r="AN8" i="25"/>
  <c r="AA8" i="25"/>
  <c r="O4" i="28"/>
  <c r="Y4" i="28" s="1"/>
  <c r="Y103" i="28" s="1"/>
  <c r="F23" i="6" s="1"/>
  <c r="X4" i="28"/>
  <c r="X103" i="28" s="1"/>
  <c r="AN5" i="26"/>
  <c r="AA5" i="26"/>
  <c r="AB5" i="26" s="1"/>
  <c r="AC5" i="26" s="1"/>
  <c r="AD5" i="26" s="1"/>
  <c r="P37" i="25"/>
  <c r="AF37" i="25"/>
  <c r="AG37" i="25" s="1"/>
  <c r="N37" i="25"/>
  <c r="R37" i="25"/>
  <c r="AC37" i="25"/>
  <c r="AD37" i="25" s="1"/>
  <c r="AI37" i="25"/>
  <c r="AJ37" i="25" s="1"/>
  <c r="S37" i="25"/>
  <c r="V37" i="25"/>
  <c r="AN10" i="25"/>
  <c r="AA10" i="25"/>
  <c r="AJ4" i="25"/>
  <c r="AJ4" i="28"/>
  <c r="AJ103" i="28" s="1"/>
  <c r="AI103" i="28"/>
  <c r="AN12" i="26"/>
  <c r="AA12" i="26"/>
  <c r="AB12" i="26" s="1"/>
  <c r="AC12" i="26" s="1"/>
  <c r="AD12" i="26" s="1"/>
  <c r="P41" i="25"/>
  <c r="R41" i="25"/>
  <c r="AC41" i="25"/>
  <c r="AD41" i="25" s="1"/>
  <c r="AI41" i="25"/>
  <c r="AJ41" i="25" s="1"/>
  <c r="V41" i="25"/>
  <c r="N41" i="25"/>
  <c r="AF41" i="25"/>
  <c r="AG41" i="25" s="1"/>
  <c r="S41" i="25"/>
  <c r="X12" i="4"/>
  <c r="O12" i="4"/>
  <c r="Y12" i="4" s="1"/>
  <c r="Q12" i="4"/>
  <c r="AA12" i="4" s="1"/>
  <c r="Z12" i="4"/>
  <c r="O6" i="25"/>
  <c r="Y6" i="25" s="1"/>
  <c r="X6" i="25"/>
  <c r="V29" i="25"/>
  <c r="P29" i="25"/>
  <c r="S29" i="25"/>
  <c r="AC29" i="25"/>
  <c r="AD29" i="25" s="1"/>
  <c r="R29" i="25"/>
  <c r="AI29" i="25"/>
  <c r="AJ29" i="25" s="1"/>
  <c r="AF29" i="25"/>
  <c r="AG29" i="25" s="1"/>
  <c r="N29" i="25"/>
  <c r="L27" i="14"/>
  <c r="V27" i="14" s="1"/>
  <c r="AA14" i="25"/>
  <c r="AN14" i="25"/>
  <c r="AN10" i="26"/>
  <c r="AA10" i="26"/>
  <c r="AB10" i="26" s="1"/>
  <c r="AC10" i="26" s="1"/>
  <c r="AD10" i="26" s="1"/>
  <c r="S33" i="25"/>
  <c r="AC33" i="25"/>
  <c r="AD33" i="25" s="1"/>
  <c r="AF33" i="25"/>
  <c r="AG33" i="25" s="1"/>
  <c r="N33" i="25"/>
  <c r="V33" i="25"/>
  <c r="AI33" i="25"/>
  <c r="AJ33" i="25" s="1"/>
  <c r="P33" i="25"/>
  <c r="R33" i="25"/>
  <c r="V35" i="25"/>
  <c r="P35" i="25"/>
  <c r="N35" i="25"/>
  <c r="AI35" i="25"/>
  <c r="AJ35" i="25" s="1"/>
  <c r="S35" i="25"/>
  <c r="AC35" i="25"/>
  <c r="AD35" i="25" s="1"/>
  <c r="R35" i="25"/>
  <c r="AF35" i="25"/>
  <c r="AG35" i="25" s="1"/>
  <c r="Q6" i="25"/>
  <c r="AM6" i="25"/>
  <c r="Z6" i="25"/>
  <c r="H8" i="2"/>
  <c r="I9" i="2"/>
  <c r="V103" i="29" l="1"/>
  <c r="G24" i="6" s="1"/>
  <c r="B21" i="7" s="1"/>
  <c r="AK28" i="5"/>
  <c r="AK29" i="5" s="1"/>
  <c r="AK30" i="5" s="1"/>
  <c r="AK31" i="5" s="1"/>
  <c r="AK32" i="5" s="1"/>
  <c r="AK33" i="5" s="1"/>
  <c r="AK34" i="5" s="1"/>
  <c r="AK35" i="5" s="1"/>
  <c r="AK36" i="5" s="1"/>
  <c r="AK37" i="5" s="1"/>
  <c r="AK38" i="5" s="1"/>
  <c r="AK39" i="5" s="1"/>
  <c r="AK40" i="5" s="1"/>
  <c r="AK41" i="5" s="1"/>
  <c r="AK42" i="5" s="1"/>
  <c r="AK43" i="5" s="1"/>
  <c r="AK44" i="5" s="1"/>
  <c r="AK45" i="5" s="1"/>
  <c r="AK46" i="5" s="1"/>
  <c r="AK47" i="5" s="1"/>
  <c r="L93" i="14"/>
  <c r="V93" i="14" s="1"/>
  <c r="W55" i="29"/>
  <c r="N55" i="29"/>
  <c r="AI55" i="29"/>
  <c r="AJ55" i="29" s="1"/>
  <c r="AF55" i="29"/>
  <c r="AG55" i="29" s="1"/>
  <c r="P55" i="29"/>
  <c r="R55" i="29"/>
  <c r="S55" i="29"/>
  <c r="AC55" i="29"/>
  <c r="AD55" i="29" s="1"/>
  <c r="W74" i="29"/>
  <c r="S74" i="29"/>
  <c r="AC74" i="29"/>
  <c r="AD74" i="29" s="1"/>
  <c r="AI74" i="29"/>
  <c r="AJ74" i="29" s="1"/>
  <c r="R74" i="29"/>
  <c r="AF74" i="29"/>
  <c r="AG74" i="29" s="1"/>
  <c r="N74" i="29"/>
  <c r="P74" i="29"/>
  <c r="M73" i="29"/>
  <c r="M72" i="29"/>
  <c r="M71" i="29"/>
  <c r="M70" i="29"/>
  <c r="M69" i="29"/>
  <c r="M68" i="29"/>
  <c r="W56" i="29"/>
  <c r="AI56" i="29"/>
  <c r="AJ56" i="29" s="1"/>
  <c r="N56" i="29"/>
  <c r="AC56" i="29"/>
  <c r="AD56" i="29" s="1"/>
  <c r="S56" i="29"/>
  <c r="AF56" i="29"/>
  <c r="AG56" i="29" s="1"/>
  <c r="R56" i="29"/>
  <c r="P56" i="29"/>
  <c r="N75" i="29"/>
  <c r="AF75" i="29"/>
  <c r="AG75" i="29" s="1"/>
  <c r="AC75" i="29"/>
  <c r="AD75" i="29" s="1"/>
  <c r="S75" i="29"/>
  <c r="P75" i="29"/>
  <c r="W75" i="29"/>
  <c r="AI75" i="29"/>
  <c r="AJ75" i="29" s="1"/>
  <c r="R75" i="29"/>
  <c r="W57" i="29"/>
  <c r="R57" i="29"/>
  <c r="P57" i="29"/>
  <c r="N57" i="29"/>
  <c r="S57" i="29"/>
  <c r="AI57" i="29"/>
  <c r="AJ57" i="29" s="1"/>
  <c r="AF57" i="29"/>
  <c r="AG57" i="29" s="1"/>
  <c r="AC57" i="29"/>
  <c r="AD57" i="29" s="1"/>
  <c r="W76" i="29"/>
  <c r="AF76" i="29"/>
  <c r="AG76" i="29" s="1"/>
  <c r="R76" i="29"/>
  <c r="AI76" i="29"/>
  <c r="AJ76" i="29" s="1"/>
  <c r="AC76" i="29"/>
  <c r="AD76" i="29" s="1"/>
  <c r="N76" i="29"/>
  <c r="S76" i="29"/>
  <c r="P76" i="29"/>
  <c r="W58" i="29"/>
  <c r="AI58" i="29"/>
  <c r="AJ58" i="29" s="1"/>
  <c r="N58" i="29"/>
  <c r="S58" i="29"/>
  <c r="AC58" i="29"/>
  <c r="AD58" i="29" s="1"/>
  <c r="AF58" i="29"/>
  <c r="AG58" i="29" s="1"/>
  <c r="P58" i="29"/>
  <c r="R58" i="29"/>
  <c r="P77" i="29"/>
  <c r="N77" i="29"/>
  <c r="W77" i="29"/>
  <c r="AC77" i="29"/>
  <c r="AD77" i="29" s="1"/>
  <c r="AI77" i="29"/>
  <c r="AJ77" i="29" s="1"/>
  <c r="AF77" i="29"/>
  <c r="AG77" i="29" s="1"/>
  <c r="R77" i="29"/>
  <c r="S77" i="29"/>
  <c r="V26" i="4"/>
  <c r="AF26" i="4"/>
  <c r="AG26" i="4" s="1"/>
  <c r="P26" i="4"/>
  <c r="AI26" i="4"/>
  <c r="AJ26" i="4" s="1"/>
  <c r="R26" i="4"/>
  <c r="S26" i="4"/>
  <c r="N26" i="4"/>
  <c r="AC26" i="4"/>
  <c r="AD26" i="4" s="1"/>
  <c r="V25" i="4"/>
  <c r="N25" i="4"/>
  <c r="AI25" i="4"/>
  <c r="AJ25" i="4" s="1"/>
  <c r="AC25" i="4"/>
  <c r="AD25" i="4" s="1"/>
  <c r="R25" i="4"/>
  <c r="AF25" i="4"/>
  <c r="AG25" i="4" s="1"/>
  <c r="P25" i="4"/>
  <c r="S25" i="4"/>
  <c r="V11" i="4"/>
  <c r="S11" i="4"/>
  <c r="AI11" i="4"/>
  <c r="AJ11" i="4" s="1"/>
  <c r="R11" i="4"/>
  <c r="P11" i="4"/>
  <c r="AC11" i="4"/>
  <c r="AD11" i="4" s="1"/>
  <c r="AF11" i="4"/>
  <c r="AG11" i="4" s="1"/>
  <c r="N11" i="4"/>
  <c r="N69" i="25"/>
  <c r="S69" i="25"/>
  <c r="AF69" i="25"/>
  <c r="AG69" i="25" s="1"/>
  <c r="V69" i="25"/>
  <c r="AC69" i="25"/>
  <c r="AD69" i="25" s="1"/>
  <c r="R69" i="25"/>
  <c r="AI69" i="25"/>
  <c r="AJ69" i="25" s="1"/>
  <c r="P69" i="25"/>
  <c r="AI53" i="25"/>
  <c r="AJ53" i="25" s="1"/>
  <c r="R53" i="25"/>
  <c r="P53" i="25"/>
  <c r="V53" i="25"/>
  <c r="N53" i="25"/>
  <c r="AC53" i="25"/>
  <c r="AD53" i="25" s="1"/>
  <c r="AF53" i="25"/>
  <c r="AG53" i="25" s="1"/>
  <c r="S53" i="25"/>
  <c r="O29" i="25"/>
  <c r="Y29" i="25" s="1"/>
  <c r="X29" i="25"/>
  <c r="E23" i="6"/>
  <c r="D23" i="6"/>
  <c r="V16" i="4"/>
  <c r="R16" i="4"/>
  <c r="S16" i="4"/>
  <c r="AI16" i="4"/>
  <c r="AJ16" i="4" s="1"/>
  <c r="N16" i="4"/>
  <c r="AF16" i="4"/>
  <c r="AG16" i="4" s="1"/>
  <c r="AC16" i="4"/>
  <c r="AD16" i="4" s="1"/>
  <c r="P16" i="4"/>
  <c r="V18" i="4"/>
  <c r="AF18" i="4"/>
  <c r="AG18" i="4" s="1"/>
  <c r="AC18" i="4"/>
  <c r="AD18" i="4" s="1"/>
  <c r="P18" i="4"/>
  <c r="AI18" i="4"/>
  <c r="AJ18" i="4" s="1"/>
  <c r="N18" i="4"/>
  <c r="R18" i="4"/>
  <c r="S18" i="4"/>
  <c r="V37" i="4"/>
  <c r="AI37" i="4"/>
  <c r="AJ37" i="4" s="1"/>
  <c r="S37" i="4"/>
  <c r="AF37" i="4"/>
  <c r="AG37" i="4" s="1"/>
  <c r="AC37" i="4"/>
  <c r="AD37" i="4" s="1"/>
  <c r="P37" i="4"/>
  <c r="N37" i="4"/>
  <c r="R37" i="4"/>
  <c r="V17" i="4"/>
  <c r="AI17" i="4"/>
  <c r="AJ17" i="4" s="1"/>
  <c r="AF17" i="4"/>
  <c r="AG17" i="4" s="1"/>
  <c r="S17" i="4"/>
  <c r="P17" i="4"/>
  <c r="N17" i="4"/>
  <c r="R17" i="4"/>
  <c r="AC17" i="4"/>
  <c r="AD17" i="4" s="1"/>
  <c r="V23" i="4"/>
  <c r="AF23" i="4"/>
  <c r="AG23" i="4" s="1"/>
  <c r="AC23" i="4"/>
  <c r="AD23" i="4" s="1"/>
  <c r="P23" i="4"/>
  <c r="R23" i="4"/>
  <c r="N23" i="4"/>
  <c r="AI23" i="4"/>
  <c r="AJ23" i="4" s="1"/>
  <c r="S23" i="4"/>
  <c r="AN4" i="28"/>
  <c r="AA4" i="28"/>
  <c r="AA103" i="28" s="1"/>
  <c r="M23" i="6" s="1"/>
  <c r="S51" i="25"/>
  <c r="AI51" i="25"/>
  <c r="AJ51" i="25" s="1"/>
  <c r="P51" i="25"/>
  <c r="V51" i="25"/>
  <c r="R51" i="25"/>
  <c r="N51" i="25"/>
  <c r="AF51" i="25"/>
  <c r="AG51" i="25" s="1"/>
  <c r="AC51" i="25"/>
  <c r="AD51" i="25" s="1"/>
  <c r="AC24" i="25"/>
  <c r="AD24" i="25" s="1"/>
  <c r="AF24" i="25"/>
  <c r="AG24" i="25" s="1"/>
  <c r="R24" i="25"/>
  <c r="AI24" i="25"/>
  <c r="AJ24" i="25" s="1"/>
  <c r="S24" i="25"/>
  <c r="N24" i="25"/>
  <c r="P24" i="25"/>
  <c r="V24" i="25"/>
  <c r="AI45" i="25"/>
  <c r="AJ45" i="25" s="1"/>
  <c r="N45" i="25"/>
  <c r="V45" i="25"/>
  <c r="R45" i="25"/>
  <c r="AF45" i="25"/>
  <c r="AG45" i="25" s="1"/>
  <c r="AC45" i="25"/>
  <c r="AD45" i="25" s="1"/>
  <c r="P45" i="25"/>
  <c r="S45" i="25"/>
  <c r="AC67" i="25"/>
  <c r="AD67" i="25" s="1"/>
  <c r="AI67" i="25"/>
  <c r="AJ67" i="25" s="1"/>
  <c r="R67" i="25"/>
  <c r="S67" i="25"/>
  <c r="AF67" i="25"/>
  <c r="AG67" i="25" s="1"/>
  <c r="V67" i="25"/>
  <c r="P67" i="25"/>
  <c r="N67" i="25"/>
  <c r="S59" i="25"/>
  <c r="V59" i="25"/>
  <c r="AI59" i="25"/>
  <c r="AJ59" i="25" s="1"/>
  <c r="P59" i="25"/>
  <c r="N59" i="25"/>
  <c r="AF59" i="25"/>
  <c r="AG59" i="25" s="1"/>
  <c r="AC59" i="25"/>
  <c r="AD59" i="25" s="1"/>
  <c r="R59" i="25"/>
  <c r="J23" i="6"/>
  <c r="Z31" i="25"/>
  <c r="Q31" i="25"/>
  <c r="AM31" i="25"/>
  <c r="AA4" i="25"/>
  <c r="AN4" i="25"/>
  <c r="AC18" i="25"/>
  <c r="AD18" i="25" s="1"/>
  <c r="R18" i="25"/>
  <c r="N18" i="25"/>
  <c r="P18" i="25"/>
  <c r="S18" i="25"/>
  <c r="AF18" i="25"/>
  <c r="AG18" i="25" s="1"/>
  <c r="V18" i="25"/>
  <c r="AI18" i="25"/>
  <c r="AJ18" i="25" s="1"/>
  <c r="P49" i="25"/>
  <c r="AF49" i="25"/>
  <c r="AG49" i="25" s="1"/>
  <c r="N49" i="25"/>
  <c r="V49" i="25"/>
  <c r="AI49" i="25"/>
  <c r="AJ49" i="25" s="1"/>
  <c r="R49" i="25"/>
  <c r="S49" i="25"/>
  <c r="AC49" i="25"/>
  <c r="AD49" i="25" s="1"/>
  <c r="B5" i="7"/>
  <c r="G6" i="6"/>
  <c r="AN6" i="25"/>
  <c r="AA6" i="25"/>
  <c r="O41" i="25"/>
  <c r="Y41" i="25" s="1"/>
  <c r="X41" i="25"/>
  <c r="O33" i="25"/>
  <c r="Y33" i="25" s="1"/>
  <c r="X33" i="25"/>
  <c r="V103" i="14"/>
  <c r="G20" i="6" s="1"/>
  <c r="Z29" i="25"/>
  <c r="Q29" i="25"/>
  <c r="AM29" i="25"/>
  <c r="Z41" i="25"/>
  <c r="AM41" i="25"/>
  <c r="Q41" i="25"/>
  <c r="AM37" i="25"/>
  <c r="Z37" i="25"/>
  <c r="Q37" i="25"/>
  <c r="V34" i="4"/>
  <c r="N34" i="4"/>
  <c r="AF34" i="4"/>
  <c r="AG34" i="4" s="1"/>
  <c r="AI34" i="4"/>
  <c r="AJ34" i="4" s="1"/>
  <c r="AC34" i="4"/>
  <c r="AD34" i="4" s="1"/>
  <c r="P34" i="4"/>
  <c r="S34" i="4"/>
  <c r="R34" i="4"/>
  <c r="V36" i="4"/>
  <c r="R36" i="4"/>
  <c r="P36" i="4"/>
  <c r="S36" i="4"/>
  <c r="AC36" i="4"/>
  <c r="AD36" i="4" s="1"/>
  <c r="AI36" i="4"/>
  <c r="AJ36" i="4" s="1"/>
  <c r="AF36" i="4"/>
  <c r="AG36" i="4" s="1"/>
  <c r="N36" i="4"/>
  <c r="V33" i="4"/>
  <c r="AC33" i="4"/>
  <c r="AD33" i="4" s="1"/>
  <c r="N33" i="4"/>
  <c r="P33" i="4"/>
  <c r="AF33" i="4"/>
  <c r="AG33" i="4" s="1"/>
  <c r="R33" i="4"/>
  <c r="AI33" i="4"/>
  <c r="AJ33" i="4" s="1"/>
  <c r="S33" i="4"/>
  <c r="V32" i="4"/>
  <c r="R32" i="4"/>
  <c r="S32" i="4"/>
  <c r="AI32" i="4"/>
  <c r="AJ32" i="4" s="1"/>
  <c r="N32" i="4"/>
  <c r="AC32" i="4"/>
  <c r="AD32" i="4" s="1"/>
  <c r="P32" i="4"/>
  <c r="AF32" i="4"/>
  <c r="AG32" i="4" s="1"/>
  <c r="V19" i="4"/>
  <c r="AC19" i="4"/>
  <c r="AD19" i="4" s="1"/>
  <c r="AI19" i="4"/>
  <c r="AJ19" i="4" s="1"/>
  <c r="P19" i="4"/>
  <c r="AF19" i="4"/>
  <c r="AG19" i="4" s="1"/>
  <c r="N19" i="4"/>
  <c r="R19" i="4"/>
  <c r="S19" i="4"/>
  <c r="P23" i="6"/>
  <c r="AF16" i="25"/>
  <c r="S16" i="25"/>
  <c r="AC16" i="25"/>
  <c r="N16" i="25"/>
  <c r="P16" i="25"/>
  <c r="V16" i="25"/>
  <c r="R16" i="25"/>
  <c r="AI16" i="25"/>
  <c r="V55" i="25"/>
  <c r="R55" i="25"/>
  <c r="S55" i="25"/>
  <c r="AI55" i="25"/>
  <c r="AJ55" i="25" s="1"/>
  <c r="P55" i="25"/>
  <c r="AC55" i="25"/>
  <c r="AD55" i="25" s="1"/>
  <c r="N55" i="25"/>
  <c r="AF55" i="25"/>
  <c r="AG55" i="25" s="1"/>
  <c r="AC26" i="25"/>
  <c r="AD26" i="25" s="1"/>
  <c r="P26" i="25"/>
  <c r="R26" i="25"/>
  <c r="AF26" i="25"/>
  <c r="AG26" i="25" s="1"/>
  <c r="N26" i="25"/>
  <c r="S26" i="25"/>
  <c r="V26" i="25"/>
  <c r="AI26" i="25"/>
  <c r="AJ26" i="25" s="1"/>
  <c r="R47" i="25"/>
  <c r="S47" i="25"/>
  <c r="AI47" i="25"/>
  <c r="AJ47" i="25" s="1"/>
  <c r="AC47" i="25"/>
  <c r="AD47" i="25" s="1"/>
  <c r="P47" i="25"/>
  <c r="N47" i="25"/>
  <c r="AF47" i="25"/>
  <c r="AG47" i="25" s="1"/>
  <c r="V47" i="25"/>
  <c r="N71" i="25"/>
  <c r="S71" i="25"/>
  <c r="R71" i="25"/>
  <c r="P71" i="25"/>
  <c r="V71" i="25"/>
  <c r="AC71" i="25"/>
  <c r="AD71" i="25" s="1"/>
  <c r="AI71" i="25"/>
  <c r="AJ71" i="25" s="1"/>
  <c r="AF71" i="25"/>
  <c r="AG71" i="25" s="1"/>
  <c r="AI61" i="25"/>
  <c r="AJ61" i="25" s="1"/>
  <c r="AF61" i="25"/>
  <c r="AG61" i="25" s="1"/>
  <c r="P61" i="25"/>
  <c r="S61" i="25"/>
  <c r="R61" i="25"/>
  <c r="AC61" i="25"/>
  <c r="AD61" i="25" s="1"/>
  <c r="V61" i="25"/>
  <c r="N61" i="25"/>
  <c r="K23" i="6"/>
  <c r="O35" i="25"/>
  <c r="Y35" i="25" s="1"/>
  <c r="X35" i="25"/>
  <c r="Q33" i="25"/>
  <c r="AM33" i="25"/>
  <c r="Z33" i="25"/>
  <c r="V24" i="4"/>
  <c r="R24" i="4"/>
  <c r="P24" i="4"/>
  <c r="N24" i="4"/>
  <c r="S24" i="4"/>
  <c r="AI24" i="4"/>
  <c r="AJ24" i="4" s="1"/>
  <c r="AF24" i="4"/>
  <c r="AG24" i="4" s="1"/>
  <c r="AC24" i="4"/>
  <c r="AD24" i="4" s="1"/>
  <c r="V35" i="4"/>
  <c r="R35" i="4"/>
  <c r="N35" i="4"/>
  <c r="AF35" i="4"/>
  <c r="AG35" i="4" s="1"/>
  <c r="S35" i="4"/>
  <c r="AC35" i="4"/>
  <c r="AD35" i="4" s="1"/>
  <c r="P35" i="4"/>
  <c r="AI35" i="4"/>
  <c r="AJ35" i="4" s="1"/>
  <c r="V39" i="25"/>
  <c r="P39" i="25"/>
  <c r="S39" i="25"/>
  <c r="AC39" i="25"/>
  <c r="AD39" i="25" s="1"/>
  <c r="R39" i="25"/>
  <c r="AF39" i="25"/>
  <c r="AG39" i="25" s="1"/>
  <c r="AI39" i="25"/>
  <c r="AJ39" i="25" s="1"/>
  <c r="N39" i="25"/>
  <c r="S63" i="25"/>
  <c r="V63" i="25"/>
  <c r="P63" i="25"/>
  <c r="N63" i="25"/>
  <c r="AF63" i="25"/>
  <c r="AG63" i="25" s="1"/>
  <c r="AI63" i="25"/>
  <c r="AJ63" i="25" s="1"/>
  <c r="R63" i="25"/>
  <c r="AC63" i="25"/>
  <c r="AD63" i="25" s="1"/>
  <c r="AM35" i="25"/>
  <c r="Z35" i="25"/>
  <c r="Q35" i="25"/>
  <c r="O37" i="25"/>
  <c r="Y37" i="25" s="1"/>
  <c r="X37" i="25"/>
  <c r="V22" i="4"/>
  <c r="P22" i="4"/>
  <c r="R22" i="4"/>
  <c r="N22" i="4"/>
  <c r="AF22" i="4"/>
  <c r="AG22" i="4" s="1"/>
  <c r="AI22" i="4"/>
  <c r="AJ22" i="4" s="1"/>
  <c r="S22" i="4"/>
  <c r="AC22" i="4"/>
  <c r="AD22" i="4" s="1"/>
  <c r="V20" i="4"/>
  <c r="R20" i="4"/>
  <c r="AF20" i="4"/>
  <c r="AG20" i="4" s="1"/>
  <c r="P20" i="4"/>
  <c r="S20" i="4"/>
  <c r="N20" i="4"/>
  <c r="AI20" i="4"/>
  <c r="AJ20" i="4" s="1"/>
  <c r="AC20" i="4"/>
  <c r="AD20" i="4" s="1"/>
  <c r="V21" i="4"/>
  <c r="R21" i="4"/>
  <c r="P21" i="4"/>
  <c r="AF21" i="4"/>
  <c r="AG21" i="4" s="1"/>
  <c r="AC21" i="4"/>
  <c r="AD21" i="4" s="1"/>
  <c r="S21" i="4"/>
  <c r="AI21" i="4"/>
  <c r="AJ21" i="4" s="1"/>
  <c r="N21" i="4"/>
  <c r="V27" i="4"/>
  <c r="R27" i="4"/>
  <c r="P27" i="4"/>
  <c r="N27" i="4"/>
  <c r="S27" i="4"/>
  <c r="AF27" i="4"/>
  <c r="AG27" i="4" s="1"/>
  <c r="AC27" i="4"/>
  <c r="AD27" i="4" s="1"/>
  <c r="AI27" i="4"/>
  <c r="AJ27" i="4" s="1"/>
  <c r="I28" i="5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L31" i="4"/>
  <c r="R22" i="25"/>
  <c r="P22" i="25"/>
  <c r="N22" i="25"/>
  <c r="S22" i="25"/>
  <c r="AC22" i="25"/>
  <c r="AD22" i="25" s="1"/>
  <c r="AF22" i="25"/>
  <c r="AG22" i="25" s="1"/>
  <c r="V22" i="25"/>
  <c r="AI22" i="25"/>
  <c r="AJ22" i="25" s="1"/>
  <c r="AC20" i="25"/>
  <c r="AD20" i="25" s="1"/>
  <c r="N20" i="25"/>
  <c r="AF20" i="25"/>
  <c r="AG20" i="25" s="1"/>
  <c r="S20" i="25"/>
  <c r="P20" i="25"/>
  <c r="R20" i="25"/>
  <c r="AI20" i="25"/>
  <c r="AJ20" i="25" s="1"/>
  <c r="V20" i="25"/>
  <c r="AC43" i="25"/>
  <c r="AD43" i="25" s="1"/>
  <c r="V43" i="25"/>
  <c r="S43" i="25"/>
  <c r="P43" i="25"/>
  <c r="AI43" i="25"/>
  <c r="AJ43" i="25" s="1"/>
  <c r="N43" i="25"/>
  <c r="R43" i="25"/>
  <c r="AF43" i="25"/>
  <c r="AG43" i="25" s="1"/>
  <c r="R65" i="25"/>
  <c r="S65" i="25"/>
  <c r="AC65" i="25"/>
  <c r="AD65" i="25" s="1"/>
  <c r="AI65" i="25"/>
  <c r="AJ65" i="25" s="1"/>
  <c r="N65" i="25"/>
  <c r="V65" i="25"/>
  <c r="AF65" i="25"/>
  <c r="AG65" i="25" s="1"/>
  <c r="P65" i="25"/>
  <c r="N57" i="25"/>
  <c r="AF57" i="25"/>
  <c r="AG57" i="25" s="1"/>
  <c r="R57" i="25"/>
  <c r="AI57" i="25"/>
  <c r="AJ57" i="25" s="1"/>
  <c r="P57" i="25"/>
  <c r="V57" i="25"/>
  <c r="S57" i="25"/>
  <c r="AC57" i="25"/>
  <c r="AD57" i="25" s="1"/>
  <c r="X31" i="25"/>
  <c r="O31" i="25"/>
  <c r="Y31" i="25" s="1"/>
  <c r="M4" i="14"/>
  <c r="H9" i="2"/>
  <c r="O77" i="29" l="1"/>
  <c r="Y77" i="29" s="1"/>
  <c r="X77" i="29"/>
  <c r="O76" i="29"/>
  <c r="Y76" i="29" s="1"/>
  <c r="X76" i="29"/>
  <c r="W70" i="29"/>
  <c r="S70" i="29"/>
  <c r="AC70" i="29"/>
  <c r="AD70" i="29" s="1"/>
  <c r="AF70" i="29"/>
  <c r="AG70" i="29" s="1"/>
  <c r="R70" i="29"/>
  <c r="AI70" i="29"/>
  <c r="AJ70" i="29" s="1"/>
  <c r="P70" i="29"/>
  <c r="N70" i="29"/>
  <c r="Z74" i="29"/>
  <c r="Q74" i="29"/>
  <c r="AM74" i="29"/>
  <c r="Z77" i="29"/>
  <c r="AM77" i="29"/>
  <c r="Q77" i="29"/>
  <c r="Q75" i="29"/>
  <c r="Z75" i="29"/>
  <c r="AM75" i="29"/>
  <c r="X75" i="29"/>
  <c r="O75" i="29"/>
  <c r="Y75" i="29" s="1"/>
  <c r="W71" i="29"/>
  <c r="AF71" i="29"/>
  <c r="AG71" i="29" s="1"/>
  <c r="R71" i="29"/>
  <c r="AC71" i="29"/>
  <c r="AD71" i="29" s="1"/>
  <c r="N71" i="29"/>
  <c r="S71" i="29"/>
  <c r="AI71" i="29"/>
  <c r="AJ71" i="29" s="1"/>
  <c r="P71" i="29"/>
  <c r="O74" i="29"/>
  <c r="Y74" i="29" s="1"/>
  <c r="X74" i="29"/>
  <c r="Z76" i="29"/>
  <c r="AM76" i="29"/>
  <c r="Q76" i="29"/>
  <c r="O57" i="29"/>
  <c r="Y57" i="29" s="1"/>
  <c r="X57" i="29"/>
  <c r="Q56" i="29"/>
  <c r="AM56" i="29"/>
  <c r="Z56" i="29"/>
  <c r="W68" i="29"/>
  <c r="AC68" i="29"/>
  <c r="AD68" i="29" s="1"/>
  <c r="N68" i="29"/>
  <c r="R68" i="29"/>
  <c r="AF68" i="29"/>
  <c r="AG68" i="29" s="1"/>
  <c r="AI68" i="29"/>
  <c r="AJ68" i="29" s="1"/>
  <c r="P68" i="29"/>
  <c r="S68" i="29"/>
  <c r="W72" i="29"/>
  <c r="AF72" i="29"/>
  <c r="AG72" i="29" s="1"/>
  <c r="S72" i="29"/>
  <c r="AI72" i="29"/>
  <c r="AJ72" i="29" s="1"/>
  <c r="AC72" i="29"/>
  <c r="AD72" i="29" s="1"/>
  <c r="R72" i="29"/>
  <c r="P72" i="29"/>
  <c r="N72" i="29"/>
  <c r="O55" i="29"/>
  <c r="Y55" i="29" s="1"/>
  <c r="X55" i="29"/>
  <c r="Z58" i="29"/>
  <c r="Q58" i="29"/>
  <c r="AM58" i="29"/>
  <c r="O58" i="29"/>
  <c r="Y58" i="29" s="1"/>
  <c r="X58" i="29"/>
  <c r="Q57" i="29"/>
  <c r="AM57" i="29"/>
  <c r="Z57" i="29"/>
  <c r="X56" i="29"/>
  <c r="O56" i="29"/>
  <c r="Y56" i="29" s="1"/>
  <c r="W69" i="29"/>
  <c r="AF69" i="29"/>
  <c r="AG69" i="29" s="1"/>
  <c r="S69" i="29"/>
  <c r="AI69" i="29"/>
  <c r="AJ69" i="29" s="1"/>
  <c r="R69" i="29"/>
  <c r="AC69" i="29"/>
  <c r="AD69" i="29" s="1"/>
  <c r="N69" i="29"/>
  <c r="P69" i="29"/>
  <c r="W73" i="29"/>
  <c r="AF73" i="29"/>
  <c r="AG73" i="29" s="1"/>
  <c r="S73" i="29"/>
  <c r="R73" i="29"/>
  <c r="N73" i="29"/>
  <c r="AC73" i="29"/>
  <c r="AD73" i="29" s="1"/>
  <c r="P73" i="29"/>
  <c r="AI73" i="29"/>
  <c r="AJ73" i="29" s="1"/>
  <c r="Q55" i="29"/>
  <c r="AM55" i="29"/>
  <c r="Z55" i="29"/>
  <c r="Z27" i="4"/>
  <c r="Q27" i="4"/>
  <c r="AA27" i="4" s="1"/>
  <c r="O39" i="25"/>
  <c r="Y39" i="25" s="1"/>
  <c r="X39" i="25"/>
  <c r="O47" i="25"/>
  <c r="Y47" i="25" s="1"/>
  <c r="X47" i="25"/>
  <c r="O45" i="25"/>
  <c r="Y45" i="25" s="1"/>
  <c r="X45" i="25"/>
  <c r="O24" i="25"/>
  <c r="Y24" i="25" s="1"/>
  <c r="X24" i="25"/>
  <c r="O16" i="4"/>
  <c r="Y16" i="4" s="1"/>
  <c r="X16" i="4"/>
  <c r="O22" i="25"/>
  <c r="Y22" i="25" s="1"/>
  <c r="X22" i="25"/>
  <c r="X20" i="4"/>
  <c r="O20" i="4"/>
  <c r="Y20" i="4" s="1"/>
  <c r="Z22" i="4"/>
  <c r="Q22" i="4"/>
  <c r="AA22" i="4" s="1"/>
  <c r="AA35" i="25"/>
  <c r="AN35" i="25"/>
  <c r="X35" i="4"/>
  <c r="O35" i="4"/>
  <c r="Y35" i="4" s="1"/>
  <c r="O43" i="25"/>
  <c r="Y43" i="25" s="1"/>
  <c r="X43" i="25"/>
  <c r="X20" i="25"/>
  <c r="O20" i="25"/>
  <c r="Y20" i="25" s="1"/>
  <c r="Z22" i="25"/>
  <c r="Q22" i="25"/>
  <c r="AM22" i="25"/>
  <c r="AM39" i="25"/>
  <c r="Q39" i="25"/>
  <c r="Z39" i="25"/>
  <c r="X19" i="4"/>
  <c r="O19" i="4"/>
  <c r="Y19" i="4" s="1"/>
  <c r="Z34" i="4"/>
  <c r="Q34" i="4"/>
  <c r="AA34" i="4" s="1"/>
  <c r="O34" i="4"/>
  <c r="Y34" i="4" s="1"/>
  <c r="X34" i="4"/>
  <c r="Q59" i="25"/>
  <c r="AM59" i="25"/>
  <c r="Z59" i="25"/>
  <c r="X67" i="25"/>
  <c r="O67" i="25"/>
  <c r="Y67" i="25" s="1"/>
  <c r="O37" i="4"/>
  <c r="Y37" i="4" s="1"/>
  <c r="X37" i="4"/>
  <c r="AM69" i="25"/>
  <c r="Z69" i="25"/>
  <c r="Q69" i="25"/>
  <c r="X11" i="4"/>
  <c r="O11" i="4"/>
  <c r="Y11" i="4" s="1"/>
  <c r="Z21" i="4"/>
  <c r="Q21" i="4"/>
  <c r="AA21" i="4" s="1"/>
  <c r="O63" i="25"/>
  <c r="Y63" i="25" s="1"/>
  <c r="X63" i="25"/>
  <c r="Q26" i="25"/>
  <c r="Z26" i="25"/>
  <c r="AM26" i="25"/>
  <c r="Z19" i="4"/>
  <c r="Q19" i="4"/>
  <c r="AA19" i="4" s="1"/>
  <c r="Z33" i="4"/>
  <c r="Q33" i="4"/>
  <c r="AA33" i="4" s="1"/>
  <c r="X36" i="4"/>
  <c r="O36" i="4"/>
  <c r="Y36" i="4" s="1"/>
  <c r="AN37" i="25"/>
  <c r="AA37" i="25"/>
  <c r="Q18" i="25"/>
  <c r="AM18" i="25"/>
  <c r="Z18" i="25"/>
  <c r="X51" i="25"/>
  <c r="O51" i="25"/>
  <c r="Y51" i="25" s="1"/>
  <c r="V31" i="4"/>
  <c r="S31" i="4"/>
  <c r="P31" i="4"/>
  <c r="R31" i="4"/>
  <c r="N31" i="4"/>
  <c r="AI31" i="4"/>
  <c r="AJ31" i="4" s="1"/>
  <c r="AC31" i="4"/>
  <c r="AD31" i="4" s="1"/>
  <c r="AF31" i="4"/>
  <c r="AG31" i="4" s="1"/>
  <c r="AN33" i="25"/>
  <c r="AA33" i="25"/>
  <c r="X61" i="25"/>
  <c r="O61" i="25"/>
  <c r="Y61" i="25" s="1"/>
  <c r="Q71" i="25"/>
  <c r="Z71" i="25"/>
  <c r="AM71" i="25"/>
  <c r="AJ16" i="25"/>
  <c r="AJ103" i="25" s="1"/>
  <c r="AI103" i="25"/>
  <c r="X16" i="25"/>
  <c r="O16" i="25"/>
  <c r="Y16" i="25" s="1"/>
  <c r="Q57" i="25"/>
  <c r="AM57" i="25"/>
  <c r="Z57" i="25"/>
  <c r="O57" i="25"/>
  <c r="Y57" i="25" s="1"/>
  <c r="X57" i="25"/>
  <c r="X65" i="25"/>
  <c r="O65" i="25"/>
  <c r="Y65" i="25" s="1"/>
  <c r="AM20" i="25"/>
  <c r="Z20" i="25"/>
  <c r="Q20" i="25"/>
  <c r="X27" i="4"/>
  <c r="O27" i="4"/>
  <c r="Y27" i="4" s="1"/>
  <c r="O21" i="4"/>
  <c r="Y21" i="4" s="1"/>
  <c r="X21" i="4"/>
  <c r="Z20" i="4"/>
  <c r="Q20" i="4"/>
  <c r="AA20" i="4" s="1"/>
  <c r="X22" i="4"/>
  <c r="O22" i="4"/>
  <c r="Y22" i="4" s="1"/>
  <c r="Q61" i="25"/>
  <c r="Z61" i="25"/>
  <c r="AM61" i="25"/>
  <c r="O55" i="25"/>
  <c r="Y55" i="25" s="1"/>
  <c r="X55" i="25"/>
  <c r="AD16" i="25"/>
  <c r="AD103" i="25" s="1"/>
  <c r="R21" i="6" s="1"/>
  <c r="AC103" i="25"/>
  <c r="Q21" i="6" s="1"/>
  <c r="O32" i="4"/>
  <c r="Y32" i="4" s="1"/>
  <c r="X32" i="4"/>
  <c r="AA41" i="25"/>
  <c r="AN41" i="25"/>
  <c r="AN29" i="25"/>
  <c r="AA29" i="25"/>
  <c r="Z49" i="25"/>
  <c r="AM49" i="25"/>
  <c r="Q49" i="25"/>
  <c r="AA31" i="25"/>
  <c r="AN31" i="25"/>
  <c r="Z67" i="25"/>
  <c r="AM67" i="25"/>
  <c r="Q67" i="25"/>
  <c r="Q45" i="25"/>
  <c r="AM45" i="25"/>
  <c r="Z45" i="25"/>
  <c r="AM24" i="25"/>
  <c r="Q24" i="25"/>
  <c r="Z24" i="25"/>
  <c r="AM51" i="25"/>
  <c r="Z51" i="25"/>
  <c r="Q51" i="25"/>
  <c r="O23" i="4"/>
  <c r="Y23" i="4" s="1"/>
  <c r="X23" i="4"/>
  <c r="O17" i="4"/>
  <c r="Y17" i="4" s="1"/>
  <c r="X17" i="4"/>
  <c r="Q37" i="4"/>
  <c r="AA37" i="4" s="1"/>
  <c r="Z37" i="4"/>
  <c r="X18" i="4"/>
  <c r="O18" i="4"/>
  <c r="Y18" i="4" s="1"/>
  <c r="AM53" i="25"/>
  <c r="Q53" i="25"/>
  <c r="Z53" i="25"/>
  <c r="Z25" i="4"/>
  <c r="Q25" i="4"/>
  <c r="AA25" i="4" s="1"/>
  <c r="X26" i="4"/>
  <c r="O26" i="4"/>
  <c r="Y26" i="4" s="1"/>
  <c r="Z26" i="4"/>
  <c r="Q26" i="4"/>
  <c r="AA26" i="4" s="1"/>
  <c r="Q65" i="25"/>
  <c r="AM65" i="25"/>
  <c r="Z65" i="25"/>
  <c r="Z43" i="25"/>
  <c r="AM43" i="25"/>
  <c r="Q43" i="25"/>
  <c r="O24" i="4"/>
  <c r="Y24" i="4" s="1"/>
  <c r="X24" i="4"/>
  <c r="V103" i="25"/>
  <c r="G21" i="6" s="1"/>
  <c r="Z17" i="4"/>
  <c r="Q17" i="4"/>
  <c r="AA17" i="4" s="1"/>
  <c r="O25" i="4"/>
  <c r="Y25" i="4" s="1"/>
  <c r="X25" i="4"/>
  <c r="Z63" i="25"/>
  <c r="AM63" i="25"/>
  <c r="Q63" i="25"/>
  <c r="Z35" i="4"/>
  <c r="Q35" i="4"/>
  <c r="AA35" i="4" s="1"/>
  <c r="Q24" i="4"/>
  <c r="AA24" i="4" s="1"/>
  <c r="Z24" i="4"/>
  <c r="O71" i="25"/>
  <c r="Y71" i="25" s="1"/>
  <c r="X71" i="25"/>
  <c r="AM47" i="25"/>
  <c r="Q47" i="25"/>
  <c r="Z47" i="25"/>
  <c r="O26" i="25"/>
  <c r="Y26" i="25" s="1"/>
  <c r="X26" i="25"/>
  <c r="Z55" i="25"/>
  <c r="Q55" i="25"/>
  <c r="AM55" i="25"/>
  <c r="AM16" i="25"/>
  <c r="Z16" i="25"/>
  <c r="Q16" i="25"/>
  <c r="AG16" i="25"/>
  <c r="AG103" i="25" s="1"/>
  <c r="AF103" i="25"/>
  <c r="Q32" i="4"/>
  <c r="AA32" i="4" s="1"/>
  <c r="Z32" i="4"/>
  <c r="O33" i="4"/>
  <c r="Y33" i="4" s="1"/>
  <c r="X33" i="4"/>
  <c r="Q36" i="4"/>
  <c r="AA36" i="4" s="1"/>
  <c r="Z36" i="4"/>
  <c r="B17" i="7"/>
  <c r="O49" i="25"/>
  <c r="Y49" i="25" s="1"/>
  <c r="X49" i="25"/>
  <c r="O18" i="25"/>
  <c r="Y18" i="25" s="1"/>
  <c r="X18" i="25"/>
  <c r="X59" i="25"/>
  <c r="O59" i="25"/>
  <c r="Y59" i="25" s="1"/>
  <c r="Z23" i="4"/>
  <c r="Q23" i="4"/>
  <c r="AA23" i="4" s="1"/>
  <c r="Z18" i="4"/>
  <c r="Q18" i="4"/>
  <c r="AA18" i="4" s="1"/>
  <c r="Q16" i="4"/>
  <c r="AA16" i="4" s="1"/>
  <c r="Z16" i="4"/>
  <c r="X53" i="25"/>
  <c r="O53" i="25"/>
  <c r="Y53" i="25" s="1"/>
  <c r="O69" i="25"/>
  <c r="Y69" i="25" s="1"/>
  <c r="X69" i="25"/>
  <c r="Z11" i="4"/>
  <c r="Q11" i="4"/>
  <c r="AA11" i="4" s="1"/>
  <c r="V103" i="4"/>
  <c r="G11" i="6" s="1"/>
  <c r="M9" i="26"/>
  <c r="H10" i="2"/>
  <c r="H11" i="2" s="1"/>
  <c r="AC4" i="14"/>
  <c r="AD4" i="14" s="1"/>
  <c r="R4" i="14"/>
  <c r="W4" i="14"/>
  <c r="S4" i="14"/>
  <c r="P4" i="14"/>
  <c r="AM4" i="14" s="1"/>
  <c r="AF4" i="14"/>
  <c r="AG4" i="14" s="1"/>
  <c r="AI4" i="14"/>
  <c r="AJ4" i="14" s="1"/>
  <c r="N4" i="14"/>
  <c r="I10" i="2"/>
  <c r="J21" i="6" l="1"/>
  <c r="B18" i="7"/>
  <c r="G27" i="6"/>
  <c r="M67" i="29"/>
  <c r="M66" i="29"/>
  <c r="M65" i="29"/>
  <c r="M64" i="29"/>
  <c r="M63" i="29"/>
  <c r="M62" i="29"/>
  <c r="M61" i="29"/>
  <c r="M60" i="29"/>
  <c r="M23" i="29"/>
  <c r="AM73" i="29"/>
  <c r="Z73" i="29"/>
  <c r="Q73" i="29"/>
  <c r="X69" i="29"/>
  <c r="O69" i="29"/>
  <c r="Y69" i="29" s="1"/>
  <c r="AM72" i="29"/>
  <c r="Z72" i="29"/>
  <c r="Q72" i="29"/>
  <c r="AM68" i="29"/>
  <c r="Z68" i="29"/>
  <c r="Q68" i="29"/>
  <c r="X68" i="29"/>
  <c r="O68" i="29"/>
  <c r="Y68" i="29" s="1"/>
  <c r="AA76" i="29"/>
  <c r="AN76" i="29"/>
  <c r="X71" i="29"/>
  <c r="O71" i="29"/>
  <c r="Y71" i="29" s="1"/>
  <c r="X70" i="29"/>
  <c r="O70" i="29"/>
  <c r="Y70" i="29" s="1"/>
  <c r="AA56" i="29"/>
  <c r="AN56" i="29"/>
  <c r="AM71" i="29"/>
  <c r="Z71" i="29"/>
  <c r="Q71" i="29"/>
  <c r="AA75" i="29"/>
  <c r="AN75" i="29"/>
  <c r="Z70" i="29"/>
  <c r="Q70" i="29"/>
  <c r="AM70" i="29"/>
  <c r="AA55" i="29"/>
  <c r="AN55" i="29"/>
  <c r="X73" i="29"/>
  <c r="O73" i="29"/>
  <c r="Y73" i="29" s="1"/>
  <c r="AA77" i="29"/>
  <c r="AN77" i="29"/>
  <c r="AA74" i="29"/>
  <c r="AN74" i="29"/>
  <c r="Z69" i="29"/>
  <c r="Q69" i="29"/>
  <c r="AM69" i="29"/>
  <c r="AN57" i="29"/>
  <c r="AA57" i="29"/>
  <c r="AN58" i="29"/>
  <c r="AA58" i="29"/>
  <c r="X72" i="29"/>
  <c r="O72" i="29"/>
  <c r="Y72" i="29" s="1"/>
  <c r="K21" i="6"/>
  <c r="AN65" i="25"/>
  <c r="AA65" i="25"/>
  <c r="AA53" i="25"/>
  <c r="AN53" i="25"/>
  <c r="AN49" i="25"/>
  <c r="AA49" i="25"/>
  <c r="AN20" i="25"/>
  <c r="AA20" i="25"/>
  <c r="AA71" i="25"/>
  <c r="AN71" i="25"/>
  <c r="X31" i="4"/>
  <c r="O31" i="4"/>
  <c r="Y31" i="4" s="1"/>
  <c r="AN26" i="25"/>
  <c r="AA26" i="25"/>
  <c r="AN59" i="25"/>
  <c r="AA59" i="25"/>
  <c r="AN22" i="25"/>
  <c r="AA22" i="25"/>
  <c r="B10" i="7"/>
  <c r="B24" i="7" s="1"/>
  <c r="C22" i="7" s="1"/>
  <c r="D22" i="7" s="1"/>
  <c r="T25" i="6" s="1"/>
  <c r="G13" i="6"/>
  <c r="AN51" i="25"/>
  <c r="AA51" i="25"/>
  <c r="AN24" i="25"/>
  <c r="AA24" i="25"/>
  <c r="AA45" i="25"/>
  <c r="AN45" i="25"/>
  <c r="AA16" i="25"/>
  <c r="AN16" i="25"/>
  <c r="AN55" i="25"/>
  <c r="AA55" i="25"/>
  <c r="Z103" i="25"/>
  <c r="L21" i="6" s="1"/>
  <c r="AA47" i="25"/>
  <c r="AN47" i="25"/>
  <c r="AN63" i="25"/>
  <c r="AA63" i="25"/>
  <c r="P21" i="6"/>
  <c r="AN57" i="25"/>
  <c r="AA57" i="25"/>
  <c r="AN18" i="25"/>
  <c r="AA18" i="25"/>
  <c r="AN39" i="25"/>
  <c r="AA39" i="25"/>
  <c r="Y103" i="25"/>
  <c r="F21" i="6" s="1"/>
  <c r="Z31" i="4"/>
  <c r="Q31" i="4"/>
  <c r="AA31" i="4" s="1"/>
  <c r="AA43" i="25"/>
  <c r="AN43" i="25"/>
  <c r="AN67" i="25"/>
  <c r="AA67" i="25"/>
  <c r="AN61" i="25"/>
  <c r="AA61" i="25"/>
  <c r="X103" i="25"/>
  <c r="AN69" i="25"/>
  <c r="AA69" i="25"/>
  <c r="R9" i="26"/>
  <c r="AI9" i="26"/>
  <c r="AJ9" i="26" s="1"/>
  <c r="W9" i="26"/>
  <c r="S9" i="26"/>
  <c r="N9" i="26"/>
  <c r="P9" i="26"/>
  <c r="AF9" i="26"/>
  <c r="AG9" i="26" s="1"/>
  <c r="O4" i="14"/>
  <c r="Y4" i="14" s="1"/>
  <c r="X4" i="14"/>
  <c r="Z4" i="14"/>
  <c r="Q4" i="14"/>
  <c r="I11" i="2"/>
  <c r="H12" i="2"/>
  <c r="G31" i="6" l="1"/>
  <c r="G33" i="6"/>
  <c r="W64" i="29"/>
  <c r="AC64" i="29"/>
  <c r="AD64" i="29" s="1"/>
  <c r="N64" i="29"/>
  <c r="AI64" i="29"/>
  <c r="AJ64" i="29" s="1"/>
  <c r="R64" i="29"/>
  <c r="S64" i="29"/>
  <c r="AF64" i="29"/>
  <c r="AG64" i="29" s="1"/>
  <c r="P64" i="29"/>
  <c r="W61" i="29"/>
  <c r="AI61" i="29"/>
  <c r="AJ61" i="29" s="1"/>
  <c r="S61" i="29"/>
  <c r="P61" i="29"/>
  <c r="AC61" i="29"/>
  <c r="AD61" i="29" s="1"/>
  <c r="N61" i="29"/>
  <c r="AF61" i="29"/>
  <c r="AG61" i="29" s="1"/>
  <c r="R61" i="29"/>
  <c r="W65" i="29"/>
  <c r="AF65" i="29"/>
  <c r="AG65" i="29" s="1"/>
  <c r="S65" i="29"/>
  <c r="N65" i="29"/>
  <c r="AI65" i="29"/>
  <c r="AJ65" i="29" s="1"/>
  <c r="P65" i="29"/>
  <c r="R65" i="29"/>
  <c r="AC65" i="29"/>
  <c r="AD65" i="29" s="1"/>
  <c r="AN69" i="29"/>
  <c r="AA69" i="29"/>
  <c r="AN68" i="29"/>
  <c r="AA68" i="29"/>
  <c r="AA73" i="29"/>
  <c r="AN73" i="29"/>
  <c r="W60" i="29"/>
  <c r="AI60" i="29"/>
  <c r="AJ60" i="29" s="1"/>
  <c r="N60" i="29"/>
  <c r="AC60" i="29"/>
  <c r="AD60" i="29" s="1"/>
  <c r="P60" i="29"/>
  <c r="S60" i="29"/>
  <c r="R60" i="29"/>
  <c r="AF60" i="29"/>
  <c r="AG60" i="29" s="1"/>
  <c r="W62" i="29"/>
  <c r="N62" i="29"/>
  <c r="P62" i="29"/>
  <c r="AI62" i="29"/>
  <c r="AJ62" i="29" s="1"/>
  <c r="R62" i="29"/>
  <c r="AF62" i="29"/>
  <c r="AG62" i="29" s="1"/>
  <c r="S62" i="29"/>
  <c r="AC62" i="29"/>
  <c r="AD62" i="29" s="1"/>
  <c r="W66" i="29"/>
  <c r="AC66" i="29"/>
  <c r="AD66" i="29" s="1"/>
  <c r="AF66" i="29"/>
  <c r="AG66" i="29" s="1"/>
  <c r="N66" i="29"/>
  <c r="P66" i="29"/>
  <c r="R66" i="29"/>
  <c r="AI66" i="29"/>
  <c r="AJ66" i="29" s="1"/>
  <c r="S66" i="29"/>
  <c r="AA70" i="29"/>
  <c r="AN70" i="29"/>
  <c r="AN71" i="29"/>
  <c r="AA71" i="29"/>
  <c r="AN72" i="29"/>
  <c r="AA72" i="29"/>
  <c r="W23" i="29"/>
  <c r="N23" i="29"/>
  <c r="AF23" i="29"/>
  <c r="AG23" i="29" s="1"/>
  <c r="P23" i="29"/>
  <c r="R23" i="29"/>
  <c r="AI23" i="29"/>
  <c r="AJ23" i="29" s="1"/>
  <c r="S23" i="29"/>
  <c r="AC23" i="29"/>
  <c r="AD23" i="29" s="1"/>
  <c r="W63" i="29"/>
  <c r="N63" i="29"/>
  <c r="AF63" i="29"/>
  <c r="AG63" i="29" s="1"/>
  <c r="AC63" i="29"/>
  <c r="AD63" i="29" s="1"/>
  <c r="S63" i="29"/>
  <c r="R63" i="29"/>
  <c r="AI63" i="29"/>
  <c r="AJ63" i="29" s="1"/>
  <c r="P63" i="29"/>
  <c r="W67" i="29"/>
  <c r="N67" i="29"/>
  <c r="AC67" i="29"/>
  <c r="AD67" i="29" s="1"/>
  <c r="P67" i="29"/>
  <c r="R67" i="29"/>
  <c r="S67" i="29"/>
  <c r="AI67" i="29"/>
  <c r="AJ67" i="29" s="1"/>
  <c r="AF67" i="29"/>
  <c r="AG67" i="29" s="1"/>
  <c r="G29" i="6"/>
  <c r="E21" i="6"/>
  <c r="D21" i="6"/>
  <c r="AA103" i="25"/>
  <c r="M21" i="6" s="1"/>
  <c r="M28" i="14"/>
  <c r="M25" i="14"/>
  <c r="Q9" i="26"/>
  <c r="Z9" i="26"/>
  <c r="AM9" i="26"/>
  <c r="X9" i="26"/>
  <c r="O9" i="26"/>
  <c r="Y9" i="26" s="1"/>
  <c r="AA4" i="14"/>
  <c r="AN4" i="14"/>
  <c r="I12" i="2"/>
  <c r="H13" i="2"/>
  <c r="X21" i="6" l="1"/>
  <c r="X67" i="29"/>
  <c r="O67" i="29"/>
  <c r="Y67" i="29" s="1"/>
  <c r="O63" i="29"/>
  <c r="Y63" i="29" s="1"/>
  <c r="X63" i="29"/>
  <c r="M5" i="29"/>
  <c r="M80" i="29"/>
  <c r="M79" i="29"/>
  <c r="M78" i="29"/>
  <c r="M4" i="29"/>
  <c r="AM67" i="29"/>
  <c r="Z67" i="29"/>
  <c r="Q67" i="29"/>
  <c r="Q63" i="29"/>
  <c r="AM63" i="29"/>
  <c r="Z63" i="29"/>
  <c r="Q23" i="29"/>
  <c r="Z23" i="29"/>
  <c r="AM23" i="29"/>
  <c r="O62" i="29"/>
  <c r="Y62" i="29" s="1"/>
  <c r="X62" i="29"/>
  <c r="X65" i="29"/>
  <c r="O65" i="29"/>
  <c r="Y65" i="29" s="1"/>
  <c r="AM61" i="29"/>
  <c r="Z61" i="29"/>
  <c r="Q61" i="29"/>
  <c r="AM64" i="29"/>
  <c r="Q64" i="29"/>
  <c r="Z64" i="29"/>
  <c r="Q66" i="29"/>
  <c r="AM66" i="29"/>
  <c r="Z66" i="29"/>
  <c r="AM60" i="29"/>
  <c r="Z60" i="29"/>
  <c r="Q60" i="29"/>
  <c r="X64" i="29"/>
  <c r="O64" i="29"/>
  <c r="Y64" i="29" s="1"/>
  <c r="O23" i="29"/>
  <c r="Y23" i="29" s="1"/>
  <c r="X23" i="29"/>
  <c r="X66" i="29"/>
  <c r="O66" i="29"/>
  <c r="Y66" i="29" s="1"/>
  <c r="Q65" i="29"/>
  <c r="AM65" i="29"/>
  <c r="Z65" i="29"/>
  <c r="O61" i="29"/>
  <c r="Y61" i="29" s="1"/>
  <c r="X61" i="29"/>
  <c r="Q62" i="29"/>
  <c r="AM62" i="29"/>
  <c r="Z62" i="29"/>
  <c r="X60" i="29"/>
  <c r="O60" i="29"/>
  <c r="Y60" i="29" s="1"/>
  <c r="AA9" i="26"/>
  <c r="AB9" i="26" s="1"/>
  <c r="AC9" i="26" s="1"/>
  <c r="AD9" i="26" s="1"/>
  <c r="AN9" i="26"/>
  <c r="W25" i="14"/>
  <c r="N25" i="14"/>
  <c r="S25" i="14"/>
  <c r="P25" i="14"/>
  <c r="AI25" i="14"/>
  <c r="AJ25" i="14" s="1"/>
  <c r="R25" i="14"/>
  <c r="AC25" i="14"/>
  <c r="AD25" i="14" s="1"/>
  <c r="AF25" i="14"/>
  <c r="AG25" i="14" s="1"/>
  <c r="M7" i="14"/>
  <c r="AF7" i="14" s="1"/>
  <c r="AG7" i="14" s="1"/>
  <c r="M36" i="14"/>
  <c r="W28" i="14"/>
  <c r="P28" i="14"/>
  <c r="AC28" i="14"/>
  <c r="AD28" i="14" s="1"/>
  <c r="N28" i="14"/>
  <c r="AF28" i="14"/>
  <c r="AG28" i="14" s="1"/>
  <c r="AI28" i="14"/>
  <c r="AJ28" i="14" s="1"/>
  <c r="S28" i="14"/>
  <c r="R28" i="14"/>
  <c r="M8" i="14"/>
  <c r="R8" i="14" s="1"/>
  <c r="M13" i="14"/>
  <c r="M5" i="14"/>
  <c r="W5" i="14" s="1"/>
  <c r="M6" i="14"/>
  <c r="W6" i="14" s="1"/>
  <c r="M9" i="14"/>
  <c r="N9" i="14" s="1"/>
  <c r="I13" i="2"/>
  <c r="I14" i="2" s="1"/>
  <c r="AI5" i="14"/>
  <c r="H14" i="2"/>
  <c r="N7" i="14" l="1"/>
  <c r="AA23" i="29"/>
  <c r="AN23" i="29"/>
  <c r="AA67" i="29"/>
  <c r="AN67" i="29"/>
  <c r="W78" i="29"/>
  <c r="AI78" i="29"/>
  <c r="AJ78" i="29" s="1"/>
  <c r="AF78" i="29"/>
  <c r="AG78" i="29" s="1"/>
  <c r="S78" i="29"/>
  <c r="AC78" i="29"/>
  <c r="AD78" i="29" s="1"/>
  <c r="R78" i="29"/>
  <c r="P78" i="29"/>
  <c r="N78" i="29"/>
  <c r="AA64" i="29"/>
  <c r="AN64" i="29"/>
  <c r="W79" i="29"/>
  <c r="P79" i="29"/>
  <c r="AC79" i="29"/>
  <c r="AD79" i="29" s="1"/>
  <c r="N79" i="29"/>
  <c r="S79" i="29"/>
  <c r="R79" i="29"/>
  <c r="AF79" i="29"/>
  <c r="AG79" i="29" s="1"/>
  <c r="AI79" i="29"/>
  <c r="AJ79" i="29" s="1"/>
  <c r="AA62" i="29"/>
  <c r="AN62" i="29"/>
  <c r="AN60" i="29"/>
  <c r="AA60" i="29"/>
  <c r="W80" i="29"/>
  <c r="R80" i="29"/>
  <c r="AI80" i="29"/>
  <c r="AJ80" i="29" s="1"/>
  <c r="N80" i="29"/>
  <c r="P80" i="29"/>
  <c r="AC80" i="29"/>
  <c r="AD80" i="29" s="1"/>
  <c r="S80" i="29"/>
  <c r="AF80" i="29"/>
  <c r="AG80" i="29" s="1"/>
  <c r="AF8" i="14"/>
  <c r="AG8" i="14" s="1"/>
  <c r="AN65" i="29"/>
  <c r="AA65" i="29"/>
  <c r="AN66" i="29"/>
  <c r="AA66" i="29"/>
  <c r="AA61" i="29"/>
  <c r="AN61" i="29"/>
  <c r="AN63" i="29"/>
  <c r="AA63" i="29"/>
  <c r="W4" i="29"/>
  <c r="N4" i="29"/>
  <c r="R4" i="29"/>
  <c r="P4" i="29"/>
  <c r="AF4" i="29"/>
  <c r="AG4" i="29" s="1"/>
  <c r="S4" i="29"/>
  <c r="AC4" i="29"/>
  <c r="AD4" i="29" s="1"/>
  <c r="AI4" i="29"/>
  <c r="AJ4" i="29" s="1"/>
  <c r="W5" i="29"/>
  <c r="R5" i="29"/>
  <c r="AC5" i="29"/>
  <c r="AD5" i="29" s="1"/>
  <c r="AI5" i="29"/>
  <c r="AJ5" i="29" s="1"/>
  <c r="S5" i="29"/>
  <c r="N5" i="29"/>
  <c r="AF5" i="29"/>
  <c r="AG5" i="29" s="1"/>
  <c r="P5" i="29"/>
  <c r="AI8" i="14"/>
  <c r="AJ8" i="14" s="1"/>
  <c r="W7" i="14"/>
  <c r="P7" i="14"/>
  <c r="AM7" i="14" s="1"/>
  <c r="AC9" i="14"/>
  <c r="AD9" i="14" s="1"/>
  <c r="S5" i="14"/>
  <c r="S7" i="14"/>
  <c r="P8" i="14"/>
  <c r="AM8" i="14" s="1"/>
  <c r="W8" i="14"/>
  <c r="AC5" i="14"/>
  <c r="R7" i="14"/>
  <c r="AI7" i="14"/>
  <c r="AJ7" i="14" s="1"/>
  <c r="AC8" i="14"/>
  <c r="AD8" i="14" s="1"/>
  <c r="N8" i="14"/>
  <c r="X8" i="14" s="1"/>
  <c r="P5" i="14"/>
  <c r="AM5" i="14" s="1"/>
  <c r="R5" i="14"/>
  <c r="AC7" i="14"/>
  <c r="AD7" i="14" s="1"/>
  <c r="AI9" i="14"/>
  <c r="AJ9" i="14" s="1"/>
  <c r="S8" i="14"/>
  <c r="AF5" i="14"/>
  <c r="AG5" i="14" s="1"/>
  <c r="M5" i="30"/>
  <c r="M4" i="30"/>
  <c r="M7" i="29"/>
  <c r="M6" i="29"/>
  <c r="M13" i="26"/>
  <c r="M11" i="26"/>
  <c r="M7" i="26"/>
  <c r="M6" i="26"/>
  <c r="M18" i="14"/>
  <c r="M22" i="14"/>
  <c r="M66" i="14"/>
  <c r="M70" i="14"/>
  <c r="M74" i="14"/>
  <c r="M78" i="14"/>
  <c r="M82" i="14"/>
  <c r="M86" i="14"/>
  <c r="M90" i="14"/>
  <c r="M29" i="4"/>
  <c r="M23" i="14"/>
  <c r="M71" i="14"/>
  <c r="M75" i="14"/>
  <c r="M83" i="14"/>
  <c r="M91" i="14"/>
  <c r="M20" i="14"/>
  <c r="M68" i="14"/>
  <c r="M72" i="14"/>
  <c r="M76" i="14"/>
  <c r="M80" i="14"/>
  <c r="M84" i="14"/>
  <c r="M88" i="14"/>
  <c r="M92" i="14"/>
  <c r="M21" i="14"/>
  <c r="M69" i="14"/>
  <c r="M73" i="14"/>
  <c r="M77" i="14"/>
  <c r="M81" i="14"/>
  <c r="M85" i="14"/>
  <c r="M89" i="14"/>
  <c r="M28" i="4"/>
  <c r="M19" i="14"/>
  <c r="M67" i="14"/>
  <c r="M79" i="14"/>
  <c r="M87" i="14"/>
  <c r="M30" i="4"/>
  <c r="AF13" i="14"/>
  <c r="AG13" i="14" s="1"/>
  <c r="P13" i="14"/>
  <c r="R13" i="14"/>
  <c r="N13" i="14"/>
  <c r="W13" i="14"/>
  <c r="AC13" i="14"/>
  <c r="AD13" i="14" s="1"/>
  <c r="S13" i="14"/>
  <c r="AI13" i="14"/>
  <c r="AJ13" i="14" s="1"/>
  <c r="X28" i="14"/>
  <c r="O28" i="14"/>
  <c r="Y28" i="14" s="1"/>
  <c r="W36" i="14"/>
  <c r="AC36" i="14"/>
  <c r="AD36" i="14" s="1"/>
  <c r="N36" i="14"/>
  <c r="P36" i="14"/>
  <c r="AF36" i="14"/>
  <c r="AG36" i="14" s="1"/>
  <c r="R36" i="14"/>
  <c r="AI36" i="14"/>
  <c r="AJ36" i="14" s="1"/>
  <c r="S36" i="14"/>
  <c r="O25" i="14"/>
  <c r="Y25" i="14" s="1"/>
  <c r="X25" i="14"/>
  <c r="N5" i="14"/>
  <c r="O5" i="14" s="1"/>
  <c r="Y5" i="14" s="1"/>
  <c r="Z28" i="14"/>
  <c r="AM28" i="14"/>
  <c r="Q28" i="14"/>
  <c r="AM25" i="14"/>
  <c r="Z25" i="14"/>
  <c r="Q25" i="14"/>
  <c r="AI6" i="14"/>
  <c r="AJ6" i="14" s="1"/>
  <c r="R6" i="14"/>
  <c r="S6" i="14"/>
  <c r="P6" i="14"/>
  <c r="AM6" i="14" s="1"/>
  <c r="N6" i="14"/>
  <c r="X6" i="14" s="1"/>
  <c r="AC6" i="14"/>
  <c r="AD6" i="14" s="1"/>
  <c r="S9" i="14"/>
  <c r="W9" i="14"/>
  <c r="AF6" i="14"/>
  <c r="AG6" i="14" s="1"/>
  <c r="M5" i="8"/>
  <c r="AC5" i="8" s="1"/>
  <c r="AD5" i="8" s="1"/>
  <c r="M5" i="4"/>
  <c r="N5" i="4" s="1"/>
  <c r="AF9" i="14"/>
  <c r="AG9" i="14" s="1"/>
  <c r="R9" i="14"/>
  <c r="M4" i="8"/>
  <c r="P4" i="8" s="1"/>
  <c r="AM4" i="8" s="1"/>
  <c r="M6" i="8"/>
  <c r="N6" i="8" s="1"/>
  <c r="M11" i="14"/>
  <c r="AC11" i="14" s="1"/>
  <c r="AD11" i="14" s="1"/>
  <c r="M10" i="14"/>
  <c r="P10" i="14" s="1"/>
  <c r="AM10" i="14" s="1"/>
  <c r="P9" i="14"/>
  <c r="M4" i="4"/>
  <c r="M6" i="4"/>
  <c r="AF6" i="4" s="1"/>
  <c r="AG6" i="4" s="1"/>
  <c r="M14" i="13"/>
  <c r="N14" i="13" s="1"/>
  <c r="I15" i="2"/>
  <c r="AJ5" i="14"/>
  <c r="Q7" i="14"/>
  <c r="O8" i="14"/>
  <c r="Y8" i="14" s="1"/>
  <c r="X5" i="14"/>
  <c r="X7" i="14"/>
  <c r="O7" i="14"/>
  <c r="Y7" i="14" s="1"/>
  <c r="Q8" i="14"/>
  <c r="AD5" i="14"/>
  <c r="X9" i="14"/>
  <c r="O9" i="14"/>
  <c r="Y9" i="14" s="1"/>
  <c r="AJ5" i="8"/>
  <c r="AG5" i="8"/>
  <c r="H15" i="2"/>
  <c r="Z5" i="14" l="1"/>
  <c r="Q79" i="29"/>
  <c r="Z79" i="29"/>
  <c r="AM79" i="29"/>
  <c r="X78" i="29"/>
  <c r="O78" i="29"/>
  <c r="Y78" i="29" s="1"/>
  <c r="Z8" i="14"/>
  <c r="Z7" i="14"/>
  <c r="Q5" i="29"/>
  <c r="AM5" i="29"/>
  <c r="Z5" i="29"/>
  <c r="Z4" i="29"/>
  <c r="AM4" i="29"/>
  <c r="Q4" i="29"/>
  <c r="AM80" i="29"/>
  <c r="Z80" i="29"/>
  <c r="Q80" i="29"/>
  <c r="Q78" i="29"/>
  <c r="Z78" i="29"/>
  <c r="AM78" i="29"/>
  <c r="X80" i="29"/>
  <c r="O80" i="29"/>
  <c r="Y80" i="29" s="1"/>
  <c r="O79" i="29"/>
  <c r="Y79" i="29" s="1"/>
  <c r="X79" i="29"/>
  <c r="X5" i="29"/>
  <c r="O5" i="29"/>
  <c r="Y5" i="29" s="1"/>
  <c r="X4" i="29"/>
  <c r="O4" i="29"/>
  <c r="Y4" i="29" s="1"/>
  <c r="S5" i="8"/>
  <c r="W5" i="8"/>
  <c r="R5" i="8"/>
  <c r="Q5" i="14"/>
  <c r="AA5" i="14" s="1"/>
  <c r="Q6" i="14"/>
  <c r="AN6" i="14" s="1"/>
  <c r="W4" i="8"/>
  <c r="O6" i="14"/>
  <c r="Y6" i="14" s="1"/>
  <c r="P4" i="4"/>
  <c r="Z4" i="4" s="1"/>
  <c r="S4" i="4"/>
  <c r="X13" i="14"/>
  <c r="O13" i="14"/>
  <c r="Y13" i="14" s="1"/>
  <c r="W19" i="14"/>
  <c r="P19" i="14"/>
  <c r="S19" i="14"/>
  <c r="AC19" i="14"/>
  <c r="AD19" i="14" s="1"/>
  <c r="N19" i="14"/>
  <c r="AI19" i="14"/>
  <c r="AJ19" i="14" s="1"/>
  <c r="AF19" i="14"/>
  <c r="AG19" i="14" s="1"/>
  <c r="R19" i="14"/>
  <c r="W21" i="14"/>
  <c r="AF21" i="14"/>
  <c r="AG21" i="14" s="1"/>
  <c r="P21" i="14"/>
  <c r="AI21" i="14"/>
  <c r="AJ21" i="14" s="1"/>
  <c r="N21" i="14"/>
  <c r="AC21" i="14"/>
  <c r="AD21" i="14" s="1"/>
  <c r="S21" i="14"/>
  <c r="R21" i="14"/>
  <c r="W80" i="14"/>
  <c r="AC80" i="14"/>
  <c r="AD80" i="14" s="1"/>
  <c r="S80" i="14"/>
  <c r="R80" i="14"/>
  <c r="N80" i="14"/>
  <c r="P80" i="14"/>
  <c r="AF80" i="14"/>
  <c r="AG80" i="14" s="1"/>
  <c r="AI80" i="14"/>
  <c r="AJ80" i="14" s="1"/>
  <c r="R71" i="14"/>
  <c r="S71" i="14"/>
  <c r="AC71" i="14"/>
  <c r="AD71" i="14" s="1"/>
  <c r="AI71" i="14"/>
  <c r="AJ71" i="14" s="1"/>
  <c r="P71" i="14"/>
  <c r="W71" i="14"/>
  <c r="N71" i="14"/>
  <c r="AF71" i="14"/>
  <c r="AG71" i="14" s="1"/>
  <c r="R70" i="14"/>
  <c r="AI70" i="14"/>
  <c r="AJ70" i="14" s="1"/>
  <c r="W70" i="14"/>
  <c r="AC70" i="14"/>
  <c r="AD70" i="14" s="1"/>
  <c r="N70" i="14"/>
  <c r="S70" i="14"/>
  <c r="P70" i="14"/>
  <c r="AF70" i="14"/>
  <c r="AG70" i="14" s="1"/>
  <c r="AM36" i="14"/>
  <c r="Z36" i="14"/>
  <c r="Q36" i="14"/>
  <c r="Q13" i="14"/>
  <c r="AM13" i="14"/>
  <c r="Z13" i="14"/>
  <c r="W79" i="14"/>
  <c r="S79" i="14"/>
  <c r="R79" i="14"/>
  <c r="AI79" i="14"/>
  <c r="AJ79" i="14" s="1"/>
  <c r="P79" i="14"/>
  <c r="AC79" i="14"/>
  <c r="AD79" i="14" s="1"/>
  <c r="N79" i="14"/>
  <c r="AF79" i="14"/>
  <c r="AG79" i="14" s="1"/>
  <c r="W89" i="14"/>
  <c r="AI89" i="14"/>
  <c r="AJ89" i="14" s="1"/>
  <c r="S89" i="14"/>
  <c r="R89" i="14"/>
  <c r="AF89" i="14"/>
  <c r="AG89" i="14" s="1"/>
  <c r="P89" i="14"/>
  <c r="AC89" i="14"/>
  <c r="AD89" i="14" s="1"/>
  <c r="N89" i="14"/>
  <c r="W73" i="14"/>
  <c r="AI73" i="14"/>
  <c r="AJ73" i="14" s="1"/>
  <c r="AC73" i="14"/>
  <c r="AD73" i="14" s="1"/>
  <c r="R73" i="14"/>
  <c r="S73" i="14"/>
  <c r="AF73" i="14"/>
  <c r="AG73" i="14" s="1"/>
  <c r="P73" i="14"/>
  <c r="N73" i="14"/>
  <c r="W88" i="14"/>
  <c r="AC88" i="14"/>
  <c r="AD88" i="14" s="1"/>
  <c r="AF88" i="14"/>
  <c r="AG88" i="14" s="1"/>
  <c r="R88" i="14"/>
  <c r="S88" i="14"/>
  <c r="N88" i="14"/>
  <c r="P88" i="14"/>
  <c r="AI88" i="14"/>
  <c r="AJ88" i="14" s="1"/>
  <c r="W72" i="14"/>
  <c r="AC72" i="14"/>
  <c r="AD72" i="14" s="1"/>
  <c r="R72" i="14"/>
  <c r="AF72" i="14"/>
  <c r="AG72" i="14" s="1"/>
  <c r="N72" i="14"/>
  <c r="P72" i="14"/>
  <c r="AI72" i="14"/>
  <c r="AJ72" i="14" s="1"/>
  <c r="S72" i="14"/>
  <c r="W83" i="14"/>
  <c r="AF83" i="14"/>
  <c r="AG83" i="14" s="1"/>
  <c r="R83" i="14"/>
  <c r="P83" i="14"/>
  <c r="S83" i="14"/>
  <c r="AC83" i="14"/>
  <c r="AD83" i="14" s="1"/>
  <c r="AI83" i="14"/>
  <c r="AJ83" i="14" s="1"/>
  <c r="N83" i="14"/>
  <c r="W29" i="4"/>
  <c r="AI29" i="4"/>
  <c r="AJ29" i="4" s="1"/>
  <c r="R29" i="4"/>
  <c r="AC29" i="4"/>
  <c r="AD29" i="4" s="1"/>
  <c r="S29" i="4"/>
  <c r="AF29" i="4"/>
  <c r="AG29" i="4" s="1"/>
  <c r="N29" i="4"/>
  <c r="P29" i="4"/>
  <c r="AI78" i="14"/>
  <c r="AJ78" i="14" s="1"/>
  <c r="N78" i="14"/>
  <c r="S78" i="14"/>
  <c r="AC78" i="14"/>
  <c r="AD78" i="14" s="1"/>
  <c r="W78" i="14"/>
  <c r="AF78" i="14"/>
  <c r="AG78" i="14" s="1"/>
  <c r="R78" i="14"/>
  <c r="P78" i="14"/>
  <c r="W22" i="14"/>
  <c r="P22" i="14"/>
  <c r="N22" i="14"/>
  <c r="AC22" i="14"/>
  <c r="AD22" i="14" s="1"/>
  <c r="R22" i="14"/>
  <c r="AF22" i="14"/>
  <c r="AG22" i="14" s="1"/>
  <c r="S22" i="14"/>
  <c r="AI22" i="14"/>
  <c r="AJ22" i="14" s="1"/>
  <c r="W11" i="26"/>
  <c r="AI11" i="26"/>
  <c r="AJ11" i="26" s="1"/>
  <c r="P11" i="26"/>
  <c r="N11" i="26"/>
  <c r="R11" i="26"/>
  <c r="AF11" i="26"/>
  <c r="AG11" i="26" s="1"/>
  <c r="S11" i="26"/>
  <c r="AI4" i="8"/>
  <c r="W10" i="14"/>
  <c r="X36" i="14"/>
  <c r="O36" i="14"/>
  <c r="Y36" i="14" s="1"/>
  <c r="W67" i="14"/>
  <c r="N67" i="14"/>
  <c r="AI67" i="14"/>
  <c r="AJ67" i="14" s="1"/>
  <c r="P67" i="14"/>
  <c r="AC67" i="14"/>
  <c r="AD67" i="14" s="1"/>
  <c r="AF67" i="14"/>
  <c r="AG67" i="14" s="1"/>
  <c r="S67" i="14"/>
  <c r="R67" i="14"/>
  <c r="W85" i="14"/>
  <c r="S85" i="14"/>
  <c r="AI85" i="14"/>
  <c r="AJ85" i="14" s="1"/>
  <c r="AC85" i="14"/>
  <c r="AD85" i="14" s="1"/>
  <c r="AF85" i="14"/>
  <c r="AG85" i="14" s="1"/>
  <c r="R85" i="14"/>
  <c r="N85" i="14"/>
  <c r="P85" i="14"/>
  <c r="W69" i="14"/>
  <c r="P69" i="14"/>
  <c r="AC69" i="14"/>
  <c r="AD69" i="14" s="1"/>
  <c r="N69" i="14"/>
  <c r="R69" i="14"/>
  <c r="AI69" i="14"/>
  <c r="AJ69" i="14" s="1"/>
  <c r="AF69" i="14"/>
  <c r="AG69" i="14" s="1"/>
  <c r="S69" i="14"/>
  <c r="W84" i="14"/>
  <c r="AC84" i="14"/>
  <c r="AD84" i="14" s="1"/>
  <c r="R84" i="14"/>
  <c r="S84" i="14"/>
  <c r="N84" i="14"/>
  <c r="P84" i="14"/>
  <c r="AF84" i="14"/>
  <c r="AG84" i="14" s="1"/>
  <c r="AI84" i="14"/>
  <c r="AJ84" i="14" s="1"/>
  <c r="W68" i="14"/>
  <c r="S68" i="14"/>
  <c r="AI68" i="14"/>
  <c r="AJ68" i="14" s="1"/>
  <c r="AC68" i="14"/>
  <c r="AD68" i="14" s="1"/>
  <c r="N68" i="14"/>
  <c r="P68" i="14"/>
  <c r="AF68" i="14"/>
  <c r="AG68" i="14" s="1"/>
  <c r="R68" i="14"/>
  <c r="AF75" i="14"/>
  <c r="AG75" i="14" s="1"/>
  <c r="R75" i="14"/>
  <c r="P75" i="14"/>
  <c r="AC75" i="14"/>
  <c r="AD75" i="14" s="1"/>
  <c r="AI75" i="14"/>
  <c r="AJ75" i="14" s="1"/>
  <c r="S75" i="14"/>
  <c r="N75" i="14"/>
  <c r="W75" i="14"/>
  <c r="W90" i="14"/>
  <c r="AF90" i="14"/>
  <c r="AG90" i="14" s="1"/>
  <c r="R90" i="14"/>
  <c r="AC90" i="14"/>
  <c r="AD90" i="14" s="1"/>
  <c r="N90" i="14"/>
  <c r="AI90" i="14"/>
  <c r="AJ90" i="14" s="1"/>
  <c r="S90" i="14"/>
  <c r="P90" i="14"/>
  <c r="N74" i="14"/>
  <c r="AI74" i="14"/>
  <c r="AJ74" i="14" s="1"/>
  <c r="S74" i="14"/>
  <c r="AC74" i="14"/>
  <c r="AD74" i="14" s="1"/>
  <c r="R74" i="14"/>
  <c r="W74" i="14"/>
  <c r="AF74" i="14"/>
  <c r="AG74" i="14" s="1"/>
  <c r="P74" i="14"/>
  <c r="W18" i="14"/>
  <c r="AF18" i="14"/>
  <c r="AG18" i="14" s="1"/>
  <c r="N18" i="14"/>
  <c r="AC18" i="14"/>
  <c r="AD18" i="14" s="1"/>
  <c r="S18" i="14"/>
  <c r="AI18" i="14"/>
  <c r="AJ18" i="14" s="1"/>
  <c r="R18" i="14"/>
  <c r="P18" i="14"/>
  <c r="W13" i="26"/>
  <c r="AI13" i="26"/>
  <c r="AJ13" i="26" s="1"/>
  <c r="AF13" i="26"/>
  <c r="AG13" i="26" s="1"/>
  <c r="P13" i="26"/>
  <c r="S13" i="26"/>
  <c r="N13" i="26"/>
  <c r="R13" i="26"/>
  <c r="AA28" i="14"/>
  <c r="AN28" i="14"/>
  <c r="AF30" i="4"/>
  <c r="AG30" i="4" s="1"/>
  <c r="N30" i="4"/>
  <c r="P30" i="4"/>
  <c r="R30" i="4"/>
  <c r="S30" i="4"/>
  <c r="AC30" i="4"/>
  <c r="AD30" i="4" s="1"/>
  <c r="W30" i="4"/>
  <c r="AI30" i="4"/>
  <c r="AJ30" i="4" s="1"/>
  <c r="W81" i="14"/>
  <c r="S81" i="14"/>
  <c r="AI81" i="14"/>
  <c r="AJ81" i="14" s="1"/>
  <c r="R81" i="14"/>
  <c r="AC81" i="14"/>
  <c r="AD81" i="14" s="1"/>
  <c r="P81" i="14"/>
  <c r="AF81" i="14"/>
  <c r="AG81" i="14" s="1"/>
  <c r="N81" i="14"/>
  <c r="W20" i="14"/>
  <c r="N20" i="14"/>
  <c r="AF20" i="14"/>
  <c r="AG20" i="14" s="1"/>
  <c r="AI20" i="14"/>
  <c r="AJ20" i="14" s="1"/>
  <c r="AC20" i="14"/>
  <c r="AD20" i="14" s="1"/>
  <c r="S20" i="14"/>
  <c r="R20" i="14"/>
  <c r="P20" i="14"/>
  <c r="AI86" i="14"/>
  <c r="AJ86" i="14" s="1"/>
  <c r="N86" i="14"/>
  <c r="S86" i="14"/>
  <c r="AC86" i="14"/>
  <c r="AD86" i="14" s="1"/>
  <c r="W86" i="14"/>
  <c r="AF86" i="14"/>
  <c r="AG86" i="14" s="1"/>
  <c r="P86" i="14"/>
  <c r="R86" i="14"/>
  <c r="W6" i="26"/>
  <c r="N6" i="26"/>
  <c r="P6" i="26"/>
  <c r="AF6" i="26"/>
  <c r="AI6" i="26"/>
  <c r="S6" i="26"/>
  <c r="R6" i="26"/>
  <c r="W6" i="29"/>
  <c r="AI6" i="29"/>
  <c r="S6" i="29"/>
  <c r="N6" i="29"/>
  <c r="AC6" i="29"/>
  <c r="AF6" i="29"/>
  <c r="P6" i="29"/>
  <c r="R6" i="29"/>
  <c r="W4" i="30"/>
  <c r="AI4" i="30"/>
  <c r="N4" i="30"/>
  <c r="AC4" i="30"/>
  <c r="S4" i="30"/>
  <c r="R4" i="30"/>
  <c r="P4" i="30"/>
  <c r="AF4" i="30"/>
  <c r="AA25" i="14"/>
  <c r="AN25" i="14"/>
  <c r="W87" i="14"/>
  <c r="AF87" i="14"/>
  <c r="AG87" i="14" s="1"/>
  <c r="R87" i="14"/>
  <c r="AC87" i="14"/>
  <c r="AD87" i="14" s="1"/>
  <c r="AI87" i="14"/>
  <c r="AJ87" i="14" s="1"/>
  <c r="P87" i="14"/>
  <c r="S87" i="14"/>
  <c r="N87" i="14"/>
  <c r="W28" i="4"/>
  <c r="R28" i="4"/>
  <c r="P28" i="4"/>
  <c r="S28" i="4"/>
  <c r="N28" i="4"/>
  <c r="AC28" i="4"/>
  <c r="AD28" i="4" s="1"/>
  <c r="AI28" i="4"/>
  <c r="AJ28" i="4" s="1"/>
  <c r="AF28" i="4"/>
  <c r="AG28" i="4" s="1"/>
  <c r="W77" i="14"/>
  <c r="AC77" i="14"/>
  <c r="AD77" i="14" s="1"/>
  <c r="AI77" i="14"/>
  <c r="AJ77" i="14" s="1"/>
  <c r="S77" i="14"/>
  <c r="R77" i="14"/>
  <c r="AF77" i="14"/>
  <c r="AG77" i="14" s="1"/>
  <c r="N77" i="14"/>
  <c r="P77" i="14"/>
  <c r="W92" i="14"/>
  <c r="AI92" i="14"/>
  <c r="AJ92" i="14" s="1"/>
  <c r="AF92" i="14"/>
  <c r="AG92" i="14" s="1"/>
  <c r="AC92" i="14"/>
  <c r="AD92" i="14" s="1"/>
  <c r="S92" i="14"/>
  <c r="N92" i="14"/>
  <c r="P92" i="14"/>
  <c r="R92" i="14"/>
  <c r="W76" i="14"/>
  <c r="AF76" i="14"/>
  <c r="AG76" i="14" s="1"/>
  <c r="AC76" i="14"/>
  <c r="AD76" i="14" s="1"/>
  <c r="R76" i="14"/>
  <c r="N76" i="14"/>
  <c r="S76" i="14"/>
  <c r="P76" i="14"/>
  <c r="AI76" i="14"/>
  <c r="AJ76" i="14" s="1"/>
  <c r="AC91" i="14"/>
  <c r="AD91" i="14" s="1"/>
  <c r="R91" i="14"/>
  <c r="S91" i="14"/>
  <c r="AI91" i="14"/>
  <c r="AJ91" i="14" s="1"/>
  <c r="AF91" i="14"/>
  <c r="AG91" i="14" s="1"/>
  <c r="W91" i="14"/>
  <c r="N91" i="14"/>
  <c r="P91" i="14"/>
  <c r="AI23" i="14"/>
  <c r="AJ23" i="14" s="1"/>
  <c r="P23" i="14"/>
  <c r="N23" i="14"/>
  <c r="R23" i="14"/>
  <c r="W23" i="14"/>
  <c r="S23" i="14"/>
  <c r="AC23" i="14"/>
  <c r="AD23" i="14" s="1"/>
  <c r="AF23" i="14"/>
  <c r="AG23" i="14" s="1"/>
  <c r="AI82" i="14"/>
  <c r="AJ82" i="14" s="1"/>
  <c r="S82" i="14"/>
  <c r="N82" i="14"/>
  <c r="AC82" i="14"/>
  <c r="AD82" i="14" s="1"/>
  <c r="W82" i="14"/>
  <c r="R82" i="14"/>
  <c r="AF82" i="14"/>
  <c r="AG82" i="14" s="1"/>
  <c r="P82" i="14"/>
  <c r="P66" i="14"/>
  <c r="R66" i="14"/>
  <c r="AC66" i="14"/>
  <c r="AD66" i="14" s="1"/>
  <c r="S66" i="14"/>
  <c r="N66" i="14"/>
  <c r="W66" i="14"/>
  <c r="AI66" i="14"/>
  <c r="AJ66" i="14" s="1"/>
  <c r="AF66" i="14"/>
  <c r="AG66" i="14" s="1"/>
  <c r="W7" i="26"/>
  <c r="P7" i="26"/>
  <c r="R7" i="26"/>
  <c r="N7" i="26"/>
  <c r="AF7" i="26"/>
  <c r="AG7" i="26" s="1"/>
  <c r="S7" i="26"/>
  <c r="AI7" i="26"/>
  <c r="AJ7" i="26" s="1"/>
  <c r="W7" i="29"/>
  <c r="AI7" i="29"/>
  <c r="AJ7" i="29" s="1"/>
  <c r="P7" i="29"/>
  <c r="N7" i="29"/>
  <c r="S7" i="29"/>
  <c r="AC7" i="29"/>
  <c r="AD7" i="29" s="1"/>
  <c r="R7" i="29"/>
  <c r="AF7" i="29"/>
  <c r="AG7" i="29" s="1"/>
  <c r="W5" i="30"/>
  <c r="P5" i="30"/>
  <c r="S5" i="30"/>
  <c r="AF5" i="30"/>
  <c r="AG5" i="30" s="1"/>
  <c r="AC5" i="30"/>
  <c r="AD5" i="30" s="1"/>
  <c r="AI5" i="30"/>
  <c r="AJ5" i="30" s="1"/>
  <c r="N5" i="30"/>
  <c r="R5" i="30"/>
  <c r="S10" i="14"/>
  <c r="AI11" i="14"/>
  <c r="AJ11" i="14" s="1"/>
  <c r="R10" i="14"/>
  <c r="AI10" i="14"/>
  <c r="AJ10" i="14" s="1"/>
  <c r="N10" i="14"/>
  <c r="O10" i="14" s="1"/>
  <c r="Y10" i="14" s="1"/>
  <c r="AC10" i="14"/>
  <c r="AD10" i="14" s="1"/>
  <c r="Z6" i="14"/>
  <c r="AF10" i="14"/>
  <c r="AG10" i="14" s="1"/>
  <c r="P11" i="14"/>
  <c r="AM11" i="14" s="1"/>
  <c r="AA6" i="14"/>
  <c r="AA8" i="14"/>
  <c r="AN8" i="14"/>
  <c r="Q9" i="14"/>
  <c r="AM9" i="14"/>
  <c r="AA7" i="14"/>
  <c r="AN7" i="14"/>
  <c r="R5" i="4"/>
  <c r="W5" i="4"/>
  <c r="N4" i="4"/>
  <c r="O4" i="4" s="1"/>
  <c r="Y4" i="4" s="1"/>
  <c r="AF14" i="13"/>
  <c r="AG14" i="13" s="1"/>
  <c r="Z9" i="14"/>
  <c r="AI6" i="4"/>
  <c r="AJ6" i="4" s="1"/>
  <c r="S6" i="4"/>
  <c r="AC4" i="4"/>
  <c r="S4" i="8"/>
  <c r="AC5" i="4"/>
  <c r="AD5" i="4" s="1"/>
  <c r="AF6" i="8"/>
  <c r="AG6" i="8" s="1"/>
  <c r="W11" i="14"/>
  <c r="AI4" i="4"/>
  <c r="AJ4" i="4" s="1"/>
  <c r="W6" i="8"/>
  <c r="S5" i="4"/>
  <c r="AF4" i="8"/>
  <c r="AG4" i="8" s="1"/>
  <c r="AF11" i="14"/>
  <c r="AG11" i="14" s="1"/>
  <c r="P14" i="13"/>
  <c r="Q14" i="13" s="1"/>
  <c r="AA14" i="13" s="1"/>
  <c r="AC6" i="4"/>
  <c r="AD6" i="4" s="1"/>
  <c r="W6" i="4"/>
  <c r="R6" i="8"/>
  <c r="AI6" i="8"/>
  <c r="AJ6" i="8" s="1"/>
  <c r="R6" i="4"/>
  <c r="W4" i="4"/>
  <c r="S6" i="8"/>
  <c r="AC4" i="8"/>
  <c r="AI5" i="4"/>
  <c r="AJ5" i="4" s="1"/>
  <c r="P5" i="4"/>
  <c r="Q5" i="4" s="1"/>
  <c r="AA5" i="4" s="1"/>
  <c r="N4" i="8"/>
  <c r="X4" i="8" s="1"/>
  <c r="P6" i="8"/>
  <c r="R11" i="14"/>
  <c r="S11" i="14"/>
  <c r="AI14" i="13"/>
  <c r="AJ14" i="13" s="1"/>
  <c r="N6" i="4"/>
  <c r="X6" i="4" s="1"/>
  <c r="AF4" i="4"/>
  <c r="AG4" i="4" s="1"/>
  <c r="P6" i="4"/>
  <c r="Q6" i="4" s="1"/>
  <c r="AA6" i="4" s="1"/>
  <c r="R4" i="4"/>
  <c r="AC6" i="8"/>
  <c r="AD6" i="8" s="1"/>
  <c r="R4" i="8"/>
  <c r="AF5" i="4"/>
  <c r="AG5" i="4" s="1"/>
  <c r="N11" i="14"/>
  <c r="X11" i="14" s="1"/>
  <c r="S14" i="13"/>
  <c r="AC14" i="13"/>
  <c r="AD14" i="13" s="1"/>
  <c r="W14" i="13"/>
  <c r="R14" i="13"/>
  <c r="O14" i="13"/>
  <c r="Y14" i="13" s="1"/>
  <c r="X14" i="13"/>
  <c r="I16" i="2"/>
  <c r="M17" i="13" s="1"/>
  <c r="Q10" i="14"/>
  <c r="Z10" i="14"/>
  <c r="AJ4" i="8"/>
  <c r="Q4" i="8"/>
  <c r="Z4" i="8"/>
  <c r="O5" i="4"/>
  <c r="Y5" i="4" s="1"/>
  <c r="X5" i="4"/>
  <c r="Z5" i="8"/>
  <c r="Q5" i="8"/>
  <c r="O5" i="8"/>
  <c r="Y5" i="8" s="1"/>
  <c r="X5" i="8"/>
  <c r="O6" i="8"/>
  <c r="Y6" i="8" s="1"/>
  <c r="X6" i="8"/>
  <c r="H16" i="2"/>
  <c r="W17" i="13" l="1"/>
  <c r="AI17" i="13"/>
  <c r="AJ17" i="13" s="1"/>
  <c r="AC17" i="13"/>
  <c r="AD17" i="13" s="1"/>
  <c r="AF17" i="13"/>
  <c r="AG17" i="13" s="1"/>
  <c r="N17" i="13"/>
  <c r="S17" i="13"/>
  <c r="P17" i="13"/>
  <c r="R17" i="13"/>
  <c r="W103" i="8"/>
  <c r="AA80" i="29"/>
  <c r="AN80" i="29"/>
  <c r="AN5" i="29"/>
  <c r="AA5" i="29"/>
  <c r="M21" i="29"/>
  <c r="M59" i="29"/>
  <c r="M22" i="29"/>
  <c r="M20" i="29"/>
  <c r="M19" i="29"/>
  <c r="AN78" i="29"/>
  <c r="AA78" i="29"/>
  <c r="AA4" i="29"/>
  <c r="AN4" i="29"/>
  <c r="AA79" i="29"/>
  <c r="AN79" i="29"/>
  <c r="Z11" i="14"/>
  <c r="AN5" i="14"/>
  <c r="W103" i="30"/>
  <c r="H10" i="6" s="1"/>
  <c r="W103" i="26"/>
  <c r="H26" i="6" s="1"/>
  <c r="Q4" i="4"/>
  <c r="AA4" i="4" s="1"/>
  <c r="O7" i="29"/>
  <c r="Y7" i="29" s="1"/>
  <c r="X7" i="29"/>
  <c r="AM91" i="14"/>
  <c r="Z91" i="14"/>
  <c r="Q91" i="14"/>
  <c r="X87" i="14"/>
  <c r="O87" i="14"/>
  <c r="Y87" i="14" s="1"/>
  <c r="AJ4" i="30"/>
  <c r="AJ103" i="30" s="1"/>
  <c r="AI103" i="30"/>
  <c r="AJ6" i="29"/>
  <c r="AJ6" i="26"/>
  <c r="AJ103" i="26" s="1"/>
  <c r="AI103" i="26"/>
  <c r="O86" i="14"/>
  <c r="Y86" i="14" s="1"/>
  <c r="X86" i="14"/>
  <c r="O20" i="14"/>
  <c r="Y20" i="14" s="1"/>
  <c r="X20" i="14"/>
  <c r="AM81" i="14"/>
  <c r="Z81" i="14"/>
  <c r="Q81" i="14"/>
  <c r="O30" i="4"/>
  <c r="Y30" i="4" s="1"/>
  <c r="X30" i="4"/>
  <c r="AM18" i="14"/>
  <c r="Q18" i="14"/>
  <c r="Z18" i="14"/>
  <c r="AM74" i="14"/>
  <c r="Q74" i="14"/>
  <c r="Z74" i="14"/>
  <c r="AM90" i="14"/>
  <c r="Q90" i="14"/>
  <c r="Z90" i="14"/>
  <c r="O69" i="14"/>
  <c r="Y69" i="14" s="1"/>
  <c r="X69" i="14"/>
  <c r="Q67" i="14"/>
  <c r="AM67" i="14"/>
  <c r="Z67" i="14"/>
  <c r="O11" i="26"/>
  <c r="Y11" i="26" s="1"/>
  <c r="X11" i="26"/>
  <c r="AM78" i="14"/>
  <c r="Q78" i="14"/>
  <c r="Z78" i="14"/>
  <c r="AM83" i="14"/>
  <c r="Z83" i="14"/>
  <c r="Q83" i="14"/>
  <c r="X89" i="14"/>
  <c r="O89" i="14"/>
  <c r="Y89" i="14" s="1"/>
  <c r="AM80" i="14"/>
  <c r="Q80" i="14"/>
  <c r="Z80" i="14"/>
  <c r="AA4" i="8"/>
  <c r="AN4" i="8"/>
  <c r="O5" i="30"/>
  <c r="Y5" i="30" s="1"/>
  <c r="X5" i="30"/>
  <c r="Q7" i="29"/>
  <c r="Z7" i="29"/>
  <c r="AM7" i="29"/>
  <c r="O82" i="14"/>
  <c r="Y82" i="14" s="1"/>
  <c r="X82" i="14"/>
  <c r="X23" i="14"/>
  <c r="O23" i="14"/>
  <c r="Y23" i="14" s="1"/>
  <c r="O91" i="14"/>
  <c r="Y91" i="14" s="1"/>
  <c r="X91" i="14"/>
  <c r="AM76" i="14"/>
  <c r="Q76" i="14"/>
  <c r="Z76" i="14"/>
  <c r="AM92" i="14"/>
  <c r="Q92" i="14"/>
  <c r="Z92" i="14"/>
  <c r="O77" i="14"/>
  <c r="Y77" i="14" s="1"/>
  <c r="X77" i="14"/>
  <c r="M5" i="20"/>
  <c r="M18" i="11"/>
  <c r="M20" i="11"/>
  <c r="M21" i="11"/>
  <c r="Z5" i="30"/>
  <c r="AM5" i="30"/>
  <c r="Q5" i="30"/>
  <c r="Q7" i="26"/>
  <c r="Z7" i="26"/>
  <c r="AM7" i="26"/>
  <c r="AM23" i="14"/>
  <c r="Z23" i="14"/>
  <c r="Q23" i="14"/>
  <c r="X92" i="14"/>
  <c r="O92" i="14"/>
  <c r="Y92" i="14" s="1"/>
  <c r="AM87" i="14"/>
  <c r="Q87" i="14"/>
  <c r="Z87" i="14"/>
  <c r="AF103" i="30"/>
  <c r="AG4" i="30"/>
  <c r="AG103" i="30" s="1"/>
  <c r="AD4" i="30"/>
  <c r="AD103" i="30" s="1"/>
  <c r="R10" i="6" s="1"/>
  <c r="AC103" i="30"/>
  <c r="Q10" i="6" s="1"/>
  <c r="X6" i="29"/>
  <c r="O6" i="29"/>
  <c r="Y6" i="29" s="1"/>
  <c r="AM6" i="26"/>
  <c r="Q6" i="26"/>
  <c r="Z6" i="26"/>
  <c r="AM20" i="14"/>
  <c r="Q20" i="14"/>
  <c r="Z20" i="14"/>
  <c r="O81" i="14"/>
  <c r="Y81" i="14" s="1"/>
  <c r="X81" i="14"/>
  <c r="AM68" i="14"/>
  <c r="Q68" i="14"/>
  <c r="Z68" i="14"/>
  <c r="AM84" i="14"/>
  <c r="Q84" i="14"/>
  <c r="Z84" i="14"/>
  <c r="Z69" i="14"/>
  <c r="AM69" i="14"/>
  <c r="Q69" i="14"/>
  <c r="O67" i="14"/>
  <c r="Y67" i="14" s="1"/>
  <c r="X67" i="14"/>
  <c r="AM22" i="14"/>
  <c r="Q22" i="14"/>
  <c r="Z22" i="14"/>
  <c r="O78" i="14"/>
  <c r="Y78" i="14" s="1"/>
  <c r="X78" i="14"/>
  <c r="AM72" i="14"/>
  <c r="Q72" i="14"/>
  <c r="Z72" i="14"/>
  <c r="X88" i="14"/>
  <c r="O88" i="14"/>
  <c r="Y88" i="14" s="1"/>
  <c r="AM89" i="14"/>
  <c r="Q89" i="14"/>
  <c r="Z89" i="14"/>
  <c r="AN13" i="14"/>
  <c r="AA13" i="14"/>
  <c r="Z6" i="8"/>
  <c r="Z103" i="8" s="1"/>
  <c r="AM6" i="8"/>
  <c r="O7" i="26"/>
  <c r="Y7" i="26" s="1"/>
  <c r="X7" i="26"/>
  <c r="X66" i="14"/>
  <c r="O66" i="14"/>
  <c r="Y66" i="14" s="1"/>
  <c r="Z66" i="14"/>
  <c r="Q66" i="14"/>
  <c r="AM66" i="14"/>
  <c r="X76" i="14"/>
  <c r="O76" i="14"/>
  <c r="Y76" i="14" s="1"/>
  <c r="X28" i="4"/>
  <c r="O28" i="4"/>
  <c r="Y28" i="4" s="1"/>
  <c r="Z4" i="30"/>
  <c r="AM4" i="30"/>
  <c r="Q4" i="30"/>
  <c r="O4" i="30"/>
  <c r="Y4" i="30" s="1"/>
  <c r="X4" i="30"/>
  <c r="Q6" i="29"/>
  <c r="AM6" i="29"/>
  <c r="Z6" i="29"/>
  <c r="X6" i="26"/>
  <c r="O6" i="26"/>
  <c r="Y6" i="26" s="1"/>
  <c r="AM86" i="14"/>
  <c r="Q86" i="14"/>
  <c r="Z86" i="14"/>
  <c r="Q30" i="4"/>
  <c r="AA30" i="4" s="1"/>
  <c r="Z30" i="4"/>
  <c r="Q13" i="26"/>
  <c r="AM13" i="26"/>
  <c r="Z13" i="26"/>
  <c r="X74" i="14"/>
  <c r="O74" i="14"/>
  <c r="Y74" i="14" s="1"/>
  <c r="X90" i="14"/>
  <c r="O90" i="14"/>
  <c r="Y90" i="14" s="1"/>
  <c r="X68" i="14"/>
  <c r="O68" i="14"/>
  <c r="Y68" i="14" s="1"/>
  <c r="X84" i="14"/>
  <c r="O84" i="14"/>
  <c r="Y84" i="14" s="1"/>
  <c r="X72" i="14"/>
  <c r="O72" i="14"/>
  <c r="Y72" i="14" s="1"/>
  <c r="AM79" i="14"/>
  <c r="Z79" i="14"/>
  <c r="Q79" i="14"/>
  <c r="AA36" i="14"/>
  <c r="AN36" i="14"/>
  <c r="AM70" i="14"/>
  <c r="Z70" i="14"/>
  <c r="Q70" i="14"/>
  <c r="O71" i="14"/>
  <c r="Y71" i="14" s="1"/>
  <c r="X71" i="14"/>
  <c r="AM21" i="14"/>
  <c r="Z21" i="14"/>
  <c r="Q21" i="14"/>
  <c r="AA5" i="8"/>
  <c r="AN5" i="8"/>
  <c r="AM82" i="14"/>
  <c r="Q82" i="14"/>
  <c r="Z82" i="14"/>
  <c r="AM77" i="14"/>
  <c r="Z77" i="14"/>
  <c r="Q77" i="14"/>
  <c r="AG6" i="29"/>
  <c r="AM85" i="14"/>
  <c r="Q85" i="14"/>
  <c r="Z85" i="14"/>
  <c r="Q29" i="4"/>
  <c r="AA29" i="4" s="1"/>
  <c r="Z29" i="4"/>
  <c r="O83" i="14"/>
  <c r="Y83" i="14" s="1"/>
  <c r="X83" i="14"/>
  <c r="X73" i="14"/>
  <c r="O73" i="14"/>
  <c r="Y73" i="14" s="1"/>
  <c r="AM19" i="14"/>
  <c r="Z19" i="14"/>
  <c r="Q19" i="14"/>
  <c r="M12" i="14"/>
  <c r="AI12" i="14" s="1"/>
  <c r="M30" i="14"/>
  <c r="M34" i="14"/>
  <c r="M38" i="14"/>
  <c r="M42" i="14"/>
  <c r="M46" i="14"/>
  <c r="M50" i="14"/>
  <c r="M54" i="14"/>
  <c r="M58" i="14"/>
  <c r="M62" i="14"/>
  <c r="M31" i="14"/>
  <c r="M35" i="14"/>
  <c r="M43" i="14"/>
  <c r="M55" i="14"/>
  <c r="M63" i="14"/>
  <c r="M24" i="14"/>
  <c r="M32" i="14"/>
  <c r="M40" i="14"/>
  <c r="M44" i="14"/>
  <c r="M48" i="14"/>
  <c r="M52" i="14"/>
  <c r="M56" i="14"/>
  <c r="M60" i="14"/>
  <c r="M64" i="14"/>
  <c r="M29" i="14"/>
  <c r="M33" i="14"/>
  <c r="M37" i="14"/>
  <c r="M41" i="14"/>
  <c r="M45" i="14"/>
  <c r="M49" i="14"/>
  <c r="M53" i="14"/>
  <c r="M57" i="14"/>
  <c r="M61" i="14"/>
  <c r="M65" i="14"/>
  <c r="M39" i="14"/>
  <c r="M47" i="14"/>
  <c r="M51" i="14"/>
  <c r="M59" i="14"/>
  <c r="Z28" i="4"/>
  <c r="Q28" i="4"/>
  <c r="AA28" i="4" s="1"/>
  <c r="AD6" i="29"/>
  <c r="AG6" i="26"/>
  <c r="AG103" i="26" s="1"/>
  <c r="AF103" i="26"/>
  <c r="X13" i="26"/>
  <c r="O13" i="26"/>
  <c r="Y13" i="26" s="1"/>
  <c r="O18" i="14"/>
  <c r="Y18" i="14" s="1"/>
  <c r="X18" i="14"/>
  <c r="X75" i="14"/>
  <c r="O75" i="14"/>
  <c r="Y75" i="14" s="1"/>
  <c r="AM75" i="14"/>
  <c r="Z75" i="14"/>
  <c r="Q75" i="14"/>
  <c r="X85" i="14"/>
  <c r="O85" i="14"/>
  <c r="Y85" i="14" s="1"/>
  <c r="Q11" i="26"/>
  <c r="AM11" i="26"/>
  <c r="Z11" i="26"/>
  <c r="X22" i="14"/>
  <c r="O22" i="14"/>
  <c r="Y22" i="14" s="1"/>
  <c r="O29" i="4"/>
  <c r="Y29" i="4" s="1"/>
  <c r="X29" i="4"/>
  <c r="AM88" i="14"/>
  <c r="Q88" i="14"/>
  <c r="Z88" i="14"/>
  <c r="AM73" i="14"/>
  <c r="Z73" i="14"/>
  <c r="Q73" i="14"/>
  <c r="O79" i="14"/>
  <c r="Y79" i="14" s="1"/>
  <c r="X79" i="14"/>
  <c r="X70" i="14"/>
  <c r="O70" i="14"/>
  <c r="Y70" i="14" s="1"/>
  <c r="AM71" i="14"/>
  <c r="Z71" i="14"/>
  <c r="Q71" i="14"/>
  <c r="X80" i="14"/>
  <c r="O80" i="14"/>
  <c r="Y80" i="14" s="1"/>
  <c r="O21" i="14"/>
  <c r="Y21" i="14" s="1"/>
  <c r="X21" i="14"/>
  <c r="X19" i="14"/>
  <c r="O19" i="14"/>
  <c r="Y19" i="14" s="1"/>
  <c r="X10" i="14"/>
  <c r="Q11" i="14"/>
  <c r="AA11" i="14" s="1"/>
  <c r="AA10" i="14"/>
  <c r="AN10" i="14"/>
  <c r="AA9" i="14"/>
  <c r="AN9" i="14"/>
  <c r="X4" i="4"/>
  <c r="O6" i="4"/>
  <c r="Y6" i="4" s="1"/>
  <c r="W103" i="4"/>
  <c r="H11" i="6" s="1"/>
  <c r="Z14" i="13"/>
  <c r="Z5" i="4"/>
  <c r="AC103" i="8"/>
  <c r="AC103" i="4"/>
  <c r="Q11" i="6" s="1"/>
  <c r="Q6" i="8"/>
  <c r="O4" i="8"/>
  <c r="Y4" i="8" s="1"/>
  <c r="Y103" i="8" s="1"/>
  <c r="AD4" i="4"/>
  <c r="AD103" i="4" s="1"/>
  <c r="R11" i="6" s="1"/>
  <c r="M17" i="14"/>
  <c r="S17" i="14" s="1"/>
  <c r="AG103" i="8"/>
  <c r="M15" i="14"/>
  <c r="P15" i="14" s="1"/>
  <c r="AM15" i="14" s="1"/>
  <c r="M16" i="14"/>
  <c r="S16" i="14" s="1"/>
  <c r="AF103" i="4"/>
  <c r="AF103" i="8"/>
  <c r="AI103" i="8"/>
  <c r="Z6" i="4"/>
  <c r="AJ103" i="4"/>
  <c r="AD4" i="8"/>
  <c r="AD103" i="8" s="1"/>
  <c r="AG103" i="4"/>
  <c r="AJ103" i="8"/>
  <c r="O11" i="14"/>
  <c r="Y11" i="14" s="1"/>
  <c r="AI103" i="4"/>
  <c r="M14" i="14"/>
  <c r="AF14" i="14" s="1"/>
  <c r="AG14" i="14" s="1"/>
  <c r="I17" i="2"/>
  <c r="W17" i="14"/>
  <c r="AC16" i="14"/>
  <c r="AD16" i="14" s="1"/>
  <c r="X103" i="8"/>
  <c r="H17" i="2"/>
  <c r="Z17" i="13" l="1"/>
  <c r="Q17" i="13"/>
  <c r="AA17" i="13" s="1"/>
  <c r="AF12" i="14"/>
  <c r="AG12" i="14" s="1"/>
  <c r="X17" i="13"/>
  <c r="O17" i="13"/>
  <c r="Y17" i="13" s="1"/>
  <c r="J11" i="6"/>
  <c r="W12" i="14"/>
  <c r="AC12" i="14"/>
  <c r="W20" i="29"/>
  <c r="AF20" i="29"/>
  <c r="AG20" i="29" s="1"/>
  <c r="AI20" i="29"/>
  <c r="AJ20" i="29" s="1"/>
  <c r="S20" i="29"/>
  <c r="P20" i="29"/>
  <c r="AC20" i="29"/>
  <c r="AD20" i="29" s="1"/>
  <c r="N20" i="29"/>
  <c r="R20" i="29"/>
  <c r="S12" i="14"/>
  <c r="W22" i="29"/>
  <c r="AI22" i="29"/>
  <c r="AJ22" i="29" s="1"/>
  <c r="S22" i="29"/>
  <c r="P22" i="29"/>
  <c r="AF22" i="29"/>
  <c r="AG22" i="29" s="1"/>
  <c r="N22" i="29"/>
  <c r="AC22" i="29"/>
  <c r="AD22" i="29" s="1"/>
  <c r="R22" i="29"/>
  <c r="N59" i="29"/>
  <c r="AC59" i="29"/>
  <c r="AD59" i="29" s="1"/>
  <c r="AI59" i="29"/>
  <c r="AJ59" i="29" s="1"/>
  <c r="W59" i="29"/>
  <c r="AF59" i="29"/>
  <c r="AG59" i="29" s="1"/>
  <c r="P59" i="29"/>
  <c r="R59" i="29"/>
  <c r="S59" i="29"/>
  <c r="R12" i="14"/>
  <c r="P12" i="14"/>
  <c r="AM12" i="14" s="1"/>
  <c r="W19" i="29"/>
  <c r="N19" i="29"/>
  <c r="AF19" i="29"/>
  <c r="AG19" i="29" s="1"/>
  <c r="AI19" i="29"/>
  <c r="AJ19" i="29" s="1"/>
  <c r="P19" i="29"/>
  <c r="AC19" i="29"/>
  <c r="AD19" i="29" s="1"/>
  <c r="R19" i="29"/>
  <c r="S19" i="29"/>
  <c r="W21" i="29"/>
  <c r="AC21" i="29"/>
  <c r="AD21" i="29" s="1"/>
  <c r="S21" i="29"/>
  <c r="AI21" i="29"/>
  <c r="AJ21" i="29" s="1"/>
  <c r="N21" i="29"/>
  <c r="P21" i="29"/>
  <c r="AF21" i="29"/>
  <c r="AG21" i="29" s="1"/>
  <c r="R21" i="29"/>
  <c r="R16" i="14"/>
  <c r="N16" i="14"/>
  <c r="X16" i="14" s="1"/>
  <c r="X103" i="4"/>
  <c r="E11" i="6" s="1"/>
  <c r="P17" i="14"/>
  <c r="AM17" i="14" s="1"/>
  <c r="K26" i="6"/>
  <c r="J10" i="6"/>
  <c r="Y103" i="4"/>
  <c r="F11" i="6" s="1"/>
  <c r="AN11" i="14"/>
  <c r="J26" i="6"/>
  <c r="X103" i="30"/>
  <c r="E10" i="6" s="1"/>
  <c r="P11" i="6"/>
  <c r="AA103" i="4"/>
  <c r="M11" i="6" s="1"/>
  <c r="Y103" i="26"/>
  <c r="F26" i="6" s="1"/>
  <c r="N39" i="14"/>
  <c r="AI39" i="14"/>
  <c r="AJ39" i="14" s="1"/>
  <c r="P39" i="14"/>
  <c r="R39" i="14"/>
  <c r="S39" i="14"/>
  <c r="W39" i="14"/>
  <c r="AC39" i="14"/>
  <c r="AD39" i="14" s="1"/>
  <c r="AF39" i="14"/>
  <c r="AG39" i="14" s="1"/>
  <c r="W37" i="14"/>
  <c r="S37" i="14"/>
  <c r="AF37" i="14"/>
  <c r="AG37" i="14" s="1"/>
  <c r="P37" i="14"/>
  <c r="AI37" i="14"/>
  <c r="AJ37" i="14" s="1"/>
  <c r="N37" i="14"/>
  <c r="AC37" i="14"/>
  <c r="AD37" i="14" s="1"/>
  <c r="R37" i="14"/>
  <c r="W60" i="14"/>
  <c r="N60" i="14"/>
  <c r="AC60" i="14"/>
  <c r="AD60" i="14" s="1"/>
  <c r="S60" i="14"/>
  <c r="AI60" i="14"/>
  <c r="AJ60" i="14" s="1"/>
  <c r="R60" i="14"/>
  <c r="P60" i="14"/>
  <c r="AF60" i="14"/>
  <c r="AG60" i="14" s="1"/>
  <c r="W63" i="14"/>
  <c r="AF63" i="14"/>
  <c r="AG63" i="14" s="1"/>
  <c r="AC63" i="14"/>
  <c r="AD63" i="14" s="1"/>
  <c r="R63" i="14"/>
  <c r="P63" i="14"/>
  <c r="N63" i="14"/>
  <c r="AI63" i="14"/>
  <c r="AJ63" i="14" s="1"/>
  <c r="S63" i="14"/>
  <c r="AN13" i="26"/>
  <c r="AA13" i="26"/>
  <c r="AB13" i="26" s="1"/>
  <c r="AC13" i="26" s="1"/>
  <c r="AD13" i="26" s="1"/>
  <c r="AA6" i="29"/>
  <c r="AN6" i="29"/>
  <c r="AA22" i="14"/>
  <c r="AN22" i="14"/>
  <c r="AA69" i="14"/>
  <c r="AN69" i="14"/>
  <c r="AA84" i="14"/>
  <c r="AN84" i="14"/>
  <c r="AA20" i="14"/>
  <c r="AN20" i="14"/>
  <c r="AA87" i="14"/>
  <c r="AN87" i="14"/>
  <c r="W18" i="11"/>
  <c r="AI18" i="11"/>
  <c r="AJ18" i="11" s="1"/>
  <c r="S18" i="11"/>
  <c r="AF18" i="11"/>
  <c r="AG18" i="11" s="1"/>
  <c r="R18" i="11"/>
  <c r="AC18" i="11"/>
  <c r="AD18" i="11" s="1"/>
  <c r="AA80" i="14"/>
  <c r="AN80" i="14"/>
  <c r="AA78" i="14"/>
  <c r="AN78" i="14"/>
  <c r="AA67" i="14"/>
  <c r="AN67" i="14"/>
  <c r="S15" i="14"/>
  <c r="AA73" i="14"/>
  <c r="AN73" i="14"/>
  <c r="AA88" i="14"/>
  <c r="AN88" i="14"/>
  <c r="AA11" i="26"/>
  <c r="AB11" i="26" s="1"/>
  <c r="AC11" i="26" s="1"/>
  <c r="AD11" i="26" s="1"/>
  <c r="AN11" i="26"/>
  <c r="W51" i="14"/>
  <c r="AI51" i="14"/>
  <c r="AJ51" i="14" s="1"/>
  <c r="AC51" i="14"/>
  <c r="AD51" i="14" s="1"/>
  <c r="P51" i="14"/>
  <c r="N51" i="14"/>
  <c r="AF51" i="14"/>
  <c r="AG51" i="14" s="1"/>
  <c r="S51" i="14"/>
  <c r="R51" i="14"/>
  <c r="W61" i="14"/>
  <c r="P61" i="14"/>
  <c r="R61" i="14"/>
  <c r="AI61" i="14"/>
  <c r="AJ61" i="14" s="1"/>
  <c r="S61" i="14"/>
  <c r="AF61" i="14"/>
  <c r="AG61" i="14" s="1"/>
  <c r="N61" i="14"/>
  <c r="AC61" i="14"/>
  <c r="AD61" i="14" s="1"/>
  <c r="W45" i="14"/>
  <c r="AI45" i="14"/>
  <c r="AJ45" i="14" s="1"/>
  <c r="AF45" i="14"/>
  <c r="AG45" i="14" s="1"/>
  <c r="P45" i="14"/>
  <c r="AC45" i="14"/>
  <c r="AD45" i="14" s="1"/>
  <c r="R45" i="14"/>
  <c r="S45" i="14"/>
  <c r="N45" i="14"/>
  <c r="W29" i="14"/>
  <c r="AI29" i="14"/>
  <c r="AJ29" i="14" s="1"/>
  <c r="AF29" i="14"/>
  <c r="AG29" i="14" s="1"/>
  <c r="P29" i="14"/>
  <c r="S29" i="14"/>
  <c r="AC29" i="14"/>
  <c r="AD29" i="14" s="1"/>
  <c r="N29" i="14"/>
  <c r="R29" i="14"/>
  <c r="W52" i="14"/>
  <c r="S52" i="14"/>
  <c r="AI52" i="14"/>
  <c r="AJ52" i="14" s="1"/>
  <c r="N52" i="14"/>
  <c r="P52" i="14"/>
  <c r="AF52" i="14"/>
  <c r="AG52" i="14" s="1"/>
  <c r="R52" i="14"/>
  <c r="AC52" i="14"/>
  <c r="AD52" i="14" s="1"/>
  <c r="W32" i="14"/>
  <c r="AI32" i="14"/>
  <c r="AJ32" i="14" s="1"/>
  <c r="S32" i="14"/>
  <c r="AF32" i="14"/>
  <c r="AG32" i="14" s="1"/>
  <c r="AC32" i="14"/>
  <c r="AD32" i="14" s="1"/>
  <c r="R32" i="14"/>
  <c r="P32" i="14"/>
  <c r="N32" i="14"/>
  <c r="W43" i="14"/>
  <c r="R43" i="14"/>
  <c r="P43" i="14"/>
  <c r="N43" i="14"/>
  <c r="AI43" i="14"/>
  <c r="AJ43" i="14" s="1"/>
  <c r="S43" i="14"/>
  <c r="AF43" i="14"/>
  <c r="AG43" i="14" s="1"/>
  <c r="AC43" i="14"/>
  <c r="AD43" i="14" s="1"/>
  <c r="W58" i="14"/>
  <c r="P58" i="14"/>
  <c r="AF58" i="14"/>
  <c r="AG58" i="14" s="1"/>
  <c r="S58" i="14"/>
  <c r="AI58" i="14"/>
  <c r="AJ58" i="14" s="1"/>
  <c r="R58" i="14"/>
  <c r="N58" i="14"/>
  <c r="AC58" i="14"/>
  <c r="AD58" i="14" s="1"/>
  <c r="W42" i="14"/>
  <c r="N42" i="14"/>
  <c r="AC42" i="14"/>
  <c r="AD42" i="14" s="1"/>
  <c r="AF42" i="14"/>
  <c r="AG42" i="14" s="1"/>
  <c r="R42" i="14"/>
  <c r="S42" i="14"/>
  <c r="AI42" i="14"/>
  <c r="AJ42" i="14" s="1"/>
  <c r="P42" i="14"/>
  <c r="AA86" i="14"/>
  <c r="AN86" i="14"/>
  <c r="Y103" i="30"/>
  <c r="F10" i="6" s="1"/>
  <c r="AA89" i="14"/>
  <c r="AN89" i="14"/>
  <c r="Z103" i="26"/>
  <c r="AA5" i="30"/>
  <c r="AN5" i="30"/>
  <c r="W21" i="11"/>
  <c r="AI21" i="11"/>
  <c r="AJ21" i="11" s="1"/>
  <c r="S21" i="11"/>
  <c r="AF21" i="11"/>
  <c r="AG21" i="11" s="1"/>
  <c r="R21" i="11"/>
  <c r="AC21" i="11"/>
  <c r="AD21" i="11" s="1"/>
  <c r="AN7" i="29"/>
  <c r="AA7" i="29"/>
  <c r="AA18" i="14"/>
  <c r="AN18" i="14"/>
  <c r="AA81" i="14"/>
  <c r="AN81" i="14"/>
  <c r="N12" i="14"/>
  <c r="O12" i="14" s="1"/>
  <c r="Y12" i="14" s="1"/>
  <c r="R17" i="14"/>
  <c r="K11" i="6"/>
  <c r="AA71" i="14"/>
  <c r="AN71" i="14"/>
  <c r="W47" i="14"/>
  <c r="AC47" i="14"/>
  <c r="AD47" i="14" s="1"/>
  <c r="P47" i="14"/>
  <c r="S47" i="14"/>
  <c r="N47" i="14"/>
  <c r="R47" i="14"/>
  <c r="AF47" i="14"/>
  <c r="AG47" i="14" s="1"/>
  <c r="AI47" i="14"/>
  <c r="AJ47" i="14" s="1"/>
  <c r="AF57" i="14"/>
  <c r="AG57" i="14" s="1"/>
  <c r="AC57" i="14"/>
  <c r="AD57" i="14" s="1"/>
  <c r="W57" i="14"/>
  <c r="P57" i="14"/>
  <c r="S57" i="14"/>
  <c r="AI57" i="14"/>
  <c r="AJ57" i="14" s="1"/>
  <c r="N57" i="14"/>
  <c r="R57" i="14"/>
  <c r="W41" i="14"/>
  <c r="AI41" i="14"/>
  <c r="AJ41" i="14" s="1"/>
  <c r="N41" i="14"/>
  <c r="S41" i="14"/>
  <c r="P41" i="14"/>
  <c r="R41" i="14"/>
  <c r="AC41" i="14"/>
  <c r="AD41" i="14" s="1"/>
  <c r="AF41" i="14"/>
  <c r="AG41" i="14" s="1"/>
  <c r="W64" i="14"/>
  <c r="N64" i="14"/>
  <c r="AI64" i="14"/>
  <c r="AJ64" i="14" s="1"/>
  <c r="S64" i="14"/>
  <c r="AF64" i="14"/>
  <c r="AG64" i="14" s="1"/>
  <c r="R64" i="14"/>
  <c r="AC64" i="14"/>
  <c r="AD64" i="14" s="1"/>
  <c r="P64" i="14"/>
  <c r="W48" i="14"/>
  <c r="P48" i="14"/>
  <c r="N48" i="14"/>
  <c r="S48" i="14"/>
  <c r="AI48" i="14"/>
  <c r="AJ48" i="14" s="1"/>
  <c r="AF48" i="14"/>
  <c r="AG48" i="14" s="1"/>
  <c r="AC48" i="14"/>
  <c r="AD48" i="14" s="1"/>
  <c r="R48" i="14"/>
  <c r="W24" i="14"/>
  <c r="R24" i="14"/>
  <c r="AF24" i="14"/>
  <c r="AG24" i="14" s="1"/>
  <c r="AC24" i="14"/>
  <c r="AD24" i="14" s="1"/>
  <c r="AI24" i="14"/>
  <c r="AJ24" i="14" s="1"/>
  <c r="S24" i="14"/>
  <c r="P24" i="14"/>
  <c r="N24" i="14"/>
  <c r="W35" i="14"/>
  <c r="N35" i="14"/>
  <c r="AI35" i="14"/>
  <c r="AJ35" i="14" s="1"/>
  <c r="AF35" i="14"/>
  <c r="AG35" i="14" s="1"/>
  <c r="P35" i="14"/>
  <c r="R35" i="14"/>
  <c r="S35" i="14"/>
  <c r="AC35" i="14"/>
  <c r="AD35" i="14" s="1"/>
  <c r="W54" i="14"/>
  <c r="R54" i="14"/>
  <c r="P54" i="14"/>
  <c r="AI54" i="14"/>
  <c r="AJ54" i="14" s="1"/>
  <c r="AC54" i="14"/>
  <c r="AD54" i="14" s="1"/>
  <c r="AF54" i="14"/>
  <c r="AG54" i="14" s="1"/>
  <c r="S54" i="14"/>
  <c r="N54" i="14"/>
  <c r="W38" i="14"/>
  <c r="P38" i="14"/>
  <c r="AI38" i="14"/>
  <c r="AJ38" i="14" s="1"/>
  <c r="S38" i="14"/>
  <c r="AF38" i="14"/>
  <c r="AG38" i="14" s="1"/>
  <c r="R38" i="14"/>
  <c r="AC38" i="14"/>
  <c r="AD38" i="14" s="1"/>
  <c r="N38" i="14"/>
  <c r="AA19" i="14"/>
  <c r="AN19" i="14"/>
  <c r="AA77" i="14"/>
  <c r="AN77" i="14"/>
  <c r="AA82" i="14"/>
  <c r="AN82" i="14"/>
  <c r="AA21" i="14"/>
  <c r="AN21" i="14"/>
  <c r="AN4" i="30"/>
  <c r="AA4" i="30"/>
  <c r="AA66" i="14"/>
  <c r="AN66" i="14"/>
  <c r="AA72" i="14"/>
  <c r="AN72" i="14"/>
  <c r="AA68" i="14"/>
  <c r="AN68" i="14"/>
  <c r="AA6" i="26"/>
  <c r="AB6" i="26" s="1"/>
  <c r="AN6" i="26"/>
  <c r="P10" i="6"/>
  <c r="W20" i="11"/>
  <c r="S20" i="11"/>
  <c r="AI20" i="11"/>
  <c r="AJ20" i="11" s="1"/>
  <c r="R20" i="11"/>
  <c r="AC20" i="11"/>
  <c r="AD20" i="11" s="1"/>
  <c r="AF20" i="11"/>
  <c r="AG20" i="11" s="1"/>
  <c r="AA74" i="14"/>
  <c r="AN74" i="14"/>
  <c r="AA75" i="14"/>
  <c r="AN75" i="14"/>
  <c r="W53" i="14"/>
  <c r="N53" i="14"/>
  <c r="AC53" i="14"/>
  <c r="AD53" i="14" s="1"/>
  <c r="P53" i="14"/>
  <c r="S53" i="14"/>
  <c r="R53" i="14"/>
  <c r="AF53" i="14"/>
  <c r="AG53" i="14" s="1"/>
  <c r="AI53" i="14"/>
  <c r="AJ53" i="14" s="1"/>
  <c r="W44" i="14"/>
  <c r="AC44" i="14"/>
  <c r="AD44" i="14" s="1"/>
  <c r="P44" i="14"/>
  <c r="N44" i="14"/>
  <c r="AF44" i="14"/>
  <c r="AG44" i="14" s="1"/>
  <c r="AI44" i="14"/>
  <c r="AJ44" i="14" s="1"/>
  <c r="S44" i="14"/>
  <c r="R44" i="14"/>
  <c r="W31" i="14"/>
  <c r="AI31" i="14"/>
  <c r="AJ31" i="14" s="1"/>
  <c r="P31" i="14"/>
  <c r="R31" i="14"/>
  <c r="N31" i="14"/>
  <c r="S31" i="14"/>
  <c r="AF31" i="14"/>
  <c r="AG31" i="14" s="1"/>
  <c r="AC31" i="14"/>
  <c r="AD31" i="14" s="1"/>
  <c r="W50" i="14"/>
  <c r="AI50" i="14"/>
  <c r="AJ50" i="14" s="1"/>
  <c r="N50" i="14"/>
  <c r="R50" i="14"/>
  <c r="S50" i="14"/>
  <c r="AC50" i="14"/>
  <c r="AD50" i="14" s="1"/>
  <c r="P50" i="14"/>
  <c r="AF50" i="14"/>
  <c r="AG50" i="14" s="1"/>
  <c r="W34" i="14"/>
  <c r="AF34" i="14"/>
  <c r="AG34" i="14" s="1"/>
  <c r="N34" i="14"/>
  <c r="P34" i="14"/>
  <c r="AI34" i="14"/>
  <c r="AJ34" i="14" s="1"/>
  <c r="S34" i="14"/>
  <c r="AC34" i="14"/>
  <c r="AD34" i="14" s="1"/>
  <c r="R34" i="14"/>
  <c r="AA70" i="14"/>
  <c r="AN70" i="14"/>
  <c r="AA23" i="14"/>
  <c r="AN23" i="14"/>
  <c r="AA76" i="14"/>
  <c r="AN76" i="14"/>
  <c r="AA83" i="14"/>
  <c r="AN83" i="14"/>
  <c r="AA90" i="14"/>
  <c r="AN90" i="14"/>
  <c r="AA6" i="8"/>
  <c r="AA103" i="8" s="1"/>
  <c r="AN6" i="8"/>
  <c r="W59" i="14"/>
  <c r="AF59" i="14"/>
  <c r="AG59" i="14" s="1"/>
  <c r="S59" i="14"/>
  <c r="AI59" i="14"/>
  <c r="AJ59" i="14" s="1"/>
  <c r="AC59" i="14"/>
  <c r="AD59" i="14" s="1"/>
  <c r="R59" i="14"/>
  <c r="N59" i="14"/>
  <c r="P59" i="14"/>
  <c r="W65" i="14"/>
  <c r="AF65" i="14"/>
  <c r="AG65" i="14" s="1"/>
  <c r="AC65" i="14"/>
  <c r="AD65" i="14" s="1"/>
  <c r="R65" i="14"/>
  <c r="S65" i="14"/>
  <c r="AI65" i="14"/>
  <c r="AJ65" i="14" s="1"/>
  <c r="N65" i="14"/>
  <c r="P65" i="14"/>
  <c r="AC49" i="14"/>
  <c r="AD49" i="14" s="1"/>
  <c r="W49" i="14"/>
  <c r="AI49" i="14"/>
  <c r="AJ49" i="14" s="1"/>
  <c r="S49" i="14"/>
  <c r="P49" i="14"/>
  <c r="R49" i="14"/>
  <c r="N49" i="14"/>
  <c r="AF49" i="14"/>
  <c r="AG49" i="14" s="1"/>
  <c r="W33" i="14"/>
  <c r="AI33" i="14"/>
  <c r="AJ33" i="14" s="1"/>
  <c r="N33" i="14"/>
  <c r="P33" i="14"/>
  <c r="S33" i="14"/>
  <c r="R33" i="14"/>
  <c r="AF33" i="14"/>
  <c r="AG33" i="14" s="1"/>
  <c r="AC33" i="14"/>
  <c r="AD33" i="14" s="1"/>
  <c r="W56" i="14"/>
  <c r="S56" i="14"/>
  <c r="N56" i="14"/>
  <c r="AI56" i="14"/>
  <c r="AJ56" i="14" s="1"/>
  <c r="R56" i="14"/>
  <c r="P56" i="14"/>
  <c r="AC56" i="14"/>
  <c r="AD56" i="14" s="1"/>
  <c r="AF56" i="14"/>
  <c r="AG56" i="14" s="1"/>
  <c r="W40" i="14"/>
  <c r="P40" i="14"/>
  <c r="R40" i="14"/>
  <c r="AF40" i="14"/>
  <c r="AG40" i="14" s="1"/>
  <c r="AC40" i="14"/>
  <c r="AD40" i="14" s="1"/>
  <c r="AI40" i="14"/>
  <c r="AJ40" i="14" s="1"/>
  <c r="S40" i="14"/>
  <c r="N40" i="14"/>
  <c r="W55" i="14"/>
  <c r="AI55" i="14"/>
  <c r="AJ55" i="14" s="1"/>
  <c r="R55" i="14"/>
  <c r="AF55" i="14"/>
  <c r="AG55" i="14" s="1"/>
  <c r="AC55" i="14"/>
  <c r="AD55" i="14" s="1"/>
  <c r="S55" i="14"/>
  <c r="N55" i="14"/>
  <c r="P55" i="14"/>
  <c r="N62" i="14"/>
  <c r="AI62" i="14"/>
  <c r="AJ62" i="14" s="1"/>
  <c r="S62" i="14"/>
  <c r="AC62" i="14"/>
  <c r="AD62" i="14" s="1"/>
  <c r="AF62" i="14"/>
  <c r="AG62" i="14" s="1"/>
  <c r="R62" i="14"/>
  <c r="W62" i="14"/>
  <c r="P62" i="14"/>
  <c r="W46" i="14"/>
  <c r="R46" i="14"/>
  <c r="AC46" i="14"/>
  <c r="AD46" i="14" s="1"/>
  <c r="P46" i="14"/>
  <c r="AI46" i="14"/>
  <c r="AJ46" i="14" s="1"/>
  <c r="S46" i="14"/>
  <c r="AF46" i="14"/>
  <c r="AG46" i="14" s="1"/>
  <c r="N46" i="14"/>
  <c r="W30" i="14"/>
  <c r="R30" i="14"/>
  <c r="AC30" i="14"/>
  <c r="AD30" i="14" s="1"/>
  <c r="AF30" i="14"/>
  <c r="AG30" i="14" s="1"/>
  <c r="P30" i="14"/>
  <c r="AI30" i="14"/>
  <c r="AJ30" i="14" s="1"/>
  <c r="S30" i="14"/>
  <c r="N30" i="14"/>
  <c r="AA85" i="14"/>
  <c r="AN85" i="14"/>
  <c r="AA79" i="14"/>
  <c r="AN79" i="14"/>
  <c r="X103" i="26"/>
  <c r="Z103" i="30"/>
  <c r="L10" i="6" s="1"/>
  <c r="K10" i="6"/>
  <c r="AA7" i="26"/>
  <c r="AB7" i="26" s="1"/>
  <c r="AC7" i="26" s="1"/>
  <c r="AD7" i="26" s="1"/>
  <c r="AN7" i="26"/>
  <c r="W5" i="20"/>
  <c r="AI5" i="20"/>
  <c r="AJ5" i="20" s="1"/>
  <c r="R5" i="20"/>
  <c r="AC5" i="20"/>
  <c r="AD5" i="20" s="1"/>
  <c r="S5" i="20"/>
  <c r="AF5" i="20"/>
  <c r="AG5" i="20" s="1"/>
  <c r="AA92" i="14"/>
  <c r="AN92" i="14"/>
  <c r="AA91" i="14"/>
  <c r="AN91" i="14"/>
  <c r="P14" i="14"/>
  <c r="AM14" i="14" s="1"/>
  <c r="AF16" i="14"/>
  <c r="AG16" i="14" s="1"/>
  <c r="AC15" i="14"/>
  <c r="AD15" i="14" s="1"/>
  <c r="AC17" i="14"/>
  <c r="AD17" i="14" s="1"/>
  <c r="P16" i="14"/>
  <c r="AM16" i="14" s="1"/>
  <c r="W16" i="14"/>
  <c r="AC14" i="14"/>
  <c r="AD14" i="14" s="1"/>
  <c r="AI17" i="14"/>
  <c r="AJ17" i="14" s="1"/>
  <c r="AF17" i="14"/>
  <c r="AG17" i="14" s="1"/>
  <c r="S14" i="14"/>
  <c r="AI16" i="14"/>
  <c r="AJ16" i="14" s="1"/>
  <c r="N14" i="14"/>
  <c r="X14" i="14" s="1"/>
  <c r="N17" i="14"/>
  <c r="X17" i="14" s="1"/>
  <c r="Z103" i="4"/>
  <c r="L11" i="6" s="1"/>
  <c r="N15" i="14"/>
  <c r="X15" i="14" s="1"/>
  <c r="AI15" i="14"/>
  <c r="AJ15" i="14" s="1"/>
  <c r="W15" i="14"/>
  <c r="AF15" i="14"/>
  <c r="AG15" i="14" s="1"/>
  <c r="R15" i="14"/>
  <c r="AI14" i="14"/>
  <c r="AJ14" i="14" s="1"/>
  <c r="W14" i="14"/>
  <c r="R14" i="14"/>
  <c r="I18" i="2"/>
  <c r="AD12" i="14"/>
  <c r="Q15" i="14"/>
  <c r="Z15" i="14"/>
  <c r="AJ12" i="14"/>
  <c r="H18" i="2"/>
  <c r="AC6" i="26" l="1"/>
  <c r="AC103" i="26" s="1"/>
  <c r="Q26" i="6" s="1"/>
  <c r="AD6" i="26"/>
  <c r="AD103" i="26" s="1"/>
  <c r="R26" i="6" s="1"/>
  <c r="Q12" i="14"/>
  <c r="L26" i="6"/>
  <c r="X11" i="6"/>
  <c r="D11" i="6"/>
  <c r="Q21" i="29"/>
  <c r="AM21" i="29"/>
  <c r="Z21" i="29"/>
  <c r="X19" i="29"/>
  <c r="O19" i="29"/>
  <c r="Y19" i="29" s="1"/>
  <c r="Q22" i="29"/>
  <c r="AM22" i="29"/>
  <c r="Z22" i="29"/>
  <c r="O21" i="29"/>
  <c r="Y21" i="29" s="1"/>
  <c r="X21" i="29"/>
  <c r="Q19" i="29"/>
  <c r="Z19" i="29"/>
  <c r="AM19" i="29"/>
  <c r="Z20" i="29"/>
  <c r="Q20" i="29"/>
  <c r="AM20" i="29"/>
  <c r="Z59" i="29"/>
  <c r="Q59" i="29"/>
  <c r="AM59" i="29"/>
  <c r="X22" i="29"/>
  <c r="O22" i="29"/>
  <c r="Y22" i="29" s="1"/>
  <c r="Z12" i="14"/>
  <c r="O59" i="29"/>
  <c r="Y59" i="29" s="1"/>
  <c r="X59" i="29"/>
  <c r="O20" i="29"/>
  <c r="Y20" i="29" s="1"/>
  <c r="X20" i="29"/>
  <c r="Q17" i="14"/>
  <c r="AA17" i="14" s="1"/>
  <c r="O16" i="14"/>
  <c r="Y16" i="14" s="1"/>
  <c r="Z17" i="14"/>
  <c r="X12" i="14"/>
  <c r="O14" i="14"/>
  <c r="Y14" i="14" s="1"/>
  <c r="AA103" i="30"/>
  <c r="M10" i="6" s="1"/>
  <c r="Z16" i="14"/>
  <c r="D10" i="6"/>
  <c r="O17" i="14"/>
  <c r="Y17" i="14" s="1"/>
  <c r="Z14" i="14"/>
  <c r="E26" i="6"/>
  <c r="D26" i="6"/>
  <c r="AM30" i="14"/>
  <c r="Z30" i="14"/>
  <c r="Q30" i="14"/>
  <c r="X62" i="14"/>
  <c r="O62" i="14"/>
  <c r="Y62" i="14" s="1"/>
  <c r="AM49" i="14"/>
  <c r="Z49" i="14"/>
  <c r="Q49" i="14"/>
  <c r="X34" i="14"/>
  <c r="O34" i="14"/>
  <c r="Y34" i="14" s="1"/>
  <c r="AM54" i="14"/>
  <c r="Q54" i="14"/>
  <c r="Z54" i="14"/>
  <c r="AM24" i="14"/>
  <c r="Z24" i="14"/>
  <c r="Q24" i="14"/>
  <c r="O48" i="14"/>
  <c r="Y48" i="14" s="1"/>
  <c r="X48" i="14"/>
  <c r="X41" i="14"/>
  <c r="O41" i="14"/>
  <c r="Y41" i="14" s="1"/>
  <c r="AM47" i="14"/>
  <c r="Q47" i="14"/>
  <c r="Z47" i="14"/>
  <c r="AM42" i="14"/>
  <c r="Z42" i="14"/>
  <c r="Q42" i="14"/>
  <c r="O43" i="14"/>
  <c r="Y43" i="14" s="1"/>
  <c r="X43" i="14"/>
  <c r="X32" i="14"/>
  <c r="O32" i="14"/>
  <c r="Y32" i="14" s="1"/>
  <c r="AM29" i="14"/>
  <c r="Z29" i="14"/>
  <c r="Q29" i="14"/>
  <c r="AM45" i="14"/>
  <c r="Q45" i="14"/>
  <c r="Z45" i="14"/>
  <c r="AM51" i="14"/>
  <c r="Z51" i="14"/>
  <c r="Q51" i="14"/>
  <c r="X55" i="14"/>
  <c r="O55" i="14"/>
  <c r="Y55" i="14" s="1"/>
  <c r="X56" i="14"/>
  <c r="O56" i="14"/>
  <c r="Y56" i="14" s="1"/>
  <c r="X33" i="14"/>
  <c r="O33" i="14"/>
  <c r="Y33" i="14" s="1"/>
  <c r="O49" i="14"/>
  <c r="Y49" i="14" s="1"/>
  <c r="X49" i="14"/>
  <c r="X65" i="14"/>
  <c r="O65" i="14"/>
  <c r="Y65" i="14" s="1"/>
  <c r="X59" i="14"/>
  <c r="O59" i="14"/>
  <c r="Y59" i="14" s="1"/>
  <c r="X31" i="14"/>
  <c r="O31" i="14"/>
  <c r="Y31" i="14" s="1"/>
  <c r="AM35" i="14"/>
  <c r="Z35" i="14"/>
  <c r="Q35" i="14"/>
  <c r="AM41" i="14"/>
  <c r="Z41" i="14"/>
  <c r="Q41" i="14"/>
  <c r="X47" i="14"/>
  <c r="O47" i="14"/>
  <c r="Y47" i="14" s="1"/>
  <c r="X42" i="14"/>
  <c r="O42" i="14"/>
  <c r="Y42" i="14" s="1"/>
  <c r="AM58" i="14"/>
  <c r="Q58" i="14"/>
  <c r="Z58" i="14"/>
  <c r="AM61" i="14"/>
  <c r="Z61" i="14"/>
  <c r="Q61" i="14"/>
  <c r="X63" i="14"/>
  <c r="O63" i="14"/>
  <c r="Y63" i="14" s="1"/>
  <c r="X60" i="14"/>
  <c r="O60" i="14"/>
  <c r="Y60" i="14" s="1"/>
  <c r="O37" i="14"/>
  <c r="Y37" i="14" s="1"/>
  <c r="X37" i="14"/>
  <c r="Q16" i="14"/>
  <c r="AN16" i="14" s="1"/>
  <c r="Q14" i="14"/>
  <c r="AA14" i="14" s="1"/>
  <c r="AM40" i="14"/>
  <c r="Z40" i="14"/>
  <c r="Q40" i="14"/>
  <c r="Z56" i="14"/>
  <c r="AM56" i="14"/>
  <c r="Q56" i="14"/>
  <c r="AM34" i="14"/>
  <c r="Z34" i="14"/>
  <c r="Q34" i="14"/>
  <c r="X44" i="14"/>
  <c r="O44" i="14"/>
  <c r="Y44" i="14" s="1"/>
  <c r="AM53" i="14"/>
  <c r="Q53" i="14"/>
  <c r="Z53" i="14"/>
  <c r="X38" i="14"/>
  <c r="O38" i="14"/>
  <c r="Y38" i="14" s="1"/>
  <c r="O54" i="14"/>
  <c r="Y54" i="14" s="1"/>
  <c r="X54" i="14"/>
  <c r="X24" i="14"/>
  <c r="O24" i="14"/>
  <c r="Y24" i="14" s="1"/>
  <c r="Z64" i="14"/>
  <c r="AM64" i="14"/>
  <c r="Q64" i="14"/>
  <c r="AM57" i="14"/>
  <c r="Q57" i="14"/>
  <c r="Z57" i="14"/>
  <c r="AM52" i="14"/>
  <c r="Q52" i="14"/>
  <c r="Z52" i="14"/>
  <c r="O51" i="14"/>
  <c r="Y51" i="14" s="1"/>
  <c r="X51" i="14"/>
  <c r="AM63" i="14"/>
  <c r="Z63" i="14"/>
  <c r="Q63" i="14"/>
  <c r="X39" i="14"/>
  <c r="O39" i="14"/>
  <c r="Y39" i="14" s="1"/>
  <c r="AM50" i="14"/>
  <c r="Q50" i="14"/>
  <c r="Z50" i="14"/>
  <c r="X50" i="14"/>
  <c r="O50" i="14"/>
  <c r="Y50" i="14" s="1"/>
  <c r="AM31" i="14"/>
  <c r="Z31" i="14"/>
  <c r="Q31" i="14"/>
  <c r="AM44" i="14"/>
  <c r="Z44" i="14"/>
  <c r="Q44" i="14"/>
  <c r="X57" i="14"/>
  <c r="O57" i="14"/>
  <c r="Y57" i="14" s="1"/>
  <c r="O52" i="14"/>
  <c r="Y52" i="14" s="1"/>
  <c r="X52" i="14"/>
  <c r="O45" i="14"/>
  <c r="Y45" i="14" s="1"/>
  <c r="X45" i="14"/>
  <c r="AM37" i="14"/>
  <c r="Z37" i="14"/>
  <c r="Q37" i="14"/>
  <c r="X30" i="14"/>
  <c r="O30" i="14"/>
  <c r="Y30" i="14" s="1"/>
  <c r="X46" i="14"/>
  <c r="O46" i="14"/>
  <c r="Y46" i="14" s="1"/>
  <c r="AM46" i="14"/>
  <c r="Z46" i="14"/>
  <c r="Q46" i="14"/>
  <c r="AM62" i="14"/>
  <c r="Q62" i="14"/>
  <c r="Z62" i="14"/>
  <c r="AM55" i="14"/>
  <c r="Z55" i="14"/>
  <c r="Q55" i="14"/>
  <c r="X40" i="14"/>
  <c r="O40" i="14"/>
  <c r="Y40" i="14" s="1"/>
  <c r="AM33" i="14"/>
  <c r="Q33" i="14"/>
  <c r="Z33" i="14"/>
  <c r="Z65" i="14"/>
  <c r="AM65" i="14"/>
  <c r="Q65" i="14"/>
  <c r="Z59" i="14"/>
  <c r="AM59" i="14"/>
  <c r="Q59" i="14"/>
  <c r="O53" i="14"/>
  <c r="Y53" i="14" s="1"/>
  <c r="X53" i="14"/>
  <c r="AA103" i="26"/>
  <c r="M26" i="6" s="1"/>
  <c r="AM38" i="14"/>
  <c r="Z38" i="14"/>
  <c r="Q38" i="14"/>
  <c r="X35" i="14"/>
  <c r="O35" i="14"/>
  <c r="Y35" i="14" s="1"/>
  <c r="Q48" i="14"/>
  <c r="AM48" i="14"/>
  <c r="Z48" i="14"/>
  <c r="O64" i="14"/>
  <c r="Y64" i="14" s="1"/>
  <c r="X64" i="14"/>
  <c r="X58" i="14"/>
  <c r="O58" i="14"/>
  <c r="Y58" i="14" s="1"/>
  <c r="AM43" i="14"/>
  <c r="Q43" i="14"/>
  <c r="Z43" i="14"/>
  <c r="AM32" i="14"/>
  <c r="Z32" i="14"/>
  <c r="Q32" i="14"/>
  <c r="X29" i="14"/>
  <c r="O29" i="14"/>
  <c r="Y29" i="14" s="1"/>
  <c r="X61" i="14"/>
  <c r="O61" i="14"/>
  <c r="Y61" i="14" s="1"/>
  <c r="AM60" i="14"/>
  <c r="Q60" i="14"/>
  <c r="Z60" i="14"/>
  <c r="AM39" i="14"/>
  <c r="Z39" i="14"/>
  <c r="Q39" i="14"/>
  <c r="AA15" i="14"/>
  <c r="AN15" i="14"/>
  <c r="AA12" i="14"/>
  <c r="AN12" i="14"/>
  <c r="O15" i="14"/>
  <c r="Y15" i="14" s="1"/>
  <c r="I19" i="2"/>
  <c r="H19" i="2"/>
  <c r="B32" i="32" l="1"/>
  <c r="AA16" i="14"/>
  <c r="AN17" i="14"/>
  <c r="AB103" i="26"/>
  <c r="P26" i="6"/>
  <c r="M8" i="29"/>
  <c r="M12" i="29"/>
  <c r="M54" i="29"/>
  <c r="M53" i="29"/>
  <c r="M52" i="29"/>
  <c r="M51" i="29"/>
  <c r="M50" i="29"/>
  <c r="M49" i="29"/>
  <c r="M48" i="29"/>
  <c r="M47" i="29"/>
  <c r="M46" i="29"/>
  <c r="M45" i="29"/>
  <c r="M44" i="29"/>
  <c r="M43" i="29"/>
  <c r="M42" i="29"/>
  <c r="M41" i="29"/>
  <c r="M40" i="29"/>
  <c r="M39" i="29"/>
  <c r="M38" i="29"/>
  <c r="M37" i="29"/>
  <c r="M36" i="29"/>
  <c r="M35" i="29"/>
  <c r="M34" i="29"/>
  <c r="M33" i="29"/>
  <c r="M32" i="29"/>
  <c r="M31" i="29"/>
  <c r="M30" i="29"/>
  <c r="M29" i="29"/>
  <c r="M28" i="29"/>
  <c r="M27" i="29"/>
  <c r="M26" i="29"/>
  <c r="M24" i="29"/>
  <c r="M14" i="29"/>
  <c r="M17" i="29"/>
  <c r="M13" i="29"/>
  <c r="AN20" i="29"/>
  <c r="AA20" i="29"/>
  <c r="AA19" i="29"/>
  <c r="AN19" i="29"/>
  <c r="AA59" i="29"/>
  <c r="AN59" i="29"/>
  <c r="AN22" i="29"/>
  <c r="AA22" i="29"/>
  <c r="AA21" i="29"/>
  <c r="AN21" i="29"/>
  <c r="AN14" i="14"/>
  <c r="AA39" i="14"/>
  <c r="AN39" i="14"/>
  <c r="AA59" i="14"/>
  <c r="AN59" i="14"/>
  <c r="AA37" i="14"/>
  <c r="AN37" i="14"/>
  <c r="AA31" i="14"/>
  <c r="AN31" i="14"/>
  <c r="AA64" i="14"/>
  <c r="AN64" i="14"/>
  <c r="AA40" i="14"/>
  <c r="AN40" i="14"/>
  <c r="AA61" i="14"/>
  <c r="AN61" i="14"/>
  <c r="AA58" i="14"/>
  <c r="AN58" i="14"/>
  <c r="M18" i="23"/>
  <c r="M17" i="23"/>
  <c r="M16" i="23"/>
  <c r="M11" i="23"/>
  <c r="M4" i="23"/>
  <c r="M24" i="11"/>
  <c r="M12" i="23"/>
  <c r="M14" i="23"/>
  <c r="M7" i="23"/>
  <c r="M6" i="23"/>
  <c r="M5" i="23"/>
  <c r="M15" i="23"/>
  <c r="M13" i="23"/>
  <c r="M10" i="23"/>
  <c r="M9" i="23"/>
  <c r="M8" i="23"/>
  <c r="M15" i="9"/>
  <c r="M10" i="11"/>
  <c r="M14" i="11"/>
  <c r="M22" i="11"/>
  <c r="M27" i="11"/>
  <c r="M11" i="11"/>
  <c r="M17" i="9"/>
  <c r="M12" i="11"/>
  <c r="M25" i="11"/>
  <c r="M20" i="9"/>
  <c r="M15" i="11"/>
  <c r="M23" i="11"/>
  <c r="M18" i="9"/>
  <c r="M13" i="11"/>
  <c r="M17" i="11"/>
  <c r="M26" i="11"/>
  <c r="M16" i="13"/>
  <c r="M16" i="9"/>
  <c r="M19" i="11"/>
  <c r="M13" i="13"/>
  <c r="AA38" i="14"/>
  <c r="AN38" i="14"/>
  <c r="AA50" i="14"/>
  <c r="AN50" i="14"/>
  <c r="AA63" i="14"/>
  <c r="AN63" i="14"/>
  <c r="AA57" i="14"/>
  <c r="AN57" i="14"/>
  <c r="AA53" i="14"/>
  <c r="AN53" i="14"/>
  <c r="AA34" i="14"/>
  <c r="AN34" i="14"/>
  <c r="AA35" i="14"/>
  <c r="AN35" i="14"/>
  <c r="AA42" i="14"/>
  <c r="AN42" i="14"/>
  <c r="AA47" i="14"/>
  <c r="AN47" i="14"/>
  <c r="AA32" i="14"/>
  <c r="AN32" i="14"/>
  <c r="AA43" i="14"/>
  <c r="AN43" i="14"/>
  <c r="AA48" i="14"/>
  <c r="AN48" i="14"/>
  <c r="AA65" i="14"/>
  <c r="AN65" i="14"/>
  <c r="AA33" i="14"/>
  <c r="AN33" i="14"/>
  <c r="AA55" i="14"/>
  <c r="AN55" i="14"/>
  <c r="AA62" i="14"/>
  <c r="AN62" i="14"/>
  <c r="AA41" i="14"/>
  <c r="AN41" i="14"/>
  <c r="AA29" i="14"/>
  <c r="AN29" i="14"/>
  <c r="M5" i="10"/>
  <c r="R5" i="10" s="1"/>
  <c r="M14" i="9"/>
  <c r="AA60" i="14"/>
  <c r="AN60" i="14"/>
  <c r="AA52" i="14"/>
  <c r="AN52" i="14"/>
  <c r="AA24" i="14"/>
  <c r="AN24" i="14"/>
  <c r="AA54" i="14"/>
  <c r="AN54" i="14"/>
  <c r="AA49" i="14"/>
  <c r="AN49" i="14"/>
  <c r="AA46" i="14"/>
  <c r="AN46" i="14"/>
  <c r="AA44" i="14"/>
  <c r="AN44" i="14"/>
  <c r="AA56" i="14"/>
  <c r="AN56" i="14"/>
  <c r="AA51" i="14"/>
  <c r="AN51" i="14"/>
  <c r="AA45" i="14"/>
  <c r="AN45" i="14"/>
  <c r="AA30" i="14"/>
  <c r="AN30" i="14"/>
  <c r="I20" i="2"/>
  <c r="G24" i="2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F25" i="2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H20" i="2"/>
  <c r="W24" i="29" l="1"/>
  <c r="AC24" i="29"/>
  <c r="AD24" i="29" s="1"/>
  <c r="AF24" i="29"/>
  <c r="AG24" i="29" s="1"/>
  <c r="N24" i="29"/>
  <c r="AI24" i="29"/>
  <c r="AJ24" i="29" s="1"/>
  <c r="R24" i="29"/>
  <c r="S24" i="29"/>
  <c r="P24" i="29"/>
  <c r="W29" i="29"/>
  <c r="S29" i="29"/>
  <c r="N29" i="29"/>
  <c r="AF29" i="29"/>
  <c r="AG29" i="29" s="1"/>
  <c r="AC29" i="29"/>
  <c r="AD29" i="29" s="1"/>
  <c r="R29" i="29"/>
  <c r="P29" i="29"/>
  <c r="AI29" i="29"/>
  <c r="AJ29" i="29" s="1"/>
  <c r="W33" i="29"/>
  <c r="R33" i="29"/>
  <c r="AI33" i="29"/>
  <c r="AJ33" i="29" s="1"/>
  <c r="P33" i="29"/>
  <c r="AF33" i="29"/>
  <c r="AG33" i="29" s="1"/>
  <c r="N33" i="29"/>
  <c r="AC33" i="29"/>
  <c r="AD33" i="29" s="1"/>
  <c r="S33" i="29"/>
  <c r="W37" i="29"/>
  <c r="R37" i="29"/>
  <c r="P37" i="29"/>
  <c r="AC37" i="29"/>
  <c r="AD37" i="29" s="1"/>
  <c r="AI37" i="29"/>
  <c r="AJ37" i="29" s="1"/>
  <c r="AF37" i="29"/>
  <c r="AG37" i="29" s="1"/>
  <c r="N37" i="29"/>
  <c r="S37" i="29"/>
  <c r="W41" i="29"/>
  <c r="R41" i="29"/>
  <c r="AC41" i="29"/>
  <c r="AD41" i="29" s="1"/>
  <c r="AF41" i="29"/>
  <c r="AG41" i="29" s="1"/>
  <c r="AI41" i="29"/>
  <c r="AJ41" i="29" s="1"/>
  <c r="P41" i="29"/>
  <c r="N41" i="29"/>
  <c r="S41" i="29"/>
  <c r="W45" i="29"/>
  <c r="AI45" i="29"/>
  <c r="AJ45" i="29" s="1"/>
  <c r="S45" i="29"/>
  <c r="N45" i="29"/>
  <c r="AC45" i="29"/>
  <c r="AD45" i="29" s="1"/>
  <c r="R45" i="29"/>
  <c r="P45" i="29"/>
  <c r="AF45" i="29"/>
  <c r="AG45" i="29" s="1"/>
  <c r="R49" i="29"/>
  <c r="AC49" i="29"/>
  <c r="AD49" i="29" s="1"/>
  <c r="W49" i="29"/>
  <c r="S49" i="29"/>
  <c r="AF49" i="29"/>
  <c r="AG49" i="29" s="1"/>
  <c r="AI49" i="29"/>
  <c r="AJ49" i="29" s="1"/>
  <c r="P49" i="29"/>
  <c r="N49" i="29"/>
  <c r="W53" i="29"/>
  <c r="AI53" i="29"/>
  <c r="AJ53" i="29" s="1"/>
  <c r="S53" i="29"/>
  <c r="R53" i="29"/>
  <c r="P53" i="29"/>
  <c r="N53" i="29"/>
  <c r="AF53" i="29"/>
  <c r="AG53" i="29" s="1"/>
  <c r="AC53" i="29"/>
  <c r="AD53" i="29" s="1"/>
  <c r="W13" i="29"/>
  <c r="N13" i="29"/>
  <c r="AI13" i="29"/>
  <c r="AJ13" i="29" s="1"/>
  <c r="AF13" i="29"/>
  <c r="AG13" i="29" s="1"/>
  <c r="P13" i="29"/>
  <c r="AC13" i="29"/>
  <c r="AD13" i="29" s="1"/>
  <c r="S13" i="29"/>
  <c r="R13" i="29"/>
  <c r="W26" i="29"/>
  <c r="AI26" i="29"/>
  <c r="AJ26" i="29" s="1"/>
  <c r="AC26" i="29"/>
  <c r="AD26" i="29" s="1"/>
  <c r="P26" i="29"/>
  <c r="AF26" i="29"/>
  <c r="AG26" i="29" s="1"/>
  <c r="N26" i="29"/>
  <c r="S26" i="29"/>
  <c r="R26" i="29"/>
  <c r="W30" i="29"/>
  <c r="N30" i="29"/>
  <c r="AI30" i="29"/>
  <c r="AJ30" i="29" s="1"/>
  <c r="AF30" i="29"/>
  <c r="AG30" i="29" s="1"/>
  <c r="AC30" i="29"/>
  <c r="AD30" i="29" s="1"/>
  <c r="S30" i="29"/>
  <c r="P30" i="29"/>
  <c r="R30" i="29"/>
  <c r="W34" i="29"/>
  <c r="AF34" i="29"/>
  <c r="AG34" i="29" s="1"/>
  <c r="P34" i="29"/>
  <c r="R34" i="29"/>
  <c r="AC34" i="29"/>
  <c r="AD34" i="29" s="1"/>
  <c r="AI34" i="29"/>
  <c r="AJ34" i="29" s="1"/>
  <c r="S34" i="29"/>
  <c r="N34" i="29"/>
  <c r="W38" i="29"/>
  <c r="R38" i="29"/>
  <c r="AI38" i="29"/>
  <c r="AJ38" i="29" s="1"/>
  <c r="AC38" i="29"/>
  <c r="AD38" i="29" s="1"/>
  <c r="S38" i="29"/>
  <c r="AF38" i="29"/>
  <c r="AG38" i="29" s="1"/>
  <c r="P38" i="29"/>
  <c r="N38" i="29"/>
  <c r="W42" i="29"/>
  <c r="S42" i="29"/>
  <c r="P42" i="29"/>
  <c r="N42" i="29"/>
  <c r="AF42" i="29"/>
  <c r="AG42" i="29" s="1"/>
  <c r="AI42" i="29"/>
  <c r="AJ42" i="29" s="1"/>
  <c r="R42" i="29"/>
  <c r="AC42" i="29"/>
  <c r="AD42" i="29" s="1"/>
  <c r="R46" i="29"/>
  <c r="P46" i="29"/>
  <c r="N46" i="29"/>
  <c r="AI46" i="29"/>
  <c r="AJ46" i="29" s="1"/>
  <c r="S46" i="29"/>
  <c r="AF46" i="29"/>
  <c r="AG46" i="29" s="1"/>
  <c r="AC46" i="29"/>
  <c r="AD46" i="29" s="1"/>
  <c r="W46" i="29"/>
  <c r="W50" i="29"/>
  <c r="N50" i="29"/>
  <c r="P50" i="29"/>
  <c r="R50" i="29"/>
  <c r="AI50" i="29"/>
  <c r="AJ50" i="29" s="1"/>
  <c r="AC50" i="29"/>
  <c r="AD50" i="29" s="1"/>
  <c r="AF50" i="29"/>
  <c r="AG50" i="29" s="1"/>
  <c r="S50" i="29"/>
  <c r="W54" i="29"/>
  <c r="N54" i="29"/>
  <c r="P54" i="29"/>
  <c r="R54" i="29"/>
  <c r="S54" i="29"/>
  <c r="AC54" i="29"/>
  <c r="AD54" i="29" s="1"/>
  <c r="AI54" i="29"/>
  <c r="AJ54" i="29" s="1"/>
  <c r="AF54" i="29"/>
  <c r="AG54" i="29" s="1"/>
  <c r="M10" i="29"/>
  <c r="M15" i="29"/>
  <c r="M16" i="29"/>
  <c r="M9" i="29"/>
  <c r="M11" i="29"/>
  <c r="W17" i="29"/>
  <c r="N17" i="29"/>
  <c r="P17" i="29"/>
  <c r="S17" i="29"/>
  <c r="R17" i="29"/>
  <c r="AC17" i="29"/>
  <c r="AD17" i="29" s="1"/>
  <c r="AI17" i="29"/>
  <c r="AJ17" i="29" s="1"/>
  <c r="AF17" i="29"/>
  <c r="AG17" i="29" s="1"/>
  <c r="W27" i="29"/>
  <c r="P27" i="29"/>
  <c r="N27" i="29"/>
  <c r="S27" i="29"/>
  <c r="AC27" i="29"/>
  <c r="AD27" i="29" s="1"/>
  <c r="AF27" i="29"/>
  <c r="AG27" i="29" s="1"/>
  <c r="R27" i="29"/>
  <c r="AI27" i="29"/>
  <c r="AJ27" i="29" s="1"/>
  <c r="W31" i="29"/>
  <c r="R31" i="29"/>
  <c r="S31" i="29"/>
  <c r="P31" i="29"/>
  <c r="N31" i="29"/>
  <c r="AC31" i="29"/>
  <c r="AD31" i="29" s="1"/>
  <c r="AI31" i="29"/>
  <c r="AJ31" i="29" s="1"/>
  <c r="AF31" i="29"/>
  <c r="AG31" i="29" s="1"/>
  <c r="W35" i="29"/>
  <c r="R35" i="29"/>
  <c r="P35" i="29"/>
  <c r="N35" i="29"/>
  <c r="AC35" i="29"/>
  <c r="AD35" i="29" s="1"/>
  <c r="AI35" i="29"/>
  <c r="AJ35" i="29" s="1"/>
  <c r="AF35" i="29"/>
  <c r="AG35" i="29" s="1"/>
  <c r="S35" i="29"/>
  <c r="W39" i="29"/>
  <c r="AF39" i="29"/>
  <c r="AG39" i="29" s="1"/>
  <c r="AI39" i="29"/>
  <c r="AJ39" i="29" s="1"/>
  <c r="R39" i="29"/>
  <c r="P39" i="29"/>
  <c r="N39" i="29"/>
  <c r="S39" i="29"/>
  <c r="AC39" i="29"/>
  <c r="AD39" i="29" s="1"/>
  <c r="S43" i="29"/>
  <c r="R43" i="29"/>
  <c r="AF43" i="29"/>
  <c r="AG43" i="29" s="1"/>
  <c r="P43" i="29"/>
  <c r="N43" i="29"/>
  <c r="AI43" i="29"/>
  <c r="AJ43" i="29" s="1"/>
  <c r="AC43" i="29"/>
  <c r="AD43" i="29" s="1"/>
  <c r="W43" i="29"/>
  <c r="W47" i="29"/>
  <c r="AI47" i="29"/>
  <c r="AJ47" i="29" s="1"/>
  <c r="P47" i="29"/>
  <c r="R47" i="29"/>
  <c r="N47" i="29"/>
  <c r="AF47" i="29"/>
  <c r="AG47" i="29" s="1"/>
  <c r="AC47" i="29"/>
  <c r="AD47" i="29" s="1"/>
  <c r="S47" i="29"/>
  <c r="W51" i="29"/>
  <c r="R51" i="29"/>
  <c r="N51" i="29"/>
  <c r="P51" i="29"/>
  <c r="AF51" i="29"/>
  <c r="AG51" i="29" s="1"/>
  <c r="AI51" i="29"/>
  <c r="AJ51" i="29" s="1"/>
  <c r="AC51" i="29"/>
  <c r="AD51" i="29" s="1"/>
  <c r="S51" i="29"/>
  <c r="W12" i="29"/>
  <c r="AI12" i="29"/>
  <c r="AJ12" i="29" s="1"/>
  <c r="R12" i="29"/>
  <c r="S12" i="29"/>
  <c r="N12" i="29"/>
  <c r="AF12" i="29"/>
  <c r="AG12" i="29" s="1"/>
  <c r="P12" i="29"/>
  <c r="AC12" i="29"/>
  <c r="AD12" i="29" s="1"/>
  <c r="W14" i="29"/>
  <c r="AC14" i="29"/>
  <c r="AD14" i="29" s="1"/>
  <c r="N14" i="29"/>
  <c r="AF14" i="29"/>
  <c r="AG14" i="29" s="1"/>
  <c r="P14" i="29"/>
  <c r="R14" i="29"/>
  <c r="AI14" i="29"/>
  <c r="AJ14" i="29" s="1"/>
  <c r="S14" i="29"/>
  <c r="R28" i="29"/>
  <c r="S28" i="29"/>
  <c r="AI28" i="29"/>
  <c r="AJ28" i="29" s="1"/>
  <c r="P28" i="29"/>
  <c r="AC28" i="29"/>
  <c r="AD28" i="29" s="1"/>
  <c r="AF28" i="29"/>
  <c r="AG28" i="29" s="1"/>
  <c r="N28" i="29"/>
  <c r="W28" i="29"/>
  <c r="W32" i="29"/>
  <c r="AF32" i="29"/>
  <c r="AG32" i="29" s="1"/>
  <c r="R32" i="29"/>
  <c r="P32" i="29"/>
  <c r="AC32" i="29"/>
  <c r="AD32" i="29" s="1"/>
  <c r="S32" i="29"/>
  <c r="AI32" i="29"/>
  <c r="AJ32" i="29" s="1"/>
  <c r="N32" i="29"/>
  <c r="W36" i="29"/>
  <c r="P36" i="29"/>
  <c r="R36" i="29"/>
  <c r="S36" i="29"/>
  <c r="AC36" i="29"/>
  <c r="AD36" i="29" s="1"/>
  <c r="AF36" i="29"/>
  <c r="AG36" i="29" s="1"/>
  <c r="N36" i="29"/>
  <c r="AI36" i="29"/>
  <c r="AJ36" i="29" s="1"/>
  <c r="W40" i="29"/>
  <c r="S40" i="29"/>
  <c r="AI40" i="29"/>
  <c r="AJ40" i="29" s="1"/>
  <c r="P40" i="29"/>
  <c r="AF40" i="29"/>
  <c r="AG40" i="29" s="1"/>
  <c r="AC40" i="29"/>
  <c r="AD40" i="29" s="1"/>
  <c r="R40" i="29"/>
  <c r="N40" i="29"/>
  <c r="W44" i="29"/>
  <c r="S44" i="29"/>
  <c r="P44" i="29"/>
  <c r="AC44" i="29"/>
  <c r="AD44" i="29" s="1"/>
  <c r="R44" i="29"/>
  <c r="AF44" i="29"/>
  <c r="AG44" i="29" s="1"/>
  <c r="AI44" i="29"/>
  <c r="AJ44" i="29" s="1"/>
  <c r="N44" i="29"/>
  <c r="W48" i="29"/>
  <c r="S48" i="29"/>
  <c r="AI48" i="29"/>
  <c r="AJ48" i="29" s="1"/>
  <c r="AF48" i="29"/>
  <c r="AG48" i="29" s="1"/>
  <c r="P48" i="29"/>
  <c r="R48" i="29"/>
  <c r="N48" i="29"/>
  <c r="AC48" i="29"/>
  <c r="AD48" i="29" s="1"/>
  <c r="W52" i="29"/>
  <c r="AI52" i="29"/>
  <c r="AJ52" i="29" s="1"/>
  <c r="N52" i="29"/>
  <c r="AC52" i="29"/>
  <c r="AD52" i="29" s="1"/>
  <c r="P52" i="29"/>
  <c r="S52" i="29"/>
  <c r="AF52" i="29"/>
  <c r="AG52" i="29" s="1"/>
  <c r="R52" i="29"/>
  <c r="W8" i="29"/>
  <c r="S8" i="29"/>
  <c r="AC8" i="29"/>
  <c r="P8" i="29"/>
  <c r="R8" i="29"/>
  <c r="N8" i="29"/>
  <c r="AF8" i="29"/>
  <c r="AI8" i="29"/>
  <c r="AI5" i="10"/>
  <c r="AJ5" i="10" s="1"/>
  <c r="AC16" i="13"/>
  <c r="AD16" i="13" s="1"/>
  <c r="R16" i="13"/>
  <c r="S16" i="13"/>
  <c r="N16" i="13"/>
  <c r="AF16" i="13"/>
  <c r="AG16" i="13" s="1"/>
  <c r="W16" i="13"/>
  <c r="P16" i="13"/>
  <c r="AI16" i="13"/>
  <c r="AJ16" i="13" s="1"/>
  <c r="AF18" i="9"/>
  <c r="AG18" i="9" s="1"/>
  <c r="R18" i="9"/>
  <c r="W18" i="9"/>
  <c r="S18" i="9"/>
  <c r="N18" i="9"/>
  <c r="AI18" i="9"/>
  <c r="AJ18" i="9" s="1"/>
  <c r="P18" i="9"/>
  <c r="AC18" i="9"/>
  <c r="AD18" i="9" s="1"/>
  <c r="W27" i="11"/>
  <c r="R27" i="11"/>
  <c r="AF27" i="11"/>
  <c r="AG27" i="11" s="1"/>
  <c r="S27" i="11"/>
  <c r="AI27" i="11"/>
  <c r="AJ27" i="11" s="1"/>
  <c r="AC27" i="11"/>
  <c r="AD27" i="11" s="1"/>
  <c r="W15" i="9"/>
  <c r="P15" i="9"/>
  <c r="S15" i="9"/>
  <c r="R15" i="9"/>
  <c r="AC15" i="9"/>
  <c r="AD15" i="9" s="1"/>
  <c r="AI15" i="9"/>
  <c r="AJ15" i="9" s="1"/>
  <c r="AF15" i="9"/>
  <c r="AG15" i="9" s="1"/>
  <c r="N15" i="9"/>
  <c r="P7" i="23"/>
  <c r="N7" i="23"/>
  <c r="W7" i="23"/>
  <c r="AF7" i="23"/>
  <c r="AG7" i="23" s="1"/>
  <c r="AC7" i="23"/>
  <c r="AD7" i="23" s="1"/>
  <c r="S7" i="23"/>
  <c r="AI7" i="23"/>
  <c r="AJ7" i="23" s="1"/>
  <c r="R7" i="23"/>
  <c r="W4" i="23"/>
  <c r="P4" i="23"/>
  <c r="AI4" i="23"/>
  <c r="R4" i="23"/>
  <c r="AF4" i="23"/>
  <c r="AC4" i="23"/>
  <c r="N4" i="23"/>
  <c r="S4" i="23"/>
  <c r="S5" i="10"/>
  <c r="W19" i="11"/>
  <c r="AI19" i="11"/>
  <c r="AJ19" i="11" s="1"/>
  <c r="R19" i="11"/>
  <c r="AF19" i="11"/>
  <c r="AG19" i="11" s="1"/>
  <c r="S19" i="11"/>
  <c r="AC19" i="11"/>
  <c r="AD19" i="11" s="1"/>
  <c r="W17" i="11"/>
  <c r="AF17" i="11"/>
  <c r="AG17" i="11" s="1"/>
  <c r="S17" i="11"/>
  <c r="R17" i="11"/>
  <c r="AI17" i="11"/>
  <c r="AJ17" i="11" s="1"/>
  <c r="AC17" i="11"/>
  <c r="AD17" i="11" s="1"/>
  <c r="W15" i="11"/>
  <c r="R15" i="11"/>
  <c r="S15" i="11"/>
  <c r="AI15" i="11"/>
  <c r="AJ15" i="11" s="1"/>
  <c r="AF15" i="11"/>
  <c r="AG15" i="11" s="1"/>
  <c r="AC15" i="11"/>
  <c r="AD15" i="11" s="1"/>
  <c r="W17" i="9"/>
  <c r="AC17" i="9"/>
  <c r="AD17" i="9" s="1"/>
  <c r="N17" i="9"/>
  <c r="AI17" i="9"/>
  <c r="AJ17" i="9" s="1"/>
  <c r="P17" i="9"/>
  <c r="R17" i="9"/>
  <c r="AF17" i="9"/>
  <c r="AG17" i="9" s="1"/>
  <c r="S17" i="9"/>
  <c r="W14" i="11"/>
  <c r="S14" i="11"/>
  <c r="AI14" i="11"/>
  <c r="AJ14" i="11" s="1"/>
  <c r="AC14" i="11"/>
  <c r="AD14" i="11" s="1"/>
  <c r="AF14" i="11"/>
  <c r="AG14" i="11" s="1"/>
  <c r="R14" i="11"/>
  <c r="P9" i="23"/>
  <c r="AI9" i="23"/>
  <c r="AJ9" i="23" s="1"/>
  <c r="R9" i="23"/>
  <c r="AF9" i="23"/>
  <c r="AG9" i="23" s="1"/>
  <c r="W9" i="23"/>
  <c r="S9" i="23"/>
  <c r="AC9" i="23"/>
  <c r="AD9" i="23" s="1"/>
  <c r="N9" i="23"/>
  <c r="AF5" i="23"/>
  <c r="AG5" i="23" s="1"/>
  <c r="W5" i="23"/>
  <c r="N5" i="23"/>
  <c r="AI5" i="23"/>
  <c r="AJ5" i="23" s="1"/>
  <c r="P5" i="23"/>
  <c r="R5" i="23"/>
  <c r="S5" i="23"/>
  <c r="AC5" i="23"/>
  <c r="AD5" i="23" s="1"/>
  <c r="P12" i="23"/>
  <c r="W12" i="23"/>
  <c r="R12" i="23"/>
  <c r="AF12" i="23"/>
  <c r="AG12" i="23" s="1"/>
  <c r="AC12" i="23"/>
  <c r="AD12" i="23" s="1"/>
  <c r="S12" i="23"/>
  <c r="N12" i="23"/>
  <c r="AI12" i="23"/>
  <c r="AJ12" i="23" s="1"/>
  <c r="P16" i="23"/>
  <c r="AC16" i="23"/>
  <c r="AD16" i="23" s="1"/>
  <c r="W16" i="23"/>
  <c r="AF16" i="23"/>
  <c r="AG16" i="23" s="1"/>
  <c r="R16" i="23"/>
  <c r="N16" i="23"/>
  <c r="AI16" i="23"/>
  <c r="AJ16" i="23" s="1"/>
  <c r="S16" i="23"/>
  <c r="AG5" i="10"/>
  <c r="W5" i="10"/>
  <c r="M8" i="11"/>
  <c r="AI8" i="11" s="1"/>
  <c r="AJ8" i="11" s="1"/>
  <c r="M6" i="24"/>
  <c r="M5" i="24"/>
  <c r="M4" i="24"/>
  <c r="W14" i="9"/>
  <c r="AF14" i="9"/>
  <c r="AG14" i="9" s="1"/>
  <c r="N14" i="9"/>
  <c r="S14" i="9"/>
  <c r="P14" i="9"/>
  <c r="AI14" i="9"/>
  <c r="AJ14" i="9" s="1"/>
  <c r="AC14" i="9"/>
  <c r="AD14" i="9" s="1"/>
  <c r="R14" i="9"/>
  <c r="AC16" i="9"/>
  <c r="AD16" i="9" s="1"/>
  <c r="S16" i="9"/>
  <c r="N16" i="9"/>
  <c r="AF16" i="9"/>
  <c r="AG16" i="9" s="1"/>
  <c r="W16" i="9"/>
  <c r="AI16" i="9"/>
  <c r="AJ16" i="9" s="1"/>
  <c r="R16" i="9"/>
  <c r="P16" i="9"/>
  <c r="W13" i="11"/>
  <c r="AF13" i="11"/>
  <c r="AG13" i="11" s="1"/>
  <c r="AC13" i="11"/>
  <c r="AD13" i="11" s="1"/>
  <c r="S13" i="11"/>
  <c r="R13" i="11"/>
  <c r="AI13" i="11"/>
  <c r="AJ13" i="11" s="1"/>
  <c r="W20" i="9"/>
  <c r="AF20" i="9"/>
  <c r="AG20" i="9" s="1"/>
  <c r="S20" i="9"/>
  <c r="AC20" i="9"/>
  <c r="AD20" i="9" s="1"/>
  <c r="N20" i="9"/>
  <c r="AI20" i="9"/>
  <c r="AJ20" i="9" s="1"/>
  <c r="P20" i="9"/>
  <c r="R20" i="9"/>
  <c r="W11" i="11"/>
  <c r="AF11" i="11"/>
  <c r="AG11" i="11" s="1"/>
  <c r="AI11" i="11"/>
  <c r="AJ11" i="11" s="1"/>
  <c r="S11" i="11"/>
  <c r="R11" i="11"/>
  <c r="AC11" i="11"/>
  <c r="AD11" i="11" s="1"/>
  <c r="W10" i="11"/>
  <c r="AF10" i="11"/>
  <c r="AG10" i="11" s="1"/>
  <c r="AI10" i="11"/>
  <c r="AJ10" i="11" s="1"/>
  <c r="S10" i="11"/>
  <c r="R10" i="11"/>
  <c r="AC10" i="11"/>
  <c r="AD10" i="11" s="1"/>
  <c r="P10" i="23"/>
  <c r="N10" i="23"/>
  <c r="S10" i="23"/>
  <c r="R10" i="23"/>
  <c r="AI10" i="23"/>
  <c r="AJ10" i="23" s="1"/>
  <c r="W10" i="23"/>
  <c r="AF10" i="23"/>
  <c r="AG10" i="23" s="1"/>
  <c r="AC10" i="23"/>
  <c r="AD10" i="23" s="1"/>
  <c r="P6" i="23"/>
  <c r="W6" i="23"/>
  <c r="AC6" i="23"/>
  <c r="AD6" i="23" s="1"/>
  <c r="AI6" i="23"/>
  <c r="AJ6" i="23" s="1"/>
  <c r="N6" i="23"/>
  <c r="AF6" i="23"/>
  <c r="AG6" i="23" s="1"/>
  <c r="R6" i="23"/>
  <c r="S6" i="23"/>
  <c r="W24" i="11"/>
  <c r="AF24" i="11"/>
  <c r="AG24" i="11" s="1"/>
  <c r="S24" i="11"/>
  <c r="AC24" i="11"/>
  <c r="AD24" i="11" s="1"/>
  <c r="R24" i="11"/>
  <c r="AI24" i="11"/>
  <c r="AJ24" i="11" s="1"/>
  <c r="W17" i="23"/>
  <c r="AC17" i="23"/>
  <c r="AD17" i="23" s="1"/>
  <c r="N17" i="23"/>
  <c r="R17" i="23"/>
  <c r="AF17" i="23"/>
  <c r="AG17" i="23" s="1"/>
  <c r="AI17" i="23"/>
  <c r="AJ17" i="23" s="1"/>
  <c r="S17" i="23"/>
  <c r="P17" i="23"/>
  <c r="W25" i="11"/>
  <c r="R25" i="11"/>
  <c r="S25" i="11"/>
  <c r="AC25" i="11"/>
  <c r="AD25" i="11" s="1"/>
  <c r="AF25" i="11"/>
  <c r="AG25" i="11" s="1"/>
  <c r="AI25" i="11"/>
  <c r="AJ25" i="11" s="1"/>
  <c r="N13" i="23"/>
  <c r="P13" i="23"/>
  <c r="AC13" i="23"/>
  <c r="AD13" i="23" s="1"/>
  <c r="R13" i="23"/>
  <c r="AI13" i="23"/>
  <c r="AJ13" i="23" s="1"/>
  <c r="W13" i="23"/>
  <c r="S13" i="23"/>
  <c r="AF13" i="23"/>
  <c r="AG13" i="23" s="1"/>
  <c r="N18" i="23"/>
  <c r="W18" i="23"/>
  <c r="AI18" i="23"/>
  <c r="AJ18" i="23" s="1"/>
  <c r="S18" i="23"/>
  <c r="AC18" i="23"/>
  <c r="AD18" i="23" s="1"/>
  <c r="P18" i="23"/>
  <c r="AF18" i="23"/>
  <c r="AG18" i="23" s="1"/>
  <c r="R18" i="23"/>
  <c r="W13" i="13"/>
  <c r="N13" i="13"/>
  <c r="AF13" i="13"/>
  <c r="AG13" i="13" s="1"/>
  <c r="S13" i="13"/>
  <c r="AC13" i="13"/>
  <c r="AD13" i="13" s="1"/>
  <c r="AI13" i="13"/>
  <c r="AJ13" i="13" s="1"/>
  <c r="R13" i="13"/>
  <c r="P13" i="13"/>
  <c r="W26" i="11"/>
  <c r="AF26" i="11"/>
  <c r="AG26" i="11" s="1"/>
  <c r="S26" i="11"/>
  <c r="R26" i="11"/>
  <c r="AI26" i="11"/>
  <c r="AJ26" i="11" s="1"/>
  <c r="AC26" i="11"/>
  <c r="AD26" i="11" s="1"/>
  <c r="W23" i="11"/>
  <c r="R23" i="11"/>
  <c r="AF23" i="11"/>
  <c r="AG23" i="11" s="1"/>
  <c r="AI23" i="11"/>
  <c r="AJ23" i="11" s="1"/>
  <c r="AC23" i="11"/>
  <c r="AD23" i="11" s="1"/>
  <c r="S23" i="11"/>
  <c r="W12" i="11"/>
  <c r="AI12" i="11"/>
  <c r="AJ12" i="11" s="1"/>
  <c r="AF12" i="11"/>
  <c r="AG12" i="11" s="1"/>
  <c r="S12" i="11"/>
  <c r="R12" i="11"/>
  <c r="AC12" i="11"/>
  <c r="AD12" i="11" s="1"/>
  <c r="W22" i="11"/>
  <c r="AI22" i="11"/>
  <c r="AJ22" i="11" s="1"/>
  <c r="AC22" i="11"/>
  <c r="AD22" i="11" s="1"/>
  <c r="R22" i="11"/>
  <c r="S22" i="11"/>
  <c r="AF22" i="11"/>
  <c r="AG22" i="11" s="1"/>
  <c r="P8" i="23"/>
  <c r="AI8" i="23"/>
  <c r="AJ8" i="23" s="1"/>
  <c r="S8" i="23"/>
  <c r="R8" i="23"/>
  <c r="AF8" i="23"/>
  <c r="AG8" i="23" s="1"/>
  <c r="W8" i="23"/>
  <c r="N8" i="23"/>
  <c r="AC8" i="23"/>
  <c r="AD8" i="23" s="1"/>
  <c r="P15" i="23"/>
  <c r="W15" i="23"/>
  <c r="N15" i="23"/>
  <c r="R15" i="23"/>
  <c r="AF15" i="23"/>
  <c r="AG15" i="23" s="1"/>
  <c r="AI15" i="23"/>
  <c r="AJ15" i="23" s="1"/>
  <c r="S15" i="23"/>
  <c r="AC15" i="23"/>
  <c r="AD15" i="23" s="1"/>
  <c r="N14" i="23"/>
  <c r="P14" i="23"/>
  <c r="AF14" i="23"/>
  <c r="AG14" i="23" s="1"/>
  <c r="W14" i="23"/>
  <c r="AI14" i="23"/>
  <c r="AJ14" i="23" s="1"/>
  <c r="S14" i="23"/>
  <c r="AC14" i="23"/>
  <c r="AD14" i="23" s="1"/>
  <c r="R14" i="23"/>
  <c r="P11" i="23"/>
  <c r="N11" i="23"/>
  <c r="AI11" i="23"/>
  <c r="AJ11" i="23" s="1"/>
  <c r="W11" i="23"/>
  <c r="AC11" i="23"/>
  <c r="AD11" i="23" s="1"/>
  <c r="S11" i="23"/>
  <c r="AF11" i="23"/>
  <c r="AG11" i="23" s="1"/>
  <c r="R11" i="23"/>
  <c r="M5" i="11"/>
  <c r="M9" i="11"/>
  <c r="S9" i="11" s="1"/>
  <c r="M7" i="11"/>
  <c r="AF7" i="11" s="1"/>
  <c r="AG7" i="11" s="1"/>
  <c r="M4" i="11"/>
  <c r="AC4" i="11" s="1"/>
  <c r="M6" i="11"/>
  <c r="S6" i="11" s="1"/>
  <c r="I21" i="2"/>
  <c r="M4" i="15" s="1"/>
  <c r="R8" i="11"/>
  <c r="H21" i="2"/>
  <c r="H22" i="2" s="1"/>
  <c r="H23" i="2" s="1"/>
  <c r="O4" i="10"/>
  <c r="Y4" i="10" s="1"/>
  <c r="X4" i="10"/>
  <c r="Z5" i="10"/>
  <c r="AB5" i="10" s="1"/>
  <c r="AC5" i="10" s="1"/>
  <c r="Q5" i="10"/>
  <c r="AA5" i="10" s="1"/>
  <c r="Q4" i="10"/>
  <c r="AA4" i="10" s="1"/>
  <c r="Z4" i="10"/>
  <c r="AB4" i="10" s="1"/>
  <c r="X5" i="10"/>
  <c r="O5" i="10"/>
  <c r="Y5" i="10" s="1"/>
  <c r="AC8" i="11" l="1"/>
  <c r="AD8" i="11" s="1"/>
  <c r="AD5" i="10"/>
  <c r="AC4" i="10"/>
  <c r="AB103" i="10"/>
  <c r="AC103" i="10" s="1"/>
  <c r="AG8" i="29"/>
  <c r="AD8" i="29"/>
  <c r="X52" i="29"/>
  <c r="O52" i="29"/>
  <c r="Y52" i="29" s="1"/>
  <c r="O48" i="29"/>
  <c r="Y48" i="29" s="1"/>
  <c r="X48" i="29"/>
  <c r="AM44" i="29"/>
  <c r="Z44" i="29"/>
  <c r="Q44" i="29"/>
  <c r="X36" i="29"/>
  <c r="O36" i="29"/>
  <c r="Y36" i="29" s="1"/>
  <c r="X28" i="29"/>
  <c r="O28" i="29"/>
  <c r="Y28" i="29" s="1"/>
  <c r="X14" i="29"/>
  <c r="O14" i="29"/>
  <c r="Y14" i="29" s="1"/>
  <c r="Q12" i="29"/>
  <c r="AM12" i="29"/>
  <c r="Z12" i="29"/>
  <c r="X51" i="29"/>
  <c r="O51" i="29"/>
  <c r="Y51" i="29" s="1"/>
  <c r="AM47" i="29"/>
  <c r="Q47" i="29"/>
  <c r="Z47" i="29"/>
  <c r="AM35" i="29"/>
  <c r="Z35" i="29"/>
  <c r="Q35" i="29"/>
  <c r="O27" i="29"/>
  <c r="Y27" i="29" s="1"/>
  <c r="X27" i="29"/>
  <c r="AM17" i="29"/>
  <c r="Z17" i="29"/>
  <c r="Q17" i="29"/>
  <c r="AI9" i="29"/>
  <c r="AJ9" i="29" s="1"/>
  <c r="R9" i="29"/>
  <c r="P9" i="29"/>
  <c r="AC9" i="29"/>
  <c r="AD9" i="29" s="1"/>
  <c r="W9" i="29"/>
  <c r="S9" i="29"/>
  <c r="AF9" i="29"/>
  <c r="AG9" i="29" s="1"/>
  <c r="N9" i="29"/>
  <c r="X42" i="29"/>
  <c r="O42" i="29"/>
  <c r="Y42" i="29" s="1"/>
  <c r="X38" i="29"/>
  <c r="O38" i="29"/>
  <c r="Y38" i="29" s="1"/>
  <c r="X34" i="29"/>
  <c r="O34" i="29"/>
  <c r="Y34" i="29" s="1"/>
  <c r="Q26" i="29"/>
  <c r="Z26" i="29"/>
  <c r="AM26" i="29"/>
  <c r="O49" i="29"/>
  <c r="Y49" i="29" s="1"/>
  <c r="X49" i="29"/>
  <c r="X45" i="29"/>
  <c r="O45" i="29"/>
  <c r="Y45" i="29" s="1"/>
  <c r="Z33" i="29"/>
  <c r="Q33" i="29"/>
  <c r="AM33" i="29"/>
  <c r="AM24" i="29"/>
  <c r="Q24" i="29"/>
  <c r="Z24" i="29"/>
  <c r="X24" i="29"/>
  <c r="O24" i="29"/>
  <c r="Y24" i="29" s="1"/>
  <c r="O8" i="29"/>
  <c r="Y8" i="29" s="1"/>
  <c r="X8" i="29"/>
  <c r="AM36" i="29"/>
  <c r="Z36" i="29"/>
  <c r="Q36" i="29"/>
  <c r="X39" i="29"/>
  <c r="O39" i="29"/>
  <c r="Y39" i="29" s="1"/>
  <c r="Z27" i="29"/>
  <c r="Q27" i="29"/>
  <c r="AM27" i="29"/>
  <c r="X17" i="29"/>
  <c r="O17" i="29"/>
  <c r="Y17" i="29" s="1"/>
  <c r="W16" i="29"/>
  <c r="P16" i="29"/>
  <c r="AI16" i="29"/>
  <c r="AJ16" i="29" s="1"/>
  <c r="R16" i="29"/>
  <c r="N16" i="29"/>
  <c r="AF16" i="29"/>
  <c r="AG16" i="29" s="1"/>
  <c r="S16" i="29"/>
  <c r="AC16" i="29"/>
  <c r="AD16" i="29" s="1"/>
  <c r="Q54" i="29"/>
  <c r="AM54" i="29"/>
  <c r="Z54" i="29"/>
  <c r="Q50" i="29"/>
  <c r="Z50" i="29"/>
  <c r="AM50" i="29"/>
  <c r="X46" i="29"/>
  <c r="O46" i="29"/>
  <c r="Y46" i="29" s="1"/>
  <c r="AM42" i="29"/>
  <c r="Z42" i="29"/>
  <c r="Q42" i="29"/>
  <c r="Q38" i="29"/>
  <c r="AM38" i="29"/>
  <c r="Z38" i="29"/>
  <c r="AM34" i="29"/>
  <c r="Z34" i="29"/>
  <c r="Q34" i="29"/>
  <c r="AM30" i="29"/>
  <c r="Z30" i="29"/>
  <c r="Q30" i="29"/>
  <c r="AM49" i="29"/>
  <c r="Z49" i="29"/>
  <c r="Q49" i="29"/>
  <c r="Q45" i="29"/>
  <c r="AM45" i="29"/>
  <c r="Z45" i="29"/>
  <c r="X41" i="29"/>
  <c r="O41" i="29"/>
  <c r="Y41" i="29" s="1"/>
  <c r="X37" i="29"/>
  <c r="O37" i="29"/>
  <c r="Y37" i="29" s="1"/>
  <c r="AM37" i="29"/>
  <c r="Z37" i="29"/>
  <c r="Q37" i="29"/>
  <c r="Q29" i="29"/>
  <c r="Z29" i="29"/>
  <c r="AM29" i="29"/>
  <c r="O29" i="29"/>
  <c r="Y29" i="29" s="1"/>
  <c r="X29" i="29"/>
  <c r="AM52" i="29"/>
  <c r="Z52" i="29"/>
  <c r="Q52" i="29"/>
  <c r="AM48" i="29"/>
  <c r="Z48" i="29"/>
  <c r="Q48" i="29"/>
  <c r="Q14" i="29"/>
  <c r="Z14" i="29"/>
  <c r="AM14" i="29"/>
  <c r="O12" i="29"/>
  <c r="Y12" i="29" s="1"/>
  <c r="X12" i="29"/>
  <c r="O47" i="29"/>
  <c r="Y47" i="29" s="1"/>
  <c r="X47" i="29"/>
  <c r="X43" i="29"/>
  <c r="O43" i="29"/>
  <c r="Y43" i="29" s="1"/>
  <c r="Z39" i="29"/>
  <c r="Q39" i="29"/>
  <c r="AM39" i="29"/>
  <c r="X31" i="29"/>
  <c r="O31" i="29"/>
  <c r="Y31" i="29" s="1"/>
  <c r="W15" i="29"/>
  <c r="AC15" i="29"/>
  <c r="AD15" i="29" s="1"/>
  <c r="AF15" i="29"/>
  <c r="AG15" i="29" s="1"/>
  <c r="R15" i="29"/>
  <c r="AI15" i="29"/>
  <c r="AJ15" i="29" s="1"/>
  <c r="P15" i="29"/>
  <c r="N15" i="29"/>
  <c r="S15" i="29"/>
  <c r="O54" i="29"/>
  <c r="Y54" i="29" s="1"/>
  <c r="X54" i="29"/>
  <c r="X50" i="29"/>
  <c r="O50" i="29"/>
  <c r="Y50" i="29" s="1"/>
  <c r="AM46" i="29"/>
  <c r="Z46" i="29"/>
  <c r="Q46" i="29"/>
  <c r="O30" i="29"/>
  <c r="Y30" i="29" s="1"/>
  <c r="X30" i="29"/>
  <c r="O26" i="29"/>
  <c r="Y26" i="29" s="1"/>
  <c r="X26" i="29"/>
  <c r="X13" i="29"/>
  <c r="O13" i="29"/>
  <c r="Y13" i="29" s="1"/>
  <c r="O53" i="29"/>
  <c r="Y53" i="29" s="1"/>
  <c r="X53" i="29"/>
  <c r="AM41" i="29"/>
  <c r="Z41" i="29"/>
  <c r="Q41" i="29"/>
  <c r="X33" i="29"/>
  <c r="O33" i="29"/>
  <c r="Y33" i="29" s="1"/>
  <c r="AJ8" i="29"/>
  <c r="Z8" i="29"/>
  <c r="Q8" i="29"/>
  <c r="AM8" i="29"/>
  <c r="X44" i="29"/>
  <c r="O44" i="29"/>
  <c r="Y44" i="29" s="1"/>
  <c r="X40" i="29"/>
  <c r="O40" i="29"/>
  <c r="Y40" i="29" s="1"/>
  <c r="Z40" i="29"/>
  <c r="Q40" i="29"/>
  <c r="AM40" i="29"/>
  <c r="X32" i="29"/>
  <c r="O32" i="29"/>
  <c r="Y32" i="29" s="1"/>
  <c r="Z32" i="29"/>
  <c r="Q32" i="29"/>
  <c r="AM32" i="29"/>
  <c r="AM28" i="29"/>
  <c r="Q28" i="29"/>
  <c r="Z28" i="29"/>
  <c r="AM51" i="29"/>
  <c r="Q51" i="29"/>
  <c r="Z51" i="29"/>
  <c r="AM43" i="29"/>
  <c r="Z43" i="29"/>
  <c r="Q43" i="29"/>
  <c r="O35" i="29"/>
  <c r="Y35" i="29" s="1"/>
  <c r="X35" i="29"/>
  <c r="Q31" i="29"/>
  <c r="AM31" i="29"/>
  <c r="Z31" i="29"/>
  <c r="W11" i="29"/>
  <c r="AC11" i="29"/>
  <c r="AD11" i="29" s="1"/>
  <c r="AI11" i="29"/>
  <c r="AJ11" i="29" s="1"/>
  <c r="S11" i="29"/>
  <c r="P11" i="29"/>
  <c r="R11" i="29"/>
  <c r="AF11" i="29"/>
  <c r="AG11" i="29" s="1"/>
  <c r="N11" i="29"/>
  <c r="W10" i="29"/>
  <c r="R10" i="29"/>
  <c r="AC10" i="29"/>
  <c r="AD10" i="29" s="1"/>
  <c r="N10" i="29"/>
  <c r="S10" i="29"/>
  <c r="P10" i="29"/>
  <c r="AF10" i="29"/>
  <c r="AG10" i="29" s="1"/>
  <c r="AI10" i="29"/>
  <c r="AJ10" i="29" s="1"/>
  <c r="Q13" i="29"/>
  <c r="Z13" i="29"/>
  <c r="AM13" i="29"/>
  <c r="AM53" i="29"/>
  <c r="Z53" i="29"/>
  <c r="Q53" i="29"/>
  <c r="AF8" i="11"/>
  <c r="AG8" i="11" s="1"/>
  <c r="S8" i="11"/>
  <c r="W8" i="11"/>
  <c r="AM11" i="23"/>
  <c r="Q11" i="23"/>
  <c r="Z11" i="23"/>
  <c r="X14" i="23"/>
  <c r="O14" i="23"/>
  <c r="Y14" i="23" s="1"/>
  <c r="AM15" i="23"/>
  <c r="Z15" i="23"/>
  <c r="Q15" i="23"/>
  <c r="Z8" i="23"/>
  <c r="AM8" i="23"/>
  <c r="Q8" i="23"/>
  <c r="O18" i="23"/>
  <c r="Y18" i="23" s="1"/>
  <c r="X18" i="23"/>
  <c r="O6" i="23"/>
  <c r="Y6" i="23" s="1"/>
  <c r="X6" i="23"/>
  <c r="AM6" i="23"/>
  <c r="Z6" i="23"/>
  <c r="Q6" i="23"/>
  <c r="Z10" i="23"/>
  <c r="AM10" i="23"/>
  <c r="Q10" i="23"/>
  <c r="X20" i="9"/>
  <c r="O20" i="9"/>
  <c r="Y20" i="9" s="1"/>
  <c r="W5" i="24"/>
  <c r="AF5" i="24"/>
  <c r="AG5" i="24" s="1"/>
  <c r="N5" i="24"/>
  <c r="P5" i="24"/>
  <c r="S5" i="24"/>
  <c r="AI5" i="24"/>
  <c r="AJ5" i="24" s="1"/>
  <c r="R5" i="24"/>
  <c r="AC5" i="24"/>
  <c r="AD5" i="24" s="1"/>
  <c r="Z16" i="23"/>
  <c r="Q16" i="23"/>
  <c r="AM16" i="23"/>
  <c r="Q5" i="23"/>
  <c r="AM5" i="23"/>
  <c r="Z5" i="23"/>
  <c r="Z9" i="23"/>
  <c r="AM9" i="23"/>
  <c r="Q9" i="23"/>
  <c r="AJ4" i="23"/>
  <c r="AJ103" i="23" s="1"/>
  <c r="AI103" i="23"/>
  <c r="X15" i="23"/>
  <c r="O15" i="23"/>
  <c r="Y15" i="23" s="1"/>
  <c r="O8" i="23"/>
  <c r="Y8" i="23" s="1"/>
  <c r="X8" i="23"/>
  <c r="AM20" i="9"/>
  <c r="Q20" i="9"/>
  <c r="Z20" i="9"/>
  <c r="AM14" i="9"/>
  <c r="Q14" i="9"/>
  <c r="Z14" i="9"/>
  <c r="X12" i="23"/>
  <c r="O12" i="23"/>
  <c r="Y12" i="23" s="1"/>
  <c r="X5" i="23"/>
  <c r="O5" i="23"/>
  <c r="Y5" i="23" s="1"/>
  <c r="AM17" i="9"/>
  <c r="Q17" i="9"/>
  <c r="Z17" i="9"/>
  <c r="AF103" i="23"/>
  <c r="AG4" i="23"/>
  <c r="AG103" i="23" s="1"/>
  <c r="W103" i="23"/>
  <c r="H16" i="6" s="1"/>
  <c r="AM7" i="23"/>
  <c r="Q7" i="23"/>
  <c r="Z7" i="23"/>
  <c r="AM18" i="9"/>
  <c r="Q18" i="9"/>
  <c r="Z18" i="9"/>
  <c r="Q16" i="13"/>
  <c r="AA16" i="13" s="1"/>
  <c r="Z16" i="13"/>
  <c r="X11" i="23"/>
  <c r="O11" i="23"/>
  <c r="Y11" i="23" s="1"/>
  <c r="Z14" i="23"/>
  <c r="AM14" i="23"/>
  <c r="Q14" i="23"/>
  <c r="X13" i="13"/>
  <c r="O13" i="13"/>
  <c r="Y13" i="13" s="1"/>
  <c r="AM18" i="23"/>
  <c r="Q18" i="23"/>
  <c r="Z18" i="23"/>
  <c r="AM13" i="23"/>
  <c r="Z13" i="23"/>
  <c r="Q13" i="23"/>
  <c r="Z17" i="23"/>
  <c r="Q17" i="23"/>
  <c r="AM17" i="23"/>
  <c r="X10" i="23"/>
  <c r="O10" i="23"/>
  <c r="Y10" i="23" s="1"/>
  <c r="AM16" i="9"/>
  <c r="Z16" i="9"/>
  <c r="Q16" i="9"/>
  <c r="W4" i="24"/>
  <c r="AC4" i="24"/>
  <c r="N4" i="24"/>
  <c r="P4" i="24"/>
  <c r="AI4" i="24"/>
  <c r="AF4" i="24"/>
  <c r="S4" i="24"/>
  <c r="R4" i="24"/>
  <c r="X16" i="23"/>
  <c r="O16" i="23"/>
  <c r="Y16" i="23" s="1"/>
  <c r="O15" i="9"/>
  <c r="Y15" i="9" s="1"/>
  <c r="X15" i="9"/>
  <c r="O13" i="23"/>
  <c r="Y13" i="23" s="1"/>
  <c r="X13" i="23"/>
  <c r="O17" i="23"/>
  <c r="Y17" i="23" s="1"/>
  <c r="X17" i="23"/>
  <c r="O16" i="9"/>
  <c r="Y16" i="9" s="1"/>
  <c r="X16" i="9"/>
  <c r="X14" i="9"/>
  <c r="O14" i="9"/>
  <c r="Y14" i="9" s="1"/>
  <c r="Z12" i="23"/>
  <c r="Q12" i="23"/>
  <c r="AM12" i="23"/>
  <c r="X17" i="9"/>
  <c r="O17" i="9"/>
  <c r="Y17" i="9" s="1"/>
  <c r="X4" i="23"/>
  <c r="O4" i="23"/>
  <c r="Y4" i="23" s="1"/>
  <c r="X18" i="9"/>
  <c r="O18" i="9"/>
  <c r="Y18" i="9" s="1"/>
  <c r="Z13" i="13"/>
  <c r="Q13" i="13"/>
  <c r="AA13" i="13" s="1"/>
  <c r="W6" i="24"/>
  <c r="S6" i="24"/>
  <c r="P6" i="24"/>
  <c r="AF6" i="24"/>
  <c r="AG6" i="24" s="1"/>
  <c r="AI6" i="24"/>
  <c r="AJ6" i="24" s="1"/>
  <c r="N6" i="24"/>
  <c r="R6" i="24"/>
  <c r="AC6" i="24"/>
  <c r="AD6" i="24" s="1"/>
  <c r="O9" i="23"/>
  <c r="Y9" i="23" s="1"/>
  <c r="X9" i="23"/>
  <c r="AD4" i="23"/>
  <c r="AD103" i="23" s="1"/>
  <c r="R16" i="6" s="1"/>
  <c r="AC103" i="23"/>
  <c r="Q16" i="6" s="1"/>
  <c r="Q4" i="23"/>
  <c r="Z4" i="23"/>
  <c r="AM4" i="23"/>
  <c r="O7" i="23"/>
  <c r="Y7" i="23" s="1"/>
  <c r="X7" i="23"/>
  <c r="AM15" i="9"/>
  <c r="Q15" i="9"/>
  <c r="Z15" i="9"/>
  <c r="O16" i="13"/>
  <c r="Y16" i="13" s="1"/>
  <c r="X16" i="13"/>
  <c r="R9" i="11"/>
  <c r="X9" i="11"/>
  <c r="W9" i="11"/>
  <c r="AF6" i="11"/>
  <c r="AG6" i="11" s="1"/>
  <c r="Q6" i="11"/>
  <c r="AF5" i="11"/>
  <c r="AG5" i="11" s="1"/>
  <c r="AC5" i="11"/>
  <c r="AD5" i="11" s="1"/>
  <c r="AI5" i="11"/>
  <c r="AJ5" i="11" s="1"/>
  <c r="Q5" i="11"/>
  <c r="W5" i="11"/>
  <c r="R5" i="11"/>
  <c r="AI7" i="11"/>
  <c r="AJ7" i="11" s="1"/>
  <c r="S7" i="11"/>
  <c r="AF9" i="11"/>
  <c r="AG9" i="11" s="1"/>
  <c r="AC9" i="11"/>
  <c r="AD9" i="11" s="1"/>
  <c r="S5" i="11"/>
  <c r="AC7" i="11"/>
  <c r="AD7" i="11" s="1"/>
  <c r="Q7" i="11"/>
  <c r="S4" i="11"/>
  <c r="Q4" i="11"/>
  <c r="X7" i="11"/>
  <c r="W7" i="11"/>
  <c r="R4" i="11"/>
  <c r="R7" i="11"/>
  <c r="AI9" i="11"/>
  <c r="AJ9" i="11" s="1"/>
  <c r="X4" i="11"/>
  <c r="AC6" i="11"/>
  <c r="AD6" i="11" s="1"/>
  <c r="X6" i="11"/>
  <c r="AI6" i="11"/>
  <c r="AJ6" i="11" s="1"/>
  <c r="AF4" i="11"/>
  <c r="AG4" i="11" s="1"/>
  <c r="W4" i="11"/>
  <c r="W6" i="11"/>
  <c r="R6" i="11"/>
  <c r="AI4" i="11"/>
  <c r="AJ4" i="11" s="1"/>
  <c r="Q8" i="11"/>
  <c r="Z8" i="11"/>
  <c r="Q9" i="11"/>
  <c r="Z9" i="11"/>
  <c r="M13" i="9"/>
  <c r="I22" i="2"/>
  <c r="X8" i="11"/>
  <c r="O8" i="11"/>
  <c r="Y8" i="11" s="1"/>
  <c r="O9" i="11"/>
  <c r="Y9" i="11" s="1"/>
  <c r="O5" i="11"/>
  <c r="Y5" i="11" s="1"/>
  <c r="X5" i="11"/>
  <c r="AD4" i="11"/>
  <c r="W4" i="15"/>
  <c r="W103" i="15" s="1"/>
  <c r="H17" i="6" s="1"/>
  <c r="AC4" i="15"/>
  <c r="AI4" i="15"/>
  <c r="S4" i="15"/>
  <c r="N4" i="15"/>
  <c r="R4" i="15"/>
  <c r="AF4" i="15"/>
  <c r="P4" i="15"/>
  <c r="AM4" i="15" s="1"/>
  <c r="Z5" i="11"/>
  <c r="H24" i="2"/>
  <c r="AA103" i="10"/>
  <c r="M5" i="6" s="1"/>
  <c r="X103" i="10"/>
  <c r="Z103" i="10"/>
  <c r="L5" i="6" s="1"/>
  <c r="Y103" i="10"/>
  <c r="F5" i="6" s="1"/>
  <c r="E5" i="6" l="1"/>
  <c r="D5" i="6"/>
  <c r="O10" i="29"/>
  <c r="Y10" i="29" s="1"/>
  <c r="X10" i="29"/>
  <c r="O11" i="29"/>
  <c r="Y11" i="29" s="1"/>
  <c r="X11" i="29"/>
  <c r="AA28" i="29"/>
  <c r="AN28" i="29"/>
  <c r="AN40" i="29"/>
  <c r="AA40" i="29"/>
  <c r="AA46" i="29"/>
  <c r="AN46" i="29"/>
  <c r="O15" i="29"/>
  <c r="Y15" i="29" s="1"/>
  <c r="X15" i="29"/>
  <c r="AA14" i="29"/>
  <c r="AN14" i="29"/>
  <c r="AA52" i="29"/>
  <c r="AN52" i="29"/>
  <c r="AA29" i="29"/>
  <c r="AN29" i="29"/>
  <c r="AM16" i="29"/>
  <c r="Q16" i="29"/>
  <c r="Z16" i="29"/>
  <c r="AA33" i="29"/>
  <c r="AN33" i="29"/>
  <c r="AA26" i="29"/>
  <c r="AN26" i="29"/>
  <c r="Q9" i="29"/>
  <c r="Z9" i="29"/>
  <c r="AM9" i="29"/>
  <c r="AA35" i="29"/>
  <c r="AN35" i="29"/>
  <c r="AN47" i="29"/>
  <c r="AA47" i="29"/>
  <c r="AA43" i="29"/>
  <c r="AN43" i="29"/>
  <c r="AA51" i="29"/>
  <c r="AN51" i="29"/>
  <c r="AN41" i="29"/>
  <c r="AA41" i="29"/>
  <c r="Q15" i="29"/>
  <c r="AM15" i="29"/>
  <c r="Z15" i="29"/>
  <c r="AA48" i="29"/>
  <c r="AN48" i="29"/>
  <c r="AN37" i="29"/>
  <c r="AA37" i="29"/>
  <c r="AA34" i="29"/>
  <c r="AN34" i="29"/>
  <c r="AN54" i="29"/>
  <c r="AA54" i="29"/>
  <c r="O16" i="29"/>
  <c r="Y16" i="29" s="1"/>
  <c r="X16" i="29"/>
  <c r="AA27" i="29"/>
  <c r="AN27" i="29"/>
  <c r="AN36" i="29"/>
  <c r="AA36" i="29"/>
  <c r="AA24" i="29"/>
  <c r="AN24" i="29"/>
  <c r="AN44" i="29"/>
  <c r="AA44" i="29"/>
  <c r="AN53" i="29"/>
  <c r="AA53" i="29"/>
  <c r="Q10" i="29"/>
  <c r="AM10" i="29"/>
  <c r="Z10" i="29"/>
  <c r="AA31" i="29"/>
  <c r="AN31" i="29"/>
  <c r="AN39" i="29"/>
  <c r="AA39" i="29"/>
  <c r="AN45" i="29"/>
  <c r="AA45" i="29"/>
  <c r="AN30" i="29"/>
  <c r="AA30" i="29"/>
  <c r="AA38" i="29"/>
  <c r="AN38" i="29"/>
  <c r="AA50" i="29"/>
  <c r="AN50" i="29"/>
  <c r="AA12" i="29"/>
  <c r="AN12" i="29"/>
  <c r="I23" i="2"/>
  <c r="M18" i="29"/>
  <c r="AN13" i="29"/>
  <c r="AA13" i="29"/>
  <c r="Z11" i="29"/>
  <c r="Q11" i="29"/>
  <c r="AM11" i="29"/>
  <c r="AN32" i="29"/>
  <c r="AA32" i="29"/>
  <c r="AN8" i="29"/>
  <c r="AA8" i="29"/>
  <c r="AN49" i="29"/>
  <c r="AA49" i="29"/>
  <c r="AA42" i="29"/>
  <c r="AN42" i="29"/>
  <c r="X9" i="29"/>
  <c r="O9" i="29"/>
  <c r="Y9" i="29" s="1"/>
  <c r="AN17" i="29"/>
  <c r="AA17" i="29"/>
  <c r="X103" i="23"/>
  <c r="E16" i="6" s="1"/>
  <c r="H25" i="2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M93" i="14"/>
  <c r="M27" i="14"/>
  <c r="AM6" i="24"/>
  <c r="Z6" i="24"/>
  <c r="Q6" i="24"/>
  <c r="O5" i="24"/>
  <c r="Y5" i="24" s="1"/>
  <c r="X5" i="24"/>
  <c r="AN6" i="23"/>
  <c r="AA6" i="23"/>
  <c r="AA11" i="23"/>
  <c r="AN11" i="23"/>
  <c r="AA4" i="23"/>
  <c r="AN4" i="23"/>
  <c r="AM4" i="24"/>
  <c r="Z4" i="24"/>
  <c r="Q4" i="24"/>
  <c r="AA16" i="9"/>
  <c r="AN16" i="9"/>
  <c r="AA13" i="23"/>
  <c r="AN13" i="23"/>
  <c r="AN18" i="23"/>
  <c r="AA18" i="23"/>
  <c r="AN7" i="23"/>
  <c r="AA7" i="23"/>
  <c r="J16" i="6"/>
  <c r="AA20" i="9"/>
  <c r="AN20" i="9"/>
  <c r="AN9" i="23"/>
  <c r="AA9" i="23"/>
  <c r="AA15" i="23"/>
  <c r="AN15" i="23"/>
  <c r="P16" i="6"/>
  <c r="Y103" i="23"/>
  <c r="F16" i="6" s="1"/>
  <c r="X4" i="24"/>
  <c r="O4" i="24"/>
  <c r="Y4" i="24" s="1"/>
  <c r="AN14" i="23"/>
  <c r="AA14" i="23"/>
  <c r="AA18" i="9"/>
  <c r="AN18" i="9"/>
  <c r="AN14" i="9"/>
  <c r="AA14" i="9"/>
  <c r="AA5" i="23"/>
  <c r="AN5" i="23"/>
  <c r="AM5" i="24"/>
  <c r="Q5" i="24"/>
  <c r="Z5" i="24"/>
  <c r="AN8" i="23"/>
  <c r="AA8" i="23"/>
  <c r="AA15" i="9"/>
  <c r="AN15" i="9"/>
  <c r="AN12" i="23"/>
  <c r="AA12" i="23"/>
  <c r="AG4" i="24"/>
  <c r="AG103" i="24" s="1"/>
  <c r="AF103" i="24"/>
  <c r="AD4" i="24"/>
  <c r="AD103" i="24" s="1"/>
  <c r="R19" i="6" s="1"/>
  <c r="AC103" i="24"/>
  <c r="Q19" i="6" s="1"/>
  <c r="AA17" i="23"/>
  <c r="AN17" i="23"/>
  <c r="AA17" i="9"/>
  <c r="AN17" i="9"/>
  <c r="Z103" i="23"/>
  <c r="L16" i="6" s="1"/>
  <c r="B22" i="32" s="1"/>
  <c r="X6" i="24"/>
  <c r="O6" i="24"/>
  <c r="Y6" i="24" s="1"/>
  <c r="AJ4" i="24"/>
  <c r="AJ103" i="24" s="1"/>
  <c r="AI103" i="24"/>
  <c r="W103" i="24"/>
  <c r="H19" i="6" s="1"/>
  <c r="K16" i="6"/>
  <c r="AA16" i="23"/>
  <c r="AN16" i="23"/>
  <c r="AA10" i="23"/>
  <c r="AN10" i="23"/>
  <c r="AA8" i="11"/>
  <c r="AN8" i="11"/>
  <c r="AA7" i="11"/>
  <c r="AN7" i="11"/>
  <c r="AA9" i="11"/>
  <c r="AN9" i="11"/>
  <c r="AA5" i="11"/>
  <c r="AN5" i="11"/>
  <c r="AA6" i="11"/>
  <c r="AN6" i="11"/>
  <c r="AA4" i="11"/>
  <c r="AN4" i="11"/>
  <c r="Z7" i="11"/>
  <c r="Z6" i="11"/>
  <c r="Z4" i="11"/>
  <c r="O7" i="11"/>
  <c r="Y7" i="11" s="1"/>
  <c r="O4" i="11"/>
  <c r="Y4" i="11" s="1"/>
  <c r="O6" i="11"/>
  <c r="Y6" i="11" s="1"/>
  <c r="M5" i="9"/>
  <c r="X103" i="11"/>
  <c r="AF103" i="15"/>
  <c r="AG4" i="15"/>
  <c r="AG103" i="15" s="1"/>
  <c r="AI103" i="15"/>
  <c r="AJ4" i="15"/>
  <c r="AJ103" i="15" s="1"/>
  <c r="AD4" i="15"/>
  <c r="AD103" i="15" s="1"/>
  <c r="R17" i="6" s="1"/>
  <c r="AC103" i="15"/>
  <c r="Q17" i="6" s="1"/>
  <c r="AC13" i="9"/>
  <c r="AD13" i="9" s="1"/>
  <c r="R13" i="9"/>
  <c r="P13" i="9"/>
  <c r="AM13" i="9" s="1"/>
  <c r="N13" i="9"/>
  <c r="AF13" i="9"/>
  <c r="AG13" i="9" s="1"/>
  <c r="AI13" i="9"/>
  <c r="AJ13" i="9" s="1"/>
  <c r="W13" i="9"/>
  <c r="S13" i="9"/>
  <c r="O4" i="15"/>
  <c r="Y4" i="15" s="1"/>
  <c r="Y103" i="15" s="1"/>
  <c r="F17" i="6" s="1"/>
  <c r="X4" i="15"/>
  <c r="X103" i="15" s="1"/>
  <c r="Q4" i="15"/>
  <c r="Z4" i="15"/>
  <c r="Z103" i="15" s="1"/>
  <c r="L17" i="6" s="1"/>
  <c r="I24" i="2"/>
  <c r="M25" i="29" l="1"/>
  <c r="M4" i="31"/>
  <c r="M4" i="10"/>
  <c r="R4" i="10" s="1"/>
  <c r="AA103" i="11"/>
  <c r="M15" i="6" s="1"/>
  <c r="AA11" i="29"/>
  <c r="AN11" i="29"/>
  <c r="W18" i="29"/>
  <c r="P18" i="29"/>
  <c r="AI18" i="29"/>
  <c r="AF18" i="29"/>
  <c r="S18" i="29"/>
  <c r="AC18" i="29"/>
  <c r="N18" i="29"/>
  <c r="R18" i="29"/>
  <c r="AN10" i="29"/>
  <c r="AA10" i="29"/>
  <c r="AN15" i="29"/>
  <c r="AA15" i="29"/>
  <c r="W25" i="29"/>
  <c r="S25" i="29"/>
  <c r="N25" i="29"/>
  <c r="AI25" i="29"/>
  <c r="AJ25" i="29" s="1"/>
  <c r="AF25" i="29"/>
  <c r="AG25" i="29" s="1"/>
  <c r="P25" i="29"/>
  <c r="AC25" i="29"/>
  <c r="AD25" i="29" s="1"/>
  <c r="R25" i="29"/>
  <c r="AA16" i="29"/>
  <c r="AN16" i="29"/>
  <c r="AN9" i="29"/>
  <c r="AA9" i="29"/>
  <c r="D16" i="6"/>
  <c r="J17" i="6"/>
  <c r="P19" i="6"/>
  <c r="Y103" i="24"/>
  <c r="F19" i="6" s="1"/>
  <c r="Z103" i="24"/>
  <c r="L19" i="6" s="1"/>
  <c r="B25" i="32" s="1"/>
  <c r="AA5" i="24"/>
  <c r="AN5" i="24"/>
  <c r="S4" i="10"/>
  <c r="AI4" i="10"/>
  <c r="W93" i="14"/>
  <c r="S93" i="14"/>
  <c r="AF93" i="14"/>
  <c r="AG93" i="14" s="1"/>
  <c r="AI93" i="14"/>
  <c r="AJ93" i="14" s="1"/>
  <c r="P93" i="14"/>
  <c r="R93" i="14"/>
  <c r="AC93" i="14"/>
  <c r="AD93" i="14" s="1"/>
  <c r="N93" i="14"/>
  <c r="D17" i="6"/>
  <c r="E17" i="6"/>
  <c r="I25" i="2"/>
  <c r="I26" i="2" s="1"/>
  <c r="M6" i="20"/>
  <c r="M4" i="20"/>
  <c r="M7" i="20"/>
  <c r="M19" i="9"/>
  <c r="M16" i="11"/>
  <c r="M12" i="9"/>
  <c r="P17" i="6"/>
  <c r="K17" i="6"/>
  <c r="J19" i="6"/>
  <c r="AA4" i="24"/>
  <c r="AN4" i="24"/>
  <c r="AA103" i="23"/>
  <c r="M16" i="6" s="1"/>
  <c r="AN6" i="24"/>
  <c r="AA6" i="24"/>
  <c r="S27" i="14"/>
  <c r="W27" i="14"/>
  <c r="P27" i="14"/>
  <c r="N27" i="14"/>
  <c r="AI27" i="14"/>
  <c r="AF27" i="14"/>
  <c r="R27" i="14"/>
  <c r="AC27" i="14"/>
  <c r="K19" i="6"/>
  <c r="X103" i="24"/>
  <c r="E15" i="6"/>
  <c r="AA4" i="15"/>
  <c r="AA103" i="15" s="1"/>
  <c r="M17" i="6" s="1"/>
  <c r="AN4" i="15"/>
  <c r="Z103" i="11"/>
  <c r="L15" i="6" s="1"/>
  <c r="B21" i="32" s="1"/>
  <c r="Y103" i="11"/>
  <c r="M4" i="13"/>
  <c r="N4" i="13" s="1"/>
  <c r="M7" i="13"/>
  <c r="AI7" i="13" s="1"/>
  <c r="AJ7" i="13" s="1"/>
  <c r="M15" i="13"/>
  <c r="R15" i="13" s="1"/>
  <c r="W5" i="9"/>
  <c r="P5" i="9"/>
  <c r="AM5" i="9" s="1"/>
  <c r="N5" i="9"/>
  <c r="AI5" i="9"/>
  <c r="AJ5" i="9" s="1"/>
  <c r="S5" i="9"/>
  <c r="R5" i="9"/>
  <c r="AF5" i="9"/>
  <c r="AG5" i="9" s="1"/>
  <c r="AC5" i="9"/>
  <c r="AD5" i="9" s="1"/>
  <c r="M4" i="9"/>
  <c r="AI4" i="9" s="1"/>
  <c r="AJ4" i="9" s="1"/>
  <c r="Q13" i="9"/>
  <c r="Z13" i="9"/>
  <c r="O13" i="9"/>
  <c r="Y13" i="9" s="1"/>
  <c r="X13" i="9"/>
  <c r="W4" i="10" l="1"/>
  <c r="W103" i="10" s="1"/>
  <c r="H5" i="6" s="1"/>
  <c r="W4" i="31"/>
  <c r="W103" i="31" s="1"/>
  <c r="H25" i="6" s="1"/>
  <c r="AI4" i="31"/>
  <c r="S4" i="31"/>
  <c r="AF4" i="31"/>
  <c r="AC4" i="31"/>
  <c r="R4" i="31"/>
  <c r="X17" i="6"/>
  <c r="X16" i="6"/>
  <c r="W103" i="29"/>
  <c r="H24" i="6" s="1"/>
  <c r="AG18" i="29"/>
  <c r="AG103" i="29" s="1"/>
  <c r="AF103" i="29"/>
  <c r="O25" i="29"/>
  <c r="Y25" i="29" s="1"/>
  <c r="X25" i="29"/>
  <c r="O18" i="29"/>
  <c r="Y18" i="29" s="1"/>
  <c r="X18" i="29"/>
  <c r="AJ18" i="29"/>
  <c r="AJ103" i="29" s="1"/>
  <c r="AI103" i="29"/>
  <c r="AM25" i="29"/>
  <c r="Z25" i="29"/>
  <c r="Q25" i="29"/>
  <c r="AD18" i="29"/>
  <c r="AD103" i="29" s="1"/>
  <c r="R24" i="6" s="1"/>
  <c r="AC103" i="29"/>
  <c r="Q24" i="6" s="1"/>
  <c r="Z18" i="29"/>
  <c r="Z103" i="29" s="1"/>
  <c r="L24" i="6" s="1"/>
  <c r="B30" i="32" s="1"/>
  <c r="AM18" i="29"/>
  <c r="Q18" i="29"/>
  <c r="I27" i="2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M11" i="9" s="1"/>
  <c r="M6" i="12"/>
  <c r="AC6" i="12" s="1"/>
  <c r="AD6" i="12" s="1"/>
  <c r="AG27" i="14"/>
  <c r="AG103" i="14" s="1"/>
  <c r="AF103" i="14"/>
  <c r="P19" i="9"/>
  <c r="AI19" i="9"/>
  <c r="AJ19" i="9" s="1"/>
  <c r="R19" i="9"/>
  <c r="W19" i="9"/>
  <c r="S19" i="9"/>
  <c r="N19" i="9"/>
  <c r="AF19" i="9"/>
  <c r="AG19" i="9" s="1"/>
  <c r="AC19" i="9"/>
  <c r="AD19" i="9" s="1"/>
  <c r="AM27" i="14"/>
  <c r="Q27" i="14"/>
  <c r="Z27" i="14"/>
  <c r="S4" i="20"/>
  <c r="AC4" i="20"/>
  <c r="R4" i="20"/>
  <c r="W4" i="20"/>
  <c r="AI4" i="20"/>
  <c r="AF4" i="20"/>
  <c r="D19" i="6"/>
  <c r="E19" i="6"/>
  <c r="AJ27" i="14"/>
  <c r="AJ103" i="14" s="1"/>
  <c r="AI103" i="14"/>
  <c r="AD27" i="14"/>
  <c r="AD103" i="14" s="1"/>
  <c r="R20" i="6" s="1"/>
  <c r="AC103" i="14"/>
  <c r="Q20" i="6" s="1"/>
  <c r="O27" i="14"/>
  <c r="Y27" i="14" s="1"/>
  <c r="X27" i="14"/>
  <c r="AA103" i="24"/>
  <c r="M19" i="6" s="1"/>
  <c r="W7" i="20"/>
  <c r="S7" i="20"/>
  <c r="AC7" i="20"/>
  <c r="AD7" i="20" s="1"/>
  <c r="R7" i="20"/>
  <c r="AF7" i="20"/>
  <c r="AG7" i="20" s="1"/>
  <c r="AI7" i="20"/>
  <c r="AJ7" i="20" s="1"/>
  <c r="AI103" i="10"/>
  <c r="AJ4" i="10"/>
  <c r="AJ103" i="10" s="1"/>
  <c r="S12" i="9"/>
  <c r="N12" i="9"/>
  <c r="AI12" i="9"/>
  <c r="AJ12" i="9" s="1"/>
  <c r="P12" i="9"/>
  <c r="R12" i="9"/>
  <c r="W12" i="9"/>
  <c r="AC12" i="9"/>
  <c r="AD12" i="9" s="1"/>
  <c r="AF12" i="9"/>
  <c r="AG12" i="9" s="1"/>
  <c r="AM93" i="14"/>
  <c r="Q93" i="14"/>
  <c r="Z93" i="14"/>
  <c r="W103" i="14"/>
  <c r="H20" i="6" s="1"/>
  <c r="W16" i="11"/>
  <c r="W103" i="11" s="1"/>
  <c r="H15" i="6" s="1"/>
  <c r="AI16" i="11"/>
  <c r="S16" i="11"/>
  <c r="R16" i="11"/>
  <c r="AF16" i="11"/>
  <c r="AC16" i="11"/>
  <c r="W6" i="20"/>
  <c r="S6" i="20"/>
  <c r="AF6" i="20"/>
  <c r="AG6" i="20" s="1"/>
  <c r="R6" i="20"/>
  <c r="AI6" i="20"/>
  <c r="AJ6" i="20" s="1"/>
  <c r="AC6" i="20"/>
  <c r="AD6" i="20" s="1"/>
  <c r="O93" i="14"/>
  <c r="Y93" i="14" s="1"/>
  <c r="X93" i="14"/>
  <c r="AG4" i="10"/>
  <c r="AG103" i="10" s="1"/>
  <c r="AD4" i="10"/>
  <c r="AD103" i="10" s="1"/>
  <c r="R5" i="6" s="1"/>
  <c r="Q5" i="6"/>
  <c r="F15" i="6"/>
  <c r="D15" i="6"/>
  <c r="W4" i="13"/>
  <c r="R4" i="13"/>
  <c r="AC4" i="13"/>
  <c r="AD4" i="13" s="1"/>
  <c r="AF4" i="13"/>
  <c r="AG4" i="13" s="1"/>
  <c r="P4" i="13"/>
  <c r="Q4" i="13" s="1"/>
  <c r="AA4" i="13" s="1"/>
  <c r="S4" i="13"/>
  <c r="AI4" i="13"/>
  <c r="AJ4" i="13" s="1"/>
  <c r="AF15" i="13"/>
  <c r="AG15" i="13" s="1"/>
  <c r="N15" i="13"/>
  <c r="O15" i="13" s="1"/>
  <c r="Y15" i="13" s="1"/>
  <c r="S7" i="13"/>
  <c r="P7" i="13"/>
  <c r="N7" i="13"/>
  <c r="AC7" i="13"/>
  <c r="AD7" i="13" s="1"/>
  <c r="AF7" i="13"/>
  <c r="AG7" i="13" s="1"/>
  <c r="W7" i="13"/>
  <c r="R7" i="13"/>
  <c r="AA13" i="9"/>
  <c r="AN13" i="9"/>
  <c r="W4" i="9"/>
  <c r="AC15" i="13"/>
  <c r="AD15" i="13" s="1"/>
  <c r="S4" i="9"/>
  <c r="AI15" i="13"/>
  <c r="AJ15" i="13" s="1"/>
  <c r="M7" i="12"/>
  <c r="AC7" i="12" s="1"/>
  <c r="AD7" i="12" s="1"/>
  <c r="N4" i="9"/>
  <c r="X4" i="9" s="1"/>
  <c r="M4" i="12"/>
  <c r="S4" i="12" s="1"/>
  <c r="AF4" i="9"/>
  <c r="AG4" i="9" s="1"/>
  <c r="R4" i="9"/>
  <c r="P15" i="13"/>
  <c r="Q15" i="13" s="1"/>
  <c r="AA15" i="13" s="1"/>
  <c r="W15" i="13"/>
  <c r="X5" i="9"/>
  <c r="O5" i="9"/>
  <c r="Y5" i="9" s="1"/>
  <c r="M8" i="12"/>
  <c r="S8" i="12" s="1"/>
  <c r="P4" i="9"/>
  <c r="M5" i="12"/>
  <c r="AC5" i="12" s="1"/>
  <c r="AD5" i="12" s="1"/>
  <c r="AC4" i="9"/>
  <c r="AD4" i="9" s="1"/>
  <c r="S15" i="13"/>
  <c r="Z5" i="9"/>
  <c r="Q5" i="9"/>
  <c r="X4" i="13"/>
  <c r="O4" i="13"/>
  <c r="Y4" i="13" s="1"/>
  <c r="R6" i="12" l="1"/>
  <c r="K5" i="6"/>
  <c r="S6" i="12"/>
  <c r="X19" i="6"/>
  <c r="AG4" i="31"/>
  <c r="AG103" i="31" s="1"/>
  <c r="AF103" i="31"/>
  <c r="AI103" i="31"/>
  <c r="AJ4" i="31"/>
  <c r="AJ103" i="31" s="1"/>
  <c r="AD4" i="31"/>
  <c r="AD103" i="31" s="1"/>
  <c r="R25" i="6" s="1"/>
  <c r="AC103" i="31"/>
  <c r="Q25" i="6" s="1"/>
  <c r="P25" i="6" s="1"/>
  <c r="P24" i="6"/>
  <c r="Y103" i="29"/>
  <c r="F24" i="6" s="1"/>
  <c r="K24" i="6"/>
  <c r="J5" i="6"/>
  <c r="X103" i="29"/>
  <c r="E24" i="6" s="1"/>
  <c r="X15" i="13"/>
  <c r="AA25" i="29"/>
  <c r="AN25" i="29"/>
  <c r="J24" i="6"/>
  <c r="AN18" i="29"/>
  <c r="AA18" i="29"/>
  <c r="N6" i="12"/>
  <c r="X6" i="12" s="1"/>
  <c r="AF6" i="12"/>
  <c r="AG6" i="12" s="1"/>
  <c r="P20" i="6"/>
  <c r="Z4" i="13"/>
  <c r="X103" i="14"/>
  <c r="E20" i="6" s="1"/>
  <c r="AG16" i="11"/>
  <c r="AG103" i="11" s="1"/>
  <c r="AF103" i="11"/>
  <c r="W103" i="20"/>
  <c r="H9" i="6" s="1"/>
  <c r="Z103" i="14"/>
  <c r="L20" i="6" s="1"/>
  <c r="B26" i="32" s="1"/>
  <c r="B36" i="32" s="1"/>
  <c r="AM19" i="9"/>
  <c r="Z19" i="9"/>
  <c r="Q19" i="9"/>
  <c r="P6" i="12"/>
  <c r="AM6" i="12" s="1"/>
  <c r="AI6" i="12"/>
  <c r="AJ6" i="12" s="1"/>
  <c r="AM12" i="9"/>
  <c r="Q12" i="9"/>
  <c r="Z12" i="9"/>
  <c r="AA27" i="14"/>
  <c r="AN27" i="14"/>
  <c r="I44" i="2"/>
  <c r="M8" i="13"/>
  <c r="M10" i="13"/>
  <c r="AG4" i="20"/>
  <c r="AG103" i="20" s="1"/>
  <c r="AF103" i="20"/>
  <c r="AD4" i="20"/>
  <c r="AD103" i="20" s="1"/>
  <c r="R9" i="6" s="1"/>
  <c r="AC103" i="20"/>
  <c r="Q9" i="6" s="1"/>
  <c r="J20" i="6"/>
  <c r="M10" i="9"/>
  <c r="N10" i="9" s="1"/>
  <c r="W6" i="12"/>
  <c r="P5" i="6"/>
  <c r="AD16" i="11"/>
  <c r="AD103" i="11" s="1"/>
  <c r="R15" i="6" s="1"/>
  <c r="AC103" i="11"/>
  <c r="Q15" i="6" s="1"/>
  <c r="AJ16" i="11"/>
  <c r="AJ103" i="11" s="1"/>
  <c r="AI103" i="11"/>
  <c r="AA93" i="14"/>
  <c r="AN93" i="14"/>
  <c r="O12" i="9"/>
  <c r="Y12" i="9" s="1"/>
  <c r="X12" i="9"/>
  <c r="Y103" i="14"/>
  <c r="F20" i="6" s="1"/>
  <c r="AJ4" i="20"/>
  <c r="AJ103" i="20" s="1"/>
  <c r="AI103" i="20"/>
  <c r="X19" i="9"/>
  <c r="O19" i="9"/>
  <c r="Y19" i="9" s="1"/>
  <c r="K20" i="6"/>
  <c r="N8" i="12"/>
  <c r="O8" i="12" s="1"/>
  <c r="Y8" i="12" s="1"/>
  <c r="P8" i="12"/>
  <c r="AM8" i="12" s="1"/>
  <c r="AC8" i="12"/>
  <c r="AD8" i="12" s="1"/>
  <c r="AI8" i="12"/>
  <c r="AJ8" i="12" s="1"/>
  <c r="W8" i="12"/>
  <c r="AF8" i="12"/>
  <c r="AG8" i="12" s="1"/>
  <c r="R8" i="12"/>
  <c r="P7" i="12"/>
  <c r="AM7" i="12" s="1"/>
  <c r="R7" i="12"/>
  <c r="S7" i="12"/>
  <c r="N7" i="12"/>
  <c r="X7" i="12" s="1"/>
  <c r="W7" i="12"/>
  <c r="AI7" i="12"/>
  <c r="AJ7" i="12" s="1"/>
  <c r="AF7" i="12"/>
  <c r="AG7" i="12" s="1"/>
  <c r="AC4" i="12"/>
  <c r="AC103" i="12" s="1"/>
  <c r="Q18" i="6" s="1"/>
  <c r="R4" i="12"/>
  <c r="O7" i="13"/>
  <c r="Y7" i="13" s="1"/>
  <c r="X7" i="13"/>
  <c r="Z7" i="13"/>
  <c r="Q7" i="13"/>
  <c r="AA7" i="13" s="1"/>
  <c r="Z4" i="9"/>
  <c r="AM4" i="9"/>
  <c r="AA5" i="9"/>
  <c r="AN5" i="9"/>
  <c r="Z15" i="13"/>
  <c r="Q4" i="9"/>
  <c r="O4" i="9"/>
  <c r="Y4" i="9" s="1"/>
  <c r="W5" i="12"/>
  <c r="W4" i="12"/>
  <c r="M6" i="9"/>
  <c r="W6" i="9" s="1"/>
  <c r="M8" i="9"/>
  <c r="R8" i="9" s="1"/>
  <c r="P4" i="12"/>
  <c r="M7" i="9"/>
  <c r="AC7" i="9" s="1"/>
  <c r="AD7" i="9" s="1"/>
  <c r="N5" i="12"/>
  <c r="O5" i="12" s="1"/>
  <c r="Y5" i="12" s="1"/>
  <c r="S5" i="12"/>
  <c r="AF5" i="12"/>
  <c r="AG5" i="12" s="1"/>
  <c r="AI5" i="12"/>
  <c r="AJ5" i="12" s="1"/>
  <c r="P5" i="12"/>
  <c r="AI4" i="12"/>
  <c r="AF4" i="12"/>
  <c r="AG4" i="12" s="1"/>
  <c r="N4" i="12"/>
  <c r="O4" i="12" s="1"/>
  <c r="Y4" i="12" s="1"/>
  <c r="R5" i="12"/>
  <c r="P10" i="9"/>
  <c r="AM10" i="9" s="1"/>
  <c r="R10" i="9"/>
  <c r="W10" i="9"/>
  <c r="M5" i="13"/>
  <c r="M6" i="13"/>
  <c r="M9" i="9"/>
  <c r="M12" i="13"/>
  <c r="M9" i="13"/>
  <c r="M11" i="13"/>
  <c r="R11" i="9"/>
  <c r="AF11" i="9"/>
  <c r="AG11" i="9" s="1"/>
  <c r="S11" i="9"/>
  <c r="P11" i="9"/>
  <c r="AM11" i="9" s="1"/>
  <c r="AC11" i="9"/>
  <c r="AD11" i="9" s="1"/>
  <c r="AI11" i="9"/>
  <c r="AJ11" i="9" s="1"/>
  <c r="W11" i="9"/>
  <c r="N11" i="9"/>
  <c r="J25" i="6" l="1"/>
  <c r="O6" i="12"/>
  <c r="Y6" i="12" s="1"/>
  <c r="Y103" i="12" s="1"/>
  <c r="F18" i="6" s="1"/>
  <c r="F27" i="6" s="1"/>
  <c r="K25" i="6"/>
  <c r="X25" i="6" s="1"/>
  <c r="D24" i="6"/>
  <c r="Q8" i="12"/>
  <c r="AN8" i="12" s="1"/>
  <c r="O7" i="12"/>
  <c r="Y7" i="12" s="1"/>
  <c r="AD4" i="12"/>
  <c r="AD103" i="12" s="1"/>
  <c r="R18" i="6" s="1"/>
  <c r="R27" i="6" s="1"/>
  <c r="AA103" i="29"/>
  <c r="M24" i="6" s="1"/>
  <c r="X24" i="6" s="1"/>
  <c r="AI10" i="9"/>
  <c r="AJ10" i="9" s="1"/>
  <c r="S10" i="9"/>
  <c r="AC10" i="9"/>
  <c r="AD10" i="9" s="1"/>
  <c r="Q6" i="12"/>
  <c r="AA6" i="12" s="1"/>
  <c r="AF10" i="9"/>
  <c r="AG10" i="9" s="1"/>
  <c r="P9" i="6"/>
  <c r="Z6" i="12"/>
  <c r="K9" i="6"/>
  <c r="J15" i="6"/>
  <c r="AG103" i="12"/>
  <c r="N8" i="13"/>
  <c r="AC8" i="13"/>
  <c r="AD8" i="13" s="1"/>
  <c r="AI8" i="13"/>
  <c r="AJ8" i="13" s="1"/>
  <c r="P8" i="13"/>
  <c r="W8" i="13"/>
  <c r="R8" i="13"/>
  <c r="AF8" i="13"/>
  <c r="AG8" i="13" s="1"/>
  <c r="S8" i="13"/>
  <c r="AN19" i="9"/>
  <c r="AA19" i="9"/>
  <c r="P15" i="6"/>
  <c r="Q27" i="6"/>
  <c r="J9" i="6"/>
  <c r="AA12" i="9"/>
  <c r="AN12" i="9"/>
  <c r="D20" i="6"/>
  <c r="P10" i="13"/>
  <c r="R10" i="13"/>
  <c r="AC10" i="13"/>
  <c r="AD10" i="13" s="1"/>
  <c r="AI10" i="13"/>
  <c r="AJ10" i="13" s="1"/>
  <c r="W10" i="13"/>
  <c r="N10" i="13"/>
  <c r="S10" i="13"/>
  <c r="AF10" i="13"/>
  <c r="AG10" i="13" s="1"/>
  <c r="AA103" i="14"/>
  <c r="M20" i="6" s="1"/>
  <c r="K15" i="6"/>
  <c r="X8" i="12"/>
  <c r="Q7" i="12"/>
  <c r="AN7" i="12" s="1"/>
  <c r="Q5" i="12"/>
  <c r="AM5" i="12"/>
  <c r="Q4" i="12"/>
  <c r="AM4" i="12"/>
  <c r="Z8" i="12"/>
  <c r="Z7" i="12"/>
  <c r="W103" i="12"/>
  <c r="H18" i="6" s="1"/>
  <c r="Z5" i="12"/>
  <c r="AA4" i="9"/>
  <c r="AN4" i="9"/>
  <c r="W8" i="9"/>
  <c r="W7" i="9"/>
  <c r="AI7" i="9"/>
  <c r="AJ7" i="9" s="1"/>
  <c r="AF7" i="9"/>
  <c r="AG7" i="9" s="1"/>
  <c r="AI103" i="12"/>
  <c r="AJ4" i="12"/>
  <c r="AJ103" i="12" s="1"/>
  <c r="AF103" i="12"/>
  <c r="Z4" i="12"/>
  <c r="AF8" i="9"/>
  <c r="AG8" i="9" s="1"/>
  <c r="AC8" i="9"/>
  <c r="AD8" i="9" s="1"/>
  <c r="S8" i="9"/>
  <c r="AI8" i="9"/>
  <c r="AJ8" i="9" s="1"/>
  <c r="P8" i="9"/>
  <c r="AC6" i="9"/>
  <c r="AD6" i="9" s="1"/>
  <c r="S7" i="9"/>
  <c r="N8" i="9"/>
  <c r="X8" i="9" s="1"/>
  <c r="P6" i="9"/>
  <c r="X5" i="12"/>
  <c r="S6" i="9"/>
  <c r="R7" i="9"/>
  <c r="P7" i="9"/>
  <c r="N7" i="9"/>
  <c r="X7" i="9" s="1"/>
  <c r="N6" i="9"/>
  <c r="O6" i="9" s="1"/>
  <c r="Y6" i="9" s="1"/>
  <c r="AF6" i="9"/>
  <c r="AG6" i="9" s="1"/>
  <c r="AI6" i="9"/>
  <c r="AJ6" i="9" s="1"/>
  <c r="X4" i="12"/>
  <c r="R6" i="9"/>
  <c r="O10" i="9"/>
  <c r="Y10" i="9" s="1"/>
  <c r="X10" i="9"/>
  <c r="X11" i="9"/>
  <c r="O11" i="9"/>
  <c r="Y11" i="9" s="1"/>
  <c r="Z11" i="9"/>
  <c r="Q11" i="9"/>
  <c r="N9" i="9"/>
  <c r="AC9" i="9"/>
  <c r="AD9" i="9" s="1"/>
  <c r="R9" i="9"/>
  <c r="AI9" i="9"/>
  <c r="W9" i="9"/>
  <c r="P9" i="9"/>
  <c r="AM9" i="9" s="1"/>
  <c r="S9" i="9"/>
  <c r="AF9" i="9"/>
  <c r="AG9" i="9" s="1"/>
  <c r="W11" i="13"/>
  <c r="S11" i="13"/>
  <c r="AC11" i="13"/>
  <c r="AD11" i="13" s="1"/>
  <c r="R11" i="13"/>
  <c r="AI11" i="13"/>
  <c r="AJ11" i="13" s="1"/>
  <c r="AF11" i="13"/>
  <c r="AG11" i="13" s="1"/>
  <c r="N11" i="13"/>
  <c r="P11" i="13"/>
  <c r="N6" i="13"/>
  <c r="AF6" i="13"/>
  <c r="AG6" i="13" s="1"/>
  <c r="AC6" i="13"/>
  <c r="AD6" i="13" s="1"/>
  <c r="AI6" i="13"/>
  <c r="AJ6" i="13" s="1"/>
  <c r="S6" i="13"/>
  <c r="R6" i="13"/>
  <c r="W6" i="13"/>
  <c r="P6" i="13"/>
  <c r="Z10" i="9"/>
  <c r="Q10" i="9"/>
  <c r="AC12" i="13"/>
  <c r="AD12" i="13" s="1"/>
  <c r="AI12" i="13"/>
  <c r="AJ12" i="13" s="1"/>
  <c r="W12" i="13"/>
  <c r="R12" i="13"/>
  <c r="N12" i="13"/>
  <c r="S12" i="13"/>
  <c r="P12" i="13"/>
  <c r="AF12" i="13"/>
  <c r="AG12" i="13" s="1"/>
  <c r="W9" i="13"/>
  <c r="AI9" i="13"/>
  <c r="AJ9" i="13" s="1"/>
  <c r="R9" i="13"/>
  <c r="S9" i="13"/>
  <c r="AF9" i="13"/>
  <c r="AG9" i="13" s="1"/>
  <c r="AC9" i="13"/>
  <c r="AD9" i="13" s="1"/>
  <c r="N9" i="13"/>
  <c r="P9" i="13"/>
  <c r="P5" i="13"/>
  <c r="AC5" i="13"/>
  <c r="S5" i="13"/>
  <c r="AI5" i="13"/>
  <c r="R5" i="13"/>
  <c r="AF5" i="13"/>
  <c r="W5" i="13"/>
  <c r="N5" i="13"/>
  <c r="X15" i="6" l="1"/>
  <c r="P18" i="6"/>
  <c r="X9" i="6"/>
  <c r="X20" i="6"/>
  <c r="AA8" i="12"/>
  <c r="AN6" i="12"/>
  <c r="J18" i="6"/>
  <c r="J27" i="6" s="1"/>
  <c r="P27" i="6"/>
  <c r="K18" i="6"/>
  <c r="Q10" i="13"/>
  <c r="AA10" i="13" s="1"/>
  <c r="Z10" i="13"/>
  <c r="AA7" i="12"/>
  <c r="Z8" i="13"/>
  <c r="Q8" i="13"/>
  <c r="AA8" i="13" s="1"/>
  <c r="H27" i="6"/>
  <c r="K27" i="6"/>
  <c r="O10" i="13"/>
  <c r="Y10" i="13" s="1"/>
  <c r="X10" i="13"/>
  <c r="X8" i="13"/>
  <c r="O8" i="13"/>
  <c r="Y8" i="13" s="1"/>
  <c r="AA5" i="12"/>
  <c r="AN5" i="12"/>
  <c r="X103" i="12"/>
  <c r="Z103" i="12"/>
  <c r="L18" i="6" s="1"/>
  <c r="L27" i="6" s="1"/>
  <c r="AA4" i="12"/>
  <c r="AN4" i="12"/>
  <c r="Q6" i="9"/>
  <c r="AM6" i="9"/>
  <c r="W103" i="9"/>
  <c r="H8" i="6" s="1"/>
  <c r="AA10" i="9"/>
  <c r="AN10" i="9"/>
  <c r="AA11" i="9"/>
  <c r="AN11" i="9"/>
  <c r="Q8" i="9"/>
  <c r="AM8" i="9"/>
  <c r="Q7" i="9"/>
  <c r="AM7" i="9"/>
  <c r="O7" i="9"/>
  <c r="Y7" i="9" s="1"/>
  <c r="Z6" i="9"/>
  <c r="Z8" i="9"/>
  <c r="Z7" i="9"/>
  <c r="AD103" i="9"/>
  <c r="R8" i="6" s="1"/>
  <c r="R13" i="6" s="1"/>
  <c r="O8" i="9"/>
  <c r="Y8" i="9" s="1"/>
  <c r="X6" i="9"/>
  <c r="AG103" i="9"/>
  <c r="AC103" i="9"/>
  <c r="Q8" i="6" s="1"/>
  <c r="AF103" i="9"/>
  <c r="AG5" i="13"/>
  <c r="AG103" i="13" s="1"/>
  <c r="AF103" i="13"/>
  <c r="AD5" i="13"/>
  <c r="AD103" i="13" s="1"/>
  <c r="R4" i="6" s="1"/>
  <c r="AC103" i="13"/>
  <c r="Q4" i="6" s="1"/>
  <c r="Q9" i="13"/>
  <c r="AA9" i="13" s="1"/>
  <c r="Z9" i="13"/>
  <c r="O9" i="9"/>
  <c r="Y9" i="9" s="1"/>
  <c r="X9" i="9"/>
  <c r="Z6" i="13"/>
  <c r="Q6" i="13"/>
  <c r="AA6" i="13" s="1"/>
  <c r="Z11" i="13"/>
  <c r="Q11" i="13"/>
  <c r="AA11" i="13" s="1"/>
  <c r="Z5" i="13"/>
  <c r="Q5" i="13"/>
  <c r="AA5" i="13" s="1"/>
  <c r="O12" i="13"/>
  <c r="Y12" i="13" s="1"/>
  <c r="X12" i="13"/>
  <c r="X11" i="13"/>
  <c r="O11" i="13"/>
  <c r="Y11" i="13" s="1"/>
  <c r="Q9" i="9"/>
  <c r="Z9" i="9"/>
  <c r="X5" i="13"/>
  <c r="O5" i="13"/>
  <c r="Y5" i="13" s="1"/>
  <c r="AJ5" i="13"/>
  <c r="AJ103" i="13" s="1"/>
  <c r="AI103" i="13"/>
  <c r="W103" i="13"/>
  <c r="H4" i="6" s="1"/>
  <c r="O9" i="13"/>
  <c r="Y9" i="13" s="1"/>
  <c r="X9" i="13"/>
  <c r="Q12" i="13"/>
  <c r="AA12" i="13" s="1"/>
  <c r="Z12" i="13"/>
  <c r="O6" i="13"/>
  <c r="Y6" i="13" s="1"/>
  <c r="X6" i="13"/>
  <c r="AJ9" i="9"/>
  <c r="AJ103" i="9" s="1"/>
  <c r="AI103" i="9"/>
  <c r="AA103" i="12" l="1"/>
  <c r="M18" i="6" s="1"/>
  <c r="M27" i="6" s="1"/>
  <c r="R6" i="6"/>
  <c r="J4" i="6"/>
  <c r="J6" i="6" s="1"/>
  <c r="K8" i="6"/>
  <c r="P4" i="6"/>
  <c r="P6" i="6" s="1"/>
  <c r="P33" i="6" s="1"/>
  <c r="Q6" i="6"/>
  <c r="J8" i="6"/>
  <c r="J13" i="6" s="1"/>
  <c r="D18" i="6"/>
  <c r="D27" i="6" s="1"/>
  <c r="E18" i="6"/>
  <c r="X18" i="6" s="1"/>
  <c r="P8" i="6"/>
  <c r="P13" i="6" s="1"/>
  <c r="Q13" i="6"/>
  <c r="R29" i="6"/>
  <c r="H13" i="6"/>
  <c r="H6" i="6"/>
  <c r="H31" i="6" s="1"/>
  <c r="K4" i="6"/>
  <c r="K6" i="6" s="1"/>
  <c r="AA6" i="9"/>
  <c r="AN6" i="9"/>
  <c r="AA9" i="9"/>
  <c r="AN9" i="9"/>
  <c r="AA8" i="9"/>
  <c r="AN8" i="9"/>
  <c r="AA7" i="9"/>
  <c r="AN7" i="9"/>
  <c r="Y103" i="9"/>
  <c r="F8" i="6" s="1"/>
  <c r="F13" i="6" s="1"/>
  <c r="Z103" i="9"/>
  <c r="L8" i="6" s="1"/>
  <c r="L13" i="6" s="1"/>
  <c r="X103" i="9"/>
  <c r="Z103" i="13"/>
  <c r="L4" i="6" s="1"/>
  <c r="X103" i="13"/>
  <c r="Y103" i="13"/>
  <c r="F4" i="6" s="1"/>
  <c r="F6" i="6" s="1"/>
  <c r="AA103" i="13"/>
  <c r="M4" i="6" s="1"/>
  <c r="M6" i="6" s="1"/>
  <c r="B40" i="32" l="1"/>
  <c r="B51" i="32" s="1"/>
  <c r="B5" i="32"/>
  <c r="D5" i="32" s="1"/>
  <c r="L6" i="6"/>
  <c r="B10" i="32"/>
  <c r="B34" i="32" s="1"/>
  <c r="B37" i="32" s="1"/>
  <c r="D40" i="32"/>
  <c r="Q31" i="6"/>
  <c r="F31" i="6"/>
  <c r="L31" i="6"/>
  <c r="J31" i="6"/>
  <c r="P31" i="6"/>
  <c r="R33" i="6"/>
  <c r="R31" i="6"/>
  <c r="H29" i="6"/>
  <c r="K13" i="6"/>
  <c r="K31" i="6" s="1"/>
  <c r="K29" i="6"/>
  <c r="K33" i="6"/>
  <c r="F33" i="6"/>
  <c r="L29" i="6"/>
  <c r="P29" i="6"/>
  <c r="J29" i="6"/>
  <c r="E27" i="6"/>
  <c r="E4" i="6"/>
  <c r="E6" i="6" s="1"/>
  <c r="D4" i="6"/>
  <c r="D6" i="6" s="1"/>
  <c r="F29" i="6"/>
  <c r="Q33" i="6"/>
  <c r="D8" i="6"/>
  <c r="D13" i="6" s="1"/>
  <c r="E8" i="6"/>
  <c r="E13" i="6" s="1"/>
  <c r="H33" i="6"/>
  <c r="Q29" i="6"/>
  <c r="J33" i="6"/>
  <c r="C5" i="7"/>
  <c r="AA103" i="9"/>
  <c r="M8" i="6" s="1"/>
  <c r="L33" i="6" l="1"/>
  <c r="D31" i="6"/>
  <c r="E31" i="6"/>
  <c r="X27" i="6"/>
  <c r="X8" i="6"/>
  <c r="D29" i="6"/>
  <c r="E33" i="6"/>
  <c r="E29" i="6"/>
  <c r="M13" i="6"/>
  <c r="M31" i="6" s="1"/>
  <c r="D33" i="6"/>
  <c r="C6" i="7"/>
  <c r="D6" i="7" s="1"/>
  <c r="T5" i="6" s="1"/>
  <c r="S5" i="6" s="1"/>
  <c r="C5" i="33" s="1"/>
  <c r="F5" i="33" s="1"/>
  <c r="C7" i="7"/>
  <c r="D7" i="7" s="1"/>
  <c r="C14" i="7"/>
  <c r="D14" i="7" s="1"/>
  <c r="C12" i="7"/>
  <c r="D12" i="7" s="1"/>
  <c r="C17" i="7"/>
  <c r="D17" i="7" s="1"/>
  <c r="T20" i="6" s="1"/>
  <c r="S20" i="6" s="1"/>
  <c r="C20" i="33" s="1"/>
  <c r="F20" i="33" s="1"/>
  <c r="C11" i="7"/>
  <c r="D11" i="7" s="1"/>
  <c r="T12" i="6" s="1"/>
  <c r="S12" i="6" s="1"/>
  <c r="C11" i="33" s="1"/>
  <c r="F11" i="33" s="1"/>
  <c r="C16" i="7"/>
  <c r="D16" i="7" s="1"/>
  <c r="T19" i="6" s="1"/>
  <c r="S19" i="6" s="1"/>
  <c r="C19" i="33" s="1"/>
  <c r="F19" i="33" s="1"/>
  <c r="C15" i="7"/>
  <c r="D15" i="7" s="1"/>
  <c r="T18" i="6" s="1"/>
  <c r="S18" i="6" s="1"/>
  <c r="C18" i="33" s="1"/>
  <c r="F18" i="33" s="1"/>
  <c r="C21" i="7"/>
  <c r="D21" i="7" s="1"/>
  <c r="T24" i="6" s="1"/>
  <c r="S24" i="6" s="1"/>
  <c r="C24" i="33" s="1"/>
  <c r="F24" i="33" s="1"/>
  <c r="C23" i="7"/>
  <c r="D23" i="7" s="1"/>
  <c r="C20" i="7"/>
  <c r="D20" i="7" s="1"/>
  <c r="T23" i="6" s="1"/>
  <c r="S23" i="6" s="1"/>
  <c r="C13" i="7"/>
  <c r="D13" i="7" s="1"/>
  <c r="C19" i="7"/>
  <c r="D19" i="7" s="1"/>
  <c r="T22" i="6" s="1"/>
  <c r="S22" i="6" s="1"/>
  <c r="C10" i="7"/>
  <c r="D10" i="7" s="1"/>
  <c r="C8" i="7"/>
  <c r="D8" i="7" s="1"/>
  <c r="C9" i="7"/>
  <c r="D9" i="7" s="1"/>
  <c r="T10" i="6" s="1"/>
  <c r="C18" i="7"/>
  <c r="D18" i="7" s="1"/>
  <c r="T21" i="6" s="1"/>
  <c r="S21" i="6" s="1"/>
  <c r="C21" i="33" s="1"/>
  <c r="F21" i="33" s="1"/>
  <c r="D5" i="7"/>
  <c r="T4" i="6" s="1"/>
  <c r="B3" i="32" l="1"/>
  <c r="W23" i="6"/>
  <c r="C30" i="17" s="1"/>
  <c r="C23" i="33"/>
  <c r="F23" i="33" s="1"/>
  <c r="W22" i="6"/>
  <c r="C29" i="17" s="1"/>
  <c r="C22" i="33"/>
  <c r="F22" i="33" s="1"/>
  <c r="X13" i="6"/>
  <c r="T26" i="6"/>
  <c r="S26" i="6" s="1"/>
  <c r="S25" i="6"/>
  <c r="C25" i="33" s="1"/>
  <c r="F25" i="33" s="1"/>
  <c r="W12" i="6"/>
  <c r="C13" i="17" s="1"/>
  <c r="V12" i="6"/>
  <c r="B13" i="17" s="1"/>
  <c r="V21" i="6"/>
  <c r="B28" i="17" s="1"/>
  <c r="Y21" i="6"/>
  <c r="W21" i="6"/>
  <c r="C28" i="17" s="1"/>
  <c r="V24" i="6"/>
  <c r="B31" i="17" s="1"/>
  <c r="W24" i="6"/>
  <c r="C31" i="17" s="1"/>
  <c r="Y24" i="6"/>
  <c r="W5" i="6"/>
  <c r="C18" i="17" s="1"/>
  <c r="Y5" i="6"/>
  <c r="V5" i="6"/>
  <c r="B18" i="17" s="1"/>
  <c r="Y18" i="6"/>
  <c r="W18" i="6"/>
  <c r="C25" i="17" s="1"/>
  <c r="V18" i="6"/>
  <c r="B25" i="17" s="1"/>
  <c r="Y26" i="6"/>
  <c r="V20" i="6"/>
  <c r="B27" i="17" s="1"/>
  <c r="Y20" i="6"/>
  <c r="W20" i="6"/>
  <c r="C27" i="17" s="1"/>
  <c r="V19" i="6"/>
  <c r="B26" i="17" s="1"/>
  <c r="Y19" i="6"/>
  <c r="W19" i="6"/>
  <c r="C26" i="17" s="1"/>
  <c r="X31" i="6"/>
  <c r="M29" i="6"/>
  <c r="M33" i="6"/>
  <c r="V23" i="6"/>
  <c r="B30" i="17" s="1"/>
  <c r="Y23" i="6"/>
  <c r="Y22" i="6"/>
  <c r="V22" i="6"/>
  <c r="B29" i="17" s="1"/>
  <c r="T17" i="6"/>
  <c r="S17" i="6" s="1"/>
  <c r="C17" i="33" s="1"/>
  <c r="F17" i="33" s="1"/>
  <c r="T16" i="6"/>
  <c r="S16" i="6" s="1"/>
  <c r="C15" i="33" s="1"/>
  <c r="F15" i="33" s="1"/>
  <c r="T15" i="6"/>
  <c r="T6" i="6"/>
  <c r="S4" i="6"/>
  <c r="C4" i="33" s="1"/>
  <c r="Y12" i="6"/>
  <c r="T11" i="6"/>
  <c r="S11" i="6" s="1"/>
  <c r="C10" i="33" s="1"/>
  <c r="F10" i="33" s="1"/>
  <c r="T8" i="6"/>
  <c r="T9" i="6"/>
  <c r="S9" i="6" s="1"/>
  <c r="C9" i="33" s="1"/>
  <c r="F9" i="33" s="1"/>
  <c r="S10" i="6"/>
  <c r="B7" i="32" l="1"/>
  <c r="D3" i="32"/>
  <c r="W4" i="6"/>
  <c r="C17" i="17" s="1"/>
  <c r="F4" i="33"/>
  <c r="W26" i="6"/>
  <c r="C32" i="17" s="1"/>
  <c r="C26" i="33"/>
  <c r="F26" i="33" s="1"/>
  <c r="V26" i="6"/>
  <c r="B32" i="17" s="1"/>
  <c r="W25" i="6"/>
  <c r="C33" i="17" s="1"/>
  <c r="Y25" i="6"/>
  <c r="V25" i="6"/>
  <c r="B33" i="17" s="1"/>
  <c r="W11" i="6"/>
  <c r="C12" i="17" s="1"/>
  <c r="V11" i="6"/>
  <c r="B12" i="17" s="1"/>
  <c r="Y11" i="6"/>
  <c r="W9" i="6"/>
  <c r="C10" i="17" s="1"/>
  <c r="Y9" i="6"/>
  <c r="V9" i="6"/>
  <c r="B10" i="17" s="1"/>
  <c r="W17" i="6"/>
  <c r="C37" i="17" s="1"/>
  <c r="V17" i="6"/>
  <c r="B37" i="17" s="1"/>
  <c r="Y17" i="6"/>
  <c r="X29" i="6"/>
  <c r="V10" i="6"/>
  <c r="B11" i="17" s="1"/>
  <c r="W10" i="6"/>
  <c r="C11" i="17" s="1"/>
  <c r="V16" i="6"/>
  <c r="B24" i="17" s="1"/>
  <c r="Y16" i="6"/>
  <c r="W16" i="6"/>
  <c r="C24" i="17" s="1"/>
  <c r="V4" i="6"/>
  <c r="B17" i="17" s="1"/>
  <c r="Y4" i="6"/>
  <c r="S15" i="6"/>
  <c r="C14" i="33" s="1"/>
  <c r="F14" i="33" s="1"/>
  <c r="T27" i="6"/>
  <c r="X33" i="6"/>
  <c r="T13" i="6"/>
  <c r="S6" i="6"/>
  <c r="U13" i="6"/>
  <c r="Y10" i="6"/>
  <c r="S8" i="6"/>
  <c r="C8" i="33" s="1"/>
  <c r="F8" i="33" s="1"/>
  <c r="C6" i="33" l="1"/>
  <c r="T31" i="6"/>
  <c r="W6" i="6"/>
  <c r="V6" i="6"/>
  <c r="Y6" i="6"/>
  <c r="S27" i="6"/>
  <c r="W15" i="6"/>
  <c r="C23" i="17" s="1"/>
  <c r="Y15" i="6"/>
  <c r="V15" i="6"/>
  <c r="B23" i="17" s="1"/>
  <c r="S13" i="6"/>
  <c r="C12" i="33" s="1"/>
  <c r="V8" i="6"/>
  <c r="B9" i="17" s="1"/>
  <c r="W8" i="6"/>
  <c r="C9" i="17" s="1"/>
  <c r="Y8" i="6"/>
  <c r="T29" i="6"/>
  <c r="T33" i="6"/>
  <c r="F6" i="33" l="1"/>
  <c r="F12" i="33"/>
  <c r="K4" i="33"/>
  <c r="B19" i="17"/>
  <c r="B41" i="17"/>
  <c r="C19" i="17"/>
  <c r="C41" i="17"/>
  <c r="S31" i="6"/>
  <c r="S29" i="6"/>
  <c r="V13" i="6"/>
  <c r="B42" i="17" s="1"/>
  <c r="W13" i="6"/>
  <c r="C42" i="17" s="1"/>
  <c r="Y13" i="6"/>
  <c r="Y27" i="6"/>
  <c r="W27" i="6"/>
  <c r="C43" i="17" s="1"/>
  <c r="V27" i="6"/>
  <c r="B43" i="17" s="1"/>
  <c r="S33" i="6"/>
  <c r="C33" i="33" s="1"/>
  <c r="C37" i="33" s="1"/>
  <c r="C45" i="33" s="1"/>
  <c r="K6" i="33" l="1"/>
  <c r="F27" i="33"/>
  <c r="V29" i="6"/>
  <c r="B4" i="17" s="1"/>
  <c r="C29" i="33"/>
  <c r="F29" i="33" s="1"/>
  <c r="Y33" i="6"/>
  <c r="W31" i="6"/>
  <c r="C5" i="17" s="1"/>
  <c r="C31" i="33"/>
  <c r="F31" i="33" s="1"/>
  <c r="Y31" i="6"/>
  <c r="V31" i="6"/>
  <c r="B5" i="17" s="1"/>
  <c r="Y29" i="6"/>
  <c r="W29" i="6"/>
  <c r="C4" i="17" s="1"/>
  <c r="V33" i="6"/>
  <c r="B3" i="17" s="1"/>
  <c r="W33" i="6"/>
  <c r="C3" i="17" s="1"/>
  <c r="F37" i="33" l="1"/>
  <c r="F45" i="33" s="1"/>
  <c r="F33" i="33"/>
</calcChain>
</file>

<file path=xl/comments1.xml><?xml version="1.0" encoding="utf-8"?>
<comments xmlns="http://schemas.openxmlformats.org/spreadsheetml/2006/main">
  <authors>
    <author>mrd0036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mrd0036:</t>
        </r>
        <r>
          <rPr>
            <sz val="9"/>
            <color indexed="81"/>
            <rFont val="Tahoma"/>
            <family val="2"/>
          </rPr>
          <t xml:space="preserve">
Forecasted by taking rate of the past 5 years and applying the same rate forward.</t>
        </r>
      </text>
    </comment>
  </commentList>
</comments>
</file>

<file path=xl/comments2.xml><?xml version="1.0" encoding="utf-8"?>
<comments xmlns="http://schemas.openxmlformats.org/spreadsheetml/2006/main">
  <authors>
    <author>jp4047</author>
    <author>Avista Corp Employee</author>
  </authors>
  <commentList>
    <comment ref="BA28" authorId="0" shapeId="0">
      <text>
        <r>
          <rPr>
            <sz val="9"/>
            <color indexed="81"/>
            <rFont val="Tahoma"/>
            <family val="2"/>
          </rPr>
          <t xml:space="preserve">For consumption greater than 500 therms per year.
</t>
        </r>
      </text>
    </comment>
    <comment ref="AZ30" authorId="1" shapeId="0">
      <text>
        <r>
          <rPr>
            <sz val="8"/>
            <color indexed="81"/>
            <rFont val="Tahoma"/>
            <family val="2"/>
          </rPr>
          <t xml:space="preserve">This rate does not qualify for gas DSM.  The rate is included only to recognize interactive effects on electric DSM projects.
</t>
        </r>
      </text>
    </comment>
    <comment ref="AZ31" authorId="1" shapeId="0">
      <text>
        <r>
          <rPr>
            <sz val="8"/>
            <color indexed="81"/>
            <rFont val="Tahoma"/>
            <family val="2"/>
          </rPr>
          <t xml:space="preserve">This rate does not qualify for gas DSM.  The rate is included only to recognize interactive effects on electric DSM projects.
</t>
        </r>
      </text>
    </comment>
    <comment ref="BA31" authorId="0" shapeId="0">
      <text>
        <r>
          <rPr>
            <sz val="9"/>
            <color indexed="81"/>
            <rFont val="Tahoma"/>
            <family val="2"/>
          </rPr>
          <t xml:space="preserve">The shortcuts listed on 1/2/15 (and effective 1/1/15) didn't list anything beyond the $200 monthly charge.  This may have been an omission in the shortcut sheet.
</t>
        </r>
      </text>
    </comment>
  </commentList>
</comments>
</file>

<file path=xl/comments3.xml><?xml version="1.0" encoding="utf-8"?>
<comments xmlns="http://schemas.openxmlformats.org/spreadsheetml/2006/main">
  <authors>
    <author>mrd0036</author>
  </authors>
  <commentList>
    <comment ref="P3" authorId="0" shapeId="0">
      <text>
        <r>
          <rPr>
            <b/>
            <sz val="9"/>
            <color indexed="81"/>
            <rFont val="Tahoma"/>
            <family val="2"/>
          </rPr>
          <t>mrd0036:</t>
        </r>
        <r>
          <rPr>
            <sz val="9"/>
            <color indexed="81"/>
            <rFont val="Tahoma"/>
            <family val="2"/>
          </rPr>
          <t xml:space="preserve">
Coded to match Electric Incentive, since negative gas AC messes with normal calculation</t>
        </r>
      </text>
    </comment>
  </commentList>
</comments>
</file>

<file path=xl/comments4.xml><?xml version="1.0" encoding="utf-8"?>
<comments xmlns="http://schemas.openxmlformats.org/spreadsheetml/2006/main">
  <authors>
    <author>mrd0036</author>
  </authors>
  <commentList>
    <comment ref="C33" authorId="0" shapeId="0">
      <text>
        <r>
          <rPr>
            <b/>
            <sz val="9"/>
            <color indexed="81"/>
            <rFont val="Tahoma"/>
            <family val="2"/>
          </rPr>
          <t>mrd0036:</t>
        </r>
        <r>
          <rPr>
            <sz val="9"/>
            <color indexed="81"/>
            <rFont val="Tahoma"/>
            <family val="2"/>
          </rPr>
          <t xml:space="preserve">
Includes $100k LI HHS</t>
        </r>
      </text>
    </comment>
  </commentList>
</comments>
</file>

<file path=xl/sharedStrings.xml><?xml version="1.0" encoding="utf-8"?>
<sst xmlns="http://schemas.openxmlformats.org/spreadsheetml/2006/main" count="5889" uniqueCount="997">
  <si>
    <t>Annual</t>
  </si>
  <si>
    <t>Win</t>
  </si>
  <si>
    <t>C Annual</t>
  </si>
  <si>
    <t>C Win</t>
  </si>
  <si>
    <t>Discount Rate =</t>
  </si>
  <si>
    <t>Revision #</t>
  </si>
  <si>
    <t>Date</t>
  </si>
  <si>
    <t>Notes</t>
  </si>
  <si>
    <t>DR =</t>
  </si>
  <si>
    <t>Res Space Heat</t>
  </si>
  <si>
    <t>Res AC</t>
  </si>
  <si>
    <t>Res Lighting</t>
  </si>
  <si>
    <t>Res Refrigeration</t>
  </si>
  <si>
    <t>Res Water Heating</t>
  </si>
  <si>
    <t>Res Dishwasher</t>
  </si>
  <si>
    <t>Res Washer Dryer</t>
  </si>
  <si>
    <t>Res Misc</t>
  </si>
  <si>
    <t>Res Furnace Fan</t>
  </si>
  <si>
    <t>NonRes Compressed Air</t>
  </si>
  <si>
    <t>NonRes Cooking</t>
  </si>
  <si>
    <t>NonRes Space Cooling</t>
  </si>
  <si>
    <t>NonRes Exterior Lighting</t>
  </si>
  <si>
    <t>NonRes Space Heating</t>
  </si>
  <si>
    <t>NonRes Water Heating</t>
  </si>
  <si>
    <t>NonRes Interior Lighting</t>
  </si>
  <si>
    <t>NonRes Misc</t>
  </si>
  <si>
    <t>NonRes Motors</t>
  </si>
  <si>
    <t>NonRes Office Equipment</t>
  </si>
  <si>
    <t>NonRes Process</t>
  </si>
  <si>
    <t>NonRes Refrigeration</t>
  </si>
  <si>
    <t>NonRes Ventilation</t>
  </si>
  <si>
    <t>Flat</t>
  </si>
  <si>
    <t>Cumulative</t>
  </si>
  <si>
    <t xml:space="preserve">Forecasted </t>
  </si>
  <si>
    <t>AC Source: Excel Spreadsheet "Avoided Costs using Load Shapes Post IRP Update 2016"</t>
  </si>
  <si>
    <t>Measure Description</t>
  </si>
  <si>
    <t>NA</t>
  </si>
  <si>
    <t>2016 Est Units</t>
  </si>
  <si>
    <t>Elec Measure Type</t>
  </si>
  <si>
    <t>Winter</t>
  </si>
  <si>
    <t>Therm Savings Type</t>
  </si>
  <si>
    <t>Customer Incremental Cost</t>
  </si>
  <si>
    <t>Y1 KWh Savings</t>
  </si>
  <si>
    <t>Y1 Therm Savings</t>
  </si>
  <si>
    <t>Measure Life</t>
  </si>
  <si>
    <t>Total Incentive</t>
  </si>
  <si>
    <t>Recurring NEBs</t>
  </si>
  <si>
    <t>Y1 PV NEBs</t>
  </si>
  <si>
    <t>PV of Electric AC</t>
  </si>
  <si>
    <t>PV of NG AC</t>
  </si>
  <si>
    <t>Elec CIC</t>
  </si>
  <si>
    <t>NG CIC</t>
  </si>
  <si>
    <t>Elec Incentive</t>
  </si>
  <si>
    <t>NG Incentive</t>
  </si>
  <si>
    <t>Sub TRC</t>
  </si>
  <si>
    <t>Sub UCT</t>
  </si>
  <si>
    <t>Showerhead 2.0 GPM Gas</t>
  </si>
  <si>
    <t>Showerhead 1.75 GPM Gas</t>
  </si>
  <si>
    <t>Showerhead 1.5 GPM Gas</t>
  </si>
  <si>
    <t>Source: RTF ResShowerheads_V2_1 (needs updated with V2_2)</t>
  </si>
  <si>
    <t>Total</t>
  </si>
  <si>
    <t>Program Totals</t>
  </si>
  <si>
    <t>Y1 KWh Totals</t>
  </si>
  <si>
    <t>Y1 Therm Totals</t>
  </si>
  <si>
    <t>Elec CIC Totals</t>
  </si>
  <si>
    <t>Gas CIC Totals</t>
  </si>
  <si>
    <t>Elec Incentive Totals</t>
  </si>
  <si>
    <t>Gas Incentive Totals</t>
  </si>
  <si>
    <t>3rd Party Cost Totals</t>
  </si>
  <si>
    <t>3rd Party Elec Cost Totals</t>
  </si>
  <si>
    <t>3rd Party NG Cost Totals</t>
  </si>
  <si>
    <t>Y1 PV NEBs Totals</t>
  </si>
  <si>
    <t>Y1 PV Elec NEBs Totals</t>
  </si>
  <si>
    <t>Y1 PV Gas NEBs Totals</t>
  </si>
  <si>
    <t>Recurring NEBs Totals</t>
  </si>
  <si>
    <t>Recurring Elec NEBs Totals</t>
  </si>
  <si>
    <t>Recurring NG NEBs Totals</t>
  </si>
  <si>
    <t>Program:</t>
  </si>
  <si>
    <t>kWh</t>
  </si>
  <si>
    <t>therms</t>
  </si>
  <si>
    <t>CIC</t>
  </si>
  <si>
    <t>$CIC Elec</t>
  </si>
  <si>
    <t>$CIC Gas</t>
  </si>
  <si>
    <t>Electric AC PV</t>
  </si>
  <si>
    <t>NG AC PV</t>
  </si>
  <si>
    <t>NEBs</t>
  </si>
  <si>
    <t>Electric Incentive$</t>
  </si>
  <si>
    <t>Gas Incentive $</t>
  </si>
  <si>
    <t>Electric Savings $</t>
  </si>
  <si>
    <t>Gas Savings $</t>
  </si>
  <si>
    <t>3rd Party Costs $</t>
  </si>
  <si>
    <t>NIUC $</t>
  </si>
  <si>
    <t>TRC</t>
  </si>
  <si>
    <t xml:space="preserve">UCT </t>
  </si>
  <si>
    <t>PCT</t>
  </si>
  <si>
    <t>RIM</t>
  </si>
  <si>
    <t>Residential</t>
  </si>
  <si>
    <t>Site Specific</t>
  </si>
  <si>
    <t>Air Guardian</t>
  </si>
  <si>
    <t xml:space="preserve"> </t>
  </si>
  <si>
    <t>WA</t>
  </si>
  <si>
    <t>ID</t>
  </si>
  <si>
    <t>SCH</t>
  </si>
  <si>
    <t>kW</t>
  </si>
  <si>
    <t>1 T1</t>
  </si>
  <si>
    <t>11 T1</t>
  </si>
  <si>
    <t>11 T2</t>
  </si>
  <si>
    <t>12 T1</t>
  </si>
  <si>
    <t>12 T2</t>
  </si>
  <si>
    <t>21 T1</t>
  </si>
  <si>
    <t>21 T2</t>
  </si>
  <si>
    <t>22 T1</t>
  </si>
  <si>
    <t>22 T2</t>
  </si>
  <si>
    <t>25 T1</t>
  </si>
  <si>
    <t>25 T2</t>
  </si>
  <si>
    <t>25 CP</t>
  </si>
  <si>
    <t>30 T1</t>
  </si>
  <si>
    <t>31 T1</t>
  </si>
  <si>
    <t>32 T1</t>
  </si>
  <si>
    <t>99 T1</t>
  </si>
  <si>
    <t xml:space="preserve"> WA </t>
  </si>
  <si>
    <t xml:space="preserve"> ID </t>
  </si>
  <si>
    <t xml:space="preserve"> Therm </t>
  </si>
  <si>
    <t>101 T1</t>
  </si>
  <si>
    <t>111 T1</t>
  </si>
  <si>
    <t>112 T1</t>
  </si>
  <si>
    <t>121 T1</t>
  </si>
  <si>
    <t>rate discontinued</t>
  </si>
  <si>
    <t>122 T1</t>
  </si>
  <si>
    <t>131 T1</t>
  </si>
  <si>
    <t>132 T1</t>
  </si>
  <si>
    <t>146 T1</t>
  </si>
  <si>
    <t>148 T1</t>
  </si>
  <si>
    <t>199 T1</t>
  </si>
  <si>
    <t>Retail Gas Savings Totals</t>
  </si>
  <si>
    <t>Retail Elec Savings Totals</t>
  </si>
  <si>
    <t>Elec NEBs</t>
  </si>
  <si>
    <t>Gas NEBs</t>
  </si>
  <si>
    <t>Elec 3rd Party</t>
  </si>
  <si>
    <t>Gas 3rd Party</t>
  </si>
  <si>
    <t>Elec NIUC$</t>
  </si>
  <si>
    <t>Gas NIUC$</t>
  </si>
  <si>
    <t>Simple Steps</t>
  </si>
  <si>
    <t>Small Business</t>
  </si>
  <si>
    <t>Elec Avoided Cost Total</t>
  </si>
  <si>
    <t>Gas Avoided Cost Total</t>
  </si>
  <si>
    <t>Program</t>
  </si>
  <si>
    <t>Res Prescriptive</t>
  </si>
  <si>
    <t>%</t>
  </si>
  <si>
    <t>NIUC by program</t>
  </si>
  <si>
    <t>12.30.15</t>
  </si>
  <si>
    <t>Original</t>
  </si>
  <si>
    <t>Estar Home - SF, Elec/DF</t>
  </si>
  <si>
    <t>User Entered Data</t>
  </si>
  <si>
    <t>Calculated</t>
  </si>
  <si>
    <t>Source: Previous Evaluations</t>
  </si>
  <si>
    <t>0.61 to 0.80 GPM gas pre-rinse sprayer</t>
  </si>
  <si>
    <t>3 pan gas steamer</t>
  </si>
  <si>
    <t>4 pan gas steamer</t>
  </si>
  <si>
    <t>5 pan gas steamer</t>
  </si>
  <si>
    <t>6 pan gas steamer</t>
  </si>
  <si>
    <t>10 or larger pan gas steamer</t>
  </si>
  <si>
    <t>Efficient combination oven (&gt;= 16 pan and &lt;= 20 pan) gas</t>
  </si>
  <si>
    <t>Efficient combination oven (&gt;= 6 pan and &lt;= 15 pan) gas</t>
  </si>
  <si>
    <t>H.E. gas convection oven, 40% effic. or better</t>
  </si>
  <si>
    <t>Gas rack oven</t>
  </si>
  <si>
    <t>Energy Star 50% effic.gas fryer</t>
  </si>
  <si>
    <t>H.E. gas griddle, 40% effic. or better</t>
  </si>
  <si>
    <t>High temp gas hot water dishwasher</t>
  </si>
  <si>
    <t>Low temp gas hot water dishwasher</t>
  </si>
  <si>
    <t xml:space="preserve">Source: RTF </t>
  </si>
  <si>
    <t>Low-flow faucet aerator (0.5 gpm) Gas Water Heat</t>
  </si>
  <si>
    <t>Low-flow faucet aerator (1.0 gpm) Gas Water Heat</t>
  </si>
  <si>
    <t>Pre-Rinse Spray Valve Gas Heat</t>
  </si>
  <si>
    <t>Shower Head Fitness Gas</t>
  </si>
  <si>
    <t>Shower Head Gas</t>
  </si>
  <si>
    <t>Annual - Marginal Cost by Area</t>
  </si>
  <si>
    <t>Commodity $/Dth</t>
  </si>
  <si>
    <t>Pipeline  $/Dth</t>
  </si>
  <si>
    <t>Conservation Credit $/Dth</t>
  </si>
  <si>
    <t>Washington Carbon $/therm ($10/ton starting 2020 2.5% annual escalation)</t>
  </si>
  <si>
    <t>$AC/therm</t>
  </si>
  <si>
    <t>Commodity</t>
  </si>
  <si>
    <t>Gas Year</t>
  </si>
  <si>
    <t>Klam Falls</t>
  </si>
  <si>
    <t>La Grande</t>
  </si>
  <si>
    <t>Medford GTN</t>
  </si>
  <si>
    <t>Medford NWP</t>
  </si>
  <si>
    <t>Roseburg</t>
  </si>
  <si>
    <t>Wa/Id Both</t>
  </si>
  <si>
    <t>Wa/Id GTN</t>
  </si>
  <si>
    <t>Wa/Id NWP</t>
  </si>
  <si>
    <t>WA/ID</t>
  </si>
  <si>
    <t>OR</t>
  </si>
  <si>
    <t>OR w/10%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</si>
  <si>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</si>
  <si>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</si>
  <si>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</si>
  <si>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</si>
  <si>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</si>
  <si>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</si>
  <si>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</si>
  <si>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</si>
  <si>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</si>
  <si>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</si>
  <si>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</si>
  <si>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</si>
  <si>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</si>
  <si>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</si>
  <si>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</si>
  <si>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2030-2031</t>
  </si>
  <si>
    <t>2031-2032</t>
  </si>
  <si>
    <t>2032-2033</t>
  </si>
  <si>
    <t>2033-2034</t>
  </si>
  <si>
    <t>2034-2035</t>
  </si>
  <si>
    <t>Winter - Marginal Cost by Area</t>
  </si>
  <si>
    <t>Washington Carbon $/therm</t>
  </si>
  <si>
    <t>2016 Gas Final CPA Inputs</t>
  </si>
  <si>
    <t>Measure</t>
  </si>
  <si>
    <t>Res Clothes Washers (ResClothesWashersSF_v5V_3:</t>
  </si>
  <si>
    <t>Electric savings (kWh/yr)</t>
  </si>
  <si>
    <t>Gas savings (therms/yr)</t>
  </si>
  <si>
    <t>Non-energy Benefits (2006$/yr)</t>
  </si>
  <si>
    <t>Efficiency Level</t>
  </si>
  <si>
    <t>DHW Fuel</t>
  </si>
  <si>
    <t>Dryer Fuel</t>
  </si>
  <si>
    <t>Incremental Cost (2006$)</t>
  </si>
  <si>
    <t>Machine</t>
  </si>
  <si>
    <t>Dryer</t>
  </si>
  <si>
    <t>DHW</t>
  </si>
  <si>
    <t>Waste Water</t>
  </si>
  <si>
    <t>Waste water</t>
  </si>
  <si>
    <t>Detergent</t>
  </si>
  <si>
    <t>Lifetime</t>
  </si>
  <si>
    <t>TRC B/C</t>
  </si>
  <si>
    <t>Top Load _ CEE Tier 1</t>
  </si>
  <si>
    <t>Electric</t>
  </si>
  <si>
    <t>[negative incremental cost]</t>
  </si>
  <si>
    <t>Gas</t>
  </si>
  <si>
    <t>Any</t>
  </si>
  <si>
    <t>Front Load _ ENERGY STAR</t>
  </si>
  <si>
    <t>Front Load _ CEE Tier 1</t>
  </si>
  <si>
    <t>Front Load _ CEE Tier 2</t>
  </si>
  <si>
    <t>Front Load _ CEE Tier 3</t>
  </si>
  <si>
    <t>Res Showerheads(ResShowershead_v2_4)</t>
  </si>
  <si>
    <t>Measure Application</t>
  </si>
  <si>
    <t>Savings Component</t>
  </si>
  <si>
    <t>Savings for Period 1</t>
  </si>
  <si>
    <t>Capital Cost</t>
  </si>
  <si>
    <t>Annual O&amp;M</t>
  </si>
  <si>
    <t>Non-E Val ($/yr)</t>
  </si>
  <si>
    <t>Savings (therms/yr)</t>
  </si>
  <si>
    <t>Residential Showerhead Replacement_2_00gpm_Any Shower_ Any Water Heating_Retail</t>
  </si>
  <si>
    <t>Water Heating</t>
  </si>
  <si>
    <t>Residential Showerhead Replacement_1_75gpm_Any Shower_ Any Water Heating_Retail</t>
  </si>
  <si>
    <t>Residential Showerhead Replacement_1_50gpm_Any Shower_ Any Water Heating_Retail</t>
  </si>
  <si>
    <t>Residential Showerhead Replacement_2_00gpm_Any Shower_ Any Water Heating_Mail-by-Request</t>
  </si>
  <si>
    <t>Residential Showerhead Replacement_1_75gpm_Any Shower_ Any Water Heating_Mail-by-Request</t>
  </si>
  <si>
    <t>Residential Showerhead Replacement_1_50gpm_Any Shower_ Any Water Heating_Mail-by-Request</t>
  </si>
  <si>
    <t>Residential Showerhead Replacement_2_00gpm_Any Shower_ Any Water Heating_Direct Install</t>
  </si>
  <si>
    <t>Residential Showerhead Replacement_1_75gpm_Any Shower_ Any Water Heating_Direct Install</t>
  </si>
  <si>
    <t>Residential Showerhead Replacement_1_50gpm_Any Shower_ Any Water Heating_Direct Install</t>
  </si>
  <si>
    <t>Water Treatment</t>
  </si>
  <si>
    <t>Res HVAC (ResSFExistingHVAC_v4_1)</t>
  </si>
  <si>
    <t>Sector</t>
  </si>
  <si>
    <t>Category</t>
  </si>
  <si>
    <t>Technology, Measure or Practice</t>
  </si>
  <si>
    <t>Building Type</t>
  </si>
  <si>
    <t>Vintage</t>
  </si>
  <si>
    <t>Heating Zone</t>
  </si>
  <si>
    <t>Cooling Zone</t>
  </si>
  <si>
    <t>Other Specification 1</t>
  </si>
  <si>
    <t>Other Specification 2</t>
  </si>
  <si>
    <t>Details of Implementation and Product Standards</t>
  </si>
  <si>
    <t>UnitType</t>
  </si>
  <si>
    <t>Incremental Capital Cost ($/unit)</t>
  </si>
  <si>
    <t>Incremental O&amp;M Costs ($/unit)</t>
  </si>
  <si>
    <t>Measure Life (years)</t>
  </si>
  <si>
    <t>Annual Savings @ Site (kWh/yr) - Period 1</t>
  </si>
  <si>
    <t>Existing Single Family Home HVAC Conversion - Convert FAF w/CAC to Heat Pump - House with "Good Insulation" - Heating Zone 2</t>
  </si>
  <si>
    <t>HVAC</t>
  </si>
  <si>
    <t>Conversion to high efficiency heat pump</t>
  </si>
  <si>
    <t>Single Family</t>
  </si>
  <si>
    <t>Existing Construction</t>
  </si>
  <si>
    <t>HZ2</t>
  </si>
  <si>
    <t>All</t>
  </si>
  <si>
    <t>with Existing Central AC</t>
  </si>
  <si>
    <t>House with "Good Insulation"</t>
  </si>
  <si>
    <t>Heat pump system must be new and meet or exceed minimum federal efficiency standards.</t>
  </si>
  <si>
    <t/>
  </si>
  <si>
    <t>Existing Single Family Home HVAC Conversion - Convert FAF w/CAC to Heat Pump - House with "Fair Insulation" - Heating Zone 2</t>
  </si>
  <si>
    <t>House with "Fair Insulation"</t>
  </si>
  <si>
    <t>Existing Single Family Home HVAC Conversion - Convert FAF w/CAC to Heat Pump - House with "Poor Insulation" - Heating Zone 2</t>
  </si>
  <si>
    <t>House with "Poor Insulation"</t>
  </si>
  <si>
    <t>Existing Single Family Home HVAC Upgrade - Heat Pump Upgrade to 9.0 HSPF/14 SEER - Heating Zone 2</t>
  </si>
  <si>
    <t>Upgrade to high efficiency heat pump</t>
  </si>
  <si>
    <t>HSPF 9.0/SEER 14</t>
  </si>
  <si>
    <t>Heat pump system must be new and have an AHRI HSPF rating of 9.0 or higher.</t>
  </si>
  <si>
    <t>Existing Single Family Home HVAC Conversion - Convert FAF w/o CAC to Heat Pump - House with "Good Insulation" - Heating Zone 2 - Cooling Zone 2</t>
  </si>
  <si>
    <t>CZ2</t>
  </si>
  <si>
    <t>without Existing Central AC</t>
  </si>
  <si>
    <t>Existing Single Family Home HVAC Conversion - Convert FAF w/o CAC to Heat Pump - House with "Fair Insulation" - Heating Zone 2 - Cooling Zone 2</t>
  </si>
  <si>
    <t>Existing Single Family Home HVAC Conversion - Convert FAF w/o CAC to Heat Pump - House with "Poor Insulation" - Heating Zone 2 - Cooling Zone 2</t>
  </si>
  <si>
    <t>Existing Single Family Home HVAC Upgrade - Central Heat Pump Upgrade to Variable Capacity Central Heat Pump - Heating Zone 2 - Cooling Zone 2</t>
  </si>
  <si>
    <t>VCHP</t>
  </si>
  <si>
    <t>Heat pump system must be new and have an AHRI HSPF rating of 10.0 or higher.  The compressor must be variable speed and inverter-driven.</t>
  </si>
  <si>
    <t>New Single Family Home HVAC Upgrade - Heat Pump Upgrade to 9.0 HSPF/14 SEER - Heating Zone 2</t>
  </si>
  <si>
    <t>New Construction</t>
  </si>
  <si>
    <t>New Single Family Home HVAC Upgrade - Central Heat Pump Upgrade to Variable Capacity Central Heat Pump - Heating Zone 2 - Cooling Zone 2</t>
  </si>
  <si>
    <t>New Single Family Home HVAC Upgrade - Central Heat Pump Upgrade to Variable Capacity Central Heat Pump - Heating Zone 3 - Cooling Zone 2</t>
  </si>
  <si>
    <t>Zonal to DHP_HSPF 9.0 and above_HZ2CZ2</t>
  </si>
  <si>
    <t>Install Ductless Heat Pump to displace zonal resistance heat</t>
  </si>
  <si>
    <t>No screen for supplemental fuel use</t>
  </si>
  <si>
    <t>HSPF 9.0 and above</t>
  </si>
  <si>
    <t>Inverter-driven DHP of 0.75 ton or greater heating capacity must be installed in the main living area of a house heated with zonal electric heat.</t>
  </si>
  <si>
    <t>per DHP</t>
  </si>
  <si>
    <t>Zonal to DHP_HSPF 9.0 to 11.0_HZ2CZ2</t>
  </si>
  <si>
    <t>HSPF 9.0 to 11.0</t>
  </si>
  <si>
    <t>Zonal to DHP_HSPF 11.1 to 12.5_HZ2CZ2</t>
  </si>
  <si>
    <t>HSPF 11.1 to 12.5</t>
  </si>
  <si>
    <t>Zonal to DHP_HSPF 12.6 and above_HZ2CZ2</t>
  </si>
  <si>
    <t>HSPF 12.6 and above</t>
  </si>
  <si>
    <t>Res Lighting (ResLighting_Bulbs_v4_2)</t>
  </si>
  <si>
    <t>ProCost Full Measure Name</t>
  </si>
  <si>
    <t>Unit Type</t>
  </si>
  <si>
    <t>Lamp Type</t>
  </si>
  <si>
    <t>Lumen Bin</t>
  </si>
  <si>
    <t>Delivery Mechanism or Program</t>
  </si>
  <si>
    <t>Present Value of Periodic Capital Replacement Cost ($/unit)</t>
  </si>
  <si>
    <t>First Year Savings @ Site (kwh/yr)</t>
  </si>
  <si>
    <t>Average Annual Savings @ Site, 2016 - 2019 (kWh/yr)</t>
  </si>
  <si>
    <t>Retail_CFL_Decorative and Mini-Base_250 to 1049 lumens</t>
  </si>
  <si>
    <t>CFL</t>
  </si>
  <si>
    <t>Light bulb</t>
  </si>
  <si>
    <t>Primarily residential</t>
  </si>
  <si>
    <t>any</t>
  </si>
  <si>
    <t>Decorative and Mini-Base</t>
  </si>
  <si>
    <t>250 to 1049 lumens</t>
  </si>
  <si>
    <t>Retail</t>
  </si>
  <si>
    <t>Retail_CFL_Decorative and Mini-Base_1050 to 1489 lumens</t>
  </si>
  <si>
    <t>1050 to 1489 lumens</t>
  </si>
  <si>
    <t>Retail_CFL_Decorative and Mini-Base_1490 to 2600 lumens</t>
  </si>
  <si>
    <t>1490 to 2600 lumens</t>
  </si>
  <si>
    <t>Retail_CFL_General Purpose, Dimmable, and Three-Way_250 to 1049 lumens</t>
  </si>
  <si>
    <t>General Purpose, Dimmable, and Three-Way</t>
  </si>
  <si>
    <t>Retail_CFL_General Purpose, Dimmable, and Three-Way_1050 to 1489 lumens</t>
  </si>
  <si>
    <t>Retail_CFL_General Purpose, Dimmable, and Three-Way_1490 to 2600 lumens</t>
  </si>
  <si>
    <t>Retail_CFL_Globe_250 to 1049 lumens</t>
  </si>
  <si>
    <t>Globe</t>
  </si>
  <si>
    <t>Retail_CFL_Globe_1050 to 1489 lumens</t>
  </si>
  <si>
    <t>Retail_CFL_Globe_1490 to 2600 lumens</t>
  </si>
  <si>
    <t>Retail_CFL_Reflectors and Outdoor_250 to 1049 lumens</t>
  </si>
  <si>
    <t>Reflectors and Outdoor</t>
  </si>
  <si>
    <t>Retail_CFL_Reflectors and Outdoor_1050 to 1489 lumens</t>
  </si>
  <si>
    <t>Retail_CFL_Reflectors and Outdoor_1490 to 2600 lumens</t>
  </si>
  <si>
    <t>Retail_LED_Decorative and Mini-Base_250 to 1049 lumens</t>
  </si>
  <si>
    <t>LED</t>
  </si>
  <si>
    <t>Retail_LED_Decorative and Mini-Base_1050 to 1489 lumens</t>
  </si>
  <si>
    <t>Retail_LED_Decorative and Mini-Base_1490 to 2600 lumens</t>
  </si>
  <si>
    <t>Retail_LED_General Purpose, Dimmable, and Three-Way_250 to 1049 lumens</t>
  </si>
  <si>
    <t>Retail_LED_General Purpose, Dimmable, and Three-Way_1050 to 1489 lumens</t>
  </si>
  <si>
    <t>Retail_LED_General Purpose, Dimmable, and Three-Way_1490 to 2600 lumens</t>
  </si>
  <si>
    <t>Retail_LED_Globe_250 to 1049 lumens</t>
  </si>
  <si>
    <t>Retail_LED_Globe_1050 to 1489 lumens</t>
  </si>
  <si>
    <t>Retail_LED_Globe_1490 to 2600 lumens</t>
  </si>
  <si>
    <t>Retail_LED_Reflectors and Outdoor_250 to 1049 lumens</t>
  </si>
  <si>
    <t>Retail_LED_Reflectors and Outdoor_1050 to 1489 lumens</t>
  </si>
  <si>
    <t>Retail_LED_Reflectors and Outdoor_1490 to 2600 lumens</t>
  </si>
  <si>
    <t>Mail by request_CFL_Decorative and Mini-Base_250 to 1049 lumens</t>
  </si>
  <si>
    <t>Mail by request</t>
  </si>
  <si>
    <t>Mail by request_CFL_Decorative and Mini-Base_1050 to 1489 lumens</t>
  </si>
  <si>
    <t>Mail by request_CFL_Decorative and Mini-Base_1490 to 2600 lumens</t>
  </si>
  <si>
    <t>Mail by request_CFL_General Purpose, Dimmable, and Three-Way_250 to 1049 lumens</t>
  </si>
  <si>
    <t>Mail by request_CFL_General Purpose, Dimmable, and Three-Way_1050 to 1489 lumens</t>
  </si>
  <si>
    <t>Mail by request_CFL_General Purpose, Dimmable, and Three-Way_1490 to 2600 lumens</t>
  </si>
  <si>
    <t>Mail by request_CFL_Globe_250 to 1049 lumens</t>
  </si>
  <si>
    <t>Mail by request_CFL_Globe_1050 to 1489 lumens</t>
  </si>
  <si>
    <t>Mail by request_CFL_Globe_1490 to 2600 lumens</t>
  </si>
  <si>
    <t>Mail by request_CFL_Reflectors and Outdoor_250 to 1049 lumens</t>
  </si>
  <si>
    <t>Mail by request_CFL_Reflectors and Outdoor_1050 to 1489 lumens</t>
  </si>
  <si>
    <t>Mail by request_CFL_Reflectors and Outdoor_1490 to 2600 lumens</t>
  </si>
  <si>
    <t>Mail by request_LED_Decorative and Mini-Base_250 to 1049 lumens</t>
  </si>
  <si>
    <t>Mail by request_LED_Decorative and Mini-Base_1050 to 1489 lumens</t>
  </si>
  <si>
    <t>Mail by request_LED_Decorative and Mini-Base_1490 to 2600 lumens</t>
  </si>
  <si>
    <t>Mail by request_LED_General Purpose, Dimmable, and Three-Way_250 to 1049 lumens</t>
  </si>
  <si>
    <t>Mail by request_LED_General Purpose, Dimmable, and Three-Way_1050 to 1489 lumens</t>
  </si>
  <si>
    <t>Mail by request_LED_General Purpose, Dimmable, and Three-Way_1490 to 2600 lumens</t>
  </si>
  <si>
    <t>Mail by request_LED_Globe_250 to 1049 lumens</t>
  </si>
  <si>
    <t>Mail by request_LED_Globe_1050 to 1489 lumens</t>
  </si>
  <si>
    <t>Mail by request_LED_Globe_1490 to 2600 lumens</t>
  </si>
  <si>
    <t>Mail by request_LED_Reflectors and Outdoor_250 to 1049 lumens</t>
  </si>
  <si>
    <t>Mail by request_LED_Reflectors and Outdoor_1050 to 1489 lumens</t>
  </si>
  <si>
    <t>Mail by request_LED_Reflectors and Outdoor_1490 to 2600 lumens</t>
  </si>
  <si>
    <t>Unsolicited mail_CFL_Decorative and Mini-Base_250 to 1049 lumens</t>
  </si>
  <si>
    <t>Unsolicited mail</t>
  </si>
  <si>
    <t>Unsolicited mail_CFL_Decorative and Mini-Base_1050 to 1489 lumens</t>
  </si>
  <si>
    <t>Unsolicited mail_CFL_Decorative and Mini-Base_1490 to 2600 lumens</t>
  </si>
  <si>
    <t>Unsolicited mail_CFL_General Purpose, Dimmable, and Three-Way_250 to 1049 lumens</t>
  </si>
  <si>
    <t>Unsolicited mail_CFL_General Purpose, Dimmable, and Three-Way_1050 to 1489 lumens</t>
  </si>
  <si>
    <t>Unsolicited mail_CFL_General Purpose, Dimmable, and Three-Way_1490 to 2600 lumens</t>
  </si>
  <si>
    <t>Unsolicited mail_CFL_Globe_250 to 1049 lumens</t>
  </si>
  <si>
    <t>Unsolicited mail_CFL_Globe_1050 to 1489 lumens</t>
  </si>
  <si>
    <t>Unsolicited mail_CFL_Globe_1490 to 2600 lumens</t>
  </si>
  <si>
    <t>Unsolicited mail_CFL_Reflectors and Outdoor_250 to 1049 lumens</t>
  </si>
  <si>
    <t>Unsolicited mail_CFL_Reflectors and Outdoor_1050 to 1489 lumens</t>
  </si>
  <si>
    <t>Unsolicited mail_CFL_Reflectors and Outdoor_1490 to 2600 lumens</t>
  </si>
  <si>
    <t>Unsolicited mail_LED_Decorative and Mini-Base_250 to 1049 lumens</t>
  </si>
  <si>
    <t>Unsolicited mail_LED_Decorative and Mini-Base_1050 to 1489 lumens</t>
  </si>
  <si>
    <t>Unsolicited mail_LED_Decorative and Mini-Base_1490 to 2600 lumens</t>
  </si>
  <si>
    <t>Unsolicited mail_LED_General Purpose, Dimmable, and Three-Way_250 to 1049 lumens</t>
  </si>
  <si>
    <t>Unsolicited mail_LED_General Purpose, Dimmable, and Three-Way_1050 to 1489 lumens</t>
  </si>
  <si>
    <t>Unsolicited mail_LED_General Purpose, Dimmable, and Three-Way_1490 to 2600 lumens</t>
  </si>
  <si>
    <t>Unsolicited mail_LED_Globe_250 to 1049 lumens</t>
  </si>
  <si>
    <t>Unsolicited mail_LED_Globe_1050 to 1489 lumens</t>
  </si>
  <si>
    <t>Unsolicited mail_LED_Globe_1490 to 2600 lumens</t>
  </si>
  <si>
    <t>Unsolicited mail_LED_Reflectors and Outdoor_250 to 1049 lumens</t>
  </si>
  <si>
    <t>Unsolicited mail_LED_Reflectors and Outdoor_1050 to 1489 lumens</t>
  </si>
  <si>
    <t>Unsolicited mail_LED_Reflectors and Outdoor_1490 to 2600 lumens</t>
  </si>
  <si>
    <t>Give away_CFL_Decorative and Mini-Base_250 to 1049 lumens</t>
  </si>
  <si>
    <t>Give away</t>
  </si>
  <si>
    <t>Give away_CFL_Decorative and Mini-Base_1050 to 1489 lumens</t>
  </si>
  <si>
    <t>Give away_CFL_Decorative and Mini-Base_1490 to 2600 lumens</t>
  </si>
  <si>
    <t>Give away_CFL_General Purpose, Dimmable, and Three-Way_250 to 1049 lumens</t>
  </si>
  <si>
    <t>Give away_CFL_General Purpose, Dimmable, and Three-Way_1050 to 1489 lumens</t>
  </si>
  <si>
    <t>Give away_CFL_General Purpose, Dimmable, and Three-Way_1490 to 2600 lumens</t>
  </si>
  <si>
    <t>Give away_CFL_Globe_250 to 1049 lumens</t>
  </si>
  <si>
    <t>Give away_CFL_Globe_1050 to 1489 lumens</t>
  </si>
  <si>
    <t>Give away_CFL_Globe_1490 to 2600 lumens</t>
  </si>
  <si>
    <t>Give away_CFL_Reflectors and Outdoor_250 to 1049 lumens</t>
  </si>
  <si>
    <t>Give away_CFL_Reflectors and Outdoor_1050 to 1489 lumens</t>
  </si>
  <si>
    <t>Give away_CFL_Reflectors and Outdoor_1490 to 2600 lumens</t>
  </si>
  <si>
    <t>Give away_LED_Decorative and Mini-Base_250 to 1049 lumens</t>
  </si>
  <si>
    <t>Give away_LED_Decorative and Mini-Base_1050 to 1489 lumens</t>
  </si>
  <si>
    <t>Give away_LED_Decorative and Mini-Base_1490 to 2600 lumens</t>
  </si>
  <si>
    <t>Give away_LED_General Purpose, Dimmable, and Three-Way_250 to 1049 lumens</t>
  </si>
  <si>
    <t>Give away_LED_General Purpose, Dimmable, and Three-Way_1050 to 1489 lumens</t>
  </si>
  <si>
    <t>Give away_LED_General Purpose, Dimmable, and Three-Way_1490 to 2600 lumens</t>
  </si>
  <si>
    <t>Give away_LED_Globe_250 to 1049 lumens</t>
  </si>
  <si>
    <t>Give away_LED_Globe_1050 to 1489 lumens</t>
  </si>
  <si>
    <t>Give away_LED_Globe_1490 to 2600 lumens</t>
  </si>
  <si>
    <t>Give away_LED_Reflectors and Outdoor_250 to 1049 lumens</t>
  </si>
  <si>
    <t>Give away_LED_Reflectors and Outdoor_1050 to 1489 lumens</t>
  </si>
  <si>
    <t>Give away_LED_Reflectors and Outdoor_1490 to 2600 lumens</t>
  </si>
  <si>
    <t>Direct install - Exterior_CFL_Decorative and Mini-Base_250 to 1049 lumens</t>
  </si>
  <si>
    <t>Residential - Exterior</t>
  </si>
  <si>
    <t>Direct install</t>
  </si>
  <si>
    <t>Direct install - Exterior_CFL_Decorative and Mini-Base_1050 to 1489 lumens</t>
  </si>
  <si>
    <t>Direct install - Exterior_CFL_Decorative and Mini-Base_1490 to 2600 lumens</t>
  </si>
  <si>
    <t>Direct install - Exterior_CFL_General Purpose, Dimmable, and Three-Way_250 to 1049 lumens</t>
  </si>
  <si>
    <t>Direct install - Exterior_CFL_General Purpose, Dimmable, and Three-Way_1050 to 1489 lumens</t>
  </si>
  <si>
    <t>Direct install - Exterior_CFL_General Purpose, Dimmable, and Three-Way_1490 to 2600 lumens</t>
  </si>
  <si>
    <t>Direct install - Exterior_CFL_Globe_250 to 1049 lumens</t>
  </si>
  <si>
    <t>Direct install - Exterior_CFL_Globe_1050 to 1489 lumens</t>
  </si>
  <si>
    <t>Direct install - Exterior_CFL_Globe_1490 to 2600 lumens</t>
  </si>
  <si>
    <t>Direct install - Exterior_CFL_Reflectors and Outdoor_250 to 1049 lumens</t>
  </si>
  <si>
    <t>Direct install - Exterior_CFL_Reflectors and Outdoor_1050 to 1489 lumens</t>
  </si>
  <si>
    <t>Direct install - Exterior_CFL_Reflectors and Outdoor_1490 to 2600 lumens</t>
  </si>
  <si>
    <t>Direct install - Exterior_LED_Decorative and Mini-Base_250 to 1049 lumens</t>
  </si>
  <si>
    <t>Direct install - Exterior_LED_Decorative and Mini-Base_1050 to 1489 lumens</t>
  </si>
  <si>
    <t>Direct install - Exterior_LED_Decorative and Mini-Base_1490 to 2600 lumens</t>
  </si>
  <si>
    <t>Direct install - Exterior_LED_General Purpose, Dimmable, and Three-Way_250 to 1049 lumens</t>
  </si>
  <si>
    <t>Direct install - Exterior_LED_General Purpose, Dimmable, and Three-Way_1050 to 1489 lumens</t>
  </si>
  <si>
    <t>Direct install - Exterior_LED_General Purpose, Dimmable, and Three-Way_1490 to 2600 lumens</t>
  </si>
  <si>
    <t>Direct install - Exterior_LED_Globe_250 to 1049 lumens</t>
  </si>
  <si>
    <t>Direct install - Exterior_LED_Globe_1050 to 1489 lumens</t>
  </si>
  <si>
    <t>Direct install - Exterior_LED_Globe_1490 to 2600 lumens</t>
  </si>
  <si>
    <t>Direct install - Exterior_LED_Reflectors and Outdoor_250 to 1049 lumens</t>
  </si>
  <si>
    <t>Direct install - Exterior_LED_Reflectors and Outdoor_1050 to 1489 lumens</t>
  </si>
  <si>
    <t>Direct install - Exterior_LED_Reflectors and Outdoor_1490 to 2600 lumens</t>
  </si>
  <si>
    <t>Direct install - High Use_CFL_Decorative and Mini-Base_250 to 1049 lumens</t>
  </si>
  <si>
    <t>Residential - Family room, Living room, Kitchen</t>
  </si>
  <si>
    <t>Direct install - High Use_CFL_Decorative and Mini-Base_1050 to 1489 lumens</t>
  </si>
  <si>
    <t>Direct install - High Use_CFL_Decorative and Mini-Base_1490 to 2600 lumens</t>
  </si>
  <si>
    <t>Direct install - High Use_CFL_General Purpose, Dimmable, and Three-Way_250 to 1049 lumens</t>
  </si>
  <si>
    <t>Direct install - High Use_CFL_General Purpose, Dimmable, and Three-Way_1050 to 1489 lumens</t>
  </si>
  <si>
    <t>Direct install - High Use_CFL_General Purpose, Dimmable, and Three-Way_1490 to 2600 lumens</t>
  </si>
  <si>
    <t>Direct install - High Use_CFL_Globe_250 to 1049 lumens</t>
  </si>
  <si>
    <t>Direct install - High Use_CFL_Globe_1050 to 1489 lumens</t>
  </si>
  <si>
    <t>Direct install - High Use_CFL_Globe_1490 to 2600 lumens</t>
  </si>
  <si>
    <t>Direct install - High Use_CFL_Reflectors and Outdoor_250 to 1049 lumens</t>
  </si>
  <si>
    <t>Direct install - High Use_CFL_Reflectors and Outdoor_1050 to 1489 lumens</t>
  </si>
  <si>
    <t>Direct install - High Use_CFL_Reflectors and Outdoor_1490 to 2600 lumens</t>
  </si>
  <si>
    <t>Direct install - High Use_LED_Decorative and Mini-Base_250 to 1049 lumens</t>
  </si>
  <si>
    <t>Direct install - High Use_LED_Decorative and Mini-Base_1050 to 1489 lumens</t>
  </si>
  <si>
    <t>Direct install - High Use_LED_Decorative and Mini-Base_1490 to 2600 lumens</t>
  </si>
  <si>
    <t>Direct install - High Use_LED_General Purpose, Dimmable, and Three-Way_250 to 1049 lumens</t>
  </si>
  <si>
    <t>Direct install - High Use_LED_General Purpose, Dimmable, and Three-Way_1050 to 1489 lumens</t>
  </si>
  <si>
    <t>Direct install - High Use_LED_General Purpose, Dimmable, and Three-Way_1490 to 2600 lumens</t>
  </si>
  <si>
    <t>Direct install - High Use_LED_Globe_250 to 1049 lumens</t>
  </si>
  <si>
    <t>Direct install - High Use_LED_Globe_1050 to 1489 lumens</t>
  </si>
  <si>
    <t>Direct install - High Use_LED_Globe_1490 to 2600 lumens</t>
  </si>
  <si>
    <t>Direct install - High Use_LED_Reflectors and Outdoor_250 to 1049 lumens</t>
  </si>
  <si>
    <t>Direct install - High Use_LED_Reflectors and Outdoor_1050 to 1489 lumens</t>
  </si>
  <si>
    <t>Direct install - High Use_LED_Reflectors and Outdoor_1490 to 2600 lumens</t>
  </si>
  <si>
    <t>Direct install - Moderate Use_CFL_Decorative and Mini-Base_250 to 1049 lumens</t>
  </si>
  <si>
    <t>Residential - All except exterior, family room, living room, kitchen, and closet</t>
  </si>
  <si>
    <t>Direct install - Moderate Use_CFL_Decorative and Mini-Base_1050 to 1489 lumens</t>
  </si>
  <si>
    <t>Direct install - Moderate Use_CFL_Decorative and Mini-Base_1490 to 2600 lumens</t>
  </si>
  <si>
    <t>Direct install - Moderate Use_CFL_General Purpose, Dimmable, and Three-Way_250 to 1049 lumens</t>
  </si>
  <si>
    <t>Direct install - Moderate Use_CFL_General Purpose, Dimmable, and Three-Way_1050 to 1489 lumens</t>
  </si>
  <si>
    <t>Direct install - Moderate Use_CFL_General Purpose, Dimmable, and Three-Way_1490 to 2600 lumens</t>
  </si>
  <si>
    <t>Direct install - Moderate Use_CFL_Globe_250 to 1049 lumens</t>
  </si>
  <si>
    <t>Direct install - Moderate Use_CFL_Globe_1050 to 1489 lumens</t>
  </si>
  <si>
    <t>Direct install - Moderate Use_CFL_Globe_1490 to 2600 lumens</t>
  </si>
  <si>
    <t>Direct install - Moderate Use_CFL_Reflectors and Outdoor_250 to 1049 lumens</t>
  </si>
  <si>
    <t>Direct install - Moderate Use_CFL_Reflectors and Outdoor_1050 to 1489 lumens</t>
  </si>
  <si>
    <t>Direct install - Moderate Use_CFL_Reflectors and Outdoor_1490 to 2600 lumens</t>
  </si>
  <si>
    <t>Direct install - Moderate Use_LED_Decorative and Mini-Base_250 to 1049 lumens</t>
  </si>
  <si>
    <t>Direct install - Moderate Use_LED_Decorative and Mini-Base_1050 to 1489 lumens</t>
  </si>
  <si>
    <t>Direct install - Moderate Use_LED_Decorative and Mini-Base_1490 to 2600 lumens</t>
  </si>
  <si>
    <t>Direct install - Moderate Use_LED_General Purpose, Dimmable, and Three-Way_250 to 1049 lumens</t>
  </si>
  <si>
    <t>Direct install - Moderate Use_LED_General Purpose, Dimmable, and Three-Way_1050 to 1489 lumens</t>
  </si>
  <si>
    <t>Direct install - Moderate Use_LED_General Purpose, Dimmable, and Three-Way_1490 to 2600 lumens</t>
  </si>
  <si>
    <t>Direct install - Moderate Use_LED_Globe_250 to 1049 lumens</t>
  </si>
  <si>
    <t>Direct install - Moderate Use_LED_Globe_1050 to 1489 lumens</t>
  </si>
  <si>
    <t>Direct install - Moderate Use_LED_Globe_1490 to 2600 lumens</t>
  </si>
  <si>
    <t>Direct install - Moderate Use_LED_Reflectors and Outdoor_250 to 1049 lumens</t>
  </si>
  <si>
    <t>Direct install - Moderate Use_LED_Reflectors and Outdoor_1050 to 1489 lumens</t>
  </si>
  <si>
    <t>Direct install - Moderate Use_LED_Reflectors and Outdoor_1490 to 2600 lumens</t>
  </si>
  <si>
    <t>Residential New Construction (ResSFEStarBuiltGreenHomesWA2014_v2_4)</t>
  </si>
  <si>
    <t>Other 1</t>
  </si>
  <si>
    <t>Other 2</t>
  </si>
  <si>
    <t>Lost Opportunity?</t>
  </si>
  <si>
    <t>Location</t>
  </si>
  <si>
    <t>ID_ClimateZone</t>
  </si>
  <si>
    <t>Annual Savings @ Site (kwh/yr)</t>
  </si>
  <si>
    <t>EStarGas_gfac_HZ2_CZ2</t>
  </si>
  <si>
    <t>Gas CAC</t>
  </si>
  <si>
    <t>-</t>
  </si>
  <si>
    <t>Yes</t>
  </si>
  <si>
    <t>HZ2_CZ2</t>
  </si>
  <si>
    <t>EStarHP_hp90_HZ2_CZ2</t>
  </si>
  <si>
    <t>Heat Pump</t>
  </si>
  <si>
    <t>EStarZnl_zonl_HZ2_CZ2</t>
  </si>
  <si>
    <t>Zonal</t>
  </si>
  <si>
    <t>Tier1 0-55Gallon HPWH</t>
  </si>
  <si>
    <t>Tier2 0-55Gallon HPWH</t>
  </si>
  <si>
    <t xml:space="preserve">Tier3 0-55Gallon HPWH </t>
  </si>
  <si>
    <t>Incentive per kWh</t>
  </si>
  <si>
    <t>Incentive per therm</t>
  </si>
  <si>
    <t>Storm Windows</t>
  </si>
  <si>
    <t>DHP 9.0 and Above</t>
  </si>
  <si>
    <t>DHP 9.0-11.0</t>
  </si>
  <si>
    <t>DHP 11.1-12.5</t>
  </si>
  <si>
    <t>DHP 12.6 and above</t>
  </si>
  <si>
    <t>Web Tstat Elec DIY</t>
  </si>
  <si>
    <t>Variable Speed Motor</t>
  </si>
  <si>
    <t>Sources: RTF Weatherization, RTF HPWH, RTF HVAC, RTF Estar Homes Previous Evaluations</t>
  </si>
  <si>
    <t>E Wall Insulation R-5 -&gt; R-15+</t>
  </si>
  <si>
    <t>E Floors R-5 -&gt; R-15+</t>
  </si>
  <si>
    <t>E Attic Insulation R-11 -&gt; R-38</t>
  </si>
  <si>
    <t>Elec Res --&gt; ASHP</t>
  </si>
  <si>
    <t>Elec Res --&gt; Natural Gas Furnace</t>
  </si>
  <si>
    <t>E --&gt; NG DHW</t>
  </si>
  <si>
    <t>E --&gt; NG Space and DHW</t>
  </si>
  <si>
    <t>E --&gt; NG Direct Vent Wall Heat</t>
  </si>
  <si>
    <t>E ENERGY STAR DOORS</t>
  </si>
  <si>
    <t>Low Income NEBs</t>
  </si>
  <si>
    <t>Customer Outreach LEDs</t>
  </si>
  <si>
    <t>ML</t>
  </si>
  <si>
    <t>Energy Star Refrigerator</t>
  </si>
  <si>
    <t>E to G Furnace Conversion</t>
  </si>
  <si>
    <t>E to G H2O Conversion</t>
  </si>
  <si>
    <t xml:space="preserve">Health and Safety </t>
  </si>
  <si>
    <t>Dollar for Dollar</t>
  </si>
  <si>
    <t>Estar Windows</t>
  </si>
  <si>
    <t>Estar Doors</t>
  </si>
  <si>
    <t>E INS - DUCT</t>
  </si>
  <si>
    <t>E INS - WALL</t>
  </si>
  <si>
    <t>E Ductsealing</t>
  </si>
  <si>
    <t>Health and Human Safety</t>
  </si>
  <si>
    <t>E Windows Single Pane &lt;0.30 U-value</t>
  </si>
  <si>
    <t>E to G DHW Conversion</t>
  </si>
  <si>
    <t>CFL - General Purpose and Dimmable - 1490- 2600 lumens</t>
  </si>
  <si>
    <t>CFL - General Purpose and Dimmable - 250- 1049 lumens</t>
  </si>
  <si>
    <t>CFL - General Purpose and Dimmable - 1050- 1489 lumens</t>
  </si>
  <si>
    <t>CFL - Decorative and Mini-Base - 1490- 2600 lumens</t>
  </si>
  <si>
    <t>CFL - Decorative and Mini-Base - 250- 1049 lumens</t>
  </si>
  <si>
    <t>CFL - Decorative and Mini-Base - 1050- 1489 lumens</t>
  </si>
  <si>
    <t>CFL - Globe - 1490- 2600 lumens</t>
  </si>
  <si>
    <t>CFL - Globe - 250- 1049 lumens</t>
  </si>
  <si>
    <t>CFL - Globe - 1050- 1489 lumens</t>
  </si>
  <si>
    <t>CFL - Reflectors and Outdoor - 1490- 2600 lumens</t>
  </si>
  <si>
    <t>CFL - Reflectors and Outdoor - 250- 1049 lumens</t>
  </si>
  <si>
    <t>CFL - Reflectors and Outdoor - 1050- 1489 lumens</t>
  </si>
  <si>
    <t>LED - Decorative and Mini-Base - 1490- 2600 lumens</t>
  </si>
  <si>
    <t>LED - Decorative and Mini-Base - 250 - 1049 lumens</t>
  </si>
  <si>
    <t>LED - Decorative and Mini-Base - 1050- 1489 lumens</t>
  </si>
  <si>
    <t>LED - General Purpose and Dimmable - 1490- 2600 lumens</t>
  </si>
  <si>
    <t>LED - General Purpose and Dimmable - 250- 1049 lumens</t>
  </si>
  <si>
    <t>LED - General Purpose and Dimmable - 1050- 1489 lumens</t>
  </si>
  <si>
    <t>LED - Globe - 1490 - 2600 lumens</t>
  </si>
  <si>
    <t>LED - Globe - 250- 1049 lumens</t>
  </si>
  <si>
    <t>LED - Globe - 1050 - 1489 lumens</t>
  </si>
  <si>
    <t>LED - Reflectors and Outdoor - 1490 - 2600 lumens</t>
  </si>
  <si>
    <t>LED - Reflectors and Outdoor - 250 - 1049 lumens</t>
  </si>
  <si>
    <t>LED - Reflectors and Outdoor - 1050 - 1489 lumens</t>
  </si>
  <si>
    <t>Showerhead 2.0 GPM</t>
  </si>
  <si>
    <t>Showerhead 1.75 GPM</t>
  </si>
  <si>
    <t>Showerhead 1.5 GPM</t>
  </si>
  <si>
    <t xml:space="preserve">LED - Downlight (Retrofit Kit) Kit Fixture  </t>
  </si>
  <si>
    <t>LED - Decorative Ceiling Flush Mount Fixture</t>
  </si>
  <si>
    <t>LED - Track Light Fixture</t>
  </si>
  <si>
    <t>LED - Linear Shop Light Fixture</t>
  </si>
  <si>
    <t>LED - Linear Flush Mount Fixture</t>
  </si>
  <si>
    <t xml:space="preserve">LED - Exterior Porch Light Fixture </t>
  </si>
  <si>
    <t xml:space="preserve">LED - Exterior Security Fixture </t>
  </si>
  <si>
    <t>2017 Est Units</t>
  </si>
  <si>
    <t>Source: RTF ResShowerheads_V2_4, Res Lighting (ResLighting_Bulbs_v4_2)</t>
  </si>
  <si>
    <t xml:space="preserve">Source: </t>
  </si>
  <si>
    <t>400 watt HID to 120-175 watt LED 2X4 Troffers</t>
  </si>
  <si>
    <t xml:space="preserve">400 watt HID Fixture to 4-Lamp T5  Fixture </t>
  </si>
  <si>
    <t>400 watt HID Fixture to 6-Lamp High Performance T8 Fixture</t>
  </si>
  <si>
    <t>400 watt HID Fixture to 8-Lamp High Performance T8 Fixture</t>
  </si>
  <si>
    <t>40 watt Incandescent to 6-10 watt LED lamp</t>
  </si>
  <si>
    <t xml:space="preserve">60 watt Incandescent to 9-13 watt LED lamp </t>
  </si>
  <si>
    <t>75-100 watt Incandescent to 12-20 watt LED lamp</t>
  </si>
  <si>
    <t>Over 150 watt Incandescent to 50-60W LED</t>
  </si>
  <si>
    <t xml:space="preserve">20 watt MR16 (GU10 Base) to MR16 LED 2-4 watt </t>
  </si>
  <si>
    <t xml:space="preserve">35 watt MR16 (GU10 Base) to MR16 LED 4-6 watt </t>
  </si>
  <si>
    <t xml:space="preserve">50 watt MR16 (GU10 Base) to MR16 LED 6-9 watt </t>
  </si>
  <si>
    <t>75-100 watt Incandescent to LED*  12-20 watt Fixture</t>
  </si>
  <si>
    <t>4-Lamp T12/T8 Fixture to 2-Lamp LED</t>
  </si>
  <si>
    <t>4-Lamp T12/T8 Fixture to 2-Lamp HP T8 Fixture/Retrofit</t>
  </si>
  <si>
    <t>3-Lamp T12/T8 Fixture to LED Qualified 2x4 Fixture</t>
  </si>
  <si>
    <t>3-Lamp T12/T8 Fixture to 2-Lamp HP T8 Fixture/Retrofit</t>
  </si>
  <si>
    <t>2-Lamp T12/T8 Fixture  to 1-Lamp HP T8 Fixture/Retrofit</t>
  </si>
  <si>
    <t>2-Lamp T12/T8 Fixture to 1 Lamp LED Qualified 1x4 Fixture</t>
  </si>
  <si>
    <t>2-Lamp T12/T8 Fixture to LED Qualified 2x4 Fixture</t>
  </si>
  <si>
    <t>250 watt HID to 85-140 LED</t>
  </si>
  <si>
    <t>1000 watt HID to 300-400 wattLED</t>
  </si>
  <si>
    <t xml:space="preserve">4':  1-Lamp LED 22-28 watt T5 Retro Tube Lamp </t>
  </si>
  <si>
    <t>4':  1-Lamp LED 8-23 watt T8 RetroTube Lamp</t>
  </si>
  <si>
    <t>Occupancy sensors built in with relays (not switch sensors)</t>
  </si>
  <si>
    <t>150  W HID to 30-50W LED</t>
  </si>
  <si>
    <t>175 W HID to 35-85W LED</t>
  </si>
  <si>
    <t>250 W HID to  85-140W LED</t>
  </si>
  <si>
    <t>320 W HID to  118-160W LED</t>
  </si>
  <si>
    <t>400 W HID to 118 -175W LED</t>
  </si>
  <si>
    <t>250 watt HID Canopy Fixture to 85-140 watt LED Canopy Fixture</t>
  </si>
  <si>
    <t>320 watt HID Canopy Fixture to 118-160 watt LED Canopy Fixture</t>
  </si>
  <si>
    <t>400 watt HID Canopy Fixture to 118-175 watt LED Canopy Fixture</t>
  </si>
  <si>
    <t>175 watt HID  Fixture to 35-85 watt LED  Fixture</t>
  </si>
  <si>
    <t>250 watt HID  Fixture to 85-118 watt LED Fixture</t>
  </si>
  <si>
    <t>320 &amp; 400 watt HID Fixture to 118-175 watt LED Fixture</t>
  </si>
  <si>
    <t>1000W HID to 300W-400W LED</t>
  </si>
  <si>
    <t>Sign Lighting LED</t>
  </si>
  <si>
    <t>Less than R11 attic insulation (E/E) to R30-R44 Attic Insulation</t>
  </si>
  <si>
    <t>Less than R11 attic insulation (E/E) to R45+ Attic Insulation</t>
  </si>
  <si>
    <t>Less than R11 roof insulation (E/E) to R30+ Roof Insulation</t>
  </si>
  <si>
    <t>Less than R4 wall insulation (E/E) to R11-R18 Wall Insulation</t>
  </si>
  <si>
    <t>Less than R4 wall insulation (E/E) to R19+ Wall Insulation</t>
  </si>
  <si>
    <t>Prescriptive VFDs - HVAC Cooling Pump</t>
  </si>
  <si>
    <t>Prescriptive VFDs - HVAC Fan</t>
  </si>
  <si>
    <t>Prescriptive VFDS - HVAC Heating Pump or combo</t>
  </si>
  <si>
    <t>0.61 to 0.80 GPM electric pre-rinse sprayer</t>
  </si>
  <si>
    <t>0.81 to 1.00 GPM electric pre-rinse sprayer</t>
  </si>
  <si>
    <t>0.81 to 1.00 GPM gas pre-rinse sprayer</t>
  </si>
  <si>
    <t>3 pan electric steamer</t>
  </si>
  <si>
    <t>4 pan electric steamer</t>
  </si>
  <si>
    <t>5 pan electric steamer</t>
  </si>
  <si>
    <t>6 pan electric steamer</t>
  </si>
  <si>
    <t>10 or larger pan electric steamer</t>
  </si>
  <si>
    <t>Efficient combination oven (&gt;= 16 pan and &lt;= 20 pan) electric</t>
  </si>
  <si>
    <t>Efficient combination oven (&gt;= 6 pan and &lt;= 15 pan) electric</t>
  </si>
  <si>
    <t>Efficient convection oven full size</t>
  </si>
  <si>
    <t>Efficient convection oven half size</t>
  </si>
  <si>
    <t>Efficient hot food holding cabinet, full size</t>
  </si>
  <si>
    <t>Electric fryer</t>
  </si>
  <si>
    <t>Standard Efficiency Appliance to H.E. electric griddle, 70% effic. or better</t>
  </si>
  <si>
    <t>High temp electric hot water dishwasher</t>
  </si>
  <si>
    <t>Low temp electric hot water dishwasher</t>
  </si>
  <si>
    <t>Energy Star dishwashers (gas water heat)</t>
  </si>
  <si>
    <t>Refrigerator - Glass Door, 15 to 29.9 cuft Federal Standard to ENERGY STAR Refrigerator - Glass Door, 15 to 29.9 cuft</t>
  </si>
  <si>
    <t xml:space="preserve">Refrigerator - Glass Door, 30 to 49.9 cuft Federal Standard to ENERGY STAR Refrigerator - Glass Door, 30 to 49.9 cuft </t>
  </si>
  <si>
    <t>Refrigerator - Glass Door, 50 or greater cuft Federal Standard to ENERGY STAR Refrigerator - Glass Door, 50 or greater cuft</t>
  </si>
  <si>
    <t xml:space="preserve">Refrigerator - Glass Door,&lt; 15 cuft Federal Standard to ENERGY STAR Refrigerator - Glass Door, &lt; 15 cuft </t>
  </si>
  <si>
    <t>Refrigerator - Solid Door, &lt; 15 cuft Federal Standard to ENERGY STAR Refrigerator - Solid Door,&lt; 15 cuft</t>
  </si>
  <si>
    <t>Refrigerator - Solid Door, 15to 29.9 cuft Federal Standard to ENERGY STAR Refrigerator - Solid Door, 15 to 29.9 cuft</t>
  </si>
  <si>
    <t>Refrigerator - Solid Door, 30 to 49.9 cuft Federal Standard to ENERGY STAR Refrigerator - Solid Door, 30 to 49.9 cuft</t>
  </si>
  <si>
    <t>Refrigerator - Solid Door, 50 or greater cuft Federal Standard to ENERGY STAR Refrigerator - Solid Door, 50 or greater cuft</t>
  </si>
  <si>
    <t>Freezer - Energy Star Glass Door - 15 to 29.9 cu.ft.</t>
  </si>
  <si>
    <t>Freezer - Energy Star Glass Door - 30 to 49.9 cu.ft</t>
  </si>
  <si>
    <t>Freezer - Energy Star Glass Door - 50 cu.ft. and greater</t>
  </si>
  <si>
    <t>Freezer - Energy Star Glass Door - Less than 15 cu.ft.</t>
  </si>
  <si>
    <t>Freezer - Energy Star Glass Door Chest Freezer</t>
  </si>
  <si>
    <t>Freezer - Energy Star Solid Door Chest Freezer</t>
  </si>
  <si>
    <t>Freezer - Solid Door, &lt; 15 cuft Federal Standard to ENERGY STAR Freezer - Solid Door,  &lt; 15 cuft</t>
  </si>
  <si>
    <t>Freezer - Solid Door, 15-29.9 cuft Federal Standard to ENERGY STAR Freezer - Solid Door, 15-29.9 cuft</t>
  </si>
  <si>
    <t>Freezer - Solid Door, 30 ≤ V &lt; 49.9 cuft Federal Standard to ENERGY STAR Freezer - Solid Door, 30 ≤ V &lt; 49.9 cuft</t>
  </si>
  <si>
    <t>Freezer - Solid Door, 50 ≤  cuft Federal Standard to ENERGY STAR Freezer - Solid Door, 50 ≤  cuft</t>
  </si>
  <si>
    <t>12 ft reach-in walk in case wo door to new door  wo case (hvac and refrigeration)</t>
  </si>
  <si>
    <t>12 ft reach-in walk in case wo door to new door  wo case (hvac savings)</t>
  </si>
  <si>
    <t>Standard Efficiency Appliance to Energy Star 65% effic. or greater 3-pan electric steam cooker</t>
  </si>
  <si>
    <t>Standard Efficiency Appliance to Energy Star 65% effic. or greater 4-pan electric steam cooker</t>
  </si>
  <si>
    <t>Standard Efficiency Appliance to Energy Star 65% effic. or greater 5-pan electric steam cooker</t>
  </si>
  <si>
    <t>Standard Efficiency Appliance to Energy Star 65% effic. or greater 6-pan electric steam cooker</t>
  </si>
  <si>
    <t>Standard Efficiency Appliance to Energy Star dishwasher Under Counter, High Temp - gas DHW</t>
  </si>
  <si>
    <t>Standard Efficiency Appliance to Energy Star dishwasher Under Counter, Low Temp - gas DHW</t>
  </si>
  <si>
    <t>Standard Efficiency Appliance to Energy Star electric hot food holding cabinet, between 12 &amp; 20 cu.ft. (CEE tier 2)</t>
  </si>
  <si>
    <t>Standard Efficiency Appliance to Energy Star electric hot food holding cabinet, less than 12 cu.ft. (CEE tier 2)</t>
  </si>
  <si>
    <t xml:space="preserve">Standard Efficiency Appliance to Energy Star electric hot food holding cabinet, over 20 cu.ft. (CEE tier 2) </t>
  </si>
  <si>
    <t>Standard Efficiency Appliance to Energy Star ice maker, air cooled, ice making head, 1000 to 1199 lbs./day capacity</t>
  </si>
  <si>
    <t>Standard Efficiency Appliance to Energy Star ice maker, air cooled, ice making head, 1200 to 1399 lbs./day capacity</t>
  </si>
  <si>
    <t>Standard Efficiency Appliance to Energy Star ice maker, air cooled, ice making head, 1400 to 1599 lbs./day capacity</t>
  </si>
  <si>
    <t>Standard Efficiency Appliance to Energy Star ice maker, air cooled, ice making head, 1600 or greater lbs./day capacity</t>
  </si>
  <si>
    <t>Standard Efficiency Appliance to Energy Star ice maker, air cooled, ice making head, 200 to 399 lbs./day capacity</t>
  </si>
  <si>
    <t>Standard Efficiency Appliance to Energy Star ice maker, air cooled, ice making head, 400 to 599 lbs./day capacity</t>
  </si>
  <si>
    <t>Standard Efficiency Appliance to Energy Star ice maker, air cooled, ice making head, 600 to 799 lbs./day capacity</t>
  </si>
  <si>
    <t>Standard Efficiency Appliance to Energy Star ice maker, air cooled, ice making head, 800 to 999 lbs./day capacity</t>
  </si>
  <si>
    <t>Standard Efficiency Appliance to Energy Star ice maker, air cooled, ice making head, under 200 lbs./day capacity</t>
  </si>
  <si>
    <t>Standard Efficiency Appliance to Energy Star ice maker, air cooled, remote condensing, 1000 to 1199 lbs./day capacity</t>
  </si>
  <si>
    <t>Standard Efficiency Appliance to Energy Star ice maker, air cooled, remote condensing, 1200 to 1399 lbs./day capacity</t>
  </si>
  <si>
    <t>Standard Efficiency Appliance to Energy Star ice maker, air cooled, remote condensing, 1400 to 1599 lbs./day capacity</t>
  </si>
  <si>
    <t>Standard Efficiency Appliance to Energy Star ice maker, air cooled, remote condensing, 1600 to 1799 lbs./day capacity</t>
  </si>
  <si>
    <t>Standard Efficiency Appliance to Energy Star ice maker, air cooled, remote condensing, 1800 or greater lbs./day capacity</t>
  </si>
  <si>
    <t>Standard Efficiency Appliance to Energy Star ice maker, air cooled, remote condensing, 400 to 599 lbs./day capacity</t>
  </si>
  <si>
    <t>Standard Efficiency Appliance to Energy Star ice maker, air cooled, remote condensing, 600 to 799 lbs./day capacity</t>
  </si>
  <si>
    <t>Standard Efficiency Appliance to Energy Star ice maker, air cooled, remote condensing, 800 to 999 lbs./day capacity</t>
  </si>
  <si>
    <t>Standard Efficiency Appliance to Energy Star ice maker, air cooled, remote condensing, less than 400 lbs./day capacity &amp; under</t>
  </si>
  <si>
    <t xml:space="preserve">Standard Efficiency Appliance to Energy Star ice maker, air cooled, self contained, 100 to 149 lbs./day capacity </t>
  </si>
  <si>
    <t>Standard Efficiency Appliance to Energy Star ice maker, air cooled, self contained, 150 to 199 lbs./day capacity</t>
  </si>
  <si>
    <t>Standard Efficiency Appliance to Energy Star ice maker, air cooled, self contained, 200 to 249 lbs./day capacity &amp; under</t>
  </si>
  <si>
    <t>Standard Efficiency Appliance to Energy Star ice maker, air cooled, self contained, 250 to 299 lbs./day capacity</t>
  </si>
  <si>
    <t>Standard Efficiency Appliance to Energy Star ice maker, air cooled, self contained, 300 to 349 lbs./day capacity</t>
  </si>
  <si>
    <t>Standard Efficiency Appliance to Energy Star ice maker, air cooled, self contained, 350 to 399 lbs./day capacity</t>
  </si>
  <si>
    <t>Standard Efficiency Appliance to Energy Star ice maker, air cooled, self contained, 400 or greater lbs./day capacity</t>
  </si>
  <si>
    <t xml:space="preserve">Standard Efficiency Appliance to Energy Star ice maker, air cooled, self contained, 50 to 99 lbs./day capacity </t>
  </si>
  <si>
    <t>Standard Efficiency Appliance to Energy Star ice maker, air cooled, self contained, less than 50 lbs./day capacity &amp; under</t>
  </si>
  <si>
    <t>Visi Cooler</t>
  </si>
  <si>
    <t>15 HP Agricultural</t>
  </si>
  <si>
    <t>15 HP Industrial</t>
  </si>
  <si>
    <t>20 HP</t>
  </si>
  <si>
    <t>20 HP Ind</t>
  </si>
  <si>
    <t>25 HP</t>
  </si>
  <si>
    <t>25 HP Ind</t>
  </si>
  <si>
    <t>30 HP</t>
  </si>
  <si>
    <t>30 HP Ind</t>
  </si>
  <si>
    <t>40 HP</t>
  </si>
  <si>
    <t>40 HP Ind</t>
  </si>
  <si>
    <t>50 HP</t>
  </si>
  <si>
    <t>50 HP Ind</t>
  </si>
  <si>
    <t>60 HP</t>
  </si>
  <si>
    <t>60 HP Ind</t>
  </si>
  <si>
    <t>75 HP</t>
  </si>
  <si>
    <t>75 HP Ind</t>
  </si>
  <si>
    <t>100 HP</t>
  </si>
  <si>
    <t>100 HP Ind</t>
  </si>
  <si>
    <t>125 HP</t>
  </si>
  <si>
    <t>125 HP Ind</t>
  </si>
  <si>
    <t>150 HP</t>
  </si>
  <si>
    <t>150 HP Ind</t>
  </si>
  <si>
    <t>200 HP</t>
  </si>
  <si>
    <t>200 HP Ind</t>
  </si>
  <si>
    <t>250 HP</t>
  </si>
  <si>
    <t>300 HP</t>
  </si>
  <si>
    <t>350 HP</t>
  </si>
  <si>
    <t>400 HP</t>
  </si>
  <si>
    <t>450 HP</t>
  </si>
  <si>
    <t>4500 HP</t>
  </si>
  <si>
    <t>500 HP</t>
  </si>
  <si>
    <t>600 HP</t>
  </si>
  <si>
    <t>700 HP</t>
  </si>
  <si>
    <t>800 HP</t>
  </si>
  <si>
    <t>900 HP</t>
  </si>
  <si>
    <t>1000 HP</t>
  </si>
  <si>
    <t>1250 HP</t>
  </si>
  <si>
    <t>1500 HP</t>
  </si>
  <si>
    <t>1750 HP</t>
  </si>
  <si>
    <t>2000 HP</t>
  </si>
  <si>
    <t>2250 HP</t>
  </si>
  <si>
    <t>2500 HP</t>
  </si>
  <si>
    <t>3000 HP</t>
  </si>
  <si>
    <t>3500 HP</t>
  </si>
  <si>
    <t>4000 HP</t>
  </si>
  <si>
    <t>5000 HP</t>
  </si>
  <si>
    <t>Space Heat</t>
  </si>
  <si>
    <t>Low-flow faucet aerator (0.5 gpm) Electric Water Heat</t>
  </si>
  <si>
    <t>Low-flow faucet aerator (1.0 gpm) Electric Water Heat</t>
  </si>
  <si>
    <t>Pre-Rinse Spray Valve Electric Heat</t>
  </si>
  <si>
    <t>Shower Head Fitness Electric</t>
  </si>
  <si>
    <t>Shower Head Electric</t>
  </si>
  <si>
    <t>Cooler Miser</t>
  </si>
  <si>
    <t>Vending Miser</t>
  </si>
  <si>
    <t>Tier 1 smart power strip</t>
  </si>
  <si>
    <t>Screw in LED lamp 40W</t>
  </si>
  <si>
    <t>Screw in LED lamp 60W</t>
  </si>
  <si>
    <t>Screw in LED lamp 75W</t>
  </si>
  <si>
    <t>Screw in LED lamp 100W</t>
  </si>
  <si>
    <t>Screw in LED BR30</t>
  </si>
  <si>
    <t>Screw in LED BR40</t>
  </si>
  <si>
    <t>Screw in LED PAR30</t>
  </si>
  <si>
    <t>Screw in LEDPAR38</t>
  </si>
  <si>
    <t>Source: 2014-2015 Nexant Evaluation</t>
  </si>
  <si>
    <t>Source: RTF</t>
  </si>
  <si>
    <t>Source: Pilot</t>
  </si>
  <si>
    <t>Request by Mail (9 LEDs 1 Showerhead)</t>
  </si>
  <si>
    <t>Sources: RTF Lighting, Showerheads</t>
  </si>
  <si>
    <t>Request by Mail (9 LEDs)</t>
  </si>
  <si>
    <t>Res Conversions</t>
  </si>
  <si>
    <t>Res Request by Mail</t>
  </si>
  <si>
    <t>Opower</t>
  </si>
  <si>
    <t>Interior Pres Lighting</t>
  </si>
  <si>
    <t>Exterior Pres Lighting</t>
  </si>
  <si>
    <t>Pres Shell</t>
  </si>
  <si>
    <t>Pres VFD</t>
  </si>
  <si>
    <t>Pres Food Service</t>
  </si>
  <si>
    <t>Pres Green Motor</t>
  </si>
  <si>
    <t>Fleet Heat</t>
  </si>
  <si>
    <t>Energy Smart Grocery</t>
  </si>
  <si>
    <t>Non-Residential</t>
  </si>
  <si>
    <t>Web Tstat Elec Contractor</t>
  </si>
  <si>
    <t>Home Energy Reports</t>
  </si>
  <si>
    <t>Elec Avoided Costs Value</t>
  </si>
  <si>
    <t>7.15.16</t>
  </si>
  <si>
    <t>Rebuild and Revise for 2017 BP</t>
  </si>
  <si>
    <t>To Do:</t>
  </si>
  <si>
    <t>Floating Head Pressure for Single Compressor Systems, LT Condensing Unit</t>
  </si>
  <si>
    <t>Floating Head Pressure for Single Compressor Systems, LT Remote Condenser</t>
  </si>
  <si>
    <t>Floating Head Pressure for Single Compressor Systems, MT Condensing Unit</t>
  </si>
  <si>
    <t>Floating Head Pressure for Single Compressor Systems, MT Remote Condenser</t>
  </si>
  <si>
    <t>Strip Curtains for Convenience Store Walk-in Freezers</t>
  </si>
  <si>
    <t>Strip Curtains for Restaurant Walk-in Freezers</t>
  </si>
  <si>
    <t>Strip Curtains for Supermarket Walk-in Coolers</t>
  </si>
  <si>
    <t>Strip Curtains for Supermarket Walk-in Freezers</t>
  </si>
  <si>
    <t>Controls - Anti Sweat heat - Dedicated ASHC Device - Low Temp</t>
  </si>
  <si>
    <t>Controls - Anti Sweat heat - Dedicated ASHC Device - Med Temp</t>
  </si>
  <si>
    <t>Prescriptive Lighting</t>
  </si>
  <si>
    <t>Annual NEBs(Lower Maintenance Costs from longer lives)</t>
  </si>
  <si>
    <t xml:space="preserve">2017 Avista Washington Electric </t>
  </si>
  <si>
    <t>2017 Opower Washington Estimate</t>
  </si>
  <si>
    <t>Source: 2016 WA SS Projects under 15 yr SPB</t>
  </si>
  <si>
    <t>Washington Air Guardian</t>
  </si>
  <si>
    <t>Washington Fleet Heat</t>
  </si>
  <si>
    <t>WA LI (With out Conversions)</t>
  </si>
  <si>
    <t>WA LI (Conversions only)</t>
  </si>
  <si>
    <t>Washington Low Income</t>
  </si>
  <si>
    <t>WA Elec (w/o LI)</t>
  </si>
  <si>
    <t>WA Elec (w/o Conversions)</t>
  </si>
  <si>
    <t>WA Elec (Everything)</t>
  </si>
  <si>
    <t>Estar Refrigerator</t>
  </si>
  <si>
    <t>250 watt HID to 85-140 LED (60 hour/week)</t>
  </si>
  <si>
    <t>400 watt HID to 100-175 watt LED 2X4 Troffers</t>
  </si>
  <si>
    <t>40-100 watt Incandescent to 6-20 watt LED lamp (Combine)</t>
  </si>
  <si>
    <t>60 watt Incandescent to 9-13 watt LED lamp (See above)</t>
  </si>
  <si>
    <t>75-100 watt Incandescent to 12-20 watt LED lamp (See above)</t>
  </si>
  <si>
    <t>4-Lamp T12/T8 Fixture to 2-Lamp LED (50-75 Watt)</t>
  </si>
  <si>
    <t>3-Lamp T12/T8 Fixture to LED Qualified 2x4 Fixture (40-60 Watt)</t>
  </si>
  <si>
    <t xml:space="preserve">4':  1-Lamp LED 22-28 watt T5HO Retro Tube Lamp </t>
  </si>
  <si>
    <t>90 - 100 W HID to 25-30W LED</t>
  </si>
  <si>
    <t>70-89 watt HID Fixture to 15-25 watt LED Fixture</t>
  </si>
  <si>
    <t>Controls - Anti-Sweat Heat - Energy Management System - Low Temp</t>
  </si>
  <si>
    <t>Controls - Anti-Sweat Heat - Energy Management System - Med Temp</t>
  </si>
  <si>
    <t>Gaskets Reach In Low Temp</t>
  </si>
  <si>
    <t>Gaskets Reach In Medium Temp</t>
  </si>
  <si>
    <t>Gaskets Walk In Low Temp</t>
  </si>
  <si>
    <t>Gaskets Walk In Medium Temp</t>
  </si>
  <si>
    <t>Evap motors: shaded pole to ECM in Walk-in - Greater than 23 watts</t>
  </si>
  <si>
    <t>Evap motors: shaded pole to ECM in Walk-in - less than 23 watts</t>
  </si>
  <si>
    <t>Evaporated Fan - Walk-In ECM Controller - Low Temp - 1/10-1/20 HP</t>
  </si>
  <si>
    <t>Evaporated Fan - Walk-In ECM Controller - Medium Temp - 1/10-1/20 HP</t>
  </si>
  <si>
    <t>Evap motors: shaded pole to ECM in Display Case</t>
  </si>
  <si>
    <t>Add doors to Open Medium Temp Cases</t>
  </si>
  <si>
    <t>Cases - Low Temp Coffin to High Efficiency Reach-in</t>
  </si>
  <si>
    <t>Cases - Low Temp Open to Reach-in</t>
  </si>
  <si>
    <t>Cases - Low Temp Reach-in to High Efficiency Reach-in</t>
  </si>
  <si>
    <t>Cases - Medium Temp Open Case to New High Efficiency Open Case</t>
  </si>
  <si>
    <t>Cases - Medium Temp Open Case to New Reach In</t>
  </si>
  <si>
    <t>Special Doors with Low/No ASH for Low Temperature Reach-in</t>
  </si>
  <si>
    <t>Advanced Floating Controls: Floating Head and Suction Pressure with Balanced Port Valves</t>
  </si>
  <si>
    <t>Advanced Floating Controls: Floating Head and Suction Pressure with Electronic Expansion Valves (EEXVs)</t>
  </si>
  <si>
    <t>Advanced Floating Controls: Increase Suction Temperature with Electronic Expansion Valves (EEXVs)</t>
  </si>
  <si>
    <t>Efficient Compressors - Low Temperature</t>
  </si>
  <si>
    <t>Floating Head Pressure Control - Air Cooled</t>
  </si>
  <si>
    <t>Floating Head Pressure Control - Evap Cooled</t>
  </si>
  <si>
    <t>Floating Head Pressure Control w/ VFD- Air Cooled</t>
  </si>
  <si>
    <t>Multiplex - Compressors - Air-cooled Condenser</t>
  </si>
  <si>
    <t>Multiplex - Compressors - Evaporative Condenser</t>
  </si>
  <si>
    <t>Multiplex - Controls - Floating suction pressure - air cooled condenser</t>
  </si>
  <si>
    <t>Multiplex - Controls - Floating suction pressure - evaporative condenser</t>
  </si>
  <si>
    <t>Multiplex - Efficient/oversized Air-cooled Condenser for Multiplex</t>
  </si>
  <si>
    <t>Multiplex - Efficient/oversized Water-cooled Condenser for Multiplex</t>
  </si>
  <si>
    <t>VFD - Condenser Fan Motors - Air Cooled</t>
  </si>
  <si>
    <t>VFD - Condenser Fan Motors - Evap Cooled</t>
  </si>
  <si>
    <t>Single Row T8_Low Power LED_Inside Refrigerated Space_Medium Temperature Case</t>
  </si>
  <si>
    <t>Single Row T12_Low Power LED_Inside Refrigerated Space_Medium Temperature Case</t>
  </si>
  <si>
    <t>Double Row T8 _High Power LED_Inside Refrigerated Space_Medium Temperature Case</t>
  </si>
  <si>
    <t>Double Row T12 _High Power LED_Inside Refrigerated Space_Medium Temperature Case</t>
  </si>
  <si>
    <t>Single Row T8_Low Power LED_Outside Refrigerated Space_HVAC Interaction</t>
  </si>
  <si>
    <t>Single Row T12_Low Power LED_Outside Refrigerated Space_HVAC Interaction</t>
  </si>
  <si>
    <t>Double Row T8 _High Power LED_Outside Refrigerated Space_HVAC Interaction</t>
  </si>
  <si>
    <t>Double Row T12 _High Power LED_Outside Refrigerated Space_HVAC Interaction</t>
  </si>
  <si>
    <t>Single Row T8_Low Power LED_Inside Refrigerated Space_Low Temperature Case</t>
  </si>
  <si>
    <t>Single Row T12_Low Power LED_Inside Refrigerated Space_Low Temperature Case</t>
  </si>
  <si>
    <t>Double Row T8 _High Power LED_Inside Refrigerated Space_Low Temperature Case</t>
  </si>
  <si>
    <t>Double Row T12 _High Power LED_Inside Refrigerated Space_Low Temperature Case</t>
  </si>
  <si>
    <t>Multifamily Market Transformation</t>
  </si>
  <si>
    <t>MF Market Transformation</t>
  </si>
  <si>
    <t>Multifamily NG Market Transformation (per unit)</t>
  </si>
  <si>
    <t>Source: Engineer Calculations</t>
  </si>
  <si>
    <t>E AIR INFILTRATION (per 1000 cfm50)*</t>
  </si>
  <si>
    <t>Source: 2014-2015 Nexant Impact Evaluation / RTF*</t>
  </si>
  <si>
    <t>E ENERGY STAR WINDOWS</t>
  </si>
  <si>
    <t>E INS - CEIL/ATTIC</t>
  </si>
  <si>
    <t>E INS - FLOOR</t>
  </si>
  <si>
    <t>Elec Res --&gt; Heat Pump *</t>
  </si>
  <si>
    <t>LEDs (Giveaway) *</t>
  </si>
  <si>
    <t>E Ductless Heatpump *</t>
  </si>
  <si>
    <t>Tier1 0-55Gallon HPWH *</t>
  </si>
  <si>
    <t>Total Washington Electric NIUC =</t>
  </si>
  <si>
    <t>WA LI (Conversions Only)</t>
  </si>
  <si>
    <t>Washington (70%)</t>
  </si>
  <si>
    <t>Electric (85%)</t>
  </si>
  <si>
    <t>Gas (15%)</t>
  </si>
  <si>
    <t>Idaho (30%)</t>
  </si>
  <si>
    <t>Total NIUC (w/o 3rd party cost, NEEA, CPA or R&amp;D) =</t>
  </si>
  <si>
    <t>NEEA</t>
  </si>
  <si>
    <t>CPA</t>
  </si>
  <si>
    <t>R&amp;D</t>
  </si>
  <si>
    <t>LI CON ED</t>
  </si>
  <si>
    <t>UCT</t>
  </si>
  <si>
    <t>Total Electric Portfolio</t>
  </si>
  <si>
    <t>Portfolio w/o Conversions</t>
  </si>
  <si>
    <t>Portfolio w/o Low Income</t>
  </si>
  <si>
    <t>WA Electric Portfolio Cost-effectiveness</t>
  </si>
  <si>
    <t>WA Electric Residential Portfolio Cost-effectiveness</t>
  </si>
  <si>
    <t>WA Electric Low Income Portfolio Cost-effectiveness</t>
  </si>
  <si>
    <t>WA Electric Non-Res Prescriptive</t>
  </si>
  <si>
    <t>WA Electric Site Specific</t>
  </si>
  <si>
    <t>WA Electric Sector Cost-effectiveness</t>
  </si>
  <si>
    <t>Low-Income</t>
  </si>
  <si>
    <t>Resindential</t>
  </si>
  <si>
    <t>I-937</t>
  </si>
  <si>
    <t>2017 Business Plan</t>
  </si>
  <si>
    <t>I-937 Local Target vs. 2017 WA Business Plan (GWh)</t>
  </si>
  <si>
    <t>Total Incentives</t>
  </si>
  <si>
    <t>Total Labor</t>
  </si>
  <si>
    <t>Labor</t>
  </si>
  <si>
    <t>EM&amp;V</t>
  </si>
  <si>
    <t>Memberships</t>
  </si>
  <si>
    <t>Outreach</t>
  </si>
  <si>
    <t>Department NIUC Component (Non Supp)</t>
  </si>
  <si>
    <t>Software</t>
  </si>
  <si>
    <t>Total non-labor/non-incentive</t>
  </si>
  <si>
    <t xml:space="preserve"> 2017 Washington Electric Budget</t>
  </si>
  <si>
    <t>Non-Supplemental Budget</t>
  </si>
  <si>
    <t>Supplemental Budget</t>
  </si>
  <si>
    <t>% of utility expenditures returned to customers via direct incentives</t>
  </si>
  <si>
    <t>Table 4</t>
  </si>
  <si>
    <t>Table 5</t>
  </si>
  <si>
    <t>Table 3</t>
  </si>
  <si>
    <t>Direct Incentive Expenditure</t>
  </si>
  <si>
    <t>Low Income Programs</t>
  </si>
  <si>
    <t>Residential Programs</t>
  </si>
  <si>
    <t>Total Low Income Incentives</t>
  </si>
  <si>
    <t>Total Residential Incentives</t>
  </si>
  <si>
    <t>Total Non-Residential Incentives</t>
  </si>
  <si>
    <t>Total of all incentives</t>
  </si>
  <si>
    <t>Non-Residential Programs</t>
  </si>
  <si>
    <t>Table 6</t>
  </si>
  <si>
    <t>Third Party non-incentive payments</t>
  </si>
  <si>
    <t>Regulatory</t>
  </si>
  <si>
    <t>Training/Travel</t>
  </si>
  <si>
    <t>Washington electric portfolio</t>
  </si>
  <si>
    <t>Supplemental budget</t>
  </si>
  <si>
    <t>Non-Supplemental budget</t>
  </si>
  <si>
    <t>Budget</t>
  </si>
  <si>
    <t>NEEA &amp; CPA</t>
  </si>
  <si>
    <t>WA Total Electric Budget</t>
  </si>
  <si>
    <t>Savings Category</t>
  </si>
  <si>
    <t>Avista Proposed Biennial Conservation Target (Subject to Penalties)</t>
  </si>
  <si>
    <t>Plus NEEA Projection</t>
  </si>
  <si>
    <t>Total EIA Commitment</t>
  </si>
  <si>
    <t>Plus Decoupling Commitment (5%)</t>
  </si>
  <si>
    <t>Total Conservation Commitment</t>
  </si>
  <si>
    <t xml:space="preserve">Less NEEA Projection </t>
  </si>
  <si>
    <t xml:space="preserve">Total Local DSM Conservation </t>
  </si>
  <si>
    <t>Savings (MWh)</t>
  </si>
  <si>
    <t>Total Budget</t>
  </si>
  <si>
    <t>WA NG TOTAL (Gas Only W/O LI)</t>
  </si>
  <si>
    <t>WA NG Total (Gas Only W/LI</t>
  </si>
  <si>
    <t>WA Total Gas Budget</t>
  </si>
  <si>
    <t>WA Total DSM Budget</t>
  </si>
  <si>
    <t>Executive Summary Table:</t>
  </si>
  <si>
    <t xml:space="preserve"> Low Income</t>
  </si>
  <si>
    <t>Washington Electric by Sector</t>
  </si>
  <si>
    <t>Residential Prescriptive</t>
  </si>
  <si>
    <t>Fuel Efficiency</t>
  </si>
  <si>
    <t>Simple Steps, Smart Savings</t>
  </si>
  <si>
    <t>Nonresidential lighting interior</t>
  </si>
  <si>
    <t>Nonresidential lighting exterior</t>
  </si>
  <si>
    <t>NonResidential HVAC</t>
  </si>
  <si>
    <t>Multifamily Market Transformation (Under Site Specific)</t>
  </si>
  <si>
    <t>Prescriptive Shell</t>
  </si>
  <si>
    <t>Prescriptive VFD</t>
  </si>
  <si>
    <t>Food Service Equipment</t>
  </si>
  <si>
    <t>Green Motors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</si>
</sst>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_);[Red]\(&quot;$&quot;#,##0.000\)"/>
    <numFmt numFmtId="165" formatCode="0.0%"/>
    <numFmt numFmtId="166" formatCode="0.000"/>
    <numFmt numFmtId="167" formatCode="_(&quot;$&quot;* #,##0.000_);_(&quot;$&quot;* \(#,##0.000\);_(&quot;$&quot;* &quot;-&quot;??_);_(@_)"/>
    <numFmt numFmtId="168" formatCode="_(&quot;$&quot;* #,##0.0000_);_(&quot;$&quot;* \(#,##0.0000\);_(&quot;$&quot;* &quot;-&quot;??_);_(@_)"/>
    <numFmt numFmtId="169" formatCode="_(* #,##0_);_(* \(#,##0\);_(* &quot;-&quot;??_);_(@_)"/>
    <numFmt numFmtId="170" formatCode="_(&quot;$&quot;* #,##0.00000_);_(&quot;$&quot;* \(#,##0.00000\);_(&quot;$&quot;* &quot;-&quot;??_);_(@_)"/>
    <numFmt numFmtId="171" formatCode="_(&quot;$&quot;* #,##0_);_(&quot;$&quot;* \(#,##0\);_(&quot;$&quot;* &quot;-&quot;??_);_(@_)"/>
    <numFmt numFmtId="172" formatCode="0.0"/>
    <numFmt numFmtId="173" formatCode="_(&quot;$&quot;* #,##0_);_(&quot;$&quot;* \(#,##0\);_(&quot;$&quot;* &quot;-&quot;?_);_(@_)"/>
    <numFmt numFmtId="174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color theme="2" tint="-0.749992370372631"/>
      <name val="Arial"/>
      <family val="2"/>
    </font>
    <font>
      <b/>
      <sz val="24"/>
      <color theme="1"/>
      <name val="Calibri"/>
      <family val="2"/>
      <scheme val="minor"/>
    </font>
    <font>
      <sz val="8"/>
      <color indexed="81"/>
      <name val="Tahoma"/>
      <family val="2"/>
    </font>
    <font>
      <sz val="8"/>
      <name val="Arial"/>
      <family val="2"/>
    </font>
    <font>
      <sz val="8"/>
      <color indexed="17"/>
      <name val="Arial"/>
      <family val="2"/>
    </font>
    <font>
      <sz val="9"/>
      <name val="Calibri"/>
      <family val="2"/>
      <scheme val="minor"/>
    </font>
    <font>
      <sz val="10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2" tint="-0.749961851863155"/>
      </left>
      <right/>
      <top style="medium">
        <color theme="2" tint="-0.749961851863155"/>
      </top>
      <bottom/>
      <diagonal/>
    </border>
    <border>
      <left/>
      <right/>
      <top style="medium">
        <color theme="2" tint="-0.749961851863155"/>
      </top>
      <bottom/>
      <diagonal/>
    </border>
    <border>
      <left/>
      <right style="medium">
        <color theme="2" tint="-0.749961851863155"/>
      </right>
      <top style="medium">
        <color theme="2" tint="-0.749961851863155"/>
      </top>
      <bottom/>
      <diagonal/>
    </border>
    <border>
      <left style="medium">
        <color theme="2" tint="-0.749961851863155"/>
      </left>
      <right/>
      <top/>
      <bottom/>
      <diagonal/>
    </border>
    <border>
      <left/>
      <right style="medium">
        <color theme="2" tint="-0.749961851863155"/>
      </right>
      <top/>
      <bottom/>
      <diagonal/>
    </border>
    <border>
      <left style="medium">
        <color theme="2" tint="-0.749961851863155"/>
      </left>
      <right/>
      <top/>
      <bottom style="medium">
        <color theme="2" tint="-0.749961851863155"/>
      </bottom>
      <diagonal/>
    </border>
    <border>
      <left/>
      <right/>
      <top/>
      <bottom style="medium">
        <color theme="2" tint="-0.749961851863155"/>
      </bottom>
      <diagonal/>
    </border>
    <border>
      <left/>
      <right style="medium">
        <color theme="2" tint="-0.749961851863155"/>
      </right>
      <top/>
      <bottom style="medium">
        <color theme="2" tint="-0.74996185186315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255">
    <xf numFmtId="0" fontId="0" fillId="0" borderId="0" xfId="0"/>
    <xf numFmtId="0" fontId="0" fillId="2" borderId="0" xfId="0" applyFill="1"/>
    <xf numFmtId="164" fontId="0" fillId="0" borderId="0" xfId="0" applyNumberFormat="1"/>
    <xf numFmtId="0" fontId="0" fillId="0" borderId="0" xfId="0"/>
    <xf numFmtId="0" fontId="0" fillId="0" borderId="0" xfId="0"/>
    <xf numFmtId="0" fontId="0" fillId="0" borderId="3" xfId="0" applyBorder="1"/>
    <xf numFmtId="168" fontId="0" fillId="0" borderId="3" xfId="2" applyNumberFormat="1" applyFont="1" applyBorder="1"/>
    <xf numFmtId="0" fontId="0" fillId="0" borderId="0" xfId="0"/>
    <xf numFmtId="168" fontId="0" fillId="0" borderId="3" xfId="2" applyNumberFormat="1" applyFont="1" applyBorder="1"/>
    <xf numFmtId="169" fontId="0" fillId="0" borderId="0" xfId="1" applyNumberFormat="1" applyFont="1"/>
    <xf numFmtId="0" fontId="7" fillId="2" borderId="0" xfId="0" applyFont="1" applyFill="1"/>
    <xf numFmtId="169" fontId="5" fillId="0" borderId="0" xfId="1" applyNumberFormat="1" applyFont="1"/>
    <xf numFmtId="0" fontId="6" fillId="0" borderId="0" xfId="18" applyFont="1"/>
    <xf numFmtId="8" fontId="5" fillId="0" borderId="3" xfId="18" applyNumberFormat="1" applyBorder="1"/>
    <xf numFmtId="0" fontId="5" fillId="0" borderId="0" xfId="18"/>
    <xf numFmtId="8" fontId="5" fillId="0" borderId="0" xfId="18" applyNumberFormat="1"/>
    <xf numFmtId="166" fontId="5" fillId="0" borderId="0" xfId="18" applyNumberFormat="1"/>
    <xf numFmtId="0" fontId="5" fillId="0" borderId="3" xfId="18" applyBorder="1"/>
    <xf numFmtId="0" fontId="5" fillId="0" borderId="5" xfId="18" applyBorder="1"/>
    <xf numFmtId="0" fontId="5" fillId="0" borderId="2" xfId="18" applyBorder="1"/>
    <xf numFmtId="0" fontId="5" fillId="0" borderId="4" xfId="18" applyBorder="1"/>
    <xf numFmtId="10" fontId="5" fillId="0" borderId="0" xfId="27" applyNumberFormat="1" applyFont="1"/>
    <xf numFmtId="44" fontId="5" fillId="0" borderId="3" xfId="23" applyNumberFormat="1" applyFont="1" applyBorder="1"/>
    <xf numFmtId="44" fontId="5" fillId="0" borderId="4" xfId="23" applyNumberFormat="1" applyFont="1" applyBorder="1"/>
    <xf numFmtId="44" fontId="5" fillId="0" borderId="5" xfId="23" applyNumberFormat="1" applyFont="1" applyBorder="1"/>
    <xf numFmtId="170" fontId="10" fillId="5" borderId="0" xfId="2" applyNumberFormat="1" applyFont="1" applyFill="1" applyBorder="1"/>
    <xf numFmtId="170" fontId="10" fillId="4" borderId="12" xfId="2" applyNumberFormat="1" applyFont="1" applyFill="1" applyBorder="1"/>
    <xf numFmtId="44" fontId="10" fillId="4" borderId="10" xfId="2" applyFont="1" applyFill="1" applyBorder="1"/>
    <xf numFmtId="0" fontId="0" fillId="3" borderId="0" xfId="0" applyFill="1"/>
    <xf numFmtId="169" fontId="0" fillId="3" borderId="0" xfId="0" applyNumberFormat="1" applyFill="1"/>
    <xf numFmtId="14" fontId="0" fillId="0" borderId="0" xfId="0" applyNumberFormat="1"/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44" fontId="9" fillId="4" borderId="0" xfId="2" applyFont="1" applyFill="1" applyBorder="1"/>
    <xf numFmtId="0" fontId="0" fillId="0" borderId="0" xfId="0" applyFill="1" applyAlignment="1">
      <alignment wrapText="1"/>
    </xf>
    <xf numFmtId="0" fontId="0" fillId="0" borderId="0" xfId="0"/>
    <xf numFmtId="0" fontId="0" fillId="0" borderId="3" xfId="0" applyBorder="1"/>
    <xf numFmtId="167" fontId="0" fillId="0" borderId="0" xfId="0" applyNumberFormat="1"/>
    <xf numFmtId="44" fontId="0" fillId="0" borderId="0" xfId="0" applyNumberFormat="1"/>
    <xf numFmtId="170" fontId="0" fillId="0" borderId="0" xfId="0" applyNumberFormat="1"/>
    <xf numFmtId="0" fontId="9" fillId="4" borderId="6" xfId="0" applyFont="1" applyFill="1" applyBorder="1"/>
    <xf numFmtId="0" fontId="9" fillId="4" borderId="7" xfId="0" applyFont="1" applyFill="1" applyBorder="1"/>
    <xf numFmtId="0" fontId="9" fillId="4" borderId="8" xfId="0" applyFont="1" applyFill="1" applyBorder="1"/>
    <xf numFmtId="0" fontId="9" fillId="4" borderId="9" xfId="0" applyFont="1" applyFill="1" applyBorder="1"/>
    <xf numFmtId="0" fontId="9" fillId="4" borderId="0" xfId="0" applyFont="1" applyFill="1" applyBorder="1"/>
    <xf numFmtId="0" fontId="9" fillId="4" borderId="10" xfId="0" applyFont="1" applyFill="1" applyBorder="1"/>
    <xf numFmtId="0" fontId="9" fillId="4" borderId="9" xfId="0" applyNumberFormat="1" applyFont="1" applyFill="1" applyBorder="1" applyAlignment="1">
      <alignment horizontal="right"/>
    </xf>
    <xf numFmtId="0" fontId="9" fillId="4" borderId="9" xfId="0" applyNumberFormat="1" applyFont="1" applyFill="1" applyBorder="1"/>
    <xf numFmtId="0" fontId="10" fillId="4" borderId="0" xfId="0" applyFont="1" applyFill="1" applyBorder="1"/>
    <xf numFmtId="0" fontId="9" fillId="4" borderId="11" xfId="0" applyNumberFormat="1" applyFont="1" applyFill="1" applyBorder="1"/>
    <xf numFmtId="0" fontId="9" fillId="4" borderId="13" xfId="0" applyFont="1" applyFill="1" applyBorder="1"/>
    <xf numFmtId="0" fontId="10" fillId="4" borderId="12" xfId="0" applyFont="1" applyFill="1" applyBorder="1"/>
    <xf numFmtId="0" fontId="0" fillId="0" borderId="14" xfId="0" applyFill="1" applyBorder="1"/>
    <xf numFmtId="44" fontId="9" fillId="4" borderId="10" xfId="2" applyFont="1" applyFill="1" applyBorder="1"/>
    <xf numFmtId="170" fontId="10" fillId="4" borderId="0" xfId="2" applyNumberFormat="1" applyFont="1" applyFill="1" applyBorder="1"/>
    <xf numFmtId="44" fontId="10" fillId="4" borderId="0" xfId="2" applyFont="1" applyFill="1" applyBorder="1"/>
    <xf numFmtId="0" fontId="0" fillId="0" borderId="0" xfId="0"/>
    <xf numFmtId="43" fontId="0" fillId="0" borderId="0" xfId="1" applyFont="1"/>
    <xf numFmtId="171" fontId="0" fillId="0" borderId="0" xfId="2" applyNumberFormat="1" applyFont="1"/>
    <xf numFmtId="0" fontId="0" fillId="0" borderId="0" xfId="0" applyAlignment="1">
      <alignment wrapText="1"/>
    </xf>
    <xf numFmtId="0" fontId="0" fillId="0" borderId="0" xfId="0" applyFill="1" applyBorder="1"/>
    <xf numFmtId="0" fontId="0" fillId="0" borderId="0" xfId="0" applyFill="1" applyAlignment="1">
      <alignment wrapText="1"/>
    </xf>
    <xf numFmtId="0" fontId="0" fillId="6" borderId="3" xfId="0" applyFill="1" applyBorder="1"/>
    <xf numFmtId="44" fontId="0" fillId="6" borderId="3" xfId="2" applyFont="1" applyFill="1" applyBorder="1"/>
    <xf numFmtId="0" fontId="0" fillId="6" borderId="0" xfId="0" applyFill="1"/>
    <xf numFmtId="0" fontId="0" fillId="7" borderId="0" xfId="0" applyFill="1"/>
    <xf numFmtId="44" fontId="0" fillId="7" borderId="3" xfId="2" applyFont="1" applyFill="1" applyBorder="1"/>
    <xf numFmtId="44" fontId="0" fillId="7" borderId="3" xfId="0" applyNumberFormat="1" applyFill="1" applyBorder="1"/>
    <xf numFmtId="43" fontId="0" fillId="7" borderId="3" xfId="1" applyFont="1" applyFill="1" applyBorder="1"/>
    <xf numFmtId="169" fontId="0" fillId="7" borderId="3" xfId="1" applyNumberFormat="1" applyFont="1" applyFill="1" applyBorder="1"/>
    <xf numFmtId="0" fontId="11" fillId="6" borderId="3" xfId="0" applyFont="1" applyFill="1" applyBorder="1"/>
    <xf numFmtId="0" fontId="0" fillId="0" borderId="0" xfId="0"/>
    <xf numFmtId="171" fontId="0" fillId="7" borderId="3" xfId="2" applyNumberFormat="1" applyFont="1" applyFill="1" applyBorder="1"/>
    <xf numFmtId="171" fontId="0" fillId="6" borderId="3" xfId="2" applyNumberFormat="1" applyFont="1" applyFill="1" applyBorder="1"/>
    <xf numFmtId="167" fontId="5" fillId="0" borderId="3" xfId="23" applyNumberFormat="1" applyFont="1" applyBorder="1"/>
    <xf numFmtId="0" fontId="0" fillId="0" borderId="0" xfId="0"/>
    <xf numFmtId="1" fontId="0" fillId="6" borderId="3" xfId="0" applyNumberFormat="1" applyFill="1" applyBorder="1"/>
    <xf numFmtId="0" fontId="0" fillId="0" borderId="3" xfId="0" applyBorder="1"/>
    <xf numFmtId="0" fontId="0" fillId="0" borderId="14" xfId="0" applyFill="1" applyBorder="1"/>
    <xf numFmtId="169" fontId="0" fillId="7" borderId="3" xfId="0" applyNumberFormat="1" applyFill="1" applyBorder="1"/>
    <xf numFmtId="171" fontId="0" fillId="7" borderId="3" xfId="0" applyNumberFormat="1" applyFill="1" applyBorder="1"/>
    <xf numFmtId="0" fontId="0" fillId="0" borderId="0" xfId="0"/>
    <xf numFmtId="0" fontId="0" fillId="0" borderId="3" xfId="0" applyBorder="1"/>
    <xf numFmtId="43" fontId="0" fillId="0" borderId="0" xfId="0" applyNumberFormat="1"/>
    <xf numFmtId="8" fontId="0" fillId="0" borderId="0" xfId="0" applyNumberFormat="1"/>
    <xf numFmtId="44" fontId="0" fillId="0" borderId="0" xfId="2" applyFont="1"/>
    <xf numFmtId="10" fontId="0" fillId="0" borderId="0" xfId="3" applyNumberFormat="1" applyFont="1" applyFill="1"/>
    <xf numFmtId="49" fontId="0" fillId="0" borderId="0" xfId="1" applyNumberFormat="1" applyFont="1" applyAlignment="1">
      <alignment horizontal="center"/>
    </xf>
    <xf numFmtId="44" fontId="0" fillId="3" borderId="0" xfId="2" applyFont="1" applyFill="1"/>
    <xf numFmtId="44" fontId="0" fillId="0" borderId="0" xfId="0" applyNumberFormat="1" applyFill="1"/>
    <xf numFmtId="44" fontId="0" fillId="3" borderId="0" xfId="0" applyNumberFormat="1" applyFill="1"/>
    <xf numFmtId="167" fontId="0" fillId="0" borderId="0" xfId="2" applyNumberFormat="1" applyFont="1"/>
    <xf numFmtId="8" fontId="0" fillId="0" borderId="0" xfId="2" applyNumberFormat="1" applyFont="1" applyFill="1"/>
    <xf numFmtId="8" fontId="0" fillId="0" borderId="0" xfId="2" applyNumberFormat="1" applyFont="1"/>
    <xf numFmtId="0" fontId="13" fillId="0" borderId="0" xfId="0" applyFont="1"/>
    <xf numFmtId="0" fontId="0" fillId="0" borderId="15" xfId="0" applyBorder="1"/>
    <xf numFmtId="0" fontId="0" fillId="0" borderId="16" xfId="0" applyBorder="1"/>
    <xf numFmtId="0" fontId="0" fillId="3" borderId="16" xfId="0" applyFill="1" applyBorder="1"/>
    <xf numFmtId="0" fontId="0" fillId="0" borderId="17" xfId="0" applyBorder="1"/>
    <xf numFmtId="0" fontId="0" fillId="0" borderId="18" xfId="0" applyBorder="1"/>
    <xf numFmtId="0" fontId="0" fillId="0" borderId="0" xfId="0" applyBorder="1"/>
    <xf numFmtId="0" fontId="0" fillId="3" borderId="0" xfId="0" applyFill="1" applyBorder="1"/>
    <xf numFmtId="0" fontId="0" fillId="0" borderId="19" xfId="0" applyBorder="1"/>
    <xf numFmtId="0" fontId="0" fillId="0" borderId="20" xfId="0" applyBorder="1"/>
    <xf numFmtId="0" fontId="0" fillId="0" borderId="2" xfId="0" applyBorder="1"/>
    <xf numFmtId="0" fontId="0" fillId="3" borderId="2" xfId="0" applyFill="1" applyBorder="1"/>
    <xf numFmtId="0" fontId="0" fillId="0" borderId="21" xfId="0" applyBorder="1"/>
    <xf numFmtId="0" fontId="0" fillId="0" borderId="15" xfId="0" applyFill="1" applyBorder="1"/>
    <xf numFmtId="0" fontId="0" fillId="0" borderId="16" xfId="0" applyFill="1" applyBorder="1"/>
    <xf numFmtId="1" fontId="0" fillId="0" borderId="16" xfId="0" applyNumberFormat="1" applyFill="1" applyBorder="1"/>
    <xf numFmtId="44" fontId="0" fillId="0" borderId="16" xfId="2" applyFont="1" applyFill="1" applyBorder="1"/>
    <xf numFmtId="44" fontId="0" fillId="3" borderId="16" xfId="2" applyFont="1" applyFill="1" applyBorder="1"/>
    <xf numFmtId="2" fontId="0" fillId="0" borderId="17" xfId="0" applyNumberFormat="1" applyFill="1" applyBorder="1"/>
    <xf numFmtId="0" fontId="0" fillId="0" borderId="18" xfId="0" applyFill="1" applyBorder="1"/>
    <xf numFmtId="1" fontId="0" fillId="0" borderId="0" xfId="0" applyNumberFormat="1" applyFill="1" applyBorder="1"/>
    <xf numFmtId="44" fontId="0" fillId="0" borderId="0" xfId="2" applyFont="1" applyFill="1" applyBorder="1"/>
    <xf numFmtId="44" fontId="0" fillId="3" borderId="0" xfId="2" applyFont="1" applyFill="1" applyBorder="1"/>
    <xf numFmtId="2" fontId="0" fillId="0" borderId="19" xfId="0" applyNumberFormat="1" applyFill="1" applyBorder="1"/>
    <xf numFmtId="0" fontId="0" fillId="0" borderId="20" xfId="0" applyFill="1" applyBorder="1"/>
    <xf numFmtId="0" fontId="0" fillId="0" borderId="2" xfId="0" applyFill="1" applyBorder="1"/>
    <xf numFmtId="1" fontId="0" fillId="0" borderId="2" xfId="0" applyNumberFormat="1" applyFill="1" applyBorder="1"/>
    <xf numFmtId="44" fontId="0" fillId="0" borderId="2" xfId="2" applyFont="1" applyFill="1" applyBorder="1"/>
    <xf numFmtId="44" fontId="0" fillId="3" borderId="2" xfId="2" applyFont="1" applyFill="1" applyBorder="1"/>
    <xf numFmtId="2" fontId="0" fillId="0" borderId="21" xfId="0" applyNumberFormat="1" applyFill="1" applyBorder="1"/>
    <xf numFmtId="1" fontId="0" fillId="0" borderId="16" xfId="0" applyNumberFormat="1" applyBorder="1"/>
    <xf numFmtId="44" fontId="0" fillId="0" borderId="16" xfId="2" applyFont="1" applyBorder="1"/>
    <xf numFmtId="2" fontId="0" fillId="0" borderId="17" xfId="0" applyNumberFormat="1" applyBorder="1"/>
    <xf numFmtId="1" fontId="0" fillId="0" borderId="0" xfId="0" applyNumberFormat="1" applyBorder="1"/>
    <xf numFmtId="44" fontId="0" fillId="0" borderId="0" xfId="2" applyFont="1" applyBorder="1"/>
    <xf numFmtId="2" fontId="0" fillId="0" borderId="19" xfId="0" applyNumberFormat="1" applyBorder="1"/>
    <xf numFmtId="1" fontId="0" fillId="0" borderId="2" xfId="0" applyNumberFormat="1" applyBorder="1"/>
    <xf numFmtId="44" fontId="0" fillId="0" borderId="2" xfId="2" applyFont="1" applyBorder="1"/>
    <xf numFmtId="2" fontId="0" fillId="0" borderId="21" xfId="0" applyNumberFormat="1" applyBorder="1"/>
    <xf numFmtId="2" fontId="0" fillId="0" borderId="16" xfId="0" applyNumberFormat="1" applyBorder="1"/>
    <xf numFmtId="2" fontId="0" fillId="0" borderId="0" xfId="0" applyNumberFormat="1" applyBorder="1"/>
    <xf numFmtId="2" fontId="0" fillId="0" borderId="2" xfId="0" applyNumberFormat="1" applyBorder="1"/>
    <xf numFmtId="172" fontId="0" fillId="0" borderId="0" xfId="0" applyNumberFormat="1" applyBorder="1"/>
    <xf numFmtId="172" fontId="0" fillId="0" borderId="19" xfId="0" applyNumberFormat="1" applyBorder="1"/>
    <xf numFmtId="172" fontId="0" fillId="0" borderId="2" xfId="0" applyNumberFormat="1" applyBorder="1"/>
    <xf numFmtId="172" fontId="0" fillId="0" borderId="21" xfId="0" applyNumberFormat="1" applyBorder="1"/>
    <xf numFmtId="44" fontId="0" fillId="3" borderId="0" xfId="0" applyNumberFormat="1" applyFill="1" applyBorder="1"/>
    <xf numFmtId="0" fontId="13" fillId="0" borderId="15" xfId="0" applyFont="1" applyFill="1" applyBorder="1"/>
    <xf numFmtId="44" fontId="0" fillId="0" borderId="19" xfId="2" applyFont="1" applyFill="1" applyBorder="1"/>
    <xf numFmtId="172" fontId="0" fillId="6" borderId="3" xfId="0" applyNumberFormat="1" applyFill="1" applyBorder="1"/>
    <xf numFmtId="169" fontId="0" fillId="6" borderId="3" xfId="1" applyNumberFormat="1" applyFont="1" applyFill="1" applyBorder="1"/>
    <xf numFmtId="0" fontId="14" fillId="6" borderId="3" xfId="0" applyFont="1" applyFill="1" applyBorder="1"/>
    <xf numFmtId="0" fontId="15" fillId="6" borderId="3" xfId="0" applyFont="1" applyFill="1" applyBorder="1"/>
    <xf numFmtId="0" fontId="15" fillId="3" borderId="0" xfId="0" applyFont="1" applyFill="1"/>
    <xf numFmtId="0" fontId="15" fillId="0" borderId="0" xfId="0" applyFont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9" fontId="0" fillId="2" borderId="0" xfId="1" applyNumberFormat="1" applyFont="1" applyFill="1" applyAlignment="1">
      <alignment horizontal="center"/>
    </xf>
    <xf numFmtId="171" fontId="0" fillId="2" borderId="0" xfId="2" applyNumberFormat="1" applyFont="1" applyFill="1" applyAlignment="1">
      <alignment horizontal="center"/>
    </xf>
    <xf numFmtId="43" fontId="0" fillId="2" borderId="0" xfId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9" fontId="0" fillId="2" borderId="1" xfId="1" applyNumberFormat="1" applyFont="1" applyFill="1" applyBorder="1" applyAlignment="1">
      <alignment horizontal="center"/>
    </xf>
    <xf numFmtId="171" fontId="0" fillId="2" borderId="1" xfId="2" applyNumberFormat="1" applyFont="1" applyFill="1" applyBorder="1" applyAlignment="1">
      <alignment horizontal="center"/>
    </xf>
    <xf numFmtId="43" fontId="0" fillId="2" borderId="1" xfId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9" fontId="0" fillId="2" borderId="0" xfId="1" applyNumberFormat="1" applyFont="1" applyFill="1" applyBorder="1" applyAlignment="1">
      <alignment horizontal="center"/>
    </xf>
    <xf numFmtId="43" fontId="0" fillId="2" borderId="0" xfId="1" applyFont="1" applyFill="1" applyAlignment="1">
      <alignment horizontal="center"/>
    </xf>
    <xf numFmtId="43" fontId="0" fillId="2" borderId="1" xfId="1" applyNumberFormat="1" applyFont="1" applyFill="1" applyBorder="1" applyAlignment="1">
      <alignment horizontal="center"/>
    </xf>
    <xf numFmtId="0" fontId="0" fillId="0" borderId="17" xfId="0" applyBorder="1" applyAlignment="1">
      <alignment wrapText="1"/>
    </xf>
    <xf numFmtId="44" fontId="0" fillId="0" borderId="19" xfId="2" applyFont="1" applyBorder="1"/>
    <xf numFmtId="44" fontId="0" fillId="0" borderId="21" xfId="2" applyFont="1" applyBorder="1"/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171" fontId="0" fillId="0" borderId="3" xfId="2" applyNumberFormat="1" applyFont="1" applyBorder="1" applyAlignment="1">
      <alignment horizontal="center"/>
    </xf>
    <xf numFmtId="165" fontId="0" fillId="0" borderId="3" xfId="3" applyNumberFormat="1" applyFont="1" applyBorder="1" applyAlignment="1">
      <alignment horizontal="center"/>
    </xf>
    <xf numFmtId="171" fontId="0" fillId="0" borderId="3" xfId="0" applyNumberFormat="1" applyBorder="1" applyAlignment="1">
      <alignment horizontal="center"/>
    </xf>
    <xf numFmtId="0" fontId="13" fillId="0" borderId="22" xfId="0" applyFont="1" applyBorder="1" applyAlignment="1">
      <alignment horizontal="center" wrapText="1"/>
    </xf>
    <xf numFmtId="171" fontId="13" fillId="0" borderId="23" xfId="2" applyNumberFormat="1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173" fontId="0" fillId="0" borderId="3" xfId="0" applyNumberFormat="1" applyBorder="1" applyAlignment="1">
      <alignment horizontal="center"/>
    </xf>
    <xf numFmtId="171" fontId="0" fillId="0" borderId="26" xfId="2" applyNumberFormat="1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173" fontId="0" fillId="0" borderId="4" xfId="0" applyNumberFormat="1" applyBorder="1" applyAlignment="1">
      <alignment horizontal="center"/>
    </xf>
    <xf numFmtId="171" fontId="0" fillId="0" borderId="4" xfId="0" applyNumberFormat="1" applyBorder="1" applyAlignment="1">
      <alignment horizontal="center"/>
    </xf>
    <xf numFmtId="171" fontId="0" fillId="0" borderId="28" xfId="0" applyNumberFormat="1" applyBorder="1" applyAlignment="1">
      <alignment horizontal="center"/>
    </xf>
    <xf numFmtId="0" fontId="0" fillId="0" borderId="0" xfId="0" applyAlignment="1">
      <alignment horizontal="center"/>
    </xf>
    <xf numFmtId="174" fontId="0" fillId="0" borderId="0" xfId="0" applyNumberFormat="1" applyAlignment="1">
      <alignment horizontal="center"/>
    </xf>
    <xf numFmtId="174" fontId="0" fillId="0" borderId="0" xfId="0" applyNumberFormat="1"/>
    <xf numFmtId="0" fontId="13" fillId="0" borderId="22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0" fontId="13" fillId="0" borderId="27" xfId="0" applyFont="1" applyFill="1" applyBorder="1" applyAlignment="1">
      <alignment horizontal="center"/>
    </xf>
    <xf numFmtId="171" fontId="13" fillId="0" borderId="28" xfId="2" applyNumberFormat="1" applyFont="1" applyBorder="1" applyAlignment="1">
      <alignment horizontal="center"/>
    </xf>
    <xf numFmtId="171" fontId="13" fillId="0" borderId="26" xfId="2" applyNumberFormat="1" applyFont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29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/>
    </xf>
    <xf numFmtId="0" fontId="13" fillId="2" borderId="15" xfId="0" applyFont="1" applyFill="1" applyBorder="1" applyAlignment="1">
      <alignment horizontal="center"/>
    </xf>
    <xf numFmtId="0" fontId="13" fillId="2" borderId="17" xfId="0" applyFont="1" applyFill="1" applyBorder="1" applyAlignment="1">
      <alignment horizontal="center" wrapText="1"/>
    </xf>
    <xf numFmtId="0" fontId="13" fillId="2" borderId="18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 vertical="top"/>
    </xf>
    <xf numFmtId="0" fontId="0" fillId="2" borderId="18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2" borderId="31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5" fontId="1" fillId="2" borderId="0" xfId="2" applyNumberFormat="1" applyFont="1" applyFill="1" applyBorder="1" applyAlignment="1">
      <alignment horizontal="center"/>
    </xf>
    <xf numFmtId="5" fontId="1" fillId="2" borderId="19" xfId="2" applyNumberFormat="1" applyFont="1" applyFill="1" applyBorder="1" applyAlignment="1">
      <alignment horizontal="center"/>
    </xf>
    <xf numFmtId="5" fontId="1" fillId="2" borderId="1" xfId="2" applyNumberFormat="1" applyFont="1" applyFill="1" applyBorder="1" applyAlignment="1">
      <alignment horizontal="center"/>
    </xf>
    <xf numFmtId="5" fontId="1" fillId="2" borderId="32" xfId="2" applyNumberFormat="1" applyFont="1" applyFill="1" applyBorder="1" applyAlignment="1">
      <alignment horizontal="center"/>
    </xf>
    <xf numFmtId="5" fontId="1" fillId="2" borderId="2" xfId="2" applyNumberFormat="1" applyFont="1" applyFill="1" applyBorder="1" applyAlignment="1">
      <alignment horizontal="center"/>
    </xf>
    <xf numFmtId="5" fontId="1" fillId="2" borderId="21" xfId="2" applyNumberFormat="1" applyFont="1" applyFill="1" applyBorder="1" applyAlignment="1">
      <alignment horizontal="center"/>
    </xf>
    <xf numFmtId="0" fontId="13" fillId="2" borderId="16" xfId="0" applyFont="1" applyFill="1" applyBorder="1" applyAlignment="1">
      <alignment horizontal="center" wrapText="1"/>
    </xf>
    <xf numFmtId="5" fontId="13" fillId="2" borderId="0" xfId="2" applyNumberFormat="1" applyFont="1" applyFill="1" applyBorder="1" applyAlignment="1">
      <alignment horizontal="center"/>
    </xf>
    <xf numFmtId="5" fontId="13" fillId="2" borderId="19" xfId="2" applyNumberFormat="1" applyFont="1" applyFill="1" applyBorder="1" applyAlignment="1">
      <alignment horizontal="center"/>
    </xf>
    <xf numFmtId="0" fontId="13" fillId="2" borderId="31" xfId="0" applyFont="1" applyFill="1" applyBorder="1" applyAlignment="1">
      <alignment horizontal="center"/>
    </xf>
    <xf numFmtId="5" fontId="13" fillId="2" borderId="32" xfId="2" applyNumberFormat="1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5" fontId="13" fillId="2" borderId="2" xfId="2" applyNumberFormat="1" applyFont="1" applyFill="1" applyBorder="1" applyAlignment="1">
      <alignment horizontal="center"/>
    </xf>
    <xf numFmtId="0" fontId="13" fillId="2" borderId="0" xfId="0" applyFont="1" applyFill="1"/>
    <xf numFmtId="0" fontId="13" fillId="2" borderId="18" xfId="0" applyFont="1" applyFill="1" applyBorder="1"/>
    <xf numFmtId="0" fontId="13" fillId="2" borderId="19" xfId="0" applyFont="1" applyFill="1" applyBorder="1"/>
    <xf numFmtId="5" fontId="13" fillId="2" borderId="19" xfId="0" applyNumberFormat="1" applyFont="1" applyFill="1" applyBorder="1" applyAlignment="1">
      <alignment horizontal="center"/>
    </xf>
    <xf numFmtId="5" fontId="13" fillId="2" borderId="32" xfId="0" applyNumberFormat="1" applyFont="1" applyFill="1" applyBorder="1" applyAlignment="1">
      <alignment horizontal="center"/>
    </xf>
    <xf numFmtId="5" fontId="13" fillId="2" borderId="21" xfId="0" applyNumberFormat="1" applyFont="1" applyFill="1" applyBorder="1" applyAlignment="1">
      <alignment horizontal="center"/>
    </xf>
    <xf numFmtId="169" fontId="0" fillId="2" borderId="1" xfId="0" applyNumberFormat="1" applyFill="1" applyBorder="1" applyAlignment="1">
      <alignment horizontal="center"/>
    </xf>
    <xf numFmtId="5" fontId="13" fillId="2" borderId="0" xfId="0" applyNumberFormat="1" applyFont="1" applyFill="1"/>
    <xf numFmtId="169" fontId="0" fillId="2" borderId="0" xfId="1" applyNumberFormat="1" applyFont="1" applyFill="1"/>
    <xf numFmtId="0" fontId="13" fillId="2" borderId="22" xfId="0" applyFont="1" applyFill="1" applyBorder="1" applyAlignment="1">
      <alignment horizontal="center" wrapText="1"/>
    </xf>
    <xf numFmtId="0" fontId="13" fillId="2" borderId="24" xfId="0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 wrapText="1"/>
    </xf>
    <xf numFmtId="169" fontId="13" fillId="2" borderId="26" xfId="1" applyNumberFormat="1" applyFont="1" applyFill="1" applyBorder="1" applyAlignment="1">
      <alignment horizontal="center"/>
    </xf>
    <xf numFmtId="0" fontId="13" fillId="2" borderId="35" xfId="0" applyFont="1" applyFill="1" applyBorder="1" applyAlignment="1">
      <alignment horizontal="center"/>
    </xf>
    <xf numFmtId="169" fontId="13" fillId="2" borderId="36" xfId="1" applyNumberFormat="1" applyFont="1" applyFill="1" applyBorder="1" applyAlignment="1">
      <alignment horizontal="center"/>
    </xf>
    <xf numFmtId="0" fontId="13" fillId="2" borderId="33" xfId="0" applyFont="1" applyFill="1" applyBorder="1" applyAlignment="1">
      <alignment horizontal="center"/>
    </xf>
    <xf numFmtId="169" fontId="13" fillId="2" borderId="34" xfId="1" applyNumberFormat="1" applyFont="1" applyFill="1" applyBorder="1" applyAlignment="1">
      <alignment horizontal="center"/>
    </xf>
    <xf numFmtId="0" fontId="13" fillId="2" borderId="37" xfId="0" applyFont="1" applyFill="1" applyBorder="1" applyAlignment="1">
      <alignment horizontal="center"/>
    </xf>
    <xf numFmtId="169" fontId="13" fillId="2" borderId="38" xfId="1" applyNumberFormat="1" applyFont="1" applyFill="1" applyBorder="1" applyAlignment="1">
      <alignment horizontal="center"/>
    </xf>
    <xf numFmtId="171" fontId="0" fillId="2" borderId="0" xfId="2" applyNumberFormat="1" applyFont="1" applyFill="1"/>
    <xf numFmtId="171" fontId="0" fillId="2" borderId="0" xfId="0" applyNumberFormat="1" applyFill="1"/>
    <xf numFmtId="169" fontId="0" fillId="2" borderId="1" xfId="1" applyNumberFormat="1" applyFont="1" applyFill="1" applyBorder="1"/>
    <xf numFmtId="171" fontId="0" fillId="2" borderId="1" xfId="2" applyNumberFormat="1" applyFont="1" applyFill="1" applyBorder="1"/>
    <xf numFmtId="171" fontId="0" fillId="2" borderId="1" xfId="0" applyNumberFormat="1" applyFill="1" applyBorder="1"/>
    <xf numFmtId="0" fontId="0" fillId="2" borderId="1" xfId="0" applyFill="1" applyBorder="1"/>
    <xf numFmtId="169" fontId="0" fillId="2" borderId="1" xfId="0" applyNumberFormat="1" applyFill="1" applyBorder="1"/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169" fontId="0" fillId="2" borderId="0" xfId="0" applyNumberForma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169" fontId="0" fillId="2" borderId="2" xfId="0" applyNumberFormat="1" applyFill="1" applyBorder="1" applyAlignment="1">
      <alignment horizontal="center"/>
    </xf>
    <xf numFmtId="171" fontId="0" fillId="2" borderId="19" xfId="2" applyNumberFormat="1" applyFont="1" applyFill="1" applyBorder="1" applyAlignment="1">
      <alignment horizontal="center"/>
    </xf>
    <xf numFmtId="171" fontId="0" fillId="2" borderId="32" xfId="2" applyNumberFormat="1" applyFont="1" applyFill="1" applyBorder="1" applyAlignment="1">
      <alignment horizontal="center"/>
    </xf>
    <xf numFmtId="171" fontId="0" fillId="2" borderId="21" xfId="2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 wrapText="1"/>
    </xf>
    <xf numFmtId="9" fontId="13" fillId="2" borderId="30" xfId="3" applyNumberFormat="1" applyFont="1" applyFill="1" applyBorder="1" applyAlignment="1">
      <alignment horizontal="center"/>
    </xf>
    <xf numFmtId="0" fontId="13" fillId="8" borderId="0" xfId="0" applyFont="1" applyFill="1" applyAlignment="1">
      <alignment horizontal="center"/>
    </xf>
    <xf numFmtId="0" fontId="13" fillId="9" borderId="0" xfId="0" applyFont="1" applyFill="1" applyAlignment="1">
      <alignment horizontal="center"/>
    </xf>
  </cellXfs>
  <cellStyles count="31">
    <cellStyle name="Comma" xfId="1" builtinId="3"/>
    <cellStyle name="Comma 2" xfId="10"/>
    <cellStyle name="Comma 2 2" xfId="13"/>
    <cellStyle name="Comma 2 3" xfId="20"/>
    <cellStyle name="Comma 2 3 2" xfId="29"/>
    <cellStyle name="Comma 3" xfId="9"/>
    <cellStyle name="Comma 3 2" xfId="21"/>
    <cellStyle name="Comma 4" xfId="19"/>
    <cellStyle name="Currency" xfId="2" builtinId="4"/>
    <cellStyle name="Currency 2" xfId="4"/>
    <cellStyle name="Currency 2 2" xfId="14"/>
    <cellStyle name="Currency 2 2 2" xfId="5"/>
    <cellStyle name="Currency 2 3" xfId="23"/>
    <cellStyle name="Currency 3" xfId="6"/>
    <cellStyle name="Currency 3 2" xfId="24"/>
    <cellStyle name="Currency 4" xfId="22"/>
    <cellStyle name="Currency 5" xfId="7"/>
    <cellStyle name="Normal" xfId="0" builtinId="0"/>
    <cellStyle name="Normal 13" xfId="8"/>
    <cellStyle name="Normal 2" xfId="17"/>
    <cellStyle name="Normal 2 2" xfId="25"/>
    <cellStyle name="Normal 3" xfId="16"/>
    <cellStyle name="Normal 4" xfId="18"/>
    <cellStyle name="Percent" xfId="3" builtinId="5"/>
    <cellStyle name="Percent 2" xfId="12"/>
    <cellStyle name="Percent 2 2" xfId="15"/>
    <cellStyle name="Percent 2 3" xfId="27"/>
    <cellStyle name="Percent 2 3 2" xfId="30"/>
    <cellStyle name="Percent 3" xfId="11"/>
    <cellStyle name="Percent 3 2" xfId="28"/>
    <cellStyle name="Percent 4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 Electric Portfolio Cost-effectiveness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Graphs!$B$2</c:f>
              <c:strCache>
                <c:ptCount val="1"/>
                <c:pt idx="0">
                  <c:v>TRC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Graphs!$A$3:$A$5</c:f>
              <c:strCache>
                <c:ptCount val="3"/>
                <c:pt idx="0">
                  <c:v>Total Electric Portfolio</c:v>
                </c:pt>
                <c:pt idx="1">
                  <c:v>Portfolio w/o Low Income</c:v>
                </c:pt>
                <c:pt idx="2">
                  <c:v>Portfolio w/o Conversions</c:v>
                </c:pt>
              </c:strCache>
            </c:strRef>
          </c:cat>
          <c:val>
            <c:numRef>
              <c:f>Graphs!$B$3:$B$5</c:f>
              <c:numCache>
                <c:formatCode>_(* #,##0.0_);_(* \(#,##0.0\);_(* "-"??_);_(@_)</c:formatCode>
                <c:ptCount val="3"/>
                <c:pt idx="0">
                  <c:v>1.8254586970482458</c:v>
                </c:pt>
                <c:pt idx="1">
                  <c:v>1.8573755810151933</c:v>
                </c:pt>
                <c:pt idx="2">
                  <c:v>2.1215820841446797</c:v>
                </c:pt>
              </c:numCache>
            </c:numRef>
          </c:val>
        </c:ser>
        <c:ser>
          <c:idx val="1"/>
          <c:order val="1"/>
          <c:tx>
            <c:strRef>
              <c:f>Graphs!$C$2</c:f>
              <c:strCache>
                <c:ptCount val="1"/>
                <c:pt idx="0">
                  <c:v>UCT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Graphs!$A$3:$A$5</c:f>
              <c:strCache>
                <c:ptCount val="3"/>
                <c:pt idx="0">
                  <c:v>Total Electric Portfolio</c:v>
                </c:pt>
                <c:pt idx="1">
                  <c:v>Portfolio w/o Low Income</c:v>
                </c:pt>
                <c:pt idx="2">
                  <c:v>Portfolio w/o Conversions</c:v>
                </c:pt>
              </c:strCache>
            </c:strRef>
          </c:cat>
          <c:val>
            <c:numRef>
              <c:f>Graphs!$C$3:$C$5</c:f>
              <c:numCache>
                <c:formatCode>_(* #,##0.0_);_(* \(#,##0.0\);_(* "-"??_);_(@_)</c:formatCode>
                <c:ptCount val="3"/>
                <c:pt idx="0">
                  <c:v>2.5106274196195795</c:v>
                </c:pt>
                <c:pt idx="1">
                  <c:v>2.6879977759043898</c:v>
                </c:pt>
                <c:pt idx="2">
                  <c:v>2.8729622962292196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576688"/>
        <c:axId val="162849384"/>
        <c:axId val="0"/>
      </c:bar3DChart>
      <c:catAx>
        <c:axId val="19057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49384"/>
        <c:crosses val="autoZero"/>
        <c:auto val="1"/>
        <c:lblAlgn val="ctr"/>
        <c:lblOffset val="100"/>
        <c:noMultiLvlLbl val="0"/>
      </c:catAx>
      <c:valAx>
        <c:axId val="16284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766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 Electric Residential Cost-effectiveness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Graphs!$B$8</c:f>
              <c:strCache>
                <c:ptCount val="1"/>
                <c:pt idx="0">
                  <c:v>TRC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Graphs!$A$9:$A$13</c:f>
              <c:strCache>
                <c:ptCount val="5"/>
                <c:pt idx="0">
                  <c:v>Res Prescriptive</c:v>
                </c:pt>
                <c:pt idx="1">
                  <c:v>Res Conversions</c:v>
                </c:pt>
                <c:pt idx="2">
                  <c:v>Res Request by Mail</c:v>
                </c:pt>
                <c:pt idx="3">
                  <c:v>Simple Steps</c:v>
                </c:pt>
                <c:pt idx="4">
                  <c:v>Home Energy Reports</c:v>
                </c:pt>
              </c:strCache>
            </c:strRef>
          </c:cat>
          <c:val>
            <c:numRef>
              <c:f>Graphs!$B$9:$B$13</c:f>
              <c:numCache>
                <c:formatCode>_(* #,##0.0_);_(* \(#,##0.0\);_(* "-"??_);_(@_)</c:formatCode>
                <c:ptCount val="5"/>
                <c:pt idx="0">
                  <c:v>1.2140146145707043</c:v>
                </c:pt>
                <c:pt idx="1">
                  <c:v>1.2495865720049393</c:v>
                </c:pt>
                <c:pt idx="2">
                  <c:v>0</c:v>
                </c:pt>
                <c:pt idx="3">
                  <c:v>4.1186070502369461</c:v>
                </c:pt>
                <c:pt idx="4">
                  <c:v>1.6932591322420206E-3</c:v>
                </c:pt>
              </c:numCache>
            </c:numRef>
          </c:val>
        </c:ser>
        <c:ser>
          <c:idx val="1"/>
          <c:order val="1"/>
          <c:tx>
            <c:strRef>
              <c:f>Graphs!$C$8</c:f>
              <c:strCache>
                <c:ptCount val="1"/>
                <c:pt idx="0">
                  <c:v>UCT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Graphs!$A$9:$A$13</c:f>
              <c:strCache>
                <c:ptCount val="5"/>
                <c:pt idx="0">
                  <c:v>Res Prescriptive</c:v>
                </c:pt>
                <c:pt idx="1">
                  <c:v>Res Conversions</c:v>
                </c:pt>
                <c:pt idx="2">
                  <c:v>Res Request by Mail</c:v>
                </c:pt>
                <c:pt idx="3">
                  <c:v>Simple Steps</c:v>
                </c:pt>
                <c:pt idx="4">
                  <c:v>Home Energy Reports</c:v>
                </c:pt>
              </c:strCache>
            </c:strRef>
          </c:cat>
          <c:val>
            <c:numRef>
              <c:f>Graphs!$C$9:$C$13</c:f>
              <c:numCache>
                <c:formatCode>_(* #,##0.0_);_(* \(#,##0.0\);_(* "-"??_);_(@_)</c:formatCode>
                <c:ptCount val="5"/>
                <c:pt idx="0">
                  <c:v>3.6184190414861748</c:v>
                </c:pt>
                <c:pt idx="1">
                  <c:v>2.4985714449037388</c:v>
                </c:pt>
                <c:pt idx="2">
                  <c:v>0</c:v>
                </c:pt>
                <c:pt idx="3">
                  <c:v>3.6232882765321524</c:v>
                </c:pt>
                <c:pt idx="4">
                  <c:v>1.5393264838563822E-3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1610088"/>
        <c:axId val="190582400"/>
        <c:axId val="0"/>
      </c:bar3DChart>
      <c:catAx>
        <c:axId val="16161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82400"/>
        <c:crosses val="autoZero"/>
        <c:auto val="1"/>
        <c:lblAlgn val="ctr"/>
        <c:lblOffset val="100"/>
        <c:noMultiLvlLbl val="0"/>
      </c:catAx>
      <c:valAx>
        <c:axId val="1905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610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 Electric Low Income Cost-effectiveness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Graphs!$B$16</c:f>
              <c:strCache>
                <c:ptCount val="1"/>
                <c:pt idx="0">
                  <c:v>TRC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Graphs!$A$17:$A$19</c:f>
              <c:strCache>
                <c:ptCount val="3"/>
                <c:pt idx="0">
                  <c:v>WA LI (With out Conversions)</c:v>
                </c:pt>
                <c:pt idx="1">
                  <c:v>WA LI (Conversions only)</c:v>
                </c:pt>
                <c:pt idx="2">
                  <c:v>Washington Low Income</c:v>
                </c:pt>
              </c:strCache>
            </c:strRef>
          </c:cat>
          <c:val>
            <c:numRef>
              <c:f>Graphs!$B$17:$B$19</c:f>
              <c:numCache>
                <c:formatCode>_(* #,##0.0_);_(* \(#,##0.0\);_(* "-"??_);_(@_)</c:formatCode>
                <c:ptCount val="3"/>
                <c:pt idx="0">
                  <c:v>0.96293723779983331</c:v>
                </c:pt>
                <c:pt idx="1">
                  <c:v>1.4934353925282842</c:v>
                </c:pt>
                <c:pt idx="2">
                  <c:v>1.2422354518271543</c:v>
                </c:pt>
              </c:numCache>
            </c:numRef>
          </c:val>
        </c:ser>
        <c:ser>
          <c:idx val="1"/>
          <c:order val="1"/>
          <c:tx>
            <c:strRef>
              <c:f>Graphs!$C$16</c:f>
              <c:strCache>
                <c:ptCount val="1"/>
                <c:pt idx="0">
                  <c:v>UCT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Graphs!$A$17:$A$19</c:f>
              <c:strCache>
                <c:ptCount val="3"/>
                <c:pt idx="0">
                  <c:v>WA LI (With out Conversions)</c:v>
                </c:pt>
                <c:pt idx="1">
                  <c:v>WA LI (Conversions only)</c:v>
                </c:pt>
                <c:pt idx="2">
                  <c:v>Washington Low Income</c:v>
                </c:pt>
              </c:strCache>
            </c:strRef>
          </c:cat>
          <c:val>
            <c:numRef>
              <c:f>Graphs!$C$17:$C$19</c:f>
              <c:numCache>
                <c:formatCode>_(* #,##0.0_);_(* \(#,##0.0\);_(* "-"??_);_(@_)</c:formatCode>
                <c:ptCount val="3"/>
                <c:pt idx="0">
                  <c:v>0.64733625468069267</c:v>
                </c:pt>
                <c:pt idx="1">
                  <c:v>1.0678012555897192</c:v>
                </c:pt>
                <c:pt idx="2">
                  <c:v>0.8736673095254236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499392"/>
        <c:axId val="194786840"/>
        <c:axId val="0"/>
      </c:bar3DChart>
      <c:catAx>
        <c:axId val="1974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786840"/>
        <c:crosses val="autoZero"/>
        <c:auto val="1"/>
        <c:lblAlgn val="ctr"/>
        <c:lblOffset val="100"/>
        <c:noMultiLvlLbl val="0"/>
      </c:catAx>
      <c:valAx>
        <c:axId val="194786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4993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</a:t>
            </a:r>
            <a:r>
              <a:rPr lang="en-US" baseline="0"/>
              <a:t> Electric Non-Res Prescriptive Cost-effectiveness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Graphs!$B$22</c:f>
              <c:strCache>
                <c:ptCount val="1"/>
                <c:pt idx="0">
                  <c:v>TRC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Graphs!$A$23:$A$33</c:f>
              <c:strCache>
                <c:ptCount val="11"/>
                <c:pt idx="0">
                  <c:v>Interior Pres Lighting</c:v>
                </c:pt>
                <c:pt idx="1">
                  <c:v>Exterior Pres Lighting</c:v>
                </c:pt>
                <c:pt idx="2">
                  <c:v>Pres Shell</c:v>
                </c:pt>
                <c:pt idx="3">
                  <c:v>Pres VFD</c:v>
                </c:pt>
                <c:pt idx="4">
                  <c:v>Pres Food Service</c:v>
                </c:pt>
                <c:pt idx="5">
                  <c:v>Pres Green Motor</c:v>
                </c:pt>
                <c:pt idx="6">
                  <c:v>Air Guardian</c:v>
                </c:pt>
                <c:pt idx="7">
                  <c:v>Fleet Heat</c:v>
                </c:pt>
                <c:pt idx="8">
                  <c:v>Energy Smart Grocery</c:v>
                </c:pt>
                <c:pt idx="9">
                  <c:v>Small Business</c:v>
                </c:pt>
                <c:pt idx="10">
                  <c:v>Multifamily Market Transformation</c:v>
                </c:pt>
              </c:strCache>
            </c:strRef>
          </c:cat>
          <c:val>
            <c:numRef>
              <c:f>Graphs!$B$23:$B$33</c:f>
              <c:numCache>
                <c:formatCode>_(* #,##0.0_);_(* \(#,##0.0\);_(* "-"??_);_(@_)</c:formatCode>
                <c:ptCount val="11"/>
                <c:pt idx="0">
                  <c:v>1.827894006093596</c:v>
                </c:pt>
                <c:pt idx="1">
                  <c:v>2.3962700539997148</c:v>
                </c:pt>
                <c:pt idx="2">
                  <c:v>3.4869673791508307</c:v>
                </c:pt>
                <c:pt idx="3">
                  <c:v>3.7241231131123289</c:v>
                </c:pt>
                <c:pt idx="4">
                  <c:v>2.6531378126637235</c:v>
                </c:pt>
                <c:pt idx="5">
                  <c:v>2.0564884743095231</c:v>
                </c:pt>
                <c:pt idx="6">
                  <c:v>1.7964596301841924</c:v>
                </c:pt>
                <c:pt idx="7">
                  <c:v>3.9779367125039755</c:v>
                </c:pt>
                <c:pt idx="8">
                  <c:v>0.97524778985597249</c:v>
                </c:pt>
                <c:pt idx="9">
                  <c:v>2.2978075668850253</c:v>
                </c:pt>
                <c:pt idx="10">
                  <c:v>0.76869562705509387</c:v>
                </c:pt>
              </c:numCache>
            </c:numRef>
          </c:val>
        </c:ser>
        <c:ser>
          <c:idx val="1"/>
          <c:order val="1"/>
          <c:tx>
            <c:strRef>
              <c:f>Graphs!$C$22</c:f>
              <c:strCache>
                <c:ptCount val="1"/>
                <c:pt idx="0">
                  <c:v>UCT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Graphs!$A$23:$A$33</c:f>
              <c:strCache>
                <c:ptCount val="11"/>
                <c:pt idx="0">
                  <c:v>Interior Pres Lighting</c:v>
                </c:pt>
                <c:pt idx="1">
                  <c:v>Exterior Pres Lighting</c:v>
                </c:pt>
                <c:pt idx="2">
                  <c:v>Pres Shell</c:v>
                </c:pt>
                <c:pt idx="3">
                  <c:v>Pres VFD</c:v>
                </c:pt>
                <c:pt idx="4">
                  <c:v>Pres Food Service</c:v>
                </c:pt>
                <c:pt idx="5">
                  <c:v>Pres Green Motor</c:v>
                </c:pt>
                <c:pt idx="6">
                  <c:v>Air Guardian</c:v>
                </c:pt>
                <c:pt idx="7">
                  <c:v>Fleet Heat</c:v>
                </c:pt>
                <c:pt idx="8">
                  <c:v>Energy Smart Grocery</c:v>
                </c:pt>
                <c:pt idx="9">
                  <c:v>Small Business</c:v>
                </c:pt>
                <c:pt idx="10">
                  <c:v>Multifamily Market Transformation</c:v>
                </c:pt>
              </c:strCache>
            </c:strRef>
          </c:cat>
          <c:val>
            <c:numRef>
              <c:f>Graphs!$C$23:$C$33</c:f>
              <c:numCache>
                <c:formatCode>_(* #,##0.0_);_(* \(#,##0.0\);_(* "-"??_);_(@_)</c:formatCode>
                <c:ptCount val="11"/>
                <c:pt idx="0">
                  <c:v>2.5287346756541691</c:v>
                </c:pt>
                <c:pt idx="1">
                  <c:v>2.8714439708273538</c:v>
                </c:pt>
                <c:pt idx="2">
                  <c:v>4.793165942384781</c:v>
                </c:pt>
                <c:pt idx="3">
                  <c:v>4.3694078786116055</c:v>
                </c:pt>
                <c:pt idx="4">
                  <c:v>3.9886423268565236</c:v>
                </c:pt>
                <c:pt idx="5">
                  <c:v>3.301371553984811</c:v>
                </c:pt>
                <c:pt idx="6">
                  <c:v>1.6331451183492658</c:v>
                </c:pt>
                <c:pt idx="7">
                  <c:v>3.616306102276341</c:v>
                </c:pt>
                <c:pt idx="8">
                  <c:v>3.0114426306770201</c:v>
                </c:pt>
                <c:pt idx="9">
                  <c:v>1.9967007893439901</c:v>
                </c:pt>
                <c:pt idx="10">
                  <c:v>1.2677981023298066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524008"/>
        <c:axId val="197494784"/>
        <c:axId val="0"/>
      </c:bar3DChart>
      <c:catAx>
        <c:axId val="197524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494784"/>
        <c:crosses val="autoZero"/>
        <c:auto val="1"/>
        <c:lblAlgn val="ctr"/>
        <c:lblOffset val="100"/>
        <c:noMultiLvlLbl val="0"/>
      </c:catAx>
      <c:valAx>
        <c:axId val="19749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5240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 Electric</a:t>
            </a:r>
            <a:r>
              <a:rPr lang="en-US" baseline="0"/>
              <a:t> Site Specific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Graphs!$A$37</c:f>
              <c:strCache>
                <c:ptCount val="1"/>
                <c:pt idx="0">
                  <c:v>Site Specific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Graphs!$B$36:$C$36</c:f>
              <c:strCache>
                <c:ptCount val="2"/>
                <c:pt idx="0">
                  <c:v>TRC</c:v>
                </c:pt>
                <c:pt idx="1">
                  <c:v>UCT</c:v>
                </c:pt>
              </c:strCache>
            </c:strRef>
          </c:cat>
          <c:val>
            <c:numRef>
              <c:f>Graphs!$B$37:$C$37</c:f>
              <c:numCache>
                <c:formatCode>_(* #,##0.0_);_(* \(#,##0.0\);_(* "-"??_);_(@_)</c:formatCode>
                <c:ptCount val="2"/>
                <c:pt idx="0">
                  <c:v>1.3832597331878886</c:v>
                </c:pt>
                <c:pt idx="1">
                  <c:v>3.2411918607449186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586624"/>
        <c:axId val="190587016"/>
        <c:axId val="0"/>
      </c:bar3DChart>
      <c:catAx>
        <c:axId val="19058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87016"/>
        <c:crosses val="autoZero"/>
        <c:auto val="1"/>
        <c:lblAlgn val="ctr"/>
        <c:lblOffset val="100"/>
        <c:noMultiLvlLbl val="0"/>
      </c:catAx>
      <c:valAx>
        <c:axId val="1905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866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</a:t>
            </a:r>
            <a:r>
              <a:rPr lang="en-US" baseline="0"/>
              <a:t> Electric Sector Cost-effectiveness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Graphs!$B$40</c:f>
              <c:strCache>
                <c:ptCount val="1"/>
                <c:pt idx="0">
                  <c:v>TRC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Graphs!$A$41:$A$43</c:f>
              <c:strCache>
                <c:ptCount val="3"/>
                <c:pt idx="0">
                  <c:v>Low-Income</c:v>
                </c:pt>
                <c:pt idx="1">
                  <c:v>Resindential</c:v>
                </c:pt>
                <c:pt idx="2">
                  <c:v>Non-Residential</c:v>
                </c:pt>
              </c:strCache>
            </c:strRef>
          </c:cat>
          <c:val>
            <c:numRef>
              <c:f>Graphs!$B$41:$B$43</c:f>
              <c:numCache>
                <c:formatCode>_(* #,##0.0_);_(* \(#,##0.0\);_(* "-"??_);_(@_)</c:formatCode>
                <c:ptCount val="3"/>
                <c:pt idx="0">
                  <c:v>1.2422354518271543</c:v>
                </c:pt>
                <c:pt idx="1">
                  <c:v>2.5393673815283515</c:v>
                </c:pt>
                <c:pt idx="2">
                  <c:v>1.5145269286388185</c:v>
                </c:pt>
              </c:numCache>
            </c:numRef>
          </c:val>
        </c:ser>
        <c:ser>
          <c:idx val="1"/>
          <c:order val="1"/>
          <c:tx>
            <c:strRef>
              <c:f>Graphs!$C$40</c:f>
              <c:strCache>
                <c:ptCount val="1"/>
                <c:pt idx="0">
                  <c:v>UCT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Graphs!$A$41:$A$43</c:f>
              <c:strCache>
                <c:ptCount val="3"/>
                <c:pt idx="0">
                  <c:v>Low-Income</c:v>
                </c:pt>
                <c:pt idx="1">
                  <c:v>Resindential</c:v>
                </c:pt>
                <c:pt idx="2">
                  <c:v>Non-Residential</c:v>
                </c:pt>
              </c:strCache>
            </c:strRef>
          </c:cat>
          <c:val>
            <c:numRef>
              <c:f>Graphs!$C$41:$C$43</c:f>
              <c:numCache>
                <c:formatCode>_(* #,##0.0_);_(* \(#,##0.0\);_(* "-"??_);_(@_)</c:formatCode>
                <c:ptCount val="3"/>
                <c:pt idx="0">
                  <c:v>0.8736673095254236</c:v>
                </c:pt>
                <c:pt idx="1">
                  <c:v>3.0348876247637877</c:v>
                </c:pt>
                <c:pt idx="2">
                  <c:v>2.5043218391518605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588584"/>
        <c:axId val="190588976"/>
        <c:axId val="0"/>
      </c:bar3DChart>
      <c:catAx>
        <c:axId val="190588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88976"/>
        <c:crosses val="autoZero"/>
        <c:auto val="1"/>
        <c:lblAlgn val="ctr"/>
        <c:lblOffset val="100"/>
        <c:noMultiLvlLbl val="0"/>
      </c:catAx>
      <c:valAx>
        <c:axId val="19058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885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Graphs!$A$48</c:f>
              <c:strCache>
                <c:ptCount val="1"/>
                <c:pt idx="0">
                  <c:v>I-937 Local Target vs. 2017 WA Business Plan (GWh)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Graphs!$B$47:$C$47</c:f>
              <c:strCache>
                <c:ptCount val="2"/>
                <c:pt idx="0">
                  <c:v>I-937</c:v>
                </c:pt>
                <c:pt idx="1">
                  <c:v>2017 Business Plan</c:v>
                </c:pt>
              </c:strCache>
            </c:strRef>
          </c:cat>
          <c:val>
            <c:numRef>
              <c:f>Graphs!$B$48:$C$48</c:f>
              <c:numCache>
                <c:formatCode>General</c:formatCode>
                <c:ptCount val="2"/>
                <c:pt idx="0">
                  <c:v>76.3</c:v>
                </c:pt>
                <c:pt idx="1">
                  <c:v>33.1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590152"/>
        <c:axId val="190590544"/>
        <c:axId val="0"/>
      </c:bar3DChart>
      <c:catAx>
        <c:axId val="19059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90544"/>
        <c:crosses val="autoZero"/>
        <c:auto val="1"/>
        <c:lblAlgn val="ctr"/>
        <c:lblOffset val="100"/>
        <c:noMultiLvlLbl val="0"/>
      </c:catAx>
      <c:valAx>
        <c:axId val="19059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90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 kWh savings by sector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kWh savings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'Programs Summary'!$I$3:$I$6</c:f>
              <c:strCache>
                <c:ptCount val="4"/>
                <c:pt idx="0">
                  <c:v> Low Income</c:v>
                </c:pt>
                <c:pt idx="1">
                  <c:v>Residential</c:v>
                </c:pt>
                <c:pt idx="2">
                  <c:v>Non-Residential</c:v>
                </c:pt>
                <c:pt idx="3">
                  <c:v>Total</c:v>
                </c:pt>
              </c:strCache>
            </c:strRef>
          </c:cat>
          <c:val>
            <c:numRef>
              <c:f>'Programs Summary'!$J$3:$J$6</c:f>
              <c:numCache>
                <c:formatCode>_(* #,##0_);_(* \(#,##0\);_(* "-"??_);_(@_)</c:formatCode>
                <c:ptCount val="4"/>
                <c:pt idx="0">
                  <c:v>1170538.5</c:v>
                </c:pt>
                <c:pt idx="1">
                  <c:v>15209538.400107302</c:v>
                </c:pt>
                <c:pt idx="2">
                  <c:v>23598294.517499998</c:v>
                </c:pt>
                <c:pt idx="3">
                  <c:v>39978371.4176073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840496"/>
        <c:axId val="197840888"/>
        <c:axId val="0"/>
      </c:bar3DChart>
      <c:catAx>
        <c:axId val="19784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40888"/>
        <c:crosses val="autoZero"/>
        <c:auto val="1"/>
        <c:lblAlgn val="ctr"/>
        <c:lblOffset val="100"/>
        <c:noMultiLvlLbl val="0"/>
      </c:catAx>
      <c:valAx>
        <c:axId val="197840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404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 Electric Budget by sector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WA Electric Budget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'Programs Summary'!$I$3:$I$6</c:f>
              <c:strCache>
                <c:ptCount val="4"/>
                <c:pt idx="0">
                  <c:v> Low Income</c:v>
                </c:pt>
                <c:pt idx="1">
                  <c:v>Residential</c:v>
                </c:pt>
                <c:pt idx="2">
                  <c:v>Non-Residential</c:v>
                </c:pt>
                <c:pt idx="3">
                  <c:v>Total</c:v>
                </c:pt>
              </c:strCache>
            </c:strRef>
          </c:cat>
          <c:val>
            <c:numRef>
              <c:f>'Programs Summary'!$K$3:$K$6</c:f>
              <c:numCache>
                <c:formatCode>_("$"* #,##0_);_("$"* \(#,##0\);_("$"* "-"??_);_(@_)</c:formatCode>
                <c:ptCount val="4"/>
                <c:pt idx="0">
                  <c:v>1265262.6183364762</c:v>
                </c:pt>
                <c:pt idx="1">
                  <c:v>3719680.6977799376</c:v>
                </c:pt>
                <c:pt idx="2">
                  <c:v>6977813.4464002382</c:v>
                </c:pt>
                <c:pt idx="3">
                  <c:v>11962756.762516651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842064"/>
        <c:axId val="197842456"/>
        <c:axId val="0"/>
      </c:bar3DChart>
      <c:catAx>
        <c:axId val="1978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42456"/>
        <c:crosses val="autoZero"/>
        <c:auto val="1"/>
        <c:lblAlgn val="ctr"/>
        <c:lblOffset val="100"/>
        <c:noMultiLvlLbl val="0"/>
      </c:catAx>
      <c:valAx>
        <c:axId val="197842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42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6</xdr:row>
      <xdr:rowOff>0</xdr:rowOff>
    </xdr:from>
    <xdr:to>
      <xdr:col>11</xdr:col>
      <xdr:colOff>57150</xdr:colOff>
      <xdr:row>21</xdr:row>
      <xdr:rowOff>57150</xdr:rowOff>
    </xdr:to>
    <xdr:pic>
      <xdr:nvPicPr>
        <xdr:cNvPr id="3073" name="webImgShrinked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" y="1219200"/>
          <a:ext cx="6096000" cy="29146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342900</xdr:colOff>
      <xdr:row>0</xdr:row>
      <xdr:rowOff>38100</xdr:rowOff>
    </xdr:from>
    <xdr:to>
      <xdr:col>20</xdr:col>
      <xdr:colOff>38100</xdr:colOff>
      <xdr:row>14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114300</xdr:colOff>
      <xdr:row>0</xdr:row>
      <xdr:rowOff>0</xdr:rowOff>
    </xdr:from>
    <xdr:to>
      <xdr:col>11</xdr:col>
      <xdr:colOff>419100</xdr:colOff>
      <xdr:row>14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76200</xdr:colOff>
      <xdr:row>15</xdr:row>
      <xdr:rowOff>76200</xdr:rowOff>
    </xdr:from>
    <xdr:to>
      <xdr:col>11</xdr:col>
      <xdr:colOff>381000</xdr:colOff>
      <xdr:row>29</xdr:row>
      <xdr:rowOff>133350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85725</xdr:colOff>
      <xdr:row>15</xdr:row>
      <xdr:rowOff>142875</xdr:rowOff>
    </xdr:from>
    <xdr:to>
      <xdr:col>19</xdr:col>
      <xdr:colOff>390525</xdr:colOff>
      <xdr:row>30</xdr:row>
      <xdr:rowOff>9525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285750</xdr:colOff>
      <xdr:row>30</xdr:row>
      <xdr:rowOff>123825</xdr:rowOff>
    </xdr:from>
    <xdr:to>
      <xdr:col>11</xdr:col>
      <xdr:colOff>590550</xdr:colOff>
      <xdr:row>44</xdr:row>
      <xdr:rowOff>180975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95250</xdr:colOff>
      <xdr:row>30</xdr:row>
      <xdr:rowOff>76200</xdr:rowOff>
    </xdr:from>
    <xdr:to>
      <xdr:col>19</xdr:col>
      <xdr:colOff>400050</xdr:colOff>
      <xdr:row>44</xdr:row>
      <xdr:rowOff>133350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228599</xdr:colOff>
      <xdr:row>45</xdr:row>
      <xdr:rowOff>152400</xdr:rowOff>
    </xdr:from>
    <xdr:to>
      <xdr:col>12</xdr:col>
      <xdr:colOff>9524</xdr:colOff>
      <xdr:row>60</xdr:row>
      <xdr:rowOff>152400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7</xdr:row>
      <xdr:rowOff>85725</xdr:rowOff>
    </xdr:from>
    <xdr:to>
      <xdr:col>12</xdr:col>
      <xdr:colOff>180975</xdr:colOff>
      <xdr:row>21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461962</xdr:colOff>
      <xdr:row>22</xdr:row>
      <xdr:rowOff>114299</xdr:rowOff>
    </xdr:from>
    <xdr:to>
      <xdr:col>12</xdr:col>
      <xdr:colOff>466725</xdr:colOff>
      <xdr:row>37</xdr:row>
      <xdr:rowOff>190500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5:D7"/>
  <sheetViews>
    <sheetView workbookViewId="0">
      <selection activeCell="J28" sqref="J28"/>
    </sheetView>
  </sheetViews>
  <sheetFormatPr defaultRowHeight="15" x14ac:dyDescent="0.25"/>
  <cols>
    <col min="1" max="16384" width="9.140625" style="1"/>
  </cols>
  <sheetData>
    <row r="5" spans="3:4" ht="31.5" x14ac:dyDescent="0.5">
      <c r="C5" s="10" t="s">
        <v>829</v>
      </c>
    </row>
    <row r="7" spans="3:4" x14ac:dyDescent="0.25">
      <c r="D7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AB5" sqref="AB5"/>
    </sheetView>
  </sheetViews>
  <sheetFormatPr defaultRowHeight="15" x14ac:dyDescent="0.25"/>
  <cols>
    <col min="1" max="1" width="57.85546875" style="81" bestFit="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11" width="9.140625" style="81"/>
    <col min="12" max="12" width="12.5703125" style="81" customWidth="1"/>
    <col min="13" max="17" width="9.140625" style="81"/>
    <col min="18" max="18" width="11.7109375" style="81" customWidth="1"/>
    <col min="19" max="19" width="12.28515625" style="81" customWidth="1"/>
    <col min="20" max="20" width="11" style="81" customWidth="1"/>
    <col min="21" max="21" width="9.5703125" style="81" bestFit="1" customWidth="1"/>
    <col min="22" max="22" width="14" style="81" customWidth="1"/>
    <col min="23" max="23" width="9.5703125" style="81" customWidth="1"/>
    <col min="24" max="24" width="13.85546875" style="81" customWidth="1"/>
    <col min="25" max="25" width="10.5703125" style="81" bestFit="1" customWidth="1"/>
    <col min="26" max="26" width="12.7109375" style="81" customWidth="1"/>
    <col min="27" max="27" width="10.5703125" style="81" bestFit="1" customWidth="1"/>
    <col min="28" max="28" width="18" style="81" customWidth="1"/>
    <col min="29" max="29" width="13.140625" style="81" customWidth="1"/>
    <col min="30" max="30" width="10.5703125" style="81" bestFit="1" customWidth="1"/>
    <col min="31" max="33" width="9.140625" style="81"/>
    <col min="34" max="38" width="11.570312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609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/>
      <c r="AN3" s="32"/>
      <c r="AO3" s="32"/>
      <c r="AP3" s="32"/>
      <c r="AQ3" s="32"/>
      <c r="BC3" s="61" t="s">
        <v>11</v>
      </c>
    </row>
    <row r="4" spans="1:55" x14ac:dyDescent="0.25">
      <c r="A4" s="62" t="s">
        <v>830</v>
      </c>
      <c r="B4" s="62">
        <v>1</v>
      </c>
      <c r="C4" s="62" t="s">
        <v>16</v>
      </c>
      <c r="D4" s="62" t="s">
        <v>36</v>
      </c>
      <c r="E4" s="63">
        <v>0.01</v>
      </c>
      <c r="F4" s="62">
        <v>5000</v>
      </c>
      <c r="G4" s="62">
        <v>0</v>
      </c>
      <c r="H4" s="62">
        <v>2</v>
      </c>
      <c r="I4" s="63">
        <v>0.01</v>
      </c>
      <c r="J4" s="63">
        <v>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424.29966095114457</v>
      </c>
      <c r="M4" s="66">
        <f>IF(D4="Annual",VLOOKUP(H4,'NG AC'!$E$4:$I$43,4)*HER!G4,IF(D4="Winter",VLOOKUP(HER!H4,'NG AC'!$E$3:$I$43,5)*HER!G4,IF(D4="NA",0,0)))</f>
        <v>0</v>
      </c>
      <c r="N4" s="67">
        <f>(L4/(L4+M4))*E4</f>
        <v>0.01</v>
      </c>
      <c r="O4" s="67">
        <f>E4-N4</f>
        <v>0</v>
      </c>
      <c r="P4" s="67">
        <f>(L4/(L4+M4))*I4</f>
        <v>0.01</v>
      </c>
      <c r="Q4" s="67">
        <f>I4-P4</f>
        <v>0</v>
      </c>
      <c r="R4" s="68">
        <f>(L4+M4+(PV('NG AC'!$B$1,HER!H4,HER!K4)*-1)+HER!J4)/HER!E4</f>
        <v>42429.966095114454</v>
      </c>
      <c r="S4" s="68">
        <f>((L4+M4)/1.1)/I4</f>
        <v>38572.696450104049</v>
      </c>
      <c r="T4" s="69">
        <f>F4*B4</f>
        <v>5000</v>
      </c>
      <c r="U4" s="68">
        <f>G4*B4</f>
        <v>0</v>
      </c>
      <c r="V4" s="68">
        <f>L4*B4</f>
        <v>424.29966095114457</v>
      </c>
      <c r="W4" s="68">
        <f>M4*B4</f>
        <v>0</v>
      </c>
      <c r="X4" s="67">
        <f>B4*N4</f>
        <v>0.01</v>
      </c>
      <c r="Y4" s="67">
        <f>O4*B4</f>
        <v>0</v>
      </c>
      <c r="Z4" s="67">
        <f>B4*P4</f>
        <v>0.01</v>
      </c>
      <c r="AA4" s="67">
        <f>B4*Q4</f>
        <v>0</v>
      </c>
      <c r="AB4" s="63">
        <v>250541</v>
      </c>
      <c r="AC4" s="67">
        <f>AB4*(L4/(L4+M4))</f>
        <v>250541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AC'!$B$1,HER!H4,HER!K4)*HER!B4</f>
        <v>0</v>
      </c>
      <c r="AI4" s="67">
        <f>AH4*(L4/(L4+M4))</f>
        <v>0</v>
      </c>
      <c r="AJ4" s="67">
        <f>AH4-AI4</f>
        <v>0</v>
      </c>
      <c r="AK4" s="66">
        <f>B4*F4*H4*'Electric AC'!$BE$1</f>
        <v>765.86818181818171</v>
      </c>
      <c r="AL4" s="67">
        <f>B4*G4*H4*'Electric AC'!$BE$33</f>
        <v>0</v>
      </c>
      <c r="AM4" s="82"/>
      <c r="AN4" s="82"/>
      <c r="AO4" s="82"/>
      <c r="AP4" s="82"/>
      <c r="AQ4" s="82"/>
      <c r="BC4" s="78" t="s">
        <v>12</v>
      </c>
    </row>
    <row r="5" spans="1:55" x14ac:dyDescent="0.25">
      <c r="A5" s="62"/>
      <c r="B5" s="62"/>
      <c r="C5" s="62"/>
      <c r="D5" s="62"/>
      <c r="E5" s="63"/>
      <c r="F5" s="62"/>
      <c r="G5" s="62"/>
      <c r="H5" s="62"/>
      <c r="I5" s="63"/>
      <c r="J5" s="63"/>
      <c r="K5" s="63"/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0</v>
      </c>
      <c r="M5" s="66">
        <f>IF(D5="Annual",VLOOKUP(H5,'NG AC'!$E$4:$I$43,4)*HER!G5,IF(D5="Winter",VLOOKUP(HER!H5,'NG AC'!$E$3:$I$43,5)*HER!G5,IF(D5="NA",0,0)))</f>
        <v>0</v>
      </c>
      <c r="N5" s="67" t="e">
        <f t="shared" ref="N5:N68" si="0">(L5/(L5+M5))*E5</f>
        <v>#DIV/0!</v>
      </c>
      <c r="O5" s="67" t="e">
        <f t="shared" ref="O5:O68" si="1">E5-N5</f>
        <v>#DIV/0!</v>
      </c>
      <c r="P5" s="67" t="e">
        <f t="shared" ref="P5:P68" si="2">(L5/(L5+M5))*I5</f>
        <v>#DIV/0!</v>
      </c>
      <c r="Q5" s="67" t="e">
        <f t="shared" ref="Q5:Q68" si="3">I5-P5</f>
        <v>#DIV/0!</v>
      </c>
      <c r="R5" s="68" t="e">
        <f>(L5+M5+(PV('NG AC'!$B$1,HER!H5,HER!K5)*-1)+HER!J5)/HER!E5</f>
        <v>#DIV/0!</v>
      </c>
      <c r="S5" s="68" t="e">
        <f t="shared" ref="S5:S68" si="4">((L5+M5)/1.1)/I5</f>
        <v>#DIV/0!</v>
      </c>
      <c r="T5" s="69">
        <f t="shared" ref="T5:T68" si="5">F5*B5</f>
        <v>0</v>
      </c>
      <c r="U5" s="68">
        <f t="shared" ref="U5:U68" si="6">G5*B5</f>
        <v>0</v>
      </c>
      <c r="V5" s="68">
        <f t="shared" ref="V5:V68" si="7">L5*B5</f>
        <v>0</v>
      </c>
      <c r="W5" s="68">
        <f t="shared" ref="W5:W68" si="8">M5*B5</f>
        <v>0</v>
      </c>
      <c r="X5" s="67" t="e">
        <f t="shared" ref="X5:X68" si="9">B5*N5</f>
        <v>#DIV/0!</v>
      </c>
      <c r="Y5" s="67" t="e">
        <f t="shared" ref="Y5:Y68" si="10">O5*B5</f>
        <v>#DIV/0!</v>
      </c>
      <c r="Z5" s="67" t="e">
        <f t="shared" ref="Z5:Z68" si="11">B5*P5</f>
        <v>#DIV/0!</v>
      </c>
      <c r="AA5" s="67" t="e">
        <f t="shared" ref="AA5:AA68" si="12">B5*Q5</f>
        <v>#DIV/0!</v>
      </c>
      <c r="AB5" s="63">
        <f t="shared" ref="AB5:AB68" si="13">((F5*0.12)-I5)*B5</f>
        <v>0</v>
      </c>
      <c r="AC5" s="67" t="e">
        <f t="shared" ref="AC5:AC68" si="14">AB5*(L5/(L5+M5))</f>
        <v>#DIV/0!</v>
      </c>
      <c r="AD5" s="67" t="e">
        <f t="shared" ref="AD5:AD68" si="15">AB5-AC5</f>
        <v>#DIV/0!</v>
      </c>
      <c r="AE5" s="67">
        <f t="shared" ref="AE5:AE68" si="16">J5*B5</f>
        <v>0</v>
      </c>
      <c r="AF5" s="67" t="e">
        <f t="shared" ref="AF5:AF68" si="17">AE5*(L5/(L5+M5))</f>
        <v>#DIV/0!</v>
      </c>
      <c r="AG5" s="67" t="e">
        <f t="shared" ref="AG5:AG68" si="18">AE5-AF5</f>
        <v>#DIV/0!</v>
      </c>
      <c r="AH5" s="66">
        <f>-PV('NG AC'!$B$1,HER!H5,HER!K5)*HER!B5</f>
        <v>0</v>
      </c>
      <c r="AI5" s="67" t="e">
        <f t="shared" ref="AI5:AI68" si="19">AH5*(L5/(L5+M5))</f>
        <v>#DIV/0!</v>
      </c>
      <c r="AJ5" s="67" t="e">
        <f t="shared" ref="AJ5:AJ68" si="20">AH5-AI5</f>
        <v>#DIV/0!</v>
      </c>
      <c r="AK5" s="66">
        <f>B5*F5*H5*'Electric AC'!$BE$1</f>
        <v>0</v>
      </c>
      <c r="AL5" s="67">
        <f>B5*G5*H5*'Electric AC'!$BE$33</f>
        <v>0</v>
      </c>
      <c r="AM5" s="82"/>
      <c r="AN5" s="82"/>
      <c r="AO5" s="82"/>
      <c r="AP5" s="82"/>
      <c r="AQ5" s="82"/>
      <c r="BC5" s="78" t="s">
        <v>13</v>
      </c>
    </row>
    <row r="6" spans="1:55" x14ac:dyDescent="0.25">
      <c r="A6" s="62"/>
      <c r="B6" s="62"/>
      <c r="C6" s="62"/>
      <c r="D6" s="62"/>
      <c r="E6" s="63"/>
      <c r="F6" s="62"/>
      <c r="G6" s="62"/>
      <c r="H6" s="62"/>
      <c r="I6" s="63"/>
      <c r="J6" s="63"/>
      <c r="K6" s="63"/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0</v>
      </c>
      <c r="M6" s="66">
        <f>IF(D6="Annual",VLOOKUP(H6,'NG AC'!$E$4:$I$43,4)*HER!G6,IF(D6="Winter",VLOOKUP(HER!H6,'NG AC'!$E$3:$I$43,5)*HER!G6,IF(D6="NA",0,0)))</f>
        <v>0</v>
      </c>
      <c r="N6" s="67" t="e">
        <f t="shared" si="0"/>
        <v>#DIV/0!</v>
      </c>
      <c r="O6" s="67" t="e">
        <f t="shared" si="1"/>
        <v>#DIV/0!</v>
      </c>
      <c r="P6" s="67" t="e">
        <f t="shared" si="2"/>
        <v>#DIV/0!</v>
      </c>
      <c r="Q6" s="67" t="e">
        <f t="shared" si="3"/>
        <v>#DIV/0!</v>
      </c>
      <c r="R6" s="68" t="e">
        <f>(L6+M6+(PV('NG AC'!$B$1,HER!H6,HER!K6)*-1)+HER!J6)/HER!E6</f>
        <v>#DIV/0!</v>
      </c>
      <c r="S6" s="68" t="e">
        <f t="shared" si="4"/>
        <v>#DIV/0!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 t="e">
        <f t="shared" si="9"/>
        <v>#DIV/0!</v>
      </c>
      <c r="Y6" s="67" t="e">
        <f t="shared" si="10"/>
        <v>#DIV/0!</v>
      </c>
      <c r="Z6" s="67" t="e">
        <f t="shared" si="11"/>
        <v>#DIV/0!</v>
      </c>
      <c r="AA6" s="67" t="e">
        <f t="shared" si="12"/>
        <v>#DIV/0!</v>
      </c>
      <c r="AB6" s="63">
        <f t="shared" si="13"/>
        <v>0</v>
      </c>
      <c r="AC6" s="67" t="e">
        <f t="shared" si="14"/>
        <v>#DIV/0!</v>
      </c>
      <c r="AD6" s="67" t="e">
        <f t="shared" si="15"/>
        <v>#DIV/0!</v>
      </c>
      <c r="AE6" s="67">
        <f t="shared" si="16"/>
        <v>0</v>
      </c>
      <c r="AF6" s="67" t="e">
        <f t="shared" si="17"/>
        <v>#DIV/0!</v>
      </c>
      <c r="AG6" s="67" t="e">
        <f t="shared" si="18"/>
        <v>#DIV/0!</v>
      </c>
      <c r="AH6" s="66">
        <f>-PV('NG AC'!$B$1,HER!H6,HER!K6)*HER!B6</f>
        <v>0</v>
      </c>
      <c r="AI6" s="67" t="e">
        <f t="shared" si="19"/>
        <v>#DIV/0!</v>
      </c>
      <c r="AJ6" s="67" t="e">
        <f t="shared" si="20"/>
        <v>#DIV/0!</v>
      </c>
      <c r="AK6" s="66">
        <f>B6*F6*H6*'Electric AC'!$BE$1</f>
        <v>0</v>
      </c>
      <c r="AL6" s="67">
        <f>B6*G6*H6*'Electric AC'!$BE$33</f>
        <v>0</v>
      </c>
      <c r="AM6" s="82"/>
      <c r="AN6" s="82"/>
      <c r="AO6" s="82"/>
      <c r="AP6" s="82"/>
      <c r="AQ6" s="82"/>
      <c r="BC6" s="78" t="s">
        <v>14</v>
      </c>
    </row>
    <row r="7" spans="1:55" x14ac:dyDescent="0.25">
      <c r="A7" s="62"/>
      <c r="B7" s="62"/>
      <c r="C7" s="62"/>
      <c r="D7" s="62"/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AC'!$E$4:$I$43,4)*HER!G7,IF(D7="Winter",VLOOKUP(HER!H7,'NG AC'!$E$3:$I$43,5)*HER!G7,IF(D7="NA",0,0)))</f>
        <v>0</v>
      </c>
      <c r="N7" s="67" t="e">
        <f t="shared" si="0"/>
        <v>#DIV/0!</v>
      </c>
      <c r="O7" s="67" t="e">
        <f t="shared" si="1"/>
        <v>#DIV/0!</v>
      </c>
      <c r="P7" s="67" t="e">
        <f t="shared" si="2"/>
        <v>#DIV/0!</v>
      </c>
      <c r="Q7" s="67" t="e">
        <f t="shared" si="3"/>
        <v>#DIV/0!</v>
      </c>
      <c r="R7" s="68" t="e">
        <f>(L7+M7+(PV('NG AC'!$B$1,HER!H7,HER!K7)*-1)+HER!J7)/HER!E7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 t="e">
        <f t="shared" si="9"/>
        <v>#DIV/0!</v>
      </c>
      <c r="Y7" s="67" t="e">
        <f t="shared" si="10"/>
        <v>#DIV/0!</v>
      </c>
      <c r="Z7" s="67" t="e">
        <f t="shared" si="11"/>
        <v>#DIV/0!</v>
      </c>
      <c r="AA7" s="67" t="e">
        <f t="shared" si="12"/>
        <v>#DIV/0!</v>
      </c>
      <c r="AB7" s="63">
        <f t="shared" si="13"/>
        <v>0</v>
      </c>
      <c r="AC7" s="67" t="e">
        <f t="shared" si="14"/>
        <v>#DIV/0!</v>
      </c>
      <c r="AD7" s="67" t="e">
        <f t="shared" si="15"/>
        <v>#DIV/0!</v>
      </c>
      <c r="AE7" s="67">
        <f t="shared" si="16"/>
        <v>0</v>
      </c>
      <c r="AF7" s="67" t="e">
        <f t="shared" si="17"/>
        <v>#DIV/0!</v>
      </c>
      <c r="AG7" s="67" t="e">
        <f t="shared" si="18"/>
        <v>#DIV/0!</v>
      </c>
      <c r="AH7" s="66">
        <f>-PV('NG AC'!$B$1,HER!H7,HER!K7)*HER!B7</f>
        <v>0</v>
      </c>
      <c r="AI7" s="67" t="e">
        <f t="shared" si="19"/>
        <v>#DIV/0!</v>
      </c>
      <c r="AJ7" s="67" t="e">
        <f t="shared" si="20"/>
        <v>#DIV/0!</v>
      </c>
      <c r="AK7" s="66">
        <f>B7*F7*H7*'Electric AC'!$BE$1</f>
        <v>0</v>
      </c>
      <c r="AL7" s="67">
        <f>B7*G7*H7*'Electric AC'!$BE$33</f>
        <v>0</v>
      </c>
      <c r="AM7" s="82"/>
      <c r="AN7" s="82"/>
      <c r="AO7" s="82"/>
      <c r="AP7" s="82"/>
      <c r="AQ7" s="82"/>
      <c r="BC7" s="78" t="s">
        <v>15</v>
      </c>
    </row>
    <row r="8" spans="1:55" x14ac:dyDescent="0.25">
      <c r="A8" s="62"/>
      <c r="B8" s="62"/>
      <c r="C8" s="62"/>
      <c r="D8" s="62"/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AC'!$E$4:$I$43,4)*HER!G8,IF(D8="Winter",VLOOKUP(HER!H8,'NG AC'!$E$3:$I$43,5)*HER!G8,IF(D8="NA",0,0)))</f>
        <v>0</v>
      </c>
      <c r="N8" s="67" t="e">
        <f t="shared" si="0"/>
        <v>#DIV/0!</v>
      </c>
      <c r="O8" s="67" t="e">
        <f t="shared" si="1"/>
        <v>#DIV/0!</v>
      </c>
      <c r="P8" s="67" t="e">
        <f t="shared" si="2"/>
        <v>#DIV/0!</v>
      </c>
      <c r="Q8" s="67" t="e">
        <f t="shared" si="3"/>
        <v>#DIV/0!</v>
      </c>
      <c r="R8" s="68" t="e">
        <f>(L8+M8+(PV('NG AC'!$B$1,HER!H8,HER!K8)*-1)+HER!J8)/HER!E8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 t="e">
        <f t="shared" si="9"/>
        <v>#DIV/0!</v>
      </c>
      <c r="Y8" s="67" t="e">
        <f t="shared" si="10"/>
        <v>#DIV/0!</v>
      </c>
      <c r="Z8" s="67" t="e">
        <f t="shared" si="11"/>
        <v>#DIV/0!</v>
      </c>
      <c r="AA8" s="67" t="e">
        <f t="shared" si="12"/>
        <v>#DIV/0!</v>
      </c>
      <c r="AB8" s="63">
        <f t="shared" si="13"/>
        <v>0</v>
      </c>
      <c r="AC8" s="67" t="e">
        <f t="shared" si="14"/>
        <v>#DIV/0!</v>
      </c>
      <c r="AD8" s="67" t="e">
        <f t="shared" si="15"/>
        <v>#DIV/0!</v>
      </c>
      <c r="AE8" s="67">
        <f t="shared" si="16"/>
        <v>0</v>
      </c>
      <c r="AF8" s="67" t="e">
        <f t="shared" si="17"/>
        <v>#DIV/0!</v>
      </c>
      <c r="AG8" s="67" t="e">
        <f t="shared" si="18"/>
        <v>#DIV/0!</v>
      </c>
      <c r="AH8" s="66">
        <f>-PV('NG AC'!$B$1,HER!H8,HER!K8)*HER!B8</f>
        <v>0</v>
      </c>
      <c r="AI8" s="67" t="e">
        <f t="shared" si="19"/>
        <v>#DIV/0!</v>
      </c>
      <c r="AJ8" s="67" t="e">
        <f t="shared" si="20"/>
        <v>#DIV/0!</v>
      </c>
      <c r="AK8" s="66">
        <f>B8*F8*H8*'Electric AC'!$BE$1</f>
        <v>0</v>
      </c>
      <c r="AL8" s="67">
        <f>B8*G8*H8*'Electric AC'!$BE$33</f>
        <v>0</v>
      </c>
      <c r="AM8" s="82"/>
      <c r="AN8" s="82"/>
      <c r="AO8" s="82"/>
      <c r="AP8" s="82"/>
      <c r="AQ8" s="82"/>
      <c r="BC8" s="78" t="s">
        <v>16</v>
      </c>
    </row>
    <row r="9" spans="1:55" x14ac:dyDescent="0.25">
      <c r="A9" s="62"/>
      <c r="B9" s="62"/>
      <c r="C9" s="62"/>
      <c r="D9" s="62"/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AC'!$E$4:$I$43,4)*HER!G9,IF(D9="Winter",VLOOKUP(HER!H9,'NG AC'!$E$3:$I$43,5)*HER!G9,IF(D9="NA",0,0)))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AC'!$B$1,HER!H9,HER!K9)*-1)+HER!J9)/HER!E9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>
        <f t="shared" si="13"/>
        <v>0</v>
      </c>
      <c r="AC9" s="67" t="e">
        <f t="shared" si="14"/>
        <v>#DIV/0!</v>
      </c>
      <c r="AD9" s="67" t="e">
        <f t="shared" si="15"/>
        <v>#DIV/0!</v>
      </c>
      <c r="AE9" s="67">
        <f t="shared" si="16"/>
        <v>0</v>
      </c>
      <c r="AF9" s="67" t="e">
        <f t="shared" si="17"/>
        <v>#DIV/0!</v>
      </c>
      <c r="AG9" s="67" t="e">
        <f t="shared" si="18"/>
        <v>#DIV/0!</v>
      </c>
      <c r="AH9" s="66">
        <f>-PV('NG AC'!$B$1,HER!H9,HER!K9)*HER!B9</f>
        <v>0</v>
      </c>
      <c r="AI9" s="67" t="e">
        <f t="shared" si="19"/>
        <v>#DIV/0!</v>
      </c>
      <c r="AJ9" s="67" t="e">
        <f t="shared" si="20"/>
        <v>#DIV/0!</v>
      </c>
      <c r="AK9" s="66">
        <f>B9*F9*H9*'Electric AC'!$BE$1</f>
        <v>0</v>
      </c>
      <c r="AL9" s="67">
        <f>B9*G9*H9*'Electric AC'!$BE$33</f>
        <v>0</v>
      </c>
      <c r="AM9" s="82"/>
      <c r="AN9" s="82"/>
      <c r="AO9" s="82"/>
      <c r="AP9" s="82"/>
      <c r="AQ9" s="82"/>
      <c r="BC9" s="78" t="s">
        <v>17</v>
      </c>
    </row>
    <row r="10" spans="1:55" x14ac:dyDescent="0.25">
      <c r="A10" s="62"/>
      <c r="B10" s="62"/>
      <c r="C10" s="62"/>
      <c r="D10" s="62"/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AC'!$E$4:$I$43,4)*HER!G10,IF(D10="Winter",VLOOKUP(HER!H10,'NG AC'!$E$3:$I$43,5)*HER!G10,IF(D10="NA",0,0)))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AC'!$B$1,HER!H10,HER!K10)*-1)+HER!J10)/HER!E10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>
        <f t="shared" si="13"/>
        <v>0</v>
      </c>
      <c r="AC10" s="67" t="e">
        <f t="shared" si="14"/>
        <v>#DIV/0!</v>
      </c>
      <c r="AD10" s="67" t="e">
        <f t="shared" si="15"/>
        <v>#DIV/0!</v>
      </c>
      <c r="AE10" s="67">
        <f t="shared" si="16"/>
        <v>0</v>
      </c>
      <c r="AF10" s="67" t="e">
        <f t="shared" si="17"/>
        <v>#DIV/0!</v>
      </c>
      <c r="AG10" s="67" t="e">
        <f t="shared" si="18"/>
        <v>#DIV/0!</v>
      </c>
      <c r="AH10" s="66">
        <f>-PV('NG AC'!$B$1,HER!H10,HER!K10)*HER!B10</f>
        <v>0</v>
      </c>
      <c r="AI10" s="67" t="e">
        <f t="shared" si="19"/>
        <v>#DIV/0!</v>
      </c>
      <c r="AJ10" s="67" t="e">
        <f t="shared" si="20"/>
        <v>#DIV/0!</v>
      </c>
      <c r="AK10" s="66">
        <f>B10*F10*H10*'Electric AC'!$BE$1</f>
        <v>0</v>
      </c>
      <c r="AL10" s="67">
        <f>B10*G10*H10*'Electric AC'!$BE$33</f>
        <v>0</v>
      </c>
      <c r="AM10" s="82"/>
      <c r="AN10" s="82"/>
      <c r="AO10" s="82"/>
      <c r="AP10" s="82"/>
      <c r="AQ10" s="82"/>
      <c r="BC10" s="78" t="s">
        <v>18</v>
      </c>
    </row>
    <row r="11" spans="1:55" x14ac:dyDescent="0.25">
      <c r="A11" s="62"/>
      <c r="B11" s="62"/>
      <c r="C11" s="62"/>
      <c r="D11" s="62"/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AC'!$E$4:$I$43,4)*HER!G11,IF(D11="Winter",VLOOKUP(HER!H11,'NG AC'!$E$3:$I$43,5)*HER!G11,IF(D11="NA",0,0)))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AC'!$B$1,HER!H11,HER!K11)*-1)+HER!J11)/HER!E11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>
        <f t="shared" si="13"/>
        <v>0</v>
      </c>
      <c r="AC11" s="67" t="e">
        <f t="shared" si="14"/>
        <v>#DIV/0!</v>
      </c>
      <c r="AD11" s="67" t="e">
        <f t="shared" si="15"/>
        <v>#DIV/0!</v>
      </c>
      <c r="AE11" s="67">
        <f t="shared" si="16"/>
        <v>0</v>
      </c>
      <c r="AF11" s="67" t="e">
        <f t="shared" si="17"/>
        <v>#DIV/0!</v>
      </c>
      <c r="AG11" s="67" t="e">
        <f t="shared" si="18"/>
        <v>#DIV/0!</v>
      </c>
      <c r="AH11" s="66">
        <f>-PV('NG AC'!$B$1,HER!H11,HER!K11)*HER!B11</f>
        <v>0</v>
      </c>
      <c r="AI11" s="67" t="e">
        <f t="shared" si="19"/>
        <v>#DIV/0!</v>
      </c>
      <c r="AJ11" s="67" t="e">
        <f t="shared" si="20"/>
        <v>#DIV/0!</v>
      </c>
      <c r="AK11" s="66">
        <f>B11*F11*H11*'Electric AC'!$BE$1</f>
        <v>0</v>
      </c>
      <c r="AL11" s="67">
        <f>B11*G11*H11*'Electric AC'!$BE$33</f>
        <v>0</v>
      </c>
      <c r="AM11" s="82"/>
      <c r="AN11" s="82"/>
      <c r="AO11" s="82"/>
      <c r="AP11" s="82"/>
      <c r="AQ11" s="82"/>
      <c r="BC11" s="78" t="s">
        <v>19</v>
      </c>
    </row>
    <row r="12" spans="1:55" x14ac:dyDescent="0.25">
      <c r="A12" s="62"/>
      <c r="B12" s="62"/>
      <c r="C12" s="62"/>
      <c r="D12" s="62"/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AC'!$E$4:$I$43,4)*HER!G12,IF(D12="Winter",VLOOKUP(HER!H12,'NG AC'!$E$3:$I$43,5)*HER!G12,IF(D12="NA",0,0)))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AC'!$B$1,HER!H12,HER!K12)*-1)+HER!J12)/HER!E12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>
        <f t="shared" si="13"/>
        <v>0</v>
      </c>
      <c r="AC12" s="67" t="e">
        <f t="shared" si="14"/>
        <v>#DIV/0!</v>
      </c>
      <c r="AD12" s="67" t="e">
        <f t="shared" si="15"/>
        <v>#DIV/0!</v>
      </c>
      <c r="AE12" s="67">
        <f t="shared" si="16"/>
        <v>0</v>
      </c>
      <c r="AF12" s="67" t="e">
        <f t="shared" si="17"/>
        <v>#DIV/0!</v>
      </c>
      <c r="AG12" s="67" t="e">
        <f t="shared" si="18"/>
        <v>#DIV/0!</v>
      </c>
      <c r="AH12" s="66">
        <f>-PV('NG AC'!$B$1,HER!H12,HER!K12)*HER!B12</f>
        <v>0</v>
      </c>
      <c r="AI12" s="67" t="e">
        <f t="shared" si="19"/>
        <v>#DIV/0!</v>
      </c>
      <c r="AJ12" s="67" t="e">
        <f t="shared" si="20"/>
        <v>#DIV/0!</v>
      </c>
      <c r="AK12" s="66">
        <f>B12*F12*H12*'Electric AC'!$BE$1</f>
        <v>0</v>
      </c>
      <c r="AL12" s="67">
        <f>B12*G12*H12*'Electric AC'!$BE$33</f>
        <v>0</v>
      </c>
      <c r="AM12" s="82"/>
      <c r="AN12" s="82"/>
      <c r="AO12" s="82"/>
      <c r="AP12" s="82"/>
      <c r="AQ12" s="82"/>
      <c r="BC12" s="78" t="s">
        <v>20</v>
      </c>
    </row>
    <row r="13" spans="1:55" x14ac:dyDescent="0.25">
      <c r="A13" s="62"/>
      <c r="B13" s="62"/>
      <c r="C13" s="62"/>
      <c r="D13" s="62"/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AC'!$E$4:$I$43,4)*HER!G13,IF(D13="Winter",VLOOKUP(HER!H13,'NG AC'!$E$3:$I$43,5)*HER!G13,IF(D13="NA",0,0)))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AC'!$B$1,HER!H13,HER!K13)*-1)+HER!J13)/HER!E13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>
        <f t="shared" si="13"/>
        <v>0</v>
      </c>
      <c r="AC13" s="67" t="e">
        <f t="shared" si="14"/>
        <v>#DIV/0!</v>
      </c>
      <c r="AD13" s="67" t="e">
        <f t="shared" si="15"/>
        <v>#DIV/0!</v>
      </c>
      <c r="AE13" s="67">
        <f t="shared" si="16"/>
        <v>0</v>
      </c>
      <c r="AF13" s="67" t="e">
        <f t="shared" si="17"/>
        <v>#DIV/0!</v>
      </c>
      <c r="AG13" s="67" t="e">
        <f t="shared" si="18"/>
        <v>#DIV/0!</v>
      </c>
      <c r="AH13" s="66">
        <f>-PV('NG AC'!$B$1,HER!H13,HER!K13)*HER!B13</f>
        <v>0</v>
      </c>
      <c r="AI13" s="67" t="e">
        <f t="shared" si="19"/>
        <v>#DIV/0!</v>
      </c>
      <c r="AJ13" s="67" t="e">
        <f t="shared" si="20"/>
        <v>#DIV/0!</v>
      </c>
      <c r="AK13" s="66">
        <f>B13*F13*H13*'Electric AC'!$BE$1</f>
        <v>0</v>
      </c>
      <c r="AL13" s="67">
        <f>B13*G13*H13*'Electric AC'!$BE$33</f>
        <v>0</v>
      </c>
      <c r="AM13" s="82"/>
      <c r="AN13" s="82"/>
      <c r="AO13" s="82"/>
      <c r="AP13" s="82"/>
      <c r="AQ13" s="82"/>
      <c r="BC13" s="78" t="s">
        <v>21</v>
      </c>
    </row>
    <row r="14" spans="1:55" x14ac:dyDescent="0.25">
      <c r="A14" s="62"/>
      <c r="B14" s="62"/>
      <c r="C14" s="62"/>
      <c r="D14" s="62"/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AC'!$E$4:$I$43,4)*HER!G14,IF(D14="Winter",VLOOKUP(HER!H14,'NG AC'!$E$3:$I$43,5)*HER!G14,IF(D14="NA",0,0)))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AC'!$B$1,HER!H14,HER!K14)*-1)+HER!J14)/HER!E14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>
        <f t="shared" si="13"/>
        <v>0</v>
      </c>
      <c r="AC14" s="67" t="e">
        <f t="shared" si="14"/>
        <v>#DIV/0!</v>
      </c>
      <c r="AD14" s="67" t="e">
        <f t="shared" si="15"/>
        <v>#DIV/0!</v>
      </c>
      <c r="AE14" s="67">
        <f t="shared" si="16"/>
        <v>0</v>
      </c>
      <c r="AF14" s="67" t="e">
        <f t="shared" si="17"/>
        <v>#DIV/0!</v>
      </c>
      <c r="AG14" s="67" t="e">
        <f t="shared" si="18"/>
        <v>#DIV/0!</v>
      </c>
      <c r="AH14" s="66">
        <f>-PV('NG AC'!$B$1,HER!H14,HER!K14)*HER!B14</f>
        <v>0</v>
      </c>
      <c r="AI14" s="67" t="e">
        <f t="shared" si="19"/>
        <v>#DIV/0!</v>
      </c>
      <c r="AJ14" s="67" t="e">
        <f t="shared" si="20"/>
        <v>#DIV/0!</v>
      </c>
      <c r="AK14" s="66">
        <f>B14*F14*H14*'Electric AC'!$BE$1</f>
        <v>0</v>
      </c>
      <c r="AL14" s="67">
        <f>B14*G14*H14*'Electric AC'!$BE$33</f>
        <v>0</v>
      </c>
      <c r="AM14" s="82"/>
      <c r="AN14" s="82"/>
      <c r="AO14" s="82"/>
      <c r="AP14" s="82"/>
      <c r="AQ14" s="82"/>
      <c r="BC14" s="78" t="s">
        <v>22</v>
      </c>
    </row>
    <row r="15" spans="1:55" x14ac:dyDescent="0.25">
      <c r="A15" s="62"/>
      <c r="B15" s="62"/>
      <c r="C15" s="62"/>
      <c r="D15" s="62"/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AC'!$E$4:$I$43,4)*HER!G15,IF(D15="Winter",VLOOKUP(HER!H15,'NG AC'!$E$3:$I$43,5)*HER!G15,IF(D15="NA",0,0)))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AC'!$B$1,HER!H15,HER!K15)*-1)+HER!J15)/HER!E15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>
        <f t="shared" si="13"/>
        <v>0</v>
      </c>
      <c r="AC15" s="67" t="e">
        <f t="shared" si="14"/>
        <v>#DIV/0!</v>
      </c>
      <c r="AD15" s="67" t="e">
        <f t="shared" si="15"/>
        <v>#DIV/0!</v>
      </c>
      <c r="AE15" s="67">
        <f t="shared" si="16"/>
        <v>0</v>
      </c>
      <c r="AF15" s="67" t="e">
        <f t="shared" si="17"/>
        <v>#DIV/0!</v>
      </c>
      <c r="AG15" s="67" t="e">
        <f t="shared" si="18"/>
        <v>#DIV/0!</v>
      </c>
      <c r="AH15" s="66">
        <f>-PV('NG AC'!$B$1,HER!H15,HER!K15)*HER!B15</f>
        <v>0</v>
      </c>
      <c r="AI15" s="67" t="e">
        <f t="shared" si="19"/>
        <v>#DIV/0!</v>
      </c>
      <c r="AJ15" s="67" t="e">
        <f t="shared" si="20"/>
        <v>#DIV/0!</v>
      </c>
      <c r="AK15" s="66">
        <f>B15*F15*H15*'Electric AC'!$BE$1</f>
        <v>0</v>
      </c>
      <c r="AL15" s="67">
        <f>B15*G15*H15*'Electric AC'!$BE$33</f>
        <v>0</v>
      </c>
      <c r="AM15" s="82"/>
      <c r="AN15" s="82"/>
      <c r="AO15" s="82"/>
      <c r="AP15" s="82"/>
      <c r="AQ15" s="82"/>
      <c r="BC15" s="78" t="s">
        <v>23</v>
      </c>
    </row>
    <row r="16" spans="1:55" x14ac:dyDescent="0.25">
      <c r="A16" s="62"/>
      <c r="B16" s="62"/>
      <c r="C16" s="62"/>
      <c r="D16" s="62"/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AC'!$E$4:$I$43,4)*HER!G16,IF(D16="Winter",VLOOKUP(HER!H16,'NG AC'!$E$3:$I$43,5)*HER!G16,IF(D16="NA",0,0)))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AC'!$B$1,HER!H16,HER!K16)*-1)+HER!J16)/HER!E16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>
        <f t="shared" si="13"/>
        <v>0</v>
      </c>
      <c r="AC16" s="67" t="e">
        <f t="shared" si="14"/>
        <v>#DIV/0!</v>
      </c>
      <c r="AD16" s="67" t="e">
        <f t="shared" si="15"/>
        <v>#DIV/0!</v>
      </c>
      <c r="AE16" s="67">
        <f t="shared" si="16"/>
        <v>0</v>
      </c>
      <c r="AF16" s="67" t="e">
        <f t="shared" si="17"/>
        <v>#DIV/0!</v>
      </c>
      <c r="AG16" s="67" t="e">
        <f t="shared" si="18"/>
        <v>#DIV/0!</v>
      </c>
      <c r="AH16" s="66">
        <f>-PV('NG AC'!$B$1,HER!H16,HER!K16)*HER!B16</f>
        <v>0</v>
      </c>
      <c r="AI16" s="67" t="e">
        <f t="shared" si="19"/>
        <v>#DIV/0!</v>
      </c>
      <c r="AJ16" s="67" t="e">
        <f t="shared" si="20"/>
        <v>#DIV/0!</v>
      </c>
      <c r="AK16" s="66">
        <f>B16*F16*H16*'Electric AC'!$BE$1</f>
        <v>0</v>
      </c>
      <c r="AL16" s="67">
        <f>B16*G16*H16*'Electric AC'!$BE$33</f>
        <v>0</v>
      </c>
      <c r="AM16" s="82"/>
      <c r="AN16" s="82"/>
      <c r="AO16" s="82"/>
      <c r="AP16" s="82"/>
      <c r="AQ16" s="82"/>
      <c r="BC16" s="78" t="s">
        <v>24</v>
      </c>
    </row>
    <row r="17" spans="1:55" x14ac:dyDescent="0.25">
      <c r="A17" s="62"/>
      <c r="B17" s="62"/>
      <c r="C17" s="62"/>
      <c r="D17" s="62"/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AC'!$E$4:$I$43,4)*HER!G17,IF(D17="Winter",VLOOKUP(HER!H17,'NG AC'!$E$3:$I$43,5)*HER!G17,IF(D17="NA",0,0)))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AC'!$B$1,HER!H17,HER!K17)*-1)+HER!J17)/HER!E17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>
        <f t="shared" si="13"/>
        <v>0</v>
      </c>
      <c r="AC17" s="67" t="e">
        <f t="shared" si="14"/>
        <v>#DIV/0!</v>
      </c>
      <c r="AD17" s="67" t="e">
        <f t="shared" si="15"/>
        <v>#DIV/0!</v>
      </c>
      <c r="AE17" s="67">
        <f t="shared" si="16"/>
        <v>0</v>
      </c>
      <c r="AF17" s="67" t="e">
        <f t="shared" si="17"/>
        <v>#DIV/0!</v>
      </c>
      <c r="AG17" s="67" t="e">
        <f t="shared" si="18"/>
        <v>#DIV/0!</v>
      </c>
      <c r="AH17" s="66">
        <f>-PV('NG AC'!$B$1,HER!H17,HER!K17)*HER!B17</f>
        <v>0</v>
      </c>
      <c r="AI17" s="67" t="e">
        <f t="shared" si="19"/>
        <v>#DIV/0!</v>
      </c>
      <c r="AJ17" s="67" t="e">
        <f t="shared" si="20"/>
        <v>#DIV/0!</v>
      </c>
      <c r="AK17" s="66">
        <f>B17*F17*H17*'Electric AC'!$BE$1</f>
        <v>0</v>
      </c>
      <c r="AL17" s="67">
        <f>B17*G17*H17*'Electric AC'!$BE$33</f>
        <v>0</v>
      </c>
      <c r="AM17" s="82"/>
      <c r="AN17" s="82"/>
      <c r="AO17" s="82"/>
      <c r="AP17" s="82"/>
      <c r="AQ17" s="82"/>
      <c r="BC17" s="78" t="s">
        <v>25</v>
      </c>
    </row>
    <row r="18" spans="1:55" x14ac:dyDescent="0.25">
      <c r="A18" s="62"/>
      <c r="B18" s="62"/>
      <c r="C18" s="62"/>
      <c r="D18" s="62"/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AC'!$E$4:$I$43,4)*HER!G18,IF(D18="Winter",VLOOKUP(HER!H18,'NG AC'!$E$3:$I$43,5)*HER!G18,IF(D18="NA",0,0)))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AC'!$B$1,HER!H18,HER!K18)*-1)+HER!J18)/HER!E18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f t="shared" si="13"/>
        <v>0</v>
      </c>
      <c r="AC18" s="67" t="e">
        <f t="shared" si="14"/>
        <v>#DIV/0!</v>
      </c>
      <c r="AD18" s="67" t="e">
        <f t="shared" si="15"/>
        <v>#DIV/0!</v>
      </c>
      <c r="AE18" s="67">
        <f t="shared" si="16"/>
        <v>0</v>
      </c>
      <c r="AF18" s="67" t="e">
        <f t="shared" si="17"/>
        <v>#DIV/0!</v>
      </c>
      <c r="AG18" s="67" t="e">
        <f t="shared" si="18"/>
        <v>#DIV/0!</v>
      </c>
      <c r="AH18" s="66">
        <f>-PV('NG AC'!$B$1,HER!H18,HER!K18)*HER!B18</f>
        <v>0</v>
      </c>
      <c r="AI18" s="67" t="e">
        <f t="shared" si="19"/>
        <v>#DIV/0!</v>
      </c>
      <c r="AJ18" s="67" t="e">
        <f t="shared" si="20"/>
        <v>#DIV/0!</v>
      </c>
      <c r="AK18" s="66">
        <f>B18*F18*H18*'Electric AC'!$BE$1</f>
        <v>0</v>
      </c>
      <c r="AL18" s="67">
        <f>B18*G18*H18*'Electric AC'!$BE$33</f>
        <v>0</v>
      </c>
      <c r="AM18" s="82"/>
      <c r="AN18" s="82"/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/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AC'!$E$4:$I$43,4)*HER!G19,IF(D19="Winter",VLOOKUP(HER!H19,'NG AC'!$E$3:$I$43,5)*HER!G19,IF(D19="NA",0,0)))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AC'!$B$1,HER!H19,HER!K19)*-1)+HER!J19)/HER!E19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f t="shared" si="13"/>
        <v>0</v>
      </c>
      <c r="AC19" s="67" t="e">
        <f t="shared" si="14"/>
        <v>#DIV/0!</v>
      </c>
      <c r="AD19" s="67" t="e">
        <f t="shared" si="15"/>
        <v>#DIV/0!</v>
      </c>
      <c r="AE19" s="67">
        <f t="shared" si="16"/>
        <v>0</v>
      </c>
      <c r="AF19" s="67" t="e">
        <f t="shared" si="17"/>
        <v>#DIV/0!</v>
      </c>
      <c r="AG19" s="67" t="e">
        <f t="shared" si="18"/>
        <v>#DIV/0!</v>
      </c>
      <c r="AH19" s="66">
        <f>-PV('NG AC'!$B$1,HER!H19,HER!K19)*HER!B19</f>
        <v>0</v>
      </c>
      <c r="AI19" s="67" t="e">
        <f t="shared" si="19"/>
        <v>#DIV/0!</v>
      </c>
      <c r="AJ19" s="67" t="e">
        <f t="shared" si="20"/>
        <v>#DIV/0!</v>
      </c>
      <c r="AK19" s="66">
        <f>B19*F19*H19*'Electric AC'!$BE$1</f>
        <v>0</v>
      </c>
      <c r="AL19" s="67">
        <f>B19*G19*H19*'Electric AC'!$BE$33</f>
        <v>0</v>
      </c>
      <c r="AM19" s="82"/>
      <c r="AN19" s="82"/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/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AC'!$E$4:$I$43,4)*HER!G20,IF(D20="Winter",VLOOKUP(HER!H20,'NG AC'!$E$3:$I$43,5)*HER!G20,IF(D20="NA",0,0)))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AC'!$B$1,HER!H20,HER!K20)*-1)+HER!J20)/HER!E20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f t="shared" si="13"/>
        <v>0</v>
      </c>
      <c r="AC20" s="67" t="e">
        <f t="shared" si="14"/>
        <v>#DIV/0!</v>
      </c>
      <c r="AD20" s="67" t="e">
        <f t="shared" si="15"/>
        <v>#DIV/0!</v>
      </c>
      <c r="AE20" s="67">
        <f t="shared" si="16"/>
        <v>0</v>
      </c>
      <c r="AF20" s="67" t="e">
        <f t="shared" si="17"/>
        <v>#DIV/0!</v>
      </c>
      <c r="AG20" s="67" t="e">
        <f t="shared" si="18"/>
        <v>#DIV/0!</v>
      </c>
      <c r="AH20" s="66">
        <f>-PV('NG AC'!$B$1,HER!H20,HER!K20)*HER!B20</f>
        <v>0</v>
      </c>
      <c r="AI20" s="67" t="e">
        <f t="shared" si="19"/>
        <v>#DIV/0!</v>
      </c>
      <c r="AJ20" s="67" t="e">
        <f t="shared" si="20"/>
        <v>#DIV/0!</v>
      </c>
      <c r="AK20" s="66">
        <f>B20*F20*H20*'Electric AC'!$BE$1</f>
        <v>0</v>
      </c>
      <c r="AL20" s="67">
        <f>B20*G20*H20*'Electric AC'!$BE$33</f>
        <v>0</v>
      </c>
      <c r="AM20" s="82"/>
      <c r="AN20" s="82"/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/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AC'!$E$4:$I$43,4)*HER!G21,IF(D21="Winter",VLOOKUP(HER!H21,'NG AC'!$E$3:$I$43,5)*HER!G21,IF(D21="NA",0,0)))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AC'!$B$1,HER!H21,HER!K21)*-1)+HER!J21)/HER!E21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f t="shared" si="13"/>
        <v>0</v>
      </c>
      <c r="AC21" s="67" t="e">
        <f t="shared" si="14"/>
        <v>#DIV/0!</v>
      </c>
      <c r="AD21" s="67" t="e">
        <f t="shared" si="15"/>
        <v>#DIV/0!</v>
      </c>
      <c r="AE21" s="67">
        <f t="shared" si="16"/>
        <v>0</v>
      </c>
      <c r="AF21" s="67" t="e">
        <f t="shared" si="17"/>
        <v>#DIV/0!</v>
      </c>
      <c r="AG21" s="67" t="e">
        <f t="shared" si="18"/>
        <v>#DIV/0!</v>
      </c>
      <c r="AH21" s="66">
        <f>-PV('NG AC'!$B$1,HER!H21,HER!K21)*HER!B21</f>
        <v>0</v>
      </c>
      <c r="AI21" s="67" t="e">
        <f t="shared" si="19"/>
        <v>#DIV/0!</v>
      </c>
      <c r="AJ21" s="67" t="e">
        <f t="shared" si="20"/>
        <v>#DIV/0!</v>
      </c>
      <c r="AK21" s="66">
        <f>B21*F21*H21*'Electric AC'!$BE$1</f>
        <v>0</v>
      </c>
      <c r="AL21" s="67">
        <f>B21*G21*H21*'Electric AC'!$BE$33</f>
        <v>0</v>
      </c>
      <c r="AM21" s="82"/>
      <c r="AN21" s="82"/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/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AC'!$E$4:$I$43,4)*HER!G22,IF(D22="Winter",VLOOKUP(HER!H22,'NG AC'!$E$3:$I$43,5)*HER!G22,IF(D22="NA",0,0)))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AC'!$B$1,HER!H22,HER!K22)*-1)+HER!J22)/HER!E22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f t="shared" si="13"/>
        <v>0</v>
      </c>
      <c r="AC22" s="67" t="e">
        <f t="shared" si="14"/>
        <v>#DIV/0!</v>
      </c>
      <c r="AD22" s="67" t="e">
        <f t="shared" si="15"/>
        <v>#DIV/0!</v>
      </c>
      <c r="AE22" s="67">
        <f t="shared" si="16"/>
        <v>0</v>
      </c>
      <c r="AF22" s="67" t="e">
        <f t="shared" si="17"/>
        <v>#DIV/0!</v>
      </c>
      <c r="AG22" s="67" t="e">
        <f t="shared" si="18"/>
        <v>#DIV/0!</v>
      </c>
      <c r="AH22" s="66">
        <f>-PV('NG AC'!$B$1,HER!H22,HER!K22)*HER!B22</f>
        <v>0</v>
      </c>
      <c r="AI22" s="67" t="e">
        <f t="shared" si="19"/>
        <v>#DIV/0!</v>
      </c>
      <c r="AJ22" s="67" t="e">
        <f t="shared" si="20"/>
        <v>#DIV/0!</v>
      </c>
      <c r="AK22" s="66">
        <f>B22*F22*H22*'Electric AC'!$BE$1</f>
        <v>0</v>
      </c>
      <c r="AL22" s="67">
        <f>B22*G22*H22*'Electric AC'!$BE$33</f>
        <v>0</v>
      </c>
      <c r="AM22" s="82"/>
      <c r="AN22" s="82"/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/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AC'!$E$4:$I$43,4)*HER!G23,IF(D23="Winter",VLOOKUP(HER!H23,'NG AC'!$E$3:$I$43,5)*HER!G23,IF(D23="NA",0,0)))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AC'!$B$1,HER!H23,HER!K23)*-1)+HER!J23)/HER!E23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f t="shared" si="13"/>
        <v>0</v>
      </c>
      <c r="AC23" s="67" t="e">
        <f t="shared" si="14"/>
        <v>#DIV/0!</v>
      </c>
      <c r="AD23" s="67" t="e">
        <f t="shared" si="15"/>
        <v>#DIV/0!</v>
      </c>
      <c r="AE23" s="67">
        <f t="shared" si="16"/>
        <v>0</v>
      </c>
      <c r="AF23" s="67" t="e">
        <f t="shared" si="17"/>
        <v>#DIV/0!</v>
      </c>
      <c r="AG23" s="67" t="e">
        <f t="shared" si="18"/>
        <v>#DIV/0!</v>
      </c>
      <c r="AH23" s="66">
        <f>-PV('NG AC'!$B$1,HER!H23,HER!K23)*HER!B23</f>
        <v>0</v>
      </c>
      <c r="AI23" s="67" t="e">
        <f t="shared" si="19"/>
        <v>#DIV/0!</v>
      </c>
      <c r="AJ23" s="67" t="e">
        <f t="shared" si="20"/>
        <v>#DIV/0!</v>
      </c>
      <c r="AK23" s="66">
        <f>B23*F23*H23*'Electric AC'!$BE$1</f>
        <v>0</v>
      </c>
      <c r="AL23" s="67">
        <f>B23*G23*H23*'Electric AC'!$BE$33</f>
        <v>0</v>
      </c>
      <c r="AM23" s="82"/>
      <c r="AN23" s="82"/>
      <c r="AO23" s="82"/>
      <c r="AP23" s="82"/>
      <c r="AQ23" s="82"/>
      <c r="BC23" s="78"/>
    </row>
    <row r="24" spans="1:55" x14ac:dyDescent="0.25">
      <c r="A24" s="62"/>
      <c r="B24" s="62"/>
      <c r="C24" s="62"/>
      <c r="D24" s="62"/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AC'!$E$4:$I$43,4)*HER!G24,IF(D24="Winter",VLOOKUP(HER!H24,'NG AC'!$E$3:$I$43,5)*HER!G24,IF(D24="NA",0,0)))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AC'!$B$1,HER!H24,HER!K24)*-1)+HER!J24)/HER!E24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f t="shared" si="13"/>
        <v>0</v>
      </c>
      <c r="AC24" s="67" t="e">
        <f t="shared" si="14"/>
        <v>#DIV/0!</v>
      </c>
      <c r="AD24" s="67" t="e">
        <f t="shared" si="15"/>
        <v>#DIV/0!</v>
      </c>
      <c r="AE24" s="67">
        <f t="shared" si="16"/>
        <v>0</v>
      </c>
      <c r="AF24" s="67" t="e">
        <f t="shared" si="17"/>
        <v>#DIV/0!</v>
      </c>
      <c r="AG24" s="67" t="e">
        <f t="shared" si="18"/>
        <v>#DIV/0!</v>
      </c>
      <c r="AH24" s="66">
        <f>-PV('NG AC'!$B$1,HER!H24,HER!K24)*HER!B24</f>
        <v>0</v>
      </c>
      <c r="AI24" s="67" t="e">
        <f t="shared" si="19"/>
        <v>#DIV/0!</v>
      </c>
      <c r="AJ24" s="67" t="e">
        <f t="shared" si="20"/>
        <v>#DIV/0!</v>
      </c>
      <c r="AK24" s="66">
        <f>B24*F24*H24*'Electric AC'!$BE$1</f>
        <v>0</v>
      </c>
      <c r="AL24" s="67">
        <f>B24*G24*H24*'Electric AC'!$BE$33</f>
        <v>0</v>
      </c>
      <c r="AM24" s="82"/>
      <c r="AN24" s="82"/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/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AC'!$E$4:$I$43,4)*HER!G25,IF(D25="Winter",VLOOKUP(HER!H25,'NG AC'!$E$3:$I$43,5)*HER!G25,IF(D25="NA",0,0)))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AC'!$B$1,HER!H25,HER!K25)*-1)+HER!J25)/HER!E25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f t="shared" si="13"/>
        <v>0</v>
      </c>
      <c r="AC25" s="67" t="e">
        <f t="shared" si="14"/>
        <v>#DIV/0!</v>
      </c>
      <c r="AD25" s="67" t="e">
        <f t="shared" si="15"/>
        <v>#DIV/0!</v>
      </c>
      <c r="AE25" s="67">
        <f t="shared" si="16"/>
        <v>0</v>
      </c>
      <c r="AF25" s="67" t="e">
        <f t="shared" si="17"/>
        <v>#DIV/0!</v>
      </c>
      <c r="AG25" s="67" t="e">
        <f t="shared" si="18"/>
        <v>#DIV/0!</v>
      </c>
      <c r="AH25" s="66">
        <f>-PV('NG AC'!$B$1,HER!H25,HER!K25)*HER!B25</f>
        <v>0</v>
      </c>
      <c r="AI25" s="67" t="e">
        <f t="shared" si="19"/>
        <v>#DIV/0!</v>
      </c>
      <c r="AJ25" s="67" t="e">
        <f t="shared" si="20"/>
        <v>#DIV/0!</v>
      </c>
      <c r="AK25" s="66">
        <f>B25*F25*H25*'Electric AC'!$BE$1</f>
        <v>0</v>
      </c>
      <c r="AL25" s="67">
        <f>B25*G25*H25*'Electric AC'!$BE$33</f>
        <v>0</v>
      </c>
      <c r="AM25" s="82"/>
      <c r="AN25" s="82"/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/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AC'!$E$4:$I$43,4)*HER!G26,IF(D26="Winter",VLOOKUP(HER!H26,'NG AC'!$E$3:$I$43,5)*HER!G26,IF(D26="NA",0,0)))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AC'!$B$1,HER!H26,HER!K26)*-1)+HER!J26)/HER!E26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f t="shared" si="13"/>
        <v>0</v>
      </c>
      <c r="AC26" s="67" t="e">
        <f t="shared" si="14"/>
        <v>#DIV/0!</v>
      </c>
      <c r="AD26" s="67" t="e">
        <f t="shared" si="15"/>
        <v>#DIV/0!</v>
      </c>
      <c r="AE26" s="67">
        <f t="shared" si="16"/>
        <v>0</v>
      </c>
      <c r="AF26" s="67" t="e">
        <f t="shared" si="17"/>
        <v>#DIV/0!</v>
      </c>
      <c r="AG26" s="67" t="e">
        <f t="shared" si="18"/>
        <v>#DIV/0!</v>
      </c>
      <c r="AH26" s="66">
        <f>-PV('NG AC'!$B$1,HER!H26,HER!K26)*HER!B26</f>
        <v>0</v>
      </c>
      <c r="AI26" s="67" t="e">
        <f t="shared" si="19"/>
        <v>#DIV/0!</v>
      </c>
      <c r="AJ26" s="67" t="e">
        <f t="shared" si="20"/>
        <v>#DIV/0!</v>
      </c>
      <c r="AK26" s="66">
        <f>B26*F26*H26*'Electric AC'!$BE$1</f>
        <v>0</v>
      </c>
      <c r="AL26" s="67">
        <f>B26*G26*H26*'Electric AC'!$BE$33</f>
        <v>0</v>
      </c>
      <c r="AM26" s="82"/>
      <c r="AN26" s="82"/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/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AC'!$E$4:$I$43,4)*HER!G27,IF(D27="Winter",VLOOKUP(HER!H27,'NG AC'!$E$3:$I$43,5)*HER!G27,IF(D27="NA",0,0)))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AC'!$B$1,HER!H27,HER!K27)*-1)+HER!J27)/HER!E27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f t="shared" si="13"/>
        <v>0</v>
      </c>
      <c r="AC27" s="67" t="e">
        <f t="shared" si="14"/>
        <v>#DIV/0!</v>
      </c>
      <c r="AD27" s="67" t="e">
        <f t="shared" si="15"/>
        <v>#DIV/0!</v>
      </c>
      <c r="AE27" s="67">
        <f t="shared" si="16"/>
        <v>0</v>
      </c>
      <c r="AF27" s="67" t="e">
        <f t="shared" si="17"/>
        <v>#DIV/0!</v>
      </c>
      <c r="AG27" s="67" t="e">
        <f t="shared" si="18"/>
        <v>#DIV/0!</v>
      </c>
      <c r="AH27" s="66">
        <f>-PV('NG AC'!$B$1,HER!H27,HER!K27)*HER!B27</f>
        <v>0</v>
      </c>
      <c r="AI27" s="67" t="e">
        <f t="shared" si="19"/>
        <v>#DIV/0!</v>
      </c>
      <c r="AJ27" s="67" t="e">
        <f t="shared" si="20"/>
        <v>#DIV/0!</v>
      </c>
      <c r="AK27" s="66">
        <f>B27*F27*H27*'Electric AC'!$BE$1</f>
        <v>0</v>
      </c>
      <c r="AL27" s="67">
        <f>B27*G27*H27*'Electric AC'!$BE$33</f>
        <v>0</v>
      </c>
      <c r="AM27" s="82"/>
      <c r="AN27" s="82"/>
      <c r="AO27" s="82"/>
      <c r="AP27" s="82"/>
      <c r="AQ27" s="82"/>
    </row>
    <row r="28" spans="1:55" x14ac:dyDescent="0.25">
      <c r="A28" s="62"/>
      <c r="B28" s="62"/>
      <c r="C28" s="62"/>
      <c r="D28" s="62"/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AC'!$E$4:$I$43,4)*HER!G28,IF(D28="Winter",VLOOKUP(HER!H28,'NG AC'!$E$3:$I$43,5)*HER!G28,IF(D28="NA",0,0)))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AC'!$B$1,HER!H28,HER!K28)*-1)+HER!J28)/HER!E28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f t="shared" si="13"/>
        <v>0</v>
      </c>
      <c r="AC28" s="67" t="e">
        <f t="shared" si="14"/>
        <v>#DIV/0!</v>
      </c>
      <c r="AD28" s="67" t="e">
        <f t="shared" si="15"/>
        <v>#DIV/0!</v>
      </c>
      <c r="AE28" s="67">
        <f t="shared" si="16"/>
        <v>0</v>
      </c>
      <c r="AF28" s="67" t="e">
        <f t="shared" si="17"/>
        <v>#DIV/0!</v>
      </c>
      <c r="AG28" s="67" t="e">
        <f t="shared" si="18"/>
        <v>#DIV/0!</v>
      </c>
      <c r="AH28" s="66">
        <f>-PV('NG AC'!$B$1,HER!H28,HER!K28)*HER!B28</f>
        <v>0</v>
      </c>
      <c r="AI28" s="67" t="e">
        <f t="shared" si="19"/>
        <v>#DIV/0!</v>
      </c>
      <c r="AJ28" s="67" t="e">
        <f t="shared" si="20"/>
        <v>#DIV/0!</v>
      </c>
      <c r="AK28" s="66">
        <f>B28*F28*H28*'Electric AC'!$BE$1</f>
        <v>0</v>
      </c>
      <c r="AL28" s="67">
        <f>B28*G28*H28*'Electric AC'!$BE$33</f>
        <v>0</v>
      </c>
      <c r="AM28" s="82"/>
      <c r="AN28" s="82"/>
      <c r="AO28" s="82"/>
      <c r="AP28" s="82"/>
      <c r="AQ28" s="82"/>
    </row>
    <row r="29" spans="1:55" x14ac:dyDescent="0.25">
      <c r="A29" s="62"/>
      <c r="B29" s="62"/>
      <c r="C29" s="62"/>
      <c r="D29" s="62"/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AC'!$E$4:$I$43,4)*HER!G29,IF(D29="Winter",VLOOKUP(HER!H29,'NG AC'!$E$3:$I$43,5)*HER!G29,IF(D29="NA",0,0)))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AC'!$B$1,HER!H29,HER!K29)*-1)+HER!J29)/HER!E29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f t="shared" si="13"/>
        <v>0</v>
      </c>
      <c r="AC29" s="67" t="e">
        <f t="shared" si="14"/>
        <v>#DIV/0!</v>
      </c>
      <c r="AD29" s="67" t="e">
        <f t="shared" si="15"/>
        <v>#DIV/0!</v>
      </c>
      <c r="AE29" s="67">
        <f t="shared" si="16"/>
        <v>0</v>
      </c>
      <c r="AF29" s="67" t="e">
        <f t="shared" si="17"/>
        <v>#DIV/0!</v>
      </c>
      <c r="AG29" s="67" t="e">
        <f t="shared" si="18"/>
        <v>#DIV/0!</v>
      </c>
      <c r="AH29" s="66">
        <f>-PV('NG AC'!$B$1,HER!H29,HER!K29)*HER!B29</f>
        <v>0</v>
      </c>
      <c r="AI29" s="67" t="e">
        <f t="shared" si="19"/>
        <v>#DIV/0!</v>
      </c>
      <c r="AJ29" s="67" t="e">
        <f t="shared" si="20"/>
        <v>#DIV/0!</v>
      </c>
      <c r="AK29" s="66">
        <f>B29*F29*H29*'Electric AC'!$BE$1</f>
        <v>0</v>
      </c>
      <c r="AL29" s="67">
        <f>B29*G29*H29*'Electric AC'!$BE$33</f>
        <v>0</v>
      </c>
      <c r="AM29" s="82"/>
      <c r="AN29" s="82"/>
      <c r="AO29" s="82"/>
      <c r="AP29" s="82"/>
      <c r="AQ29" s="82"/>
    </row>
    <row r="30" spans="1:55" x14ac:dyDescent="0.25">
      <c r="A30" s="62"/>
      <c r="B30" s="62"/>
      <c r="C30" s="62"/>
      <c r="D30" s="62"/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AC'!$E$4:$I$43,4)*HER!G30,IF(D30="Winter",VLOOKUP(HER!H30,'NG AC'!$E$3:$I$43,5)*HER!G30,IF(D30="NA",0,0)))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AC'!$B$1,HER!H30,HER!K30)*-1)+HER!J30)/HER!E30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f t="shared" si="13"/>
        <v>0</v>
      </c>
      <c r="AC30" s="67" t="e">
        <f t="shared" si="14"/>
        <v>#DIV/0!</v>
      </c>
      <c r="AD30" s="67" t="e">
        <f t="shared" si="15"/>
        <v>#DIV/0!</v>
      </c>
      <c r="AE30" s="67">
        <f t="shared" si="16"/>
        <v>0</v>
      </c>
      <c r="AF30" s="67" t="e">
        <f t="shared" si="17"/>
        <v>#DIV/0!</v>
      </c>
      <c r="AG30" s="67" t="e">
        <f t="shared" si="18"/>
        <v>#DIV/0!</v>
      </c>
      <c r="AH30" s="66">
        <f>-PV('NG AC'!$B$1,HER!H30,HER!K30)*HER!B30</f>
        <v>0</v>
      </c>
      <c r="AI30" s="67" t="e">
        <f t="shared" si="19"/>
        <v>#DIV/0!</v>
      </c>
      <c r="AJ30" s="67" t="e">
        <f t="shared" si="20"/>
        <v>#DIV/0!</v>
      </c>
      <c r="AK30" s="66">
        <f>B30*F30*H30*'Electric AC'!$BE$1</f>
        <v>0</v>
      </c>
      <c r="AL30" s="67">
        <f>B30*G30*H30*'Electric AC'!$BE$33</f>
        <v>0</v>
      </c>
      <c r="AM30" s="82"/>
      <c r="AN30" s="82"/>
      <c r="AO30" s="82"/>
      <c r="AP30" s="82"/>
      <c r="AQ30" s="82"/>
    </row>
    <row r="31" spans="1:55" x14ac:dyDescent="0.25">
      <c r="A31" s="62"/>
      <c r="B31" s="62"/>
      <c r="C31" s="62"/>
      <c r="D31" s="62"/>
      <c r="E31" s="63"/>
      <c r="F31" s="143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AC'!$E$4:$I$43,4)*HER!G31,IF(D31="Winter",VLOOKUP(HER!H31,'NG AC'!$E$3:$I$43,5)*HER!G31,IF(D31="NA",0,0)))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AC'!$B$1,HER!H31,HER!K31)*-1)+HER!J31)/HER!E31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f t="shared" si="13"/>
        <v>0</v>
      </c>
      <c r="AC31" s="67" t="e">
        <f t="shared" si="14"/>
        <v>#DIV/0!</v>
      </c>
      <c r="AD31" s="67" t="e">
        <f t="shared" si="15"/>
        <v>#DIV/0!</v>
      </c>
      <c r="AE31" s="67">
        <f t="shared" si="16"/>
        <v>0</v>
      </c>
      <c r="AF31" s="67" t="e">
        <f t="shared" si="17"/>
        <v>#DIV/0!</v>
      </c>
      <c r="AG31" s="67" t="e">
        <f t="shared" si="18"/>
        <v>#DIV/0!</v>
      </c>
      <c r="AH31" s="66">
        <f>-PV('NG AC'!$B$1,HER!H31,HER!K31)*HER!B31</f>
        <v>0</v>
      </c>
      <c r="AI31" s="67" t="e">
        <f t="shared" si="19"/>
        <v>#DIV/0!</v>
      </c>
      <c r="AJ31" s="67" t="e">
        <f t="shared" si="20"/>
        <v>#DIV/0!</v>
      </c>
      <c r="AK31" s="66">
        <f>B31*F31*H31*'Electric AC'!$BE$1</f>
        <v>0</v>
      </c>
      <c r="AL31" s="67">
        <f>B31*G31*H31*'Electric AC'!$BE$33</f>
        <v>0</v>
      </c>
      <c r="AM31" s="82"/>
      <c r="AN31" s="82"/>
      <c r="AO31" s="82"/>
      <c r="AP31" s="82"/>
      <c r="AQ31" s="82"/>
    </row>
    <row r="32" spans="1:55" x14ac:dyDescent="0.25">
      <c r="A32" s="62"/>
      <c r="B32" s="62"/>
      <c r="C32" s="62"/>
      <c r="D32" s="62"/>
      <c r="E32" s="63"/>
      <c r="F32" s="143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AC'!$E$4:$I$43,4)*HER!G32,IF(D32="Winter",VLOOKUP(HER!H32,'NG AC'!$E$3:$I$43,5)*HER!G32,IF(D32="NA",0,0)))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AC'!$B$1,HER!H32,HER!K32)*-1)+HER!J32)/HER!E32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f t="shared" si="13"/>
        <v>0</v>
      </c>
      <c r="AC32" s="67" t="e">
        <f t="shared" si="14"/>
        <v>#DIV/0!</v>
      </c>
      <c r="AD32" s="67" t="e">
        <f t="shared" si="15"/>
        <v>#DIV/0!</v>
      </c>
      <c r="AE32" s="67">
        <f t="shared" si="16"/>
        <v>0</v>
      </c>
      <c r="AF32" s="67" t="e">
        <f t="shared" si="17"/>
        <v>#DIV/0!</v>
      </c>
      <c r="AG32" s="67" t="e">
        <f t="shared" si="18"/>
        <v>#DIV/0!</v>
      </c>
      <c r="AH32" s="66">
        <f>-PV('NG AC'!$B$1,HER!H32,HER!K32)*HER!B32</f>
        <v>0</v>
      </c>
      <c r="AI32" s="67" t="e">
        <f t="shared" si="19"/>
        <v>#DIV/0!</v>
      </c>
      <c r="AJ32" s="67" t="e">
        <f t="shared" si="20"/>
        <v>#DIV/0!</v>
      </c>
      <c r="AK32" s="66">
        <f>B32*F32*H32*'Electric AC'!$BE$1</f>
        <v>0</v>
      </c>
      <c r="AL32" s="67">
        <f>B32*G32*H32*'Electric AC'!$BE$33</f>
        <v>0</v>
      </c>
      <c r="AM32" s="82"/>
      <c r="AN32" s="82"/>
      <c r="AO32" s="82"/>
      <c r="AP32" s="82"/>
      <c r="AQ32" s="82"/>
    </row>
    <row r="33" spans="1:43" x14ac:dyDescent="0.25">
      <c r="A33" s="62"/>
      <c r="B33" s="62"/>
      <c r="C33" s="62"/>
      <c r="D33" s="62"/>
      <c r="E33" s="63"/>
      <c r="F33" s="143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AC'!$E$4:$I$43,4)*HER!G33,IF(D33="Winter",VLOOKUP(HER!H33,'NG AC'!$E$3:$I$43,5)*HER!G33,IF(D33="NA",0,0)))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AC'!$B$1,HER!H33,HER!K33)*-1)+HER!J33)/HER!E33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f t="shared" si="13"/>
        <v>0</v>
      </c>
      <c r="AC33" s="67" t="e">
        <f t="shared" si="14"/>
        <v>#DIV/0!</v>
      </c>
      <c r="AD33" s="67" t="e">
        <f t="shared" si="15"/>
        <v>#DIV/0!</v>
      </c>
      <c r="AE33" s="67">
        <f t="shared" si="16"/>
        <v>0</v>
      </c>
      <c r="AF33" s="67" t="e">
        <f t="shared" si="17"/>
        <v>#DIV/0!</v>
      </c>
      <c r="AG33" s="67" t="e">
        <f t="shared" si="18"/>
        <v>#DIV/0!</v>
      </c>
      <c r="AH33" s="66">
        <f>-PV('NG AC'!$B$1,HER!H33,HER!K33)*HER!B33</f>
        <v>0</v>
      </c>
      <c r="AI33" s="67" t="e">
        <f t="shared" si="19"/>
        <v>#DIV/0!</v>
      </c>
      <c r="AJ33" s="67" t="e">
        <f t="shared" si="20"/>
        <v>#DIV/0!</v>
      </c>
      <c r="AK33" s="66">
        <f>B33*F33*H33*'Electric AC'!$BE$1</f>
        <v>0</v>
      </c>
      <c r="AL33" s="67">
        <f>B33*G33*H33*'Electric AC'!$BE$33</f>
        <v>0</v>
      </c>
      <c r="AM33" s="82"/>
      <c r="AN33" s="82"/>
      <c r="AO33" s="82"/>
      <c r="AP33" s="82"/>
      <c r="AQ33" s="82"/>
    </row>
    <row r="34" spans="1:43" x14ac:dyDescent="0.25">
      <c r="A34" s="62"/>
      <c r="B34" s="62"/>
      <c r="C34" s="62"/>
      <c r="D34" s="62"/>
      <c r="E34" s="63"/>
      <c r="F34" s="143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AC'!$E$4:$I$43,4)*HER!G34,IF(D34="Winter",VLOOKUP(HER!H34,'NG AC'!$E$3:$I$43,5)*HER!G34,IF(D34="NA",0,0)))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AC'!$B$1,HER!H34,HER!K34)*-1)+HER!J34)/HER!E34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f t="shared" si="13"/>
        <v>0</v>
      </c>
      <c r="AC34" s="67" t="e">
        <f t="shared" si="14"/>
        <v>#DIV/0!</v>
      </c>
      <c r="AD34" s="67" t="e">
        <f t="shared" si="15"/>
        <v>#DIV/0!</v>
      </c>
      <c r="AE34" s="67">
        <f t="shared" si="16"/>
        <v>0</v>
      </c>
      <c r="AF34" s="67" t="e">
        <f t="shared" si="17"/>
        <v>#DIV/0!</v>
      </c>
      <c r="AG34" s="67" t="e">
        <f t="shared" si="18"/>
        <v>#DIV/0!</v>
      </c>
      <c r="AH34" s="66">
        <f>-PV('NG AC'!$B$1,HER!H34,HER!K34)*HER!B34</f>
        <v>0</v>
      </c>
      <c r="AI34" s="67" t="e">
        <f t="shared" si="19"/>
        <v>#DIV/0!</v>
      </c>
      <c r="AJ34" s="67" t="e">
        <f t="shared" si="20"/>
        <v>#DIV/0!</v>
      </c>
      <c r="AK34" s="66">
        <f>B34*F34*H34*'Electric AC'!$BE$1</f>
        <v>0</v>
      </c>
      <c r="AL34" s="67">
        <f>B34*G34*H34*'Electric AC'!$BE$33</f>
        <v>0</v>
      </c>
      <c r="AM34" s="82"/>
      <c r="AN34" s="82"/>
      <c r="AO34" s="82"/>
      <c r="AP34" s="82"/>
      <c r="AQ34" s="82"/>
    </row>
    <row r="35" spans="1:43" x14ac:dyDescent="0.25">
      <c r="A35" s="62"/>
      <c r="B35" s="62"/>
      <c r="C35" s="62"/>
      <c r="D35" s="62"/>
      <c r="E35" s="63"/>
      <c r="F35" s="143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AC'!$E$4:$I$43,4)*HER!G35,IF(D35="Winter",VLOOKUP(HER!H35,'NG AC'!$E$3:$I$43,5)*HER!G35,IF(D35="NA",0,0)))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AC'!$B$1,HER!H35,HER!K35)*-1)+HER!J35)/HER!E35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f t="shared" si="13"/>
        <v>0</v>
      </c>
      <c r="AC35" s="67" t="e">
        <f t="shared" si="14"/>
        <v>#DIV/0!</v>
      </c>
      <c r="AD35" s="67" t="e">
        <f t="shared" si="15"/>
        <v>#DIV/0!</v>
      </c>
      <c r="AE35" s="67">
        <f t="shared" si="16"/>
        <v>0</v>
      </c>
      <c r="AF35" s="67" t="e">
        <f t="shared" si="17"/>
        <v>#DIV/0!</v>
      </c>
      <c r="AG35" s="67" t="e">
        <f t="shared" si="18"/>
        <v>#DIV/0!</v>
      </c>
      <c r="AH35" s="66">
        <f>-PV('NG AC'!$B$1,HER!H35,HER!K35)*HER!B35</f>
        <v>0</v>
      </c>
      <c r="AI35" s="67" t="e">
        <f t="shared" si="19"/>
        <v>#DIV/0!</v>
      </c>
      <c r="AJ35" s="67" t="e">
        <f t="shared" si="20"/>
        <v>#DIV/0!</v>
      </c>
      <c r="AK35" s="66">
        <f>B35*F35*H35*'Electric AC'!$BE$1</f>
        <v>0</v>
      </c>
      <c r="AL35" s="67">
        <f>B35*G35*H35*'Electric AC'!$BE$33</f>
        <v>0</v>
      </c>
      <c r="AM35" s="82"/>
      <c r="AN35" s="82"/>
      <c r="AO35" s="82"/>
      <c r="AP35" s="82"/>
      <c r="AQ35" s="82"/>
    </row>
    <row r="36" spans="1:43" x14ac:dyDescent="0.25">
      <c r="A36" s="62"/>
      <c r="B36" s="62"/>
      <c r="C36" s="62"/>
      <c r="D36" s="62"/>
      <c r="E36" s="63"/>
      <c r="F36" s="143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AC'!$E$4:$I$43,4)*HER!G36,IF(D36="Winter",VLOOKUP(HER!H36,'NG AC'!$E$3:$I$43,5)*HER!G36,IF(D36="NA",0,0)))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AC'!$B$1,HER!H36,HER!K36)*-1)+HER!J36)/HER!E36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f t="shared" si="13"/>
        <v>0</v>
      </c>
      <c r="AC36" s="67" t="e">
        <f t="shared" si="14"/>
        <v>#DIV/0!</v>
      </c>
      <c r="AD36" s="67" t="e">
        <f t="shared" si="15"/>
        <v>#DIV/0!</v>
      </c>
      <c r="AE36" s="67">
        <f t="shared" si="16"/>
        <v>0</v>
      </c>
      <c r="AF36" s="67" t="e">
        <f t="shared" si="17"/>
        <v>#DIV/0!</v>
      </c>
      <c r="AG36" s="67" t="e">
        <f t="shared" si="18"/>
        <v>#DIV/0!</v>
      </c>
      <c r="AH36" s="66">
        <f>-PV('NG AC'!$B$1,HER!H36,HER!K36)*HER!B36</f>
        <v>0</v>
      </c>
      <c r="AI36" s="67" t="e">
        <f t="shared" si="19"/>
        <v>#DIV/0!</v>
      </c>
      <c r="AJ36" s="67" t="e">
        <f t="shared" si="20"/>
        <v>#DIV/0!</v>
      </c>
      <c r="AK36" s="66">
        <f>B36*F36*H36*'Electric AC'!$BE$1</f>
        <v>0</v>
      </c>
      <c r="AL36" s="67">
        <f>B36*G36*H36*'Electric AC'!$BE$33</f>
        <v>0</v>
      </c>
      <c r="AM36" s="82"/>
      <c r="AN36" s="82"/>
      <c r="AO36" s="82"/>
      <c r="AP36" s="82"/>
      <c r="AQ36" s="82"/>
    </row>
    <row r="37" spans="1:43" x14ac:dyDescent="0.25">
      <c r="A37" s="62"/>
      <c r="B37" s="62"/>
      <c r="C37" s="62"/>
      <c r="D37" s="62"/>
      <c r="E37" s="63"/>
      <c r="F37" s="143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AC'!$E$4:$I$43,4)*HER!G37,IF(D37="Winter",VLOOKUP(HER!H37,'NG AC'!$E$3:$I$43,5)*HER!G37,IF(D37="NA",0,0)))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AC'!$B$1,HER!H37,HER!K37)*-1)+HER!J37)/HER!E37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f t="shared" si="13"/>
        <v>0</v>
      </c>
      <c r="AC37" s="67" t="e">
        <f t="shared" si="14"/>
        <v>#DIV/0!</v>
      </c>
      <c r="AD37" s="67" t="e">
        <f t="shared" si="15"/>
        <v>#DIV/0!</v>
      </c>
      <c r="AE37" s="67">
        <f t="shared" si="16"/>
        <v>0</v>
      </c>
      <c r="AF37" s="67" t="e">
        <f t="shared" si="17"/>
        <v>#DIV/0!</v>
      </c>
      <c r="AG37" s="67" t="e">
        <f t="shared" si="18"/>
        <v>#DIV/0!</v>
      </c>
      <c r="AH37" s="66">
        <f>-PV('NG AC'!$B$1,HER!H37,HER!K37)*HER!B37</f>
        <v>0</v>
      </c>
      <c r="AI37" s="67" t="e">
        <f t="shared" si="19"/>
        <v>#DIV/0!</v>
      </c>
      <c r="AJ37" s="67" t="e">
        <f t="shared" si="20"/>
        <v>#DIV/0!</v>
      </c>
      <c r="AK37" s="66">
        <f>B37*F37*H37*'Electric AC'!$BE$1</f>
        <v>0</v>
      </c>
      <c r="AL37" s="67">
        <f>B37*G37*H37*'Electric AC'!$BE$33</f>
        <v>0</v>
      </c>
      <c r="AM37" s="82"/>
      <c r="AN37" s="82"/>
      <c r="AO37" s="82"/>
      <c r="AP37" s="82"/>
      <c r="AQ37" s="82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AC'!$E$4:$I$43,4)*HER!G38,IF(D38="Winter",VLOOKUP(HER!H38,'NG AC'!$E$3:$I$43,5)*HER!G38,IF(D38="NA",0,0)))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AC'!$B$1,HER!H38,HER!K38)*-1)+HER!J38)/HER!E38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f t="shared" si="13"/>
        <v>0</v>
      </c>
      <c r="AC38" s="67" t="e">
        <f t="shared" si="14"/>
        <v>#DIV/0!</v>
      </c>
      <c r="AD38" s="67" t="e">
        <f t="shared" si="15"/>
        <v>#DIV/0!</v>
      </c>
      <c r="AE38" s="67">
        <f t="shared" si="16"/>
        <v>0</v>
      </c>
      <c r="AF38" s="67" t="e">
        <f t="shared" si="17"/>
        <v>#DIV/0!</v>
      </c>
      <c r="AG38" s="67" t="e">
        <f t="shared" si="18"/>
        <v>#DIV/0!</v>
      </c>
      <c r="AH38" s="66">
        <f>-PV('NG AC'!$B$1,HER!H38,HER!K38)*HER!B38</f>
        <v>0</v>
      </c>
      <c r="AI38" s="67" t="e">
        <f t="shared" si="19"/>
        <v>#DIV/0!</v>
      </c>
      <c r="AJ38" s="67" t="e">
        <f t="shared" si="20"/>
        <v>#DIV/0!</v>
      </c>
      <c r="AK38" s="66">
        <f>B38*F38*H38*'Electric AC'!$BE$1</f>
        <v>0</v>
      </c>
      <c r="AL38" s="67">
        <f>B38*G38*H38*'Electric AC'!$BE$33</f>
        <v>0</v>
      </c>
      <c r="AM38" s="82"/>
      <c r="AN38" s="82"/>
      <c r="AO38" s="82"/>
      <c r="AP38" s="82"/>
      <c r="AQ38" s="82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AC'!$E$4:$I$43,4)*HER!G39,IF(D39="Winter",VLOOKUP(HER!H39,'NG AC'!$E$3:$I$43,5)*HER!G39,IF(D39="NA",0,0)))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AC'!$B$1,HER!H39,HER!K39)*-1)+HER!J39)/HER!E39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f t="shared" si="13"/>
        <v>0</v>
      </c>
      <c r="AC39" s="67" t="e">
        <f t="shared" si="14"/>
        <v>#DIV/0!</v>
      </c>
      <c r="AD39" s="67" t="e">
        <f t="shared" si="15"/>
        <v>#DIV/0!</v>
      </c>
      <c r="AE39" s="67">
        <f t="shared" si="16"/>
        <v>0</v>
      </c>
      <c r="AF39" s="67" t="e">
        <f t="shared" si="17"/>
        <v>#DIV/0!</v>
      </c>
      <c r="AG39" s="67" t="e">
        <f t="shared" si="18"/>
        <v>#DIV/0!</v>
      </c>
      <c r="AH39" s="66">
        <f>-PV('NG AC'!$B$1,HER!H39,HER!K39)*HER!B39</f>
        <v>0</v>
      </c>
      <c r="AI39" s="67" t="e">
        <f t="shared" si="19"/>
        <v>#DIV/0!</v>
      </c>
      <c r="AJ39" s="67" t="e">
        <f t="shared" si="20"/>
        <v>#DIV/0!</v>
      </c>
      <c r="AK39" s="66">
        <f>B39*F39*H39*'Electric AC'!$BE$1</f>
        <v>0</v>
      </c>
      <c r="AL39" s="67">
        <f>B39*G39*H39*'Electric AC'!$BE$33</f>
        <v>0</v>
      </c>
      <c r="AM39" s="82"/>
      <c r="AN39" s="82"/>
      <c r="AO39" s="82"/>
      <c r="AP39" s="82"/>
      <c r="AQ39" s="82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AC'!$E$4:$I$43,4)*HER!G40,IF(D40="Winter",VLOOKUP(HER!H40,'NG AC'!$E$3:$I$43,5)*HER!G40,IF(D40="NA",0,0)))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AC'!$B$1,HER!H40,HER!K40)*-1)+HER!J40)/HER!E40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f t="shared" si="13"/>
        <v>0</v>
      </c>
      <c r="AC40" s="67" t="e">
        <f t="shared" si="14"/>
        <v>#DIV/0!</v>
      </c>
      <c r="AD40" s="67" t="e">
        <f t="shared" si="15"/>
        <v>#DIV/0!</v>
      </c>
      <c r="AE40" s="67">
        <f t="shared" si="16"/>
        <v>0</v>
      </c>
      <c r="AF40" s="67" t="e">
        <f t="shared" si="17"/>
        <v>#DIV/0!</v>
      </c>
      <c r="AG40" s="67" t="e">
        <f t="shared" si="18"/>
        <v>#DIV/0!</v>
      </c>
      <c r="AH40" s="66">
        <f>-PV('NG AC'!$B$1,HER!H40,HER!K40)*HER!B40</f>
        <v>0</v>
      </c>
      <c r="AI40" s="67" t="e">
        <f t="shared" si="19"/>
        <v>#DIV/0!</v>
      </c>
      <c r="AJ40" s="67" t="e">
        <f t="shared" si="20"/>
        <v>#DIV/0!</v>
      </c>
      <c r="AK40" s="66">
        <f>B40*F40*H40*'Electric AC'!$BE$1</f>
        <v>0</v>
      </c>
      <c r="AL40" s="67">
        <f>B40*G40*H40*'Electric AC'!$BE$33</f>
        <v>0</v>
      </c>
      <c r="AM40" s="82"/>
      <c r="AN40" s="82"/>
      <c r="AO40" s="82"/>
      <c r="AP40" s="82"/>
      <c r="AQ40" s="82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AC'!$E$4:$I$43,4)*HER!G41,IF(D41="Winter",VLOOKUP(HER!H41,'NG AC'!$E$3:$I$43,5)*HER!G41,IF(D41="NA",0,0)))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AC'!$B$1,HER!H41,HER!K41)*-1)+HER!J41)/HER!E41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f t="shared" si="13"/>
        <v>0</v>
      </c>
      <c r="AC41" s="67" t="e">
        <f t="shared" si="14"/>
        <v>#DIV/0!</v>
      </c>
      <c r="AD41" s="67" t="e">
        <f t="shared" si="15"/>
        <v>#DIV/0!</v>
      </c>
      <c r="AE41" s="67">
        <f t="shared" si="16"/>
        <v>0</v>
      </c>
      <c r="AF41" s="67" t="e">
        <f t="shared" si="17"/>
        <v>#DIV/0!</v>
      </c>
      <c r="AG41" s="67" t="e">
        <f t="shared" si="18"/>
        <v>#DIV/0!</v>
      </c>
      <c r="AH41" s="66">
        <f>-PV('NG AC'!$B$1,HER!H41,HER!K41)*HER!B41</f>
        <v>0</v>
      </c>
      <c r="AI41" s="67" t="e">
        <f t="shared" si="19"/>
        <v>#DIV/0!</v>
      </c>
      <c r="AJ41" s="67" t="e">
        <f t="shared" si="20"/>
        <v>#DIV/0!</v>
      </c>
      <c r="AK41" s="66">
        <f>B41*F41*H41*'Electric AC'!$BE$1</f>
        <v>0</v>
      </c>
      <c r="AL41" s="67">
        <f>B41*G41*H41*'Electric AC'!$BE$33</f>
        <v>0</v>
      </c>
      <c r="AM41" s="82"/>
      <c r="AN41" s="82"/>
      <c r="AO41" s="82"/>
      <c r="AP41" s="82"/>
      <c r="AQ41" s="82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AC'!$E$4:$I$43,4)*HER!G42,IF(D42="Winter",VLOOKUP(HER!H42,'NG AC'!$E$3:$I$43,5)*HER!G42,IF(D42="NA",0,0)))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AC'!$B$1,HER!H42,HER!K42)*-1)+HER!J42)/HER!E42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f t="shared" si="13"/>
        <v>0</v>
      </c>
      <c r="AC42" s="67" t="e">
        <f t="shared" si="14"/>
        <v>#DIV/0!</v>
      </c>
      <c r="AD42" s="67" t="e">
        <f t="shared" si="15"/>
        <v>#DIV/0!</v>
      </c>
      <c r="AE42" s="67">
        <f t="shared" si="16"/>
        <v>0</v>
      </c>
      <c r="AF42" s="67" t="e">
        <f t="shared" si="17"/>
        <v>#DIV/0!</v>
      </c>
      <c r="AG42" s="67" t="e">
        <f t="shared" si="18"/>
        <v>#DIV/0!</v>
      </c>
      <c r="AH42" s="66">
        <f>-PV('NG AC'!$B$1,HER!H42,HER!K42)*HER!B42</f>
        <v>0</v>
      </c>
      <c r="AI42" s="67" t="e">
        <f t="shared" si="19"/>
        <v>#DIV/0!</v>
      </c>
      <c r="AJ42" s="67" t="e">
        <f t="shared" si="20"/>
        <v>#DIV/0!</v>
      </c>
      <c r="AK42" s="66">
        <f>B42*F42*H42*'Electric AC'!$BE$1</f>
        <v>0</v>
      </c>
      <c r="AL42" s="67">
        <f>B42*G42*H42*'Electric AC'!$BE$33</f>
        <v>0</v>
      </c>
      <c r="AM42" s="82"/>
      <c r="AN42" s="82"/>
      <c r="AO42" s="82"/>
      <c r="AP42" s="82"/>
      <c r="AQ42" s="82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AC'!$E$4:$I$43,4)*HER!G43,IF(D43="Winter",VLOOKUP(HER!H43,'NG AC'!$E$3:$I$43,5)*HER!G43,IF(D43="NA",0,0)))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AC'!$B$1,HER!H43,HER!K43)*-1)+HER!J43)/HER!E43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f t="shared" si="13"/>
        <v>0</v>
      </c>
      <c r="AC43" s="67" t="e">
        <f t="shared" si="14"/>
        <v>#DIV/0!</v>
      </c>
      <c r="AD43" s="67" t="e">
        <f t="shared" si="15"/>
        <v>#DIV/0!</v>
      </c>
      <c r="AE43" s="67">
        <f t="shared" si="16"/>
        <v>0</v>
      </c>
      <c r="AF43" s="67" t="e">
        <f t="shared" si="17"/>
        <v>#DIV/0!</v>
      </c>
      <c r="AG43" s="67" t="e">
        <f t="shared" si="18"/>
        <v>#DIV/0!</v>
      </c>
      <c r="AH43" s="66">
        <f>-PV('NG AC'!$B$1,HER!H43,HER!K43)*HER!B43</f>
        <v>0</v>
      </c>
      <c r="AI43" s="67" t="e">
        <f t="shared" si="19"/>
        <v>#DIV/0!</v>
      </c>
      <c r="AJ43" s="67" t="e">
        <f t="shared" si="20"/>
        <v>#DIV/0!</v>
      </c>
      <c r="AK43" s="66">
        <f>B43*F43*H43*'Electric AC'!$BE$1</f>
        <v>0</v>
      </c>
      <c r="AL43" s="67">
        <f>B43*G43*H43*'Electric AC'!$BE$33</f>
        <v>0</v>
      </c>
      <c r="AM43" s="82"/>
      <c r="AN43" s="82"/>
      <c r="AO43" s="82"/>
      <c r="AP43" s="82"/>
      <c r="AQ43" s="82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AC'!$E$4:$I$43,4)*HER!G44,IF(D44="Winter",VLOOKUP(HER!H44,'NG AC'!$E$3:$I$43,5)*HER!G44,IF(D44="NA",0,0)))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AC'!$B$1,HER!H44,HER!K44)*-1)+HER!J44)/HER!E44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f t="shared" si="13"/>
        <v>0</v>
      </c>
      <c r="AC44" s="67" t="e">
        <f t="shared" si="14"/>
        <v>#DIV/0!</v>
      </c>
      <c r="AD44" s="67" t="e">
        <f t="shared" si="15"/>
        <v>#DIV/0!</v>
      </c>
      <c r="AE44" s="67">
        <f t="shared" si="16"/>
        <v>0</v>
      </c>
      <c r="AF44" s="67" t="e">
        <f t="shared" si="17"/>
        <v>#DIV/0!</v>
      </c>
      <c r="AG44" s="67" t="e">
        <f t="shared" si="18"/>
        <v>#DIV/0!</v>
      </c>
      <c r="AH44" s="66">
        <f>-PV('NG AC'!$B$1,HER!H44,HER!K44)*HER!B44</f>
        <v>0</v>
      </c>
      <c r="AI44" s="67" t="e">
        <f t="shared" si="19"/>
        <v>#DIV/0!</v>
      </c>
      <c r="AJ44" s="67" t="e">
        <f t="shared" si="20"/>
        <v>#DIV/0!</v>
      </c>
      <c r="AK44" s="66">
        <f>B44*F44*H44*'Electric AC'!$BE$1</f>
        <v>0</v>
      </c>
      <c r="AL44" s="67">
        <f>B44*G44*H44*'Electric AC'!$BE$33</f>
        <v>0</v>
      </c>
      <c r="AM44" s="82"/>
      <c r="AN44" s="82"/>
      <c r="AO44" s="82"/>
      <c r="AP44" s="82"/>
      <c r="AQ44" s="82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AC'!$E$4:$I$43,4)*HER!G45,IF(D45="Winter",VLOOKUP(HER!H45,'NG AC'!$E$3:$I$43,5)*HER!G45,IF(D45="NA",0,0)))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AC'!$B$1,HER!H45,HER!K45)*-1)+HER!J45)/HER!E45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f t="shared" si="13"/>
        <v>0</v>
      </c>
      <c r="AC45" s="67" t="e">
        <f t="shared" si="14"/>
        <v>#DIV/0!</v>
      </c>
      <c r="AD45" s="67" t="e">
        <f t="shared" si="15"/>
        <v>#DIV/0!</v>
      </c>
      <c r="AE45" s="67">
        <f t="shared" si="16"/>
        <v>0</v>
      </c>
      <c r="AF45" s="67" t="e">
        <f t="shared" si="17"/>
        <v>#DIV/0!</v>
      </c>
      <c r="AG45" s="67" t="e">
        <f t="shared" si="18"/>
        <v>#DIV/0!</v>
      </c>
      <c r="AH45" s="66">
        <f>-PV('NG AC'!$B$1,HER!H45,HER!K45)*HER!B45</f>
        <v>0</v>
      </c>
      <c r="AI45" s="67" t="e">
        <f t="shared" si="19"/>
        <v>#DIV/0!</v>
      </c>
      <c r="AJ45" s="67" t="e">
        <f t="shared" si="20"/>
        <v>#DIV/0!</v>
      </c>
      <c r="AK45" s="66">
        <f>B45*F45*H45*'Electric AC'!$BE$1</f>
        <v>0</v>
      </c>
      <c r="AL45" s="67">
        <f>B45*G45*H45*'Electric AC'!$BE$33</f>
        <v>0</v>
      </c>
      <c r="AM45" s="82"/>
      <c r="AN45" s="82"/>
      <c r="AO45" s="82"/>
      <c r="AP45" s="82"/>
      <c r="AQ45" s="82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AC'!$E$4:$I$43,4)*HER!G46,IF(D46="Winter",VLOOKUP(HER!H46,'NG AC'!$E$3:$I$43,5)*HER!G46,IF(D46="NA",0,0)))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AC'!$B$1,HER!H46,HER!K46)*-1)+HER!J46)/HER!E46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f t="shared" si="13"/>
        <v>0</v>
      </c>
      <c r="AC46" s="67" t="e">
        <f t="shared" si="14"/>
        <v>#DIV/0!</v>
      </c>
      <c r="AD46" s="67" t="e">
        <f t="shared" si="15"/>
        <v>#DIV/0!</v>
      </c>
      <c r="AE46" s="67">
        <f t="shared" si="16"/>
        <v>0</v>
      </c>
      <c r="AF46" s="67" t="e">
        <f t="shared" si="17"/>
        <v>#DIV/0!</v>
      </c>
      <c r="AG46" s="67" t="e">
        <f t="shared" si="18"/>
        <v>#DIV/0!</v>
      </c>
      <c r="AH46" s="66">
        <f>-PV('NG AC'!$B$1,HER!H46,HER!K46)*HER!B46</f>
        <v>0</v>
      </c>
      <c r="AI46" s="67" t="e">
        <f t="shared" si="19"/>
        <v>#DIV/0!</v>
      </c>
      <c r="AJ46" s="67" t="e">
        <f t="shared" si="20"/>
        <v>#DIV/0!</v>
      </c>
      <c r="AK46" s="66">
        <f>B46*F46*H46*'Electric AC'!$BE$1</f>
        <v>0</v>
      </c>
      <c r="AL46" s="67">
        <f>B46*G46*H46*'Electric AC'!$BE$33</f>
        <v>0</v>
      </c>
      <c r="AM46" s="82"/>
      <c r="AN46" s="82"/>
      <c r="AO46" s="82"/>
      <c r="AP46" s="82"/>
      <c r="AQ46" s="82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AC'!$E$4:$I$43,4)*HER!G47,IF(D47="Winter",VLOOKUP(HER!H47,'NG AC'!$E$3:$I$43,5)*HER!G47,IF(D47="NA",0,0)))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AC'!$B$1,HER!H47,HER!K47)*-1)+HER!J47)/HER!E47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f t="shared" si="13"/>
        <v>0</v>
      </c>
      <c r="AC47" s="67" t="e">
        <f t="shared" si="14"/>
        <v>#DIV/0!</v>
      </c>
      <c r="AD47" s="67" t="e">
        <f t="shared" si="15"/>
        <v>#DIV/0!</v>
      </c>
      <c r="AE47" s="67">
        <f t="shared" si="16"/>
        <v>0</v>
      </c>
      <c r="AF47" s="67" t="e">
        <f t="shared" si="17"/>
        <v>#DIV/0!</v>
      </c>
      <c r="AG47" s="67" t="e">
        <f t="shared" si="18"/>
        <v>#DIV/0!</v>
      </c>
      <c r="AH47" s="66">
        <f>-PV('NG AC'!$B$1,HER!H47,HER!K47)*HER!B47</f>
        <v>0</v>
      </c>
      <c r="AI47" s="67" t="e">
        <f t="shared" si="19"/>
        <v>#DIV/0!</v>
      </c>
      <c r="AJ47" s="67" t="e">
        <f t="shared" si="20"/>
        <v>#DIV/0!</v>
      </c>
      <c r="AK47" s="66">
        <f>B47*F47*H47*'Electric AC'!$BE$1</f>
        <v>0</v>
      </c>
      <c r="AL47" s="67">
        <f>B47*G47*H47*'Electric AC'!$BE$33</f>
        <v>0</v>
      </c>
      <c r="AM47" s="82"/>
      <c r="AN47" s="82"/>
      <c r="AO47" s="82"/>
      <c r="AP47" s="82"/>
      <c r="AQ47" s="82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AC'!$E$4:$I$43,4)*HER!G48,IF(D48="Winter",VLOOKUP(HER!H48,'NG AC'!$E$3:$I$43,5)*HER!G48,IF(D48="NA",0,0)))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AC'!$B$1,HER!H48,HER!K48)*-1)+HER!J48)/HER!E48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f t="shared" si="13"/>
        <v>0</v>
      </c>
      <c r="AC48" s="67" t="e">
        <f t="shared" si="14"/>
        <v>#DIV/0!</v>
      </c>
      <c r="AD48" s="67" t="e">
        <f t="shared" si="15"/>
        <v>#DIV/0!</v>
      </c>
      <c r="AE48" s="67">
        <f t="shared" si="16"/>
        <v>0</v>
      </c>
      <c r="AF48" s="67" t="e">
        <f t="shared" si="17"/>
        <v>#DIV/0!</v>
      </c>
      <c r="AG48" s="67" t="e">
        <f t="shared" si="18"/>
        <v>#DIV/0!</v>
      </c>
      <c r="AH48" s="66">
        <f>-PV('NG AC'!$B$1,HER!H48,HER!K48)*HER!B48</f>
        <v>0</v>
      </c>
      <c r="AI48" s="67" t="e">
        <f t="shared" si="19"/>
        <v>#DIV/0!</v>
      </c>
      <c r="AJ48" s="67" t="e">
        <f t="shared" si="20"/>
        <v>#DIV/0!</v>
      </c>
      <c r="AK48" s="66">
        <f>B48*F48*H48*'Electric AC'!$BE$1</f>
        <v>0</v>
      </c>
      <c r="AL48" s="67">
        <f>B48*G48*H48*'Electric AC'!$BE$33</f>
        <v>0</v>
      </c>
      <c r="AM48" s="82"/>
      <c r="AN48" s="82"/>
      <c r="AO48" s="82"/>
      <c r="AP48" s="82"/>
      <c r="AQ48" s="82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AC'!$E$4:$I$43,4)*HER!G49,IF(D49="Winter",VLOOKUP(HER!H49,'NG AC'!$E$3:$I$43,5)*HER!G49,IF(D49="NA",0,0)))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AC'!$B$1,HER!H49,HER!K49)*-1)+HER!J49)/HER!E49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f t="shared" si="13"/>
        <v>0</v>
      </c>
      <c r="AC49" s="67" t="e">
        <f t="shared" si="14"/>
        <v>#DIV/0!</v>
      </c>
      <c r="AD49" s="67" t="e">
        <f t="shared" si="15"/>
        <v>#DIV/0!</v>
      </c>
      <c r="AE49" s="67">
        <f t="shared" si="16"/>
        <v>0</v>
      </c>
      <c r="AF49" s="67" t="e">
        <f t="shared" si="17"/>
        <v>#DIV/0!</v>
      </c>
      <c r="AG49" s="67" t="e">
        <f t="shared" si="18"/>
        <v>#DIV/0!</v>
      </c>
      <c r="AH49" s="66">
        <f>-PV('NG AC'!$B$1,HER!H49,HER!K49)*HER!B49</f>
        <v>0</v>
      </c>
      <c r="AI49" s="67" t="e">
        <f t="shared" si="19"/>
        <v>#DIV/0!</v>
      </c>
      <c r="AJ49" s="67" t="e">
        <f t="shared" si="20"/>
        <v>#DIV/0!</v>
      </c>
      <c r="AK49" s="66">
        <f>B49*F49*H49*'Electric AC'!$BE$1</f>
        <v>0</v>
      </c>
      <c r="AL49" s="67">
        <f>B49*G49*H49*'Electric AC'!$BE$33</f>
        <v>0</v>
      </c>
      <c r="AM49" s="82"/>
      <c r="AN49" s="82"/>
      <c r="AO49" s="82"/>
      <c r="AP49" s="82"/>
      <c r="AQ49" s="82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AC'!$E$4:$I$43,4)*HER!G50,IF(D50="Winter",VLOOKUP(HER!H50,'NG AC'!$E$3:$I$43,5)*HER!G50,IF(D50="NA",0,0)))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AC'!$B$1,HER!H50,HER!K50)*-1)+HER!J50)/HER!E50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f t="shared" si="13"/>
        <v>0</v>
      </c>
      <c r="AC50" s="67" t="e">
        <f t="shared" si="14"/>
        <v>#DIV/0!</v>
      </c>
      <c r="AD50" s="67" t="e">
        <f t="shared" si="15"/>
        <v>#DIV/0!</v>
      </c>
      <c r="AE50" s="67">
        <f t="shared" si="16"/>
        <v>0</v>
      </c>
      <c r="AF50" s="67" t="e">
        <f t="shared" si="17"/>
        <v>#DIV/0!</v>
      </c>
      <c r="AG50" s="67" t="e">
        <f t="shared" si="18"/>
        <v>#DIV/0!</v>
      </c>
      <c r="AH50" s="66">
        <f>-PV('NG AC'!$B$1,HER!H50,HER!K50)*HER!B50</f>
        <v>0</v>
      </c>
      <c r="AI50" s="67" t="e">
        <f t="shared" si="19"/>
        <v>#DIV/0!</v>
      </c>
      <c r="AJ50" s="67" t="e">
        <f t="shared" si="20"/>
        <v>#DIV/0!</v>
      </c>
      <c r="AK50" s="66">
        <f>B50*F50*H50*'Electric AC'!$BE$1</f>
        <v>0</v>
      </c>
      <c r="AL50" s="67">
        <f>B50*G50*H50*'Electric AC'!$BE$33</f>
        <v>0</v>
      </c>
      <c r="AM50" s="82"/>
      <c r="AN50" s="82"/>
      <c r="AO50" s="82"/>
      <c r="AP50" s="82"/>
      <c r="AQ50" s="82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AC'!$E$4:$I$43,4)*HER!G51,IF(D51="Winter",VLOOKUP(HER!H51,'NG AC'!$E$3:$I$43,5)*HER!G51,IF(D51="NA",0,0)))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AC'!$B$1,HER!H51,HER!K51)*-1)+HER!J51)/HER!E51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f t="shared" si="13"/>
        <v>0</v>
      </c>
      <c r="AC51" s="67" t="e">
        <f t="shared" si="14"/>
        <v>#DIV/0!</v>
      </c>
      <c r="AD51" s="67" t="e">
        <f t="shared" si="15"/>
        <v>#DIV/0!</v>
      </c>
      <c r="AE51" s="67">
        <f t="shared" si="16"/>
        <v>0</v>
      </c>
      <c r="AF51" s="67" t="e">
        <f t="shared" si="17"/>
        <v>#DIV/0!</v>
      </c>
      <c r="AG51" s="67" t="e">
        <f t="shared" si="18"/>
        <v>#DIV/0!</v>
      </c>
      <c r="AH51" s="66">
        <f>-PV('NG AC'!$B$1,HER!H51,HER!K51)*HER!B51</f>
        <v>0</v>
      </c>
      <c r="AI51" s="67" t="e">
        <f t="shared" si="19"/>
        <v>#DIV/0!</v>
      </c>
      <c r="AJ51" s="67" t="e">
        <f t="shared" si="20"/>
        <v>#DIV/0!</v>
      </c>
      <c r="AK51" s="66">
        <f>B51*F51*H51*'Electric AC'!$BE$1</f>
        <v>0</v>
      </c>
      <c r="AL51" s="67">
        <f>B51*G51*H51*'Electric AC'!$BE$33</f>
        <v>0</v>
      </c>
      <c r="AM51" s="82"/>
      <c r="AN51" s="82"/>
      <c r="AO51" s="82"/>
      <c r="AP51" s="82"/>
      <c r="AQ51" s="82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AC'!$E$4:$I$43,4)*HER!G52,IF(D52="Winter",VLOOKUP(HER!H52,'NG AC'!$E$3:$I$43,5)*HER!G52,IF(D52="NA",0,0)))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AC'!$B$1,HER!H52,HER!K52)*-1)+HER!J52)/HER!E52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f t="shared" si="13"/>
        <v>0</v>
      </c>
      <c r="AC52" s="67" t="e">
        <f t="shared" si="14"/>
        <v>#DIV/0!</v>
      </c>
      <c r="AD52" s="67" t="e">
        <f t="shared" si="15"/>
        <v>#DIV/0!</v>
      </c>
      <c r="AE52" s="67">
        <f t="shared" si="16"/>
        <v>0</v>
      </c>
      <c r="AF52" s="67" t="e">
        <f t="shared" si="17"/>
        <v>#DIV/0!</v>
      </c>
      <c r="AG52" s="67" t="e">
        <f t="shared" si="18"/>
        <v>#DIV/0!</v>
      </c>
      <c r="AH52" s="66">
        <f>-PV('NG AC'!$B$1,HER!H52,HER!K52)*HER!B52</f>
        <v>0</v>
      </c>
      <c r="AI52" s="67" t="e">
        <f t="shared" si="19"/>
        <v>#DIV/0!</v>
      </c>
      <c r="AJ52" s="67" t="e">
        <f t="shared" si="20"/>
        <v>#DIV/0!</v>
      </c>
      <c r="AK52" s="66">
        <f>B52*F52*H52*'Electric AC'!$BE$1</f>
        <v>0</v>
      </c>
      <c r="AL52" s="67">
        <f>B52*G52*H52*'Electric AC'!$BE$33</f>
        <v>0</v>
      </c>
      <c r="AM52" s="82"/>
      <c r="AN52" s="82"/>
      <c r="AO52" s="82"/>
      <c r="AP52" s="82"/>
      <c r="AQ52" s="82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AC'!$E$4:$I$43,4)*HER!G53,IF(D53="Winter",VLOOKUP(HER!H53,'NG AC'!$E$3:$I$43,5)*HER!G53,IF(D53="NA",0,0)))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AC'!$B$1,HER!H53,HER!K53)*-1)+HER!J53)/HER!E53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f t="shared" si="13"/>
        <v>0</v>
      </c>
      <c r="AC53" s="67" t="e">
        <f t="shared" si="14"/>
        <v>#DIV/0!</v>
      </c>
      <c r="AD53" s="67" t="e">
        <f t="shared" si="15"/>
        <v>#DIV/0!</v>
      </c>
      <c r="AE53" s="67">
        <f t="shared" si="16"/>
        <v>0</v>
      </c>
      <c r="AF53" s="67" t="e">
        <f t="shared" si="17"/>
        <v>#DIV/0!</v>
      </c>
      <c r="AG53" s="67" t="e">
        <f t="shared" si="18"/>
        <v>#DIV/0!</v>
      </c>
      <c r="AH53" s="66">
        <f>-PV('NG AC'!$B$1,HER!H53,HER!K53)*HER!B53</f>
        <v>0</v>
      </c>
      <c r="AI53" s="67" t="e">
        <f t="shared" si="19"/>
        <v>#DIV/0!</v>
      </c>
      <c r="AJ53" s="67" t="e">
        <f t="shared" si="20"/>
        <v>#DIV/0!</v>
      </c>
      <c r="AK53" s="66">
        <f>B53*F53*H53*'Electric AC'!$BE$1</f>
        <v>0</v>
      </c>
      <c r="AL53" s="67">
        <f>B53*G53*H53*'Electric AC'!$BE$33</f>
        <v>0</v>
      </c>
      <c r="AM53" s="82"/>
      <c r="AN53" s="82"/>
      <c r="AO53" s="82"/>
      <c r="AP53" s="82"/>
      <c r="AQ53" s="82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AC'!$E$4:$I$43,4)*HER!G54,IF(D54="Winter",VLOOKUP(HER!H54,'NG AC'!$E$3:$I$43,5)*HER!G54,IF(D54="NA",0,0)))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AC'!$B$1,HER!H54,HER!K54)*-1)+HER!J54)/HER!E54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f t="shared" si="13"/>
        <v>0</v>
      </c>
      <c r="AC54" s="67" t="e">
        <f t="shared" si="14"/>
        <v>#DIV/0!</v>
      </c>
      <c r="AD54" s="67" t="e">
        <f t="shared" si="15"/>
        <v>#DIV/0!</v>
      </c>
      <c r="AE54" s="67">
        <f t="shared" si="16"/>
        <v>0</v>
      </c>
      <c r="AF54" s="67" t="e">
        <f t="shared" si="17"/>
        <v>#DIV/0!</v>
      </c>
      <c r="AG54" s="67" t="e">
        <f t="shared" si="18"/>
        <v>#DIV/0!</v>
      </c>
      <c r="AH54" s="66">
        <f>-PV('NG AC'!$B$1,HER!H54,HER!K54)*HER!B54</f>
        <v>0</v>
      </c>
      <c r="AI54" s="67" t="e">
        <f t="shared" si="19"/>
        <v>#DIV/0!</v>
      </c>
      <c r="AJ54" s="67" t="e">
        <f t="shared" si="20"/>
        <v>#DIV/0!</v>
      </c>
      <c r="AK54" s="66">
        <f>B54*F54*H54*'Electric AC'!$BE$1</f>
        <v>0</v>
      </c>
      <c r="AL54" s="67">
        <f>B54*G54*H54*'Electric AC'!$BE$33</f>
        <v>0</v>
      </c>
      <c r="AM54" s="82"/>
      <c r="AN54" s="82"/>
      <c r="AO54" s="82"/>
      <c r="AP54" s="82"/>
      <c r="AQ54" s="82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AC'!$E$4:$I$43,4)*HER!G55,IF(D55="Winter",VLOOKUP(HER!H55,'NG AC'!$E$3:$I$43,5)*HER!G55,IF(D55="NA",0,0)))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AC'!$B$1,HER!H55,HER!K55)*-1)+HER!J55)/HER!E55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f t="shared" si="13"/>
        <v>0</v>
      </c>
      <c r="AC55" s="67" t="e">
        <f t="shared" si="14"/>
        <v>#DIV/0!</v>
      </c>
      <c r="AD55" s="67" t="e">
        <f t="shared" si="15"/>
        <v>#DIV/0!</v>
      </c>
      <c r="AE55" s="67">
        <f t="shared" si="16"/>
        <v>0</v>
      </c>
      <c r="AF55" s="67" t="e">
        <f t="shared" si="17"/>
        <v>#DIV/0!</v>
      </c>
      <c r="AG55" s="67" t="e">
        <f t="shared" si="18"/>
        <v>#DIV/0!</v>
      </c>
      <c r="AH55" s="66">
        <f>-PV('NG AC'!$B$1,HER!H55,HER!K55)*HER!B55</f>
        <v>0</v>
      </c>
      <c r="AI55" s="67" t="e">
        <f t="shared" si="19"/>
        <v>#DIV/0!</v>
      </c>
      <c r="AJ55" s="67" t="e">
        <f t="shared" si="20"/>
        <v>#DIV/0!</v>
      </c>
      <c r="AK55" s="66">
        <f>B55*F55*H55*'Electric AC'!$BE$1</f>
        <v>0</v>
      </c>
      <c r="AL55" s="67">
        <f>B55*G55*H55*'Electric AC'!$BE$33</f>
        <v>0</v>
      </c>
      <c r="AM55" s="82"/>
      <c r="AN55" s="82"/>
      <c r="AO55" s="82"/>
      <c r="AP55" s="82"/>
      <c r="AQ55" s="82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AC'!$E$4:$I$43,4)*HER!G56,IF(D56="Winter",VLOOKUP(HER!H56,'NG AC'!$E$3:$I$43,5)*HER!G56,IF(D56="NA",0,0)))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AC'!$B$1,HER!H56,HER!K56)*-1)+HER!J56)/HER!E56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f t="shared" si="13"/>
        <v>0</v>
      </c>
      <c r="AC56" s="67" t="e">
        <f t="shared" si="14"/>
        <v>#DIV/0!</v>
      </c>
      <c r="AD56" s="67" t="e">
        <f t="shared" si="15"/>
        <v>#DIV/0!</v>
      </c>
      <c r="AE56" s="67">
        <f t="shared" si="16"/>
        <v>0</v>
      </c>
      <c r="AF56" s="67" t="e">
        <f t="shared" si="17"/>
        <v>#DIV/0!</v>
      </c>
      <c r="AG56" s="67" t="e">
        <f t="shared" si="18"/>
        <v>#DIV/0!</v>
      </c>
      <c r="AH56" s="66">
        <f>-PV('NG AC'!$B$1,HER!H56,HER!K56)*HER!B56</f>
        <v>0</v>
      </c>
      <c r="AI56" s="67" t="e">
        <f t="shared" si="19"/>
        <v>#DIV/0!</v>
      </c>
      <c r="AJ56" s="67" t="e">
        <f t="shared" si="20"/>
        <v>#DIV/0!</v>
      </c>
      <c r="AK56" s="66">
        <f>B56*F56*H56*'Electric AC'!$BE$1</f>
        <v>0</v>
      </c>
      <c r="AL56" s="67">
        <f>B56*G56*H56*'Electric AC'!$BE$33</f>
        <v>0</v>
      </c>
      <c r="AM56" s="82"/>
      <c r="AN56" s="82"/>
      <c r="AO56" s="82"/>
      <c r="AP56" s="82"/>
      <c r="AQ56" s="82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AC'!$E$4:$I$43,4)*HER!G57,IF(D57="Winter",VLOOKUP(HER!H57,'NG AC'!$E$3:$I$43,5)*HER!G57,IF(D57="NA",0,0)))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AC'!$B$1,HER!H57,HER!K57)*-1)+HER!J57)/HER!E57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f t="shared" si="13"/>
        <v>0</v>
      </c>
      <c r="AC57" s="67" t="e">
        <f t="shared" si="14"/>
        <v>#DIV/0!</v>
      </c>
      <c r="AD57" s="67" t="e">
        <f t="shared" si="15"/>
        <v>#DIV/0!</v>
      </c>
      <c r="AE57" s="67">
        <f t="shared" si="16"/>
        <v>0</v>
      </c>
      <c r="AF57" s="67" t="e">
        <f t="shared" si="17"/>
        <v>#DIV/0!</v>
      </c>
      <c r="AG57" s="67" t="e">
        <f t="shared" si="18"/>
        <v>#DIV/0!</v>
      </c>
      <c r="AH57" s="66">
        <f>-PV('NG AC'!$B$1,HER!H57,HER!K57)*HER!B57</f>
        <v>0</v>
      </c>
      <c r="AI57" s="67" t="e">
        <f t="shared" si="19"/>
        <v>#DIV/0!</v>
      </c>
      <c r="AJ57" s="67" t="e">
        <f t="shared" si="20"/>
        <v>#DIV/0!</v>
      </c>
      <c r="AK57" s="66">
        <f>B57*F57*H57*'Electric AC'!$BE$1</f>
        <v>0</v>
      </c>
      <c r="AL57" s="67">
        <f>B57*G57*H57*'Electric AC'!$BE$33</f>
        <v>0</v>
      </c>
      <c r="AM57" s="82"/>
      <c r="AN57" s="82"/>
      <c r="AO57" s="82"/>
      <c r="AP57" s="82"/>
      <c r="AQ57" s="82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AC'!$E$4:$I$43,4)*HER!G58,IF(D58="Winter",VLOOKUP(HER!H58,'NG AC'!$E$3:$I$43,5)*HER!G58,IF(D58="NA",0,0)))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AC'!$B$1,HER!H58,HER!K58)*-1)+HER!J58)/HER!E58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f t="shared" si="13"/>
        <v>0</v>
      </c>
      <c r="AC58" s="67" t="e">
        <f t="shared" si="14"/>
        <v>#DIV/0!</v>
      </c>
      <c r="AD58" s="67" t="e">
        <f t="shared" si="15"/>
        <v>#DIV/0!</v>
      </c>
      <c r="AE58" s="67">
        <f t="shared" si="16"/>
        <v>0</v>
      </c>
      <c r="AF58" s="67" t="e">
        <f t="shared" si="17"/>
        <v>#DIV/0!</v>
      </c>
      <c r="AG58" s="67" t="e">
        <f t="shared" si="18"/>
        <v>#DIV/0!</v>
      </c>
      <c r="AH58" s="66">
        <f>-PV('NG AC'!$B$1,HER!H58,HER!K58)*HER!B58</f>
        <v>0</v>
      </c>
      <c r="AI58" s="67" t="e">
        <f t="shared" si="19"/>
        <v>#DIV/0!</v>
      </c>
      <c r="AJ58" s="67" t="e">
        <f t="shared" si="20"/>
        <v>#DIV/0!</v>
      </c>
      <c r="AK58" s="66">
        <f>B58*F58*H58*'Electric AC'!$BE$1</f>
        <v>0</v>
      </c>
      <c r="AL58" s="67">
        <f>B58*G58*H58*'Electric AC'!$BE$33</f>
        <v>0</v>
      </c>
      <c r="AM58" s="82"/>
      <c r="AN58" s="82"/>
      <c r="AO58" s="82"/>
      <c r="AP58" s="82"/>
      <c r="AQ58" s="82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AC'!$E$4:$I$43,4)*HER!G59,IF(D59="Winter",VLOOKUP(HER!H59,'NG AC'!$E$3:$I$43,5)*HER!G59,IF(D59="NA",0,0)))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AC'!$B$1,HER!H59,HER!K59)*-1)+HER!J59)/HER!E59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f t="shared" si="13"/>
        <v>0</v>
      </c>
      <c r="AC59" s="67" t="e">
        <f t="shared" si="14"/>
        <v>#DIV/0!</v>
      </c>
      <c r="AD59" s="67" t="e">
        <f t="shared" si="15"/>
        <v>#DIV/0!</v>
      </c>
      <c r="AE59" s="67">
        <f t="shared" si="16"/>
        <v>0</v>
      </c>
      <c r="AF59" s="67" t="e">
        <f t="shared" si="17"/>
        <v>#DIV/0!</v>
      </c>
      <c r="AG59" s="67" t="e">
        <f t="shared" si="18"/>
        <v>#DIV/0!</v>
      </c>
      <c r="AH59" s="66">
        <f>-PV('NG AC'!$B$1,HER!H59,HER!K59)*HER!B59</f>
        <v>0</v>
      </c>
      <c r="AI59" s="67" t="e">
        <f t="shared" si="19"/>
        <v>#DIV/0!</v>
      </c>
      <c r="AJ59" s="67" t="e">
        <f t="shared" si="20"/>
        <v>#DIV/0!</v>
      </c>
      <c r="AK59" s="66">
        <f>B59*F59*H59*'Electric AC'!$BE$1</f>
        <v>0</v>
      </c>
      <c r="AL59" s="67">
        <f>B59*G59*H59*'Electric AC'!$BE$33</f>
        <v>0</v>
      </c>
      <c r="AM59" s="82"/>
      <c r="AN59" s="82"/>
      <c r="AO59" s="82"/>
      <c r="AP59" s="82"/>
      <c r="AQ59" s="82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AC'!$E$4:$I$43,4)*HER!G60,IF(D60="Winter",VLOOKUP(HER!H60,'NG AC'!$E$3:$I$43,5)*HER!G60,IF(D60="NA",0,0)))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AC'!$B$1,HER!H60,HER!K60)*-1)+HER!J60)/HER!E60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f t="shared" si="13"/>
        <v>0</v>
      </c>
      <c r="AC60" s="67" t="e">
        <f t="shared" si="14"/>
        <v>#DIV/0!</v>
      </c>
      <c r="AD60" s="67" t="e">
        <f t="shared" si="15"/>
        <v>#DIV/0!</v>
      </c>
      <c r="AE60" s="67">
        <f t="shared" si="16"/>
        <v>0</v>
      </c>
      <c r="AF60" s="67" t="e">
        <f t="shared" si="17"/>
        <v>#DIV/0!</v>
      </c>
      <c r="AG60" s="67" t="e">
        <f t="shared" si="18"/>
        <v>#DIV/0!</v>
      </c>
      <c r="AH60" s="66">
        <f>-PV('NG AC'!$B$1,HER!H60,HER!K60)*HER!B60</f>
        <v>0</v>
      </c>
      <c r="AI60" s="67" t="e">
        <f t="shared" si="19"/>
        <v>#DIV/0!</v>
      </c>
      <c r="AJ60" s="67" t="e">
        <f t="shared" si="20"/>
        <v>#DIV/0!</v>
      </c>
      <c r="AK60" s="66">
        <f>B60*F60*H60*'Electric AC'!$BE$1</f>
        <v>0</v>
      </c>
      <c r="AL60" s="67">
        <f>B60*G60*H60*'Electric AC'!$BE$33</f>
        <v>0</v>
      </c>
      <c r="AM60" s="82"/>
      <c r="AN60" s="82"/>
      <c r="AO60" s="82"/>
      <c r="AP60" s="82"/>
      <c r="AQ60" s="82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AC'!$E$4:$I$43,4)*HER!G61,IF(D61="Winter",VLOOKUP(HER!H61,'NG AC'!$E$3:$I$43,5)*HER!G61,IF(D61="NA",0,0)))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AC'!$B$1,HER!H61,HER!K61)*-1)+HER!J61)/HER!E61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f t="shared" si="13"/>
        <v>0</v>
      </c>
      <c r="AC61" s="67" t="e">
        <f t="shared" si="14"/>
        <v>#DIV/0!</v>
      </c>
      <c r="AD61" s="67" t="e">
        <f t="shared" si="15"/>
        <v>#DIV/0!</v>
      </c>
      <c r="AE61" s="67">
        <f t="shared" si="16"/>
        <v>0</v>
      </c>
      <c r="AF61" s="67" t="e">
        <f t="shared" si="17"/>
        <v>#DIV/0!</v>
      </c>
      <c r="AG61" s="67" t="e">
        <f t="shared" si="18"/>
        <v>#DIV/0!</v>
      </c>
      <c r="AH61" s="66">
        <f>-PV('NG AC'!$B$1,HER!H61,HER!K61)*HER!B61</f>
        <v>0</v>
      </c>
      <c r="AI61" s="67" t="e">
        <f t="shared" si="19"/>
        <v>#DIV/0!</v>
      </c>
      <c r="AJ61" s="67" t="e">
        <f t="shared" si="20"/>
        <v>#DIV/0!</v>
      </c>
      <c r="AK61" s="66">
        <f>B61*F61*H61*'Electric AC'!$BE$1</f>
        <v>0</v>
      </c>
      <c r="AL61" s="67">
        <f>B61*G61*H61*'Electric AC'!$BE$33</f>
        <v>0</v>
      </c>
      <c r="AM61" s="82"/>
      <c r="AN61" s="82"/>
      <c r="AO61" s="82"/>
      <c r="AP61" s="82"/>
      <c r="AQ61" s="82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AC'!$E$4:$I$43,4)*HER!G62,IF(D62="Winter",VLOOKUP(HER!H62,'NG AC'!$E$3:$I$43,5)*HER!G62,IF(D62="NA",0,0)))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AC'!$B$1,HER!H62,HER!K62)*-1)+HER!J62)/HER!E62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f t="shared" si="13"/>
        <v>0</v>
      </c>
      <c r="AC62" s="67" t="e">
        <f t="shared" si="14"/>
        <v>#DIV/0!</v>
      </c>
      <c r="AD62" s="67" t="e">
        <f t="shared" si="15"/>
        <v>#DIV/0!</v>
      </c>
      <c r="AE62" s="67">
        <f t="shared" si="16"/>
        <v>0</v>
      </c>
      <c r="AF62" s="67" t="e">
        <f t="shared" si="17"/>
        <v>#DIV/0!</v>
      </c>
      <c r="AG62" s="67" t="e">
        <f t="shared" si="18"/>
        <v>#DIV/0!</v>
      </c>
      <c r="AH62" s="66">
        <f>-PV('NG AC'!$B$1,HER!H62,HER!K62)*HER!B62</f>
        <v>0</v>
      </c>
      <c r="AI62" s="67" t="e">
        <f t="shared" si="19"/>
        <v>#DIV/0!</v>
      </c>
      <c r="AJ62" s="67" t="e">
        <f t="shared" si="20"/>
        <v>#DIV/0!</v>
      </c>
      <c r="AK62" s="66">
        <f>B62*F62*H62*'Electric AC'!$BE$1</f>
        <v>0</v>
      </c>
      <c r="AL62" s="67">
        <f>B62*G62*H62*'Electric AC'!$BE$33</f>
        <v>0</v>
      </c>
      <c r="AM62" s="82"/>
      <c r="AN62" s="82"/>
      <c r="AO62" s="82"/>
      <c r="AP62" s="82"/>
      <c r="AQ62" s="82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AC'!$E$4:$I$43,4)*HER!G63,IF(D63="Winter",VLOOKUP(HER!H63,'NG AC'!$E$3:$I$43,5)*HER!G63,IF(D63="NA",0,0)))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AC'!$B$1,HER!H63,HER!K63)*-1)+HER!J63)/HER!E63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f t="shared" si="13"/>
        <v>0</v>
      </c>
      <c r="AC63" s="67" t="e">
        <f t="shared" si="14"/>
        <v>#DIV/0!</v>
      </c>
      <c r="AD63" s="67" t="e">
        <f t="shared" si="15"/>
        <v>#DIV/0!</v>
      </c>
      <c r="AE63" s="67">
        <f t="shared" si="16"/>
        <v>0</v>
      </c>
      <c r="AF63" s="67" t="e">
        <f t="shared" si="17"/>
        <v>#DIV/0!</v>
      </c>
      <c r="AG63" s="67" t="e">
        <f t="shared" si="18"/>
        <v>#DIV/0!</v>
      </c>
      <c r="AH63" s="66">
        <f>-PV('NG AC'!$B$1,HER!H63,HER!K63)*HER!B63</f>
        <v>0</v>
      </c>
      <c r="AI63" s="67" t="e">
        <f t="shared" si="19"/>
        <v>#DIV/0!</v>
      </c>
      <c r="AJ63" s="67" t="e">
        <f t="shared" si="20"/>
        <v>#DIV/0!</v>
      </c>
      <c r="AK63" s="66">
        <f>B63*F63*H63*'Electric AC'!$BE$1</f>
        <v>0</v>
      </c>
      <c r="AL63" s="67">
        <f>B63*G63*H63*'Electric AC'!$BE$33</f>
        <v>0</v>
      </c>
      <c r="AM63" s="82"/>
      <c r="AN63" s="82"/>
      <c r="AO63" s="82"/>
      <c r="AP63" s="82"/>
      <c r="AQ63" s="82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AC'!$E$4:$I$43,4)*HER!G64,IF(D64="Winter",VLOOKUP(HER!H64,'NG AC'!$E$3:$I$43,5)*HER!G64,IF(D64="NA",0,0)))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AC'!$B$1,HER!H64,HER!K64)*-1)+HER!J64)/HER!E64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f t="shared" si="13"/>
        <v>0</v>
      </c>
      <c r="AC64" s="67" t="e">
        <f t="shared" si="14"/>
        <v>#DIV/0!</v>
      </c>
      <c r="AD64" s="67" t="e">
        <f t="shared" si="15"/>
        <v>#DIV/0!</v>
      </c>
      <c r="AE64" s="67">
        <f t="shared" si="16"/>
        <v>0</v>
      </c>
      <c r="AF64" s="67" t="e">
        <f t="shared" si="17"/>
        <v>#DIV/0!</v>
      </c>
      <c r="AG64" s="67" t="e">
        <f t="shared" si="18"/>
        <v>#DIV/0!</v>
      </c>
      <c r="AH64" s="66">
        <f>-PV('NG AC'!$B$1,HER!H64,HER!K64)*HER!B64</f>
        <v>0</v>
      </c>
      <c r="AI64" s="67" t="e">
        <f t="shared" si="19"/>
        <v>#DIV/0!</v>
      </c>
      <c r="AJ64" s="67" t="e">
        <f t="shared" si="20"/>
        <v>#DIV/0!</v>
      </c>
      <c r="AK64" s="66">
        <f>B64*F64*H64*'Electric AC'!$BE$1</f>
        <v>0</v>
      </c>
      <c r="AL64" s="67">
        <f>B64*G64*H64*'Electric AC'!$BE$33</f>
        <v>0</v>
      </c>
      <c r="AM64" s="82"/>
      <c r="AN64" s="82"/>
      <c r="AO64" s="82"/>
      <c r="AP64" s="82"/>
      <c r="AQ64" s="82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AC'!$E$4:$I$43,4)*HER!G65,IF(D65="Winter",VLOOKUP(HER!H65,'NG AC'!$E$3:$I$43,5)*HER!G65,IF(D65="NA",0,0)))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AC'!$B$1,HER!H65,HER!K65)*-1)+HER!J65)/HER!E65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f t="shared" si="13"/>
        <v>0</v>
      </c>
      <c r="AC65" s="67" t="e">
        <f t="shared" si="14"/>
        <v>#DIV/0!</v>
      </c>
      <c r="AD65" s="67" t="e">
        <f t="shared" si="15"/>
        <v>#DIV/0!</v>
      </c>
      <c r="AE65" s="67">
        <f t="shared" si="16"/>
        <v>0</v>
      </c>
      <c r="AF65" s="67" t="e">
        <f t="shared" si="17"/>
        <v>#DIV/0!</v>
      </c>
      <c r="AG65" s="67" t="e">
        <f t="shared" si="18"/>
        <v>#DIV/0!</v>
      </c>
      <c r="AH65" s="66">
        <f>-PV('NG AC'!$B$1,HER!H65,HER!K65)*HER!B65</f>
        <v>0</v>
      </c>
      <c r="AI65" s="67" t="e">
        <f t="shared" si="19"/>
        <v>#DIV/0!</v>
      </c>
      <c r="AJ65" s="67" t="e">
        <f t="shared" si="20"/>
        <v>#DIV/0!</v>
      </c>
      <c r="AK65" s="66">
        <f>B65*F65*H65*'Electric AC'!$BE$1</f>
        <v>0</v>
      </c>
      <c r="AL65" s="67">
        <f>B65*G65*H65*'Electric AC'!$BE$33</f>
        <v>0</v>
      </c>
      <c r="AM65" s="82"/>
      <c r="AN65" s="82"/>
      <c r="AO65" s="82"/>
      <c r="AP65" s="82"/>
      <c r="AQ65" s="82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AC'!$E$4:$I$43,4)*HER!G66,IF(D66="Winter",VLOOKUP(HER!H66,'NG AC'!$E$3:$I$43,5)*HER!G66,IF(D66="NA",0,0)))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AC'!$B$1,HER!H66,HER!K66)*-1)+HER!J66)/HER!E66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f t="shared" si="13"/>
        <v>0</v>
      </c>
      <c r="AC66" s="67" t="e">
        <f t="shared" si="14"/>
        <v>#DIV/0!</v>
      </c>
      <c r="AD66" s="67" t="e">
        <f t="shared" si="15"/>
        <v>#DIV/0!</v>
      </c>
      <c r="AE66" s="67">
        <f t="shared" si="16"/>
        <v>0</v>
      </c>
      <c r="AF66" s="67" t="e">
        <f t="shared" si="17"/>
        <v>#DIV/0!</v>
      </c>
      <c r="AG66" s="67" t="e">
        <f t="shared" si="18"/>
        <v>#DIV/0!</v>
      </c>
      <c r="AH66" s="66">
        <f>-PV('NG AC'!$B$1,HER!H66,HER!K66)*HER!B66</f>
        <v>0</v>
      </c>
      <c r="AI66" s="67" t="e">
        <f t="shared" si="19"/>
        <v>#DIV/0!</v>
      </c>
      <c r="AJ66" s="67" t="e">
        <f t="shared" si="20"/>
        <v>#DIV/0!</v>
      </c>
      <c r="AK66" s="66">
        <f>B66*F66*H66*'Electric AC'!$BE$1</f>
        <v>0</v>
      </c>
      <c r="AL66" s="67">
        <f>B66*G66*H66*'Electric AC'!$BE$33</f>
        <v>0</v>
      </c>
      <c r="AM66" s="82"/>
      <c r="AN66" s="82"/>
      <c r="AO66" s="82"/>
      <c r="AP66" s="82"/>
      <c r="AQ66" s="82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AC'!$E$4:$I$43,4)*HER!G67,IF(D67="Winter",VLOOKUP(HER!H67,'NG AC'!$E$3:$I$43,5)*HER!G67,IF(D67="NA",0,0)))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AC'!$B$1,HER!H67,HER!K67)*-1)+HER!J67)/HER!E67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f t="shared" si="13"/>
        <v>0</v>
      </c>
      <c r="AC67" s="67" t="e">
        <f t="shared" si="14"/>
        <v>#DIV/0!</v>
      </c>
      <c r="AD67" s="67" t="e">
        <f t="shared" si="15"/>
        <v>#DIV/0!</v>
      </c>
      <c r="AE67" s="67">
        <f t="shared" si="16"/>
        <v>0</v>
      </c>
      <c r="AF67" s="67" t="e">
        <f t="shared" si="17"/>
        <v>#DIV/0!</v>
      </c>
      <c r="AG67" s="67" t="e">
        <f t="shared" si="18"/>
        <v>#DIV/0!</v>
      </c>
      <c r="AH67" s="66">
        <f>-PV('NG AC'!$B$1,HER!H67,HER!K67)*HER!B67</f>
        <v>0</v>
      </c>
      <c r="AI67" s="67" t="e">
        <f t="shared" si="19"/>
        <v>#DIV/0!</v>
      </c>
      <c r="AJ67" s="67" t="e">
        <f t="shared" si="20"/>
        <v>#DIV/0!</v>
      </c>
      <c r="AK67" s="66">
        <f>B67*F67*H67*'Electric AC'!$BE$1</f>
        <v>0</v>
      </c>
      <c r="AL67" s="67">
        <f>B67*G67*H67*'Electric AC'!$BE$33</f>
        <v>0</v>
      </c>
      <c r="AM67" s="82"/>
      <c r="AN67" s="82"/>
      <c r="AO67" s="82"/>
      <c r="AP67" s="82"/>
      <c r="AQ67" s="82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AC'!$E$4:$I$43,4)*HER!G68,IF(D68="Winter",VLOOKUP(HER!H68,'NG AC'!$E$3:$I$43,5)*HER!G68,IF(D68="NA",0,0)))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AC'!$B$1,HER!H68,HER!K68)*-1)+HER!J68)/HER!E68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f t="shared" si="13"/>
        <v>0</v>
      </c>
      <c r="AC68" s="67" t="e">
        <f t="shared" si="14"/>
        <v>#DIV/0!</v>
      </c>
      <c r="AD68" s="67" t="e">
        <f t="shared" si="15"/>
        <v>#DIV/0!</v>
      </c>
      <c r="AE68" s="67">
        <f t="shared" si="16"/>
        <v>0</v>
      </c>
      <c r="AF68" s="67" t="e">
        <f t="shared" si="17"/>
        <v>#DIV/0!</v>
      </c>
      <c r="AG68" s="67" t="e">
        <f t="shared" si="18"/>
        <v>#DIV/0!</v>
      </c>
      <c r="AH68" s="66">
        <f>-PV('NG AC'!$B$1,HER!H68,HER!K68)*HER!B68</f>
        <v>0</v>
      </c>
      <c r="AI68" s="67" t="e">
        <f t="shared" si="19"/>
        <v>#DIV/0!</v>
      </c>
      <c r="AJ68" s="67" t="e">
        <f t="shared" si="20"/>
        <v>#DIV/0!</v>
      </c>
      <c r="AK68" s="66">
        <f>B68*F68*H68*'Electric AC'!$BE$1</f>
        <v>0</v>
      </c>
      <c r="AL68" s="67">
        <f>B68*G68*H68*'Electric AC'!$BE$33</f>
        <v>0</v>
      </c>
      <c r="AM68" s="82"/>
      <c r="AN68" s="82"/>
      <c r="AO68" s="82"/>
      <c r="AP68" s="82"/>
      <c r="AQ68" s="82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AC'!$E$4:$I$43,4)*HER!G69,IF(D69="Winter",VLOOKUP(HER!H69,'NG AC'!$E$3:$I$43,5)*HER!G69,IF(D69="NA",0,0)))</f>
        <v>0</v>
      </c>
      <c r="N69" s="67" t="e">
        <f t="shared" ref="N69:N102" si="21">(L69/(L69+M69))*E69</f>
        <v>#DIV/0!</v>
      </c>
      <c r="O69" s="67" t="e">
        <f t="shared" ref="O69:O102" si="22">E69-N69</f>
        <v>#DIV/0!</v>
      </c>
      <c r="P69" s="67" t="e">
        <f t="shared" ref="P69:P102" si="23">(L69/(L69+M69))*I69</f>
        <v>#DIV/0!</v>
      </c>
      <c r="Q69" s="67" t="e">
        <f t="shared" ref="Q69:Q102" si="24">I69-P69</f>
        <v>#DIV/0!</v>
      </c>
      <c r="R69" s="68" t="e">
        <f>(L69+M69+(PV('NG AC'!$B$1,HER!H69,HER!K69)*-1)+HER!J69)/HER!E69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f t="shared" ref="AB69:AB103" si="34">((F69*0.12)-I69)*B69</f>
        <v>0</v>
      </c>
      <c r="AC69" s="67" t="e">
        <f t="shared" ref="AC69:AC102" si="35">AB69*(L69/(L69+M69))</f>
        <v>#DIV/0!</v>
      </c>
      <c r="AD69" s="67" t="e">
        <f t="shared" ref="AD69:AD102" si="36">AB69-AC69</f>
        <v>#DIV/0!</v>
      </c>
      <c r="AE69" s="67">
        <f t="shared" ref="AE69:AE102" si="37">J69*B69</f>
        <v>0</v>
      </c>
      <c r="AF69" s="67" t="e">
        <f t="shared" ref="AF69:AF102" si="38">AE69*(L69/(L69+M69))</f>
        <v>#DIV/0!</v>
      </c>
      <c r="AG69" s="67" t="e">
        <f t="shared" ref="AG69:AG102" si="39">AE69-AF69</f>
        <v>#DIV/0!</v>
      </c>
      <c r="AH69" s="66">
        <f>-PV('NG AC'!$B$1,HER!H69,HER!K69)*HER!B69</f>
        <v>0</v>
      </c>
      <c r="AI69" s="67" t="e">
        <f t="shared" ref="AI69:AI102" si="40">AH69*(L69/(L69+M69))</f>
        <v>#DIV/0!</v>
      </c>
      <c r="AJ69" s="67" t="e">
        <f t="shared" ref="AJ69:AJ102" si="41">AH69-AI69</f>
        <v>#DIV/0!</v>
      </c>
      <c r="AK69" s="66">
        <f>B69*F69*H69*'Electric AC'!$BE$1</f>
        <v>0</v>
      </c>
      <c r="AL69" s="67">
        <f>B69*G69*H69*'Electric AC'!$BE$33</f>
        <v>0</v>
      </c>
      <c r="AM69" s="82"/>
      <c r="AN69" s="82"/>
      <c r="AO69" s="82"/>
      <c r="AP69" s="82"/>
      <c r="AQ69" s="82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AC'!$E$4:$I$43,4)*HER!G70,IF(D70="Winter",VLOOKUP(HER!H70,'NG AC'!$E$3:$I$43,5)*HER!G70,IF(D70="NA",0,0)))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AC'!$B$1,HER!H70,HER!K70)*-1)+HER!J70)/HER!E70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f t="shared" si="34"/>
        <v>0</v>
      </c>
      <c r="AC70" s="67" t="e">
        <f t="shared" si="35"/>
        <v>#DIV/0!</v>
      </c>
      <c r="AD70" s="67" t="e">
        <f t="shared" si="36"/>
        <v>#DIV/0!</v>
      </c>
      <c r="AE70" s="67">
        <f t="shared" si="37"/>
        <v>0</v>
      </c>
      <c r="AF70" s="67" t="e">
        <f t="shared" si="38"/>
        <v>#DIV/0!</v>
      </c>
      <c r="AG70" s="67" t="e">
        <f t="shared" si="39"/>
        <v>#DIV/0!</v>
      </c>
      <c r="AH70" s="66">
        <f>-PV('NG AC'!$B$1,HER!H70,HER!K70)*HER!B70</f>
        <v>0</v>
      </c>
      <c r="AI70" s="67" t="e">
        <f t="shared" si="40"/>
        <v>#DIV/0!</v>
      </c>
      <c r="AJ70" s="67" t="e">
        <f t="shared" si="41"/>
        <v>#DIV/0!</v>
      </c>
      <c r="AK70" s="66">
        <f>B70*F70*H70*'Electric AC'!$BE$1</f>
        <v>0</v>
      </c>
      <c r="AL70" s="67">
        <f>B70*G70*H70*'Electric AC'!$BE$33</f>
        <v>0</v>
      </c>
      <c r="AM70" s="82"/>
      <c r="AN70" s="82"/>
      <c r="AO70" s="82"/>
      <c r="AP70" s="82"/>
      <c r="AQ70" s="82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AC'!$E$4:$I$43,4)*HER!G71,IF(D71="Winter",VLOOKUP(HER!H71,'NG AC'!$E$3:$I$43,5)*HER!G71,IF(D71="NA",0,0)))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AC'!$B$1,HER!H71,HER!K71)*-1)+HER!J71)/HER!E71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f t="shared" si="34"/>
        <v>0</v>
      </c>
      <c r="AC71" s="67" t="e">
        <f t="shared" si="35"/>
        <v>#DIV/0!</v>
      </c>
      <c r="AD71" s="67" t="e">
        <f t="shared" si="36"/>
        <v>#DIV/0!</v>
      </c>
      <c r="AE71" s="67">
        <f t="shared" si="37"/>
        <v>0</v>
      </c>
      <c r="AF71" s="67" t="e">
        <f t="shared" si="38"/>
        <v>#DIV/0!</v>
      </c>
      <c r="AG71" s="67" t="e">
        <f t="shared" si="39"/>
        <v>#DIV/0!</v>
      </c>
      <c r="AH71" s="66">
        <f>-PV('NG AC'!$B$1,HER!H71,HER!K71)*HER!B71</f>
        <v>0</v>
      </c>
      <c r="AI71" s="67" t="e">
        <f t="shared" si="40"/>
        <v>#DIV/0!</v>
      </c>
      <c r="AJ71" s="67" t="e">
        <f t="shared" si="41"/>
        <v>#DIV/0!</v>
      </c>
      <c r="AK71" s="66">
        <f>B71*F71*H71*'Electric AC'!$BE$1</f>
        <v>0</v>
      </c>
      <c r="AL71" s="67">
        <f>B71*G71*H71*'Electric AC'!$BE$33</f>
        <v>0</v>
      </c>
      <c r="AM71" s="82"/>
      <c r="AN71" s="82"/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AC'!$E$4:$I$43,4)*HER!G72,IF(D72="Winter",VLOOKUP(HER!H72,'NG AC'!$E$3:$I$43,5)*HER!G72,IF(D72="NA",0,0)))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AC'!$B$1,HER!H72,HER!K72)*-1)+HER!J72)/HER!E72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f t="shared" si="34"/>
        <v>0</v>
      </c>
      <c r="AC72" s="67" t="e">
        <f t="shared" si="35"/>
        <v>#DIV/0!</v>
      </c>
      <c r="AD72" s="67" t="e">
        <f t="shared" si="36"/>
        <v>#DIV/0!</v>
      </c>
      <c r="AE72" s="67">
        <f t="shared" si="37"/>
        <v>0</v>
      </c>
      <c r="AF72" s="67" t="e">
        <f t="shared" si="38"/>
        <v>#DIV/0!</v>
      </c>
      <c r="AG72" s="67" t="e">
        <f t="shared" si="39"/>
        <v>#DIV/0!</v>
      </c>
      <c r="AH72" s="66">
        <f>-PV('NG AC'!$B$1,HER!H72,HER!K72)*HER!B72</f>
        <v>0</v>
      </c>
      <c r="AI72" s="67" t="e">
        <f t="shared" si="40"/>
        <v>#DIV/0!</v>
      </c>
      <c r="AJ72" s="67" t="e">
        <f t="shared" si="41"/>
        <v>#DIV/0!</v>
      </c>
      <c r="AK72" s="66">
        <f>B72*F72*H72*'Electric AC'!$BE$1</f>
        <v>0</v>
      </c>
      <c r="AL72" s="67">
        <f>B72*G72*H72*'Electric AC'!$BE$33</f>
        <v>0</v>
      </c>
      <c r="AM72" s="82"/>
      <c r="AN72" s="82"/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AC'!$E$4:$I$43,4)*HER!G73,IF(D73="Winter",VLOOKUP(HER!H73,'NG AC'!$E$3:$I$43,5)*HER!G73,IF(D73="NA",0,0)))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AC'!$B$1,HER!H73,HER!K73)*-1)+HER!J73)/HER!E73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f t="shared" si="34"/>
        <v>0</v>
      </c>
      <c r="AC73" s="67" t="e">
        <f t="shared" si="35"/>
        <v>#DIV/0!</v>
      </c>
      <c r="AD73" s="67" t="e">
        <f t="shared" si="36"/>
        <v>#DIV/0!</v>
      </c>
      <c r="AE73" s="67">
        <f t="shared" si="37"/>
        <v>0</v>
      </c>
      <c r="AF73" s="67" t="e">
        <f t="shared" si="38"/>
        <v>#DIV/0!</v>
      </c>
      <c r="AG73" s="67" t="e">
        <f t="shared" si="39"/>
        <v>#DIV/0!</v>
      </c>
      <c r="AH73" s="66">
        <f>-PV('NG AC'!$B$1,HER!H73,HER!K73)*HER!B73</f>
        <v>0</v>
      </c>
      <c r="AI73" s="67" t="e">
        <f t="shared" si="40"/>
        <v>#DIV/0!</v>
      </c>
      <c r="AJ73" s="67" t="e">
        <f t="shared" si="41"/>
        <v>#DIV/0!</v>
      </c>
      <c r="AK73" s="66">
        <f>B73*F73*H73*'Electric AC'!$BE$1</f>
        <v>0</v>
      </c>
      <c r="AL73" s="67">
        <f>B73*G73*H73*'Electric AC'!$BE$33</f>
        <v>0</v>
      </c>
      <c r="AM73" s="82"/>
      <c r="AN73" s="82"/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AC'!$E$4:$I$43,4)*HER!G74,IF(D74="Winter",VLOOKUP(HER!H74,'NG AC'!$E$3:$I$43,5)*HER!G74,IF(D74="NA",0,0)))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AC'!$B$1,HER!H74,HER!K74)*-1)+HER!J74)/HER!E74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f t="shared" si="34"/>
        <v>0</v>
      </c>
      <c r="AC74" s="67" t="e">
        <f t="shared" si="35"/>
        <v>#DIV/0!</v>
      </c>
      <c r="AD74" s="67" t="e">
        <f t="shared" si="36"/>
        <v>#DIV/0!</v>
      </c>
      <c r="AE74" s="67">
        <f t="shared" si="37"/>
        <v>0</v>
      </c>
      <c r="AF74" s="67" t="e">
        <f t="shared" si="38"/>
        <v>#DIV/0!</v>
      </c>
      <c r="AG74" s="67" t="e">
        <f t="shared" si="39"/>
        <v>#DIV/0!</v>
      </c>
      <c r="AH74" s="66">
        <f>-PV('NG AC'!$B$1,HER!H74,HER!K74)*HER!B74</f>
        <v>0</v>
      </c>
      <c r="AI74" s="67" t="e">
        <f t="shared" si="40"/>
        <v>#DIV/0!</v>
      </c>
      <c r="AJ74" s="67" t="e">
        <f t="shared" si="41"/>
        <v>#DIV/0!</v>
      </c>
      <c r="AK74" s="66">
        <f>B74*F74*H74*'Electric AC'!$BE$1</f>
        <v>0</v>
      </c>
      <c r="AL74" s="67">
        <f>B74*G74*H74*'Electric AC'!$BE$33</f>
        <v>0</v>
      </c>
      <c r="AM74" s="82"/>
      <c r="AN74" s="82"/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AC'!$E$4:$I$43,4)*HER!G75,IF(D75="Winter",VLOOKUP(HER!H75,'NG AC'!$E$3:$I$43,5)*HER!G75,IF(D75="NA",0,0)))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AC'!$B$1,HER!H75,HER!K75)*-1)+HER!J75)/HER!E75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f t="shared" si="34"/>
        <v>0</v>
      </c>
      <c r="AC75" s="67" t="e">
        <f t="shared" si="35"/>
        <v>#DIV/0!</v>
      </c>
      <c r="AD75" s="67" t="e">
        <f t="shared" si="36"/>
        <v>#DIV/0!</v>
      </c>
      <c r="AE75" s="67">
        <f t="shared" si="37"/>
        <v>0</v>
      </c>
      <c r="AF75" s="67" t="e">
        <f t="shared" si="38"/>
        <v>#DIV/0!</v>
      </c>
      <c r="AG75" s="67" t="e">
        <f t="shared" si="39"/>
        <v>#DIV/0!</v>
      </c>
      <c r="AH75" s="66">
        <f>-PV('NG AC'!$B$1,HER!H75,HER!K75)*HER!B75</f>
        <v>0</v>
      </c>
      <c r="AI75" s="67" t="e">
        <f t="shared" si="40"/>
        <v>#DIV/0!</v>
      </c>
      <c r="AJ75" s="67" t="e">
        <f t="shared" si="41"/>
        <v>#DIV/0!</v>
      </c>
      <c r="AK75" s="66">
        <f>B75*F75*H75*'Electric AC'!$BE$1</f>
        <v>0</v>
      </c>
      <c r="AL75" s="67">
        <f>B75*G75*H75*'Electric AC'!$BE$33</f>
        <v>0</v>
      </c>
      <c r="AM75" s="82"/>
      <c r="AN75" s="82"/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AC'!$E$4:$I$43,4)*HER!G76,IF(D76="Winter",VLOOKUP(HER!H76,'NG AC'!$E$3:$I$43,5)*HER!G76,IF(D76="NA",0,0)))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AC'!$B$1,HER!H76,HER!K76)*-1)+HER!J76)/HER!E76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f t="shared" si="34"/>
        <v>0</v>
      </c>
      <c r="AC76" s="67" t="e">
        <f t="shared" si="35"/>
        <v>#DIV/0!</v>
      </c>
      <c r="AD76" s="67" t="e">
        <f t="shared" si="36"/>
        <v>#DIV/0!</v>
      </c>
      <c r="AE76" s="67">
        <f t="shared" si="37"/>
        <v>0</v>
      </c>
      <c r="AF76" s="67" t="e">
        <f t="shared" si="38"/>
        <v>#DIV/0!</v>
      </c>
      <c r="AG76" s="67" t="e">
        <f t="shared" si="39"/>
        <v>#DIV/0!</v>
      </c>
      <c r="AH76" s="66">
        <f>-PV('NG AC'!$B$1,HER!H76,HER!K76)*HER!B76</f>
        <v>0</v>
      </c>
      <c r="AI76" s="67" t="e">
        <f t="shared" si="40"/>
        <v>#DIV/0!</v>
      </c>
      <c r="AJ76" s="67" t="e">
        <f t="shared" si="41"/>
        <v>#DIV/0!</v>
      </c>
      <c r="AK76" s="66">
        <f>B76*F76*H76*'Electric AC'!$BE$1</f>
        <v>0</v>
      </c>
      <c r="AL76" s="67">
        <f>B76*G76*H76*'Electric AC'!$BE$33</f>
        <v>0</v>
      </c>
      <c r="AM76" s="82"/>
      <c r="AN76" s="82"/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AC'!$E$4:$I$43,4)*HER!G77,IF(D77="Winter",VLOOKUP(HER!H77,'NG AC'!$E$3:$I$43,5)*HER!G77,IF(D77="NA",0,0)))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AC'!$B$1,HER!H77,HER!K77)*-1)+HER!J77)/HER!E77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f t="shared" si="34"/>
        <v>0</v>
      </c>
      <c r="AC77" s="67" t="e">
        <f t="shared" si="35"/>
        <v>#DIV/0!</v>
      </c>
      <c r="AD77" s="67" t="e">
        <f t="shared" si="36"/>
        <v>#DIV/0!</v>
      </c>
      <c r="AE77" s="67">
        <f t="shared" si="37"/>
        <v>0</v>
      </c>
      <c r="AF77" s="67" t="e">
        <f t="shared" si="38"/>
        <v>#DIV/0!</v>
      </c>
      <c r="AG77" s="67" t="e">
        <f t="shared" si="39"/>
        <v>#DIV/0!</v>
      </c>
      <c r="AH77" s="66">
        <f>-PV('NG AC'!$B$1,HER!H77,HER!K77)*HER!B77</f>
        <v>0</v>
      </c>
      <c r="AI77" s="67" t="e">
        <f t="shared" si="40"/>
        <v>#DIV/0!</v>
      </c>
      <c r="AJ77" s="67" t="e">
        <f t="shared" si="41"/>
        <v>#DIV/0!</v>
      </c>
      <c r="AK77" s="66">
        <f>B77*F77*H77*'Electric AC'!$BE$1</f>
        <v>0</v>
      </c>
      <c r="AL77" s="67">
        <f>B77*G77*H77*'Electric AC'!$BE$33</f>
        <v>0</v>
      </c>
      <c r="AM77" s="82"/>
      <c r="AN77" s="82"/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AC'!$E$4:$I$43,4)*HER!G78,IF(D78="Winter",VLOOKUP(HER!H78,'NG AC'!$E$3:$I$43,5)*HER!G78,IF(D78="NA",0,0)))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AC'!$B$1,HER!H78,HER!K78)*-1)+HER!J78)/HER!E78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f t="shared" si="34"/>
        <v>0</v>
      </c>
      <c r="AC78" s="67" t="e">
        <f t="shared" si="35"/>
        <v>#DIV/0!</v>
      </c>
      <c r="AD78" s="67" t="e">
        <f t="shared" si="36"/>
        <v>#DIV/0!</v>
      </c>
      <c r="AE78" s="67">
        <f t="shared" si="37"/>
        <v>0</v>
      </c>
      <c r="AF78" s="67" t="e">
        <f t="shared" si="38"/>
        <v>#DIV/0!</v>
      </c>
      <c r="AG78" s="67" t="e">
        <f t="shared" si="39"/>
        <v>#DIV/0!</v>
      </c>
      <c r="AH78" s="66">
        <f>-PV('NG AC'!$B$1,HER!H78,HER!K78)*HER!B78</f>
        <v>0</v>
      </c>
      <c r="AI78" s="67" t="e">
        <f t="shared" si="40"/>
        <v>#DIV/0!</v>
      </c>
      <c r="AJ78" s="67" t="e">
        <f t="shared" si="41"/>
        <v>#DIV/0!</v>
      </c>
      <c r="AK78" s="66">
        <f>B78*F78*H78*'Electric AC'!$BE$1</f>
        <v>0</v>
      </c>
      <c r="AL78" s="67">
        <f>B78*G78*H78*'Electric AC'!$BE$33</f>
        <v>0</v>
      </c>
      <c r="AM78" s="82"/>
      <c r="AN78" s="82"/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AC'!$E$4:$I$43,4)*HER!G79,IF(D79="Winter",VLOOKUP(HER!H79,'NG AC'!$E$3:$I$43,5)*HER!G79,IF(D79="NA",0,0)))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AC'!$B$1,HER!H79,HER!K79)*-1)+HER!J79)/HER!E79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f t="shared" si="34"/>
        <v>0</v>
      </c>
      <c r="AC79" s="67" t="e">
        <f t="shared" si="35"/>
        <v>#DIV/0!</v>
      </c>
      <c r="AD79" s="67" t="e">
        <f t="shared" si="36"/>
        <v>#DIV/0!</v>
      </c>
      <c r="AE79" s="67">
        <f t="shared" si="37"/>
        <v>0</v>
      </c>
      <c r="AF79" s="67" t="e">
        <f t="shared" si="38"/>
        <v>#DIV/0!</v>
      </c>
      <c r="AG79" s="67" t="e">
        <f t="shared" si="39"/>
        <v>#DIV/0!</v>
      </c>
      <c r="AH79" s="66">
        <f>-PV('NG AC'!$B$1,HER!H79,HER!K79)*HER!B79</f>
        <v>0</v>
      </c>
      <c r="AI79" s="67" t="e">
        <f t="shared" si="40"/>
        <v>#DIV/0!</v>
      </c>
      <c r="AJ79" s="67" t="e">
        <f t="shared" si="41"/>
        <v>#DIV/0!</v>
      </c>
      <c r="AK79" s="66">
        <f>B79*F79*H79*'Electric AC'!$BE$1</f>
        <v>0</v>
      </c>
      <c r="AL79" s="67">
        <f>B79*G79*H79*'Electric AC'!$BE$33</f>
        <v>0</v>
      </c>
      <c r="AM79" s="82"/>
      <c r="AN79" s="82"/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AC'!$E$4:$I$43,4)*HER!G80,IF(D80="Winter",VLOOKUP(HER!H80,'NG AC'!$E$3:$I$43,5)*HER!G80,IF(D80="NA",0,0)))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AC'!$B$1,HER!H80,HER!K80)*-1)+HER!J80)/HER!E80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f t="shared" si="34"/>
        <v>0</v>
      </c>
      <c r="AC80" s="67" t="e">
        <f t="shared" si="35"/>
        <v>#DIV/0!</v>
      </c>
      <c r="AD80" s="67" t="e">
        <f t="shared" si="36"/>
        <v>#DIV/0!</v>
      </c>
      <c r="AE80" s="67">
        <f t="shared" si="37"/>
        <v>0</v>
      </c>
      <c r="AF80" s="67" t="e">
        <f t="shared" si="38"/>
        <v>#DIV/0!</v>
      </c>
      <c r="AG80" s="67" t="e">
        <f t="shared" si="39"/>
        <v>#DIV/0!</v>
      </c>
      <c r="AH80" s="66">
        <f>-PV('NG AC'!$B$1,HER!H80,HER!K80)*HER!B80</f>
        <v>0</v>
      </c>
      <c r="AI80" s="67" t="e">
        <f t="shared" si="40"/>
        <v>#DIV/0!</v>
      </c>
      <c r="AJ80" s="67" t="e">
        <f t="shared" si="41"/>
        <v>#DIV/0!</v>
      </c>
      <c r="AK80" s="66">
        <f>B80*F80*H80*'Electric AC'!$BE$1</f>
        <v>0</v>
      </c>
      <c r="AL80" s="67">
        <f>B80*G80*H80*'Electric AC'!$BE$33</f>
        <v>0</v>
      </c>
      <c r="AM80" s="82"/>
      <c r="AN80" s="82"/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AC'!$E$4:$I$43,4)*HER!G81,IF(D81="Winter",VLOOKUP(HER!H81,'NG AC'!$E$3:$I$43,5)*HER!G81,IF(D81="NA",0,0)))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AC'!$B$1,HER!H81,HER!K81)*-1)+HER!J81)/HER!E81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f t="shared" si="34"/>
        <v>0</v>
      </c>
      <c r="AC81" s="67" t="e">
        <f t="shared" si="35"/>
        <v>#DIV/0!</v>
      </c>
      <c r="AD81" s="67" t="e">
        <f t="shared" si="36"/>
        <v>#DIV/0!</v>
      </c>
      <c r="AE81" s="67">
        <f t="shared" si="37"/>
        <v>0</v>
      </c>
      <c r="AF81" s="67" t="e">
        <f t="shared" si="38"/>
        <v>#DIV/0!</v>
      </c>
      <c r="AG81" s="67" t="e">
        <f t="shared" si="39"/>
        <v>#DIV/0!</v>
      </c>
      <c r="AH81" s="66">
        <f>-PV('NG AC'!$B$1,HER!H81,HER!K81)*HER!B81</f>
        <v>0</v>
      </c>
      <c r="AI81" s="67" t="e">
        <f t="shared" si="40"/>
        <v>#DIV/0!</v>
      </c>
      <c r="AJ81" s="67" t="e">
        <f t="shared" si="41"/>
        <v>#DIV/0!</v>
      </c>
      <c r="AK81" s="66">
        <f>B81*F81*H81*'Electric AC'!$BE$1</f>
        <v>0</v>
      </c>
      <c r="AL81" s="67">
        <f>B81*G81*H81*'Electric AC'!$BE$33</f>
        <v>0</v>
      </c>
      <c r="AM81" s="82"/>
      <c r="AN81" s="82"/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AC'!$E$4:$I$43,4)*HER!G82,IF(D82="Winter",VLOOKUP(HER!H82,'NG AC'!$E$3:$I$43,5)*HER!G82,IF(D82="NA",0,0)))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AC'!$B$1,HER!H82,HER!K82)*-1)+HER!J82)/HER!E82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f t="shared" si="34"/>
        <v>0</v>
      </c>
      <c r="AC82" s="67" t="e">
        <f t="shared" si="35"/>
        <v>#DIV/0!</v>
      </c>
      <c r="AD82" s="67" t="e">
        <f t="shared" si="36"/>
        <v>#DIV/0!</v>
      </c>
      <c r="AE82" s="67">
        <f t="shared" si="37"/>
        <v>0</v>
      </c>
      <c r="AF82" s="67" t="e">
        <f t="shared" si="38"/>
        <v>#DIV/0!</v>
      </c>
      <c r="AG82" s="67" t="e">
        <f t="shared" si="39"/>
        <v>#DIV/0!</v>
      </c>
      <c r="AH82" s="66">
        <f>-PV('NG AC'!$B$1,HER!H82,HER!K82)*HER!B82</f>
        <v>0</v>
      </c>
      <c r="AI82" s="67" t="e">
        <f t="shared" si="40"/>
        <v>#DIV/0!</v>
      </c>
      <c r="AJ82" s="67" t="e">
        <f t="shared" si="41"/>
        <v>#DIV/0!</v>
      </c>
      <c r="AK82" s="66">
        <f>B82*F82*H82*'Electric AC'!$BE$1</f>
        <v>0</v>
      </c>
      <c r="AL82" s="67">
        <f>B82*G82*H82*'Electric AC'!$BE$33</f>
        <v>0</v>
      </c>
      <c r="AM82" s="82"/>
      <c r="AN82" s="82"/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AC'!$E$4:$I$43,4)*HER!G83,IF(D83="Winter",VLOOKUP(HER!H83,'NG AC'!$E$3:$I$43,5)*HER!G83,IF(D83="NA",0,0)))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AC'!$B$1,HER!H83,HER!K83)*-1)+HER!J83)/HER!E83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f t="shared" si="34"/>
        <v>0</v>
      </c>
      <c r="AC83" s="67" t="e">
        <f t="shared" si="35"/>
        <v>#DIV/0!</v>
      </c>
      <c r="AD83" s="67" t="e">
        <f t="shared" si="36"/>
        <v>#DIV/0!</v>
      </c>
      <c r="AE83" s="67">
        <f t="shared" si="37"/>
        <v>0</v>
      </c>
      <c r="AF83" s="67" t="e">
        <f t="shared" si="38"/>
        <v>#DIV/0!</v>
      </c>
      <c r="AG83" s="67" t="e">
        <f t="shared" si="39"/>
        <v>#DIV/0!</v>
      </c>
      <c r="AH83" s="66">
        <f>-PV('NG AC'!$B$1,HER!H83,HER!K83)*HER!B83</f>
        <v>0</v>
      </c>
      <c r="AI83" s="67" t="e">
        <f t="shared" si="40"/>
        <v>#DIV/0!</v>
      </c>
      <c r="AJ83" s="67" t="e">
        <f t="shared" si="41"/>
        <v>#DIV/0!</v>
      </c>
      <c r="AK83" s="66">
        <f>B83*F83*H83*'Electric AC'!$BE$1</f>
        <v>0</v>
      </c>
      <c r="AL83" s="67">
        <f>B83*G83*H83*'Electric AC'!$BE$33</f>
        <v>0</v>
      </c>
      <c r="AM83" s="82"/>
      <c r="AN83" s="82"/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AC'!$E$4:$I$43,4)*HER!G84,IF(D84="Winter",VLOOKUP(HER!H84,'NG AC'!$E$3:$I$43,5)*HER!G84,IF(D84="NA",0,0)))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AC'!$B$1,HER!H84,HER!K84)*-1)+HER!J84)/HER!E84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f t="shared" si="34"/>
        <v>0</v>
      </c>
      <c r="AC84" s="67" t="e">
        <f t="shared" si="35"/>
        <v>#DIV/0!</v>
      </c>
      <c r="AD84" s="67" t="e">
        <f t="shared" si="36"/>
        <v>#DIV/0!</v>
      </c>
      <c r="AE84" s="67">
        <f t="shared" si="37"/>
        <v>0</v>
      </c>
      <c r="AF84" s="67" t="e">
        <f t="shared" si="38"/>
        <v>#DIV/0!</v>
      </c>
      <c r="AG84" s="67" t="e">
        <f t="shared" si="39"/>
        <v>#DIV/0!</v>
      </c>
      <c r="AH84" s="66">
        <f>-PV('NG AC'!$B$1,HER!H84,HER!K84)*HER!B84</f>
        <v>0</v>
      </c>
      <c r="AI84" s="67" t="e">
        <f t="shared" si="40"/>
        <v>#DIV/0!</v>
      </c>
      <c r="AJ84" s="67" t="e">
        <f t="shared" si="41"/>
        <v>#DIV/0!</v>
      </c>
      <c r="AK84" s="66">
        <f>B84*F84*H84*'Electric AC'!$BE$1</f>
        <v>0</v>
      </c>
      <c r="AL84" s="67">
        <f>B84*G84*H84*'Electric AC'!$BE$33</f>
        <v>0</v>
      </c>
      <c r="AM84" s="82"/>
      <c r="AN84" s="82"/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AC'!$E$4:$I$43,4)*HER!G85,IF(D85="Winter",VLOOKUP(HER!H85,'NG AC'!$E$3:$I$43,5)*HER!G85,IF(D85="NA",0,0)))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AC'!$B$1,HER!H85,HER!K85)*-1)+HER!J85)/HER!E85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f t="shared" si="34"/>
        <v>0</v>
      </c>
      <c r="AC85" s="67" t="e">
        <f t="shared" si="35"/>
        <v>#DIV/0!</v>
      </c>
      <c r="AD85" s="67" t="e">
        <f t="shared" si="36"/>
        <v>#DIV/0!</v>
      </c>
      <c r="AE85" s="67">
        <f t="shared" si="37"/>
        <v>0</v>
      </c>
      <c r="AF85" s="67" t="e">
        <f t="shared" si="38"/>
        <v>#DIV/0!</v>
      </c>
      <c r="AG85" s="67" t="e">
        <f t="shared" si="39"/>
        <v>#DIV/0!</v>
      </c>
      <c r="AH85" s="66">
        <f>-PV('NG AC'!$B$1,HER!H85,HER!K85)*HER!B85</f>
        <v>0</v>
      </c>
      <c r="AI85" s="67" t="e">
        <f t="shared" si="40"/>
        <v>#DIV/0!</v>
      </c>
      <c r="AJ85" s="67" t="e">
        <f t="shared" si="41"/>
        <v>#DIV/0!</v>
      </c>
      <c r="AK85" s="66">
        <f>B85*F85*H85*'Electric AC'!$BE$1</f>
        <v>0</v>
      </c>
      <c r="AL85" s="67">
        <f>B85*G85*H85*'Electric AC'!$BE$33</f>
        <v>0</v>
      </c>
      <c r="AM85" s="82"/>
      <c r="AN85" s="82"/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AC'!$E$4:$I$43,4)*HER!G86,IF(D86="Winter",VLOOKUP(HER!H86,'NG AC'!$E$3:$I$43,5)*HER!G86,IF(D86="NA",0,0)))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AC'!$B$1,HER!H86,HER!K86)*-1)+HER!J86)/HER!E86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f t="shared" si="34"/>
        <v>0</v>
      </c>
      <c r="AC86" s="67" t="e">
        <f t="shared" si="35"/>
        <v>#DIV/0!</v>
      </c>
      <c r="AD86" s="67" t="e">
        <f t="shared" si="36"/>
        <v>#DIV/0!</v>
      </c>
      <c r="AE86" s="67">
        <f t="shared" si="37"/>
        <v>0</v>
      </c>
      <c r="AF86" s="67" t="e">
        <f t="shared" si="38"/>
        <v>#DIV/0!</v>
      </c>
      <c r="AG86" s="67" t="e">
        <f t="shared" si="39"/>
        <v>#DIV/0!</v>
      </c>
      <c r="AH86" s="66">
        <f>-PV('NG AC'!$B$1,HER!H86,HER!K86)*HER!B86</f>
        <v>0</v>
      </c>
      <c r="AI86" s="67" t="e">
        <f t="shared" si="40"/>
        <v>#DIV/0!</v>
      </c>
      <c r="AJ86" s="67" t="e">
        <f t="shared" si="41"/>
        <v>#DIV/0!</v>
      </c>
      <c r="AK86" s="66">
        <f>B86*F86*H86*'Electric AC'!$BE$1</f>
        <v>0</v>
      </c>
      <c r="AL86" s="67">
        <f>B86*G86*H86*'Electric AC'!$BE$33</f>
        <v>0</v>
      </c>
      <c r="AM86" s="82"/>
      <c r="AN86" s="82"/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AC'!$E$4:$I$43,4)*HER!G87,IF(D87="Winter",VLOOKUP(HER!H87,'NG AC'!$E$3:$I$43,5)*HER!G87,IF(D87="NA",0,0)))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AC'!$B$1,HER!H87,HER!K87)*-1)+HER!J87)/HER!E87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f t="shared" si="34"/>
        <v>0</v>
      </c>
      <c r="AC87" s="67" t="e">
        <f t="shared" si="35"/>
        <v>#DIV/0!</v>
      </c>
      <c r="AD87" s="67" t="e">
        <f t="shared" si="36"/>
        <v>#DIV/0!</v>
      </c>
      <c r="AE87" s="67">
        <f t="shared" si="37"/>
        <v>0</v>
      </c>
      <c r="AF87" s="67" t="e">
        <f t="shared" si="38"/>
        <v>#DIV/0!</v>
      </c>
      <c r="AG87" s="67" t="e">
        <f t="shared" si="39"/>
        <v>#DIV/0!</v>
      </c>
      <c r="AH87" s="66">
        <f>-PV('NG AC'!$B$1,HER!H87,HER!K87)*HER!B87</f>
        <v>0</v>
      </c>
      <c r="AI87" s="67" t="e">
        <f t="shared" si="40"/>
        <v>#DIV/0!</v>
      </c>
      <c r="AJ87" s="67" t="e">
        <f t="shared" si="41"/>
        <v>#DIV/0!</v>
      </c>
      <c r="AK87" s="66">
        <f>B87*F87*H87*'Electric AC'!$BE$1</f>
        <v>0</v>
      </c>
      <c r="AL87" s="67">
        <f>B87*G87*H87*'Electric AC'!$BE$33</f>
        <v>0</v>
      </c>
      <c r="AM87" s="82"/>
      <c r="AN87" s="82"/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AC'!$E$4:$I$43,4)*HER!G88,IF(D88="Winter",VLOOKUP(HER!H88,'NG AC'!$E$3:$I$43,5)*HER!G88,IF(D88="NA",0,0)))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AC'!$B$1,HER!H88,HER!K88)*-1)+HER!J88)/HER!E88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f t="shared" si="34"/>
        <v>0</v>
      </c>
      <c r="AC88" s="67" t="e">
        <f t="shared" si="35"/>
        <v>#DIV/0!</v>
      </c>
      <c r="AD88" s="67" t="e">
        <f t="shared" si="36"/>
        <v>#DIV/0!</v>
      </c>
      <c r="AE88" s="67">
        <f t="shared" si="37"/>
        <v>0</v>
      </c>
      <c r="AF88" s="67" t="e">
        <f t="shared" si="38"/>
        <v>#DIV/0!</v>
      </c>
      <c r="AG88" s="67" t="e">
        <f t="shared" si="39"/>
        <v>#DIV/0!</v>
      </c>
      <c r="AH88" s="66">
        <f>-PV('NG AC'!$B$1,HER!H88,HER!K88)*HER!B88</f>
        <v>0</v>
      </c>
      <c r="AI88" s="67" t="e">
        <f t="shared" si="40"/>
        <v>#DIV/0!</v>
      </c>
      <c r="AJ88" s="67" t="e">
        <f t="shared" si="41"/>
        <v>#DIV/0!</v>
      </c>
      <c r="AK88" s="66">
        <f>B88*F88*H88*'Electric AC'!$BE$1</f>
        <v>0</v>
      </c>
      <c r="AL88" s="67">
        <f>B88*G88*H88*'Electric AC'!$BE$33</f>
        <v>0</v>
      </c>
      <c r="AM88" s="82"/>
      <c r="AN88" s="82"/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AC'!$E$4:$I$43,4)*HER!G89,IF(D89="Winter",VLOOKUP(HER!H89,'NG AC'!$E$3:$I$43,5)*HER!G89,IF(D89="NA",0,0)))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AC'!$B$1,HER!H89,HER!K89)*-1)+HER!J89)/HER!E89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f t="shared" si="34"/>
        <v>0</v>
      </c>
      <c r="AC89" s="67" t="e">
        <f t="shared" si="35"/>
        <v>#DIV/0!</v>
      </c>
      <c r="AD89" s="67" t="e">
        <f t="shared" si="36"/>
        <v>#DIV/0!</v>
      </c>
      <c r="AE89" s="67">
        <f t="shared" si="37"/>
        <v>0</v>
      </c>
      <c r="AF89" s="67" t="e">
        <f t="shared" si="38"/>
        <v>#DIV/0!</v>
      </c>
      <c r="AG89" s="67" t="e">
        <f t="shared" si="39"/>
        <v>#DIV/0!</v>
      </c>
      <c r="AH89" s="66">
        <f>-PV('NG AC'!$B$1,HER!H89,HER!K89)*HER!B89</f>
        <v>0</v>
      </c>
      <c r="AI89" s="67" t="e">
        <f t="shared" si="40"/>
        <v>#DIV/0!</v>
      </c>
      <c r="AJ89" s="67" t="e">
        <f t="shared" si="41"/>
        <v>#DIV/0!</v>
      </c>
      <c r="AK89" s="66">
        <f>B89*F89*H89*'Electric AC'!$BE$1</f>
        <v>0</v>
      </c>
      <c r="AL89" s="67">
        <f>B89*G89*H89*'Electric AC'!$BE$33</f>
        <v>0</v>
      </c>
      <c r="AM89" s="82"/>
      <c r="AN89" s="82"/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AC'!$E$4:$I$43,4)*HER!G90,IF(D90="Winter",VLOOKUP(HER!H90,'NG AC'!$E$3:$I$43,5)*HER!G90,IF(D90="NA",0,0)))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AC'!$B$1,HER!H90,HER!K90)*-1)+HER!J90)/HER!E90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f t="shared" si="34"/>
        <v>0</v>
      </c>
      <c r="AC90" s="67" t="e">
        <f t="shared" si="35"/>
        <v>#DIV/0!</v>
      </c>
      <c r="AD90" s="67" t="e">
        <f t="shared" si="36"/>
        <v>#DIV/0!</v>
      </c>
      <c r="AE90" s="67">
        <f t="shared" si="37"/>
        <v>0</v>
      </c>
      <c r="AF90" s="67" t="e">
        <f t="shared" si="38"/>
        <v>#DIV/0!</v>
      </c>
      <c r="AG90" s="67" t="e">
        <f t="shared" si="39"/>
        <v>#DIV/0!</v>
      </c>
      <c r="AH90" s="66">
        <f>-PV('NG AC'!$B$1,HER!H90,HER!K90)*HER!B90</f>
        <v>0</v>
      </c>
      <c r="AI90" s="67" t="e">
        <f t="shared" si="40"/>
        <v>#DIV/0!</v>
      </c>
      <c r="AJ90" s="67" t="e">
        <f t="shared" si="41"/>
        <v>#DIV/0!</v>
      </c>
      <c r="AK90" s="66">
        <f>B90*F90*H90*'Electric AC'!$BE$1</f>
        <v>0</v>
      </c>
      <c r="AL90" s="67">
        <f>B90*G90*H90*'Electric AC'!$BE$33</f>
        <v>0</v>
      </c>
      <c r="AM90" s="82"/>
      <c r="AN90" s="82"/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AC'!$E$4:$I$43,4)*HER!G91,IF(D91="Winter",VLOOKUP(HER!H91,'NG AC'!$E$3:$I$43,5)*HER!G91,IF(D91="NA",0,0)))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AC'!$B$1,HER!H91,HER!K91)*-1)+HER!J91)/HER!E91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f t="shared" si="34"/>
        <v>0</v>
      </c>
      <c r="AC91" s="67" t="e">
        <f t="shared" si="35"/>
        <v>#DIV/0!</v>
      </c>
      <c r="AD91" s="67" t="e">
        <f t="shared" si="36"/>
        <v>#DIV/0!</v>
      </c>
      <c r="AE91" s="67">
        <f t="shared" si="37"/>
        <v>0</v>
      </c>
      <c r="AF91" s="67" t="e">
        <f t="shared" si="38"/>
        <v>#DIV/0!</v>
      </c>
      <c r="AG91" s="67" t="e">
        <f t="shared" si="39"/>
        <v>#DIV/0!</v>
      </c>
      <c r="AH91" s="66">
        <f>-PV('NG AC'!$B$1,HER!H91,HER!K91)*HER!B91</f>
        <v>0</v>
      </c>
      <c r="AI91" s="67" t="e">
        <f t="shared" si="40"/>
        <v>#DIV/0!</v>
      </c>
      <c r="AJ91" s="67" t="e">
        <f t="shared" si="41"/>
        <v>#DIV/0!</v>
      </c>
      <c r="AK91" s="66">
        <f>B91*F91*H91*'Electric AC'!$BE$1</f>
        <v>0</v>
      </c>
      <c r="AL91" s="67">
        <f>B91*G91*H91*'Electric AC'!$BE$33</f>
        <v>0</v>
      </c>
      <c r="AM91" s="82"/>
      <c r="AN91" s="82"/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AC'!$E$4:$I$43,4)*HER!G92,IF(D92="Winter",VLOOKUP(HER!H92,'NG AC'!$E$3:$I$43,5)*HER!G92,IF(D92="NA",0,0)))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AC'!$B$1,HER!H92,HER!K92)*-1)+HER!J92)/HER!E92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f t="shared" si="34"/>
        <v>0</v>
      </c>
      <c r="AC92" s="67" t="e">
        <f t="shared" si="35"/>
        <v>#DIV/0!</v>
      </c>
      <c r="AD92" s="67" t="e">
        <f t="shared" si="36"/>
        <v>#DIV/0!</v>
      </c>
      <c r="AE92" s="67">
        <f t="shared" si="37"/>
        <v>0</v>
      </c>
      <c r="AF92" s="67" t="e">
        <f t="shared" si="38"/>
        <v>#DIV/0!</v>
      </c>
      <c r="AG92" s="67" t="e">
        <f t="shared" si="39"/>
        <v>#DIV/0!</v>
      </c>
      <c r="AH92" s="66">
        <f>-PV('NG AC'!$B$1,HER!H92,HER!K92)*HER!B92</f>
        <v>0</v>
      </c>
      <c r="AI92" s="67" t="e">
        <f t="shared" si="40"/>
        <v>#DIV/0!</v>
      </c>
      <c r="AJ92" s="67" t="e">
        <f t="shared" si="41"/>
        <v>#DIV/0!</v>
      </c>
      <c r="AK92" s="66">
        <f>B92*F92*H92*'Electric AC'!$BE$1</f>
        <v>0</v>
      </c>
      <c r="AL92" s="67">
        <f>B92*G92*H92*'Electric AC'!$BE$33</f>
        <v>0</v>
      </c>
      <c r="AM92" s="82"/>
      <c r="AN92" s="82"/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AC'!$E$4:$I$43,4)*HER!G93,IF(D93="Winter",VLOOKUP(HER!H93,'NG AC'!$E$3:$I$43,5)*HER!G93,IF(D93="NA",0,0)))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AC'!$B$1,HER!H93,HER!K93)*-1)+HER!J93)/HER!E93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f t="shared" si="34"/>
        <v>0</v>
      </c>
      <c r="AC93" s="67" t="e">
        <f t="shared" si="35"/>
        <v>#DIV/0!</v>
      </c>
      <c r="AD93" s="67" t="e">
        <f t="shared" si="36"/>
        <v>#DIV/0!</v>
      </c>
      <c r="AE93" s="67">
        <f t="shared" si="37"/>
        <v>0</v>
      </c>
      <c r="AF93" s="67" t="e">
        <f t="shared" si="38"/>
        <v>#DIV/0!</v>
      </c>
      <c r="AG93" s="67" t="e">
        <f t="shared" si="39"/>
        <v>#DIV/0!</v>
      </c>
      <c r="AH93" s="66">
        <f>-PV('NG AC'!$B$1,HER!H93,HER!K93)*HER!B93</f>
        <v>0</v>
      </c>
      <c r="AI93" s="67" t="e">
        <f t="shared" si="40"/>
        <v>#DIV/0!</v>
      </c>
      <c r="AJ93" s="67" t="e">
        <f t="shared" si="41"/>
        <v>#DIV/0!</v>
      </c>
      <c r="AK93" s="66">
        <f>B93*F93*H93*'Electric AC'!$BE$1</f>
        <v>0</v>
      </c>
      <c r="AL93" s="67">
        <f>B93*G93*H93*'Electric AC'!$BE$33</f>
        <v>0</v>
      </c>
      <c r="AM93" s="82"/>
      <c r="AN93" s="82"/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AC'!$E$4:$I$43,4)*HER!G94,IF(D94="Winter",VLOOKUP(HER!H94,'NG AC'!$E$3:$I$43,5)*HER!G94,IF(D94="NA",0,0)))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AC'!$B$1,HER!H94,HER!K94)*-1)+HER!J94)/HER!E94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f t="shared" si="34"/>
        <v>0</v>
      </c>
      <c r="AC94" s="67" t="e">
        <f t="shared" si="35"/>
        <v>#DIV/0!</v>
      </c>
      <c r="AD94" s="67" t="e">
        <f t="shared" si="36"/>
        <v>#DIV/0!</v>
      </c>
      <c r="AE94" s="67">
        <f t="shared" si="37"/>
        <v>0</v>
      </c>
      <c r="AF94" s="67" t="e">
        <f t="shared" si="38"/>
        <v>#DIV/0!</v>
      </c>
      <c r="AG94" s="67" t="e">
        <f t="shared" si="39"/>
        <v>#DIV/0!</v>
      </c>
      <c r="AH94" s="66">
        <f>-PV('NG AC'!$B$1,HER!H94,HER!K94)*HER!B94</f>
        <v>0</v>
      </c>
      <c r="AI94" s="67" t="e">
        <f t="shared" si="40"/>
        <v>#DIV/0!</v>
      </c>
      <c r="AJ94" s="67" t="e">
        <f t="shared" si="41"/>
        <v>#DIV/0!</v>
      </c>
      <c r="AK94" s="66">
        <f>B94*F94*H94*'Electric AC'!$BE$1</f>
        <v>0</v>
      </c>
      <c r="AL94" s="67">
        <f>B94*G94*H94*'Electric AC'!$BE$33</f>
        <v>0</v>
      </c>
      <c r="AM94" s="82"/>
      <c r="AN94" s="82"/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AC'!$E$4:$I$43,4)*HER!G95,IF(D95="Winter",VLOOKUP(HER!H95,'NG AC'!$E$3:$I$43,5)*HER!G95,IF(D95="NA",0,0)))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AC'!$B$1,HER!H95,HER!K95)*-1)+HER!J95)/HER!E95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f t="shared" si="34"/>
        <v>0</v>
      </c>
      <c r="AC95" s="67" t="e">
        <f t="shared" si="35"/>
        <v>#DIV/0!</v>
      </c>
      <c r="AD95" s="67" t="e">
        <f t="shared" si="36"/>
        <v>#DIV/0!</v>
      </c>
      <c r="AE95" s="67">
        <f t="shared" si="37"/>
        <v>0</v>
      </c>
      <c r="AF95" s="67" t="e">
        <f t="shared" si="38"/>
        <v>#DIV/0!</v>
      </c>
      <c r="AG95" s="67" t="e">
        <f t="shared" si="39"/>
        <v>#DIV/0!</v>
      </c>
      <c r="AH95" s="66">
        <f>-PV('NG AC'!$B$1,HER!H95,HER!K95)*HER!B95</f>
        <v>0</v>
      </c>
      <c r="AI95" s="67" t="e">
        <f t="shared" si="40"/>
        <v>#DIV/0!</v>
      </c>
      <c r="AJ95" s="67" t="e">
        <f t="shared" si="41"/>
        <v>#DIV/0!</v>
      </c>
      <c r="AK95" s="66">
        <f>B95*F95*H95*'Electric AC'!$BE$1</f>
        <v>0</v>
      </c>
      <c r="AL95" s="67">
        <f>B95*G95*H95*'Electric AC'!$BE$33</f>
        <v>0</v>
      </c>
      <c r="AM95" s="82"/>
      <c r="AN95" s="82"/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AC'!$E$4:$I$43,4)*HER!G96,IF(D96="Winter",VLOOKUP(HER!H96,'NG AC'!$E$3:$I$43,5)*HER!G96,IF(D96="NA",0,0)))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AC'!$B$1,HER!H96,HER!K96)*-1)+HER!J96)/HER!E96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f t="shared" si="34"/>
        <v>0</v>
      </c>
      <c r="AC96" s="67" t="e">
        <f t="shared" si="35"/>
        <v>#DIV/0!</v>
      </c>
      <c r="AD96" s="67" t="e">
        <f t="shared" si="36"/>
        <v>#DIV/0!</v>
      </c>
      <c r="AE96" s="67">
        <f t="shared" si="37"/>
        <v>0</v>
      </c>
      <c r="AF96" s="67" t="e">
        <f t="shared" si="38"/>
        <v>#DIV/0!</v>
      </c>
      <c r="AG96" s="67" t="e">
        <f t="shared" si="39"/>
        <v>#DIV/0!</v>
      </c>
      <c r="AH96" s="66">
        <f>-PV('NG AC'!$B$1,HER!H96,HER!K96)*HER!B96</f>
        <v>0</v>
      </c>
      <c r="AI96" s="67" t="e">
        <f t="shared" si="40"/>
        <v>#DIV/0!</v>
      </c>
      <c r="AJ96" s="67" t="e">
        <f t="shared" si="41"/>
        <v>#DIV/0!</v>
      </c>
      <c r="AK96" s="66">
        <f>B96*F96*H96*'Electric AC'!$BE$1</f>
        <v>0</v>
      </c>
      <c r="AL96" s="67">
        <f>B96*G96*H96*'Electric AC'!$BE$33</f>
        <v>0</v>
      </c>
      <c r="AM96" s="82"/>
      <c r="AN96" s="82"/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AC'!$E$4:$I$43,4)*HER!G97,IF(D97="Winter",VLOOKUP(HER!H97,'NG AC'!$E$3:$I$43,5)*HER!G97,IF(D97="NA",0,0)))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AC'!$B$1,HER!H97,HER!K97)*-1)+HER!J97)/HER!E97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f t="shared" si="34"/>
        <v>0</v>
      </c>
      <c r="AC97" s="67" t="e">
        <f t="shared" si="35"/>
        <v>#DIV/0!</v>
      </c>
      <c r="AD97" s="67" t="e">
        <f t="shared" si="36"/>
        <v>#DIV/0!</v>
      </c>
      <c r="AE97" s="67">
        <f t="shared" si="37"/>
        <v>0</v>
      </c>
      <c r="AF97" s="67" t="e">
        <f t="shared" si="38"/>
        <v>#DIV/0!</v>
      </c>
      <c r="AG97" s="67" t="e">
        <f t="shared" si="39"/>
        <v>#DIV/0!</v>
      </c>
      <c r="AH97" s="66">
        <f>-PV('NG AC'!$B$1,HER!H97,HER!K97)*HER!B97</f>
        <v>0</v>
      </c>
      <c r="AI97" s="67" t="e">
        <f t="shared" si="40"/>
        <v>#DIV/0!</v>
      </c>
      <c r="AJ97" s="67" t="e">
        <f t="shared" si="41"/>
        <v>#DIV/0!</v>
      </c>
      <c r="AK97" s="66">
        <f>B97*F97*H97*'Electric AC'!$BE$1</f>
        <v>0</v>
      </c>
      <c r="AL97" s="67">
        <f>B97*G97*H97*'Electric AC'!$BE$33</f>
        <v>0</v>
      </c>
      <c r="AM97" s="82"/>
      <c r="AN97" s="82"/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AC'!$E$4:$I$43,4)*HER!G98,IF(D98="Winter",VLOOKUP(HER!H98,'NG AC'!$E$3:$I$43,5)*HER!G98,IF(D98="NA",0,0)))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AC'!$B$1,HER!H98,HER!K98)*-1)+HER!J98)/HER!E98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f t="shared" si="34"/>
        <v>0</v>
      </c>
      <c r="AC98" s="67" t="e">
        <f t="shared" si="35"/>
        <v>#DIV/0!</v>
      </c>
      <c r="AD98" s="67" t="e">
        <f t="shared" si="36"/>
        <v>#DIV/0!</v>
      </c>
      <c r="AE98" s="67">
        <f t="shared" si="37"/>
        <v>0</v>
      </c>
      <c r="AF98" s="67" t="e">
        <f t="shared" si="38"/>
        <v>#DIV/0!</v>
      </c>
      <c r="AG98" s="67" t="e">
        <f t="shared" si="39"/>
        <v>#DIV/0!</v>
      </c>
      <c r="AH98" s="66">
        <f>-PV('NG AC'!$B$1,HER!H98,HER!K98)*HER!B98</f>
        <v>0</v>
      </c>
      <c r="AI98" s="67" t="e">
        <f t="shared" si="40"/>
        <v>#DIV/0!</v>
      </c>
      <c r="AJ98" s="67" t="e">
        <f t="shared" si="41"/>
        <v>#DIV/0!</v>
      </c>
      <c r="AK98" s="66">
        <f>B98*F98*H98*'Electric AC'!$BE$1</f>
        <v>0</v>
      </c>
      <c r="AL98" s="67">
        <f>B98*G98*H98*'Electric AC'!$BE$33</f>
        <v>0</v>
      </c>
      <c r="AM98" s="82"/>
      <c r="AN98" s="82"/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AC'!$E$4:$I$43,4)*HER!G99,IF(D99="Winter",VLOOKUP(HER!H99,'NG AC'!$E$3:$I$43,5)*HER!G99,IF(D99="NA",0,0)))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AC'!$B$1,HER!H99,HER!K99)*-1)+HER!J99)/HER!E99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f t="shared" si="34"/>
        <v>0</v>
      </c>
      <c r="AC99" s="67" t="e">
        <f t="shared" si="35"/>
        <v>#DIV/0!</v>
      </c>
      <c r="AD99" s="67" t="e">
        <f t="shared" si="36"/>
        <v>#DIV/0!</v>
      </c>
      <c r="AE99" s="67">
        <f t="shared" si="37"/>
        <v>0</v>
      </c>
      <c r="AF99" s="67" t="e">
        <f t="shared" si="38"/>
        <v>#DIV/0!</v>
      </c>
      <c r="AG99" s="67" t="e">
        <f t="shared" si="39"/>
        <v>#DIV/0!</v>
      </c>
      <c r="AH99" s="66">
        <f>-PV('NG AC'!$B$1,HER!H99,HER!K99)*HER!B99</f>
        <v>0</v>
      </c>
      <c r="AI99" s="67" t="e">
        <f t="shared" si="40"/>
        <v>#DIV/0!</v>
      </c>
      <c r="AJ99" s="67" t="e">
        <f t="shared" si="41"/>
        <v>#DIV/0!</v>
      </c>
      <c r="AK99" s="66">
        <f>B99*F99*H99*'Electric AC'!$BE$1</f>
        <v>0</v>
      </c>
      <c r="AL99" s="67">
        <f>B99*G99*H99*'Electric AC'!$BE$33</f>
        <v>0</v>
      </c>
      <c r="AM99" s="82"/>
      <c r="AN99" s="82"/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AC'!$E$4:$I$43,4)*HER!G100,IF(D100="Winter",VLOOKUP(HER!H100,'NG AC'!$E$3:$I$43,5)*HER!G100,IF(D100="NA",0,0)))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AC'!$B$1,HER!H100,HER!K100)*-1)+HER!J100)/HER!E100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f t="shared" si="34"/>
        <v>0</v>
      </c>
      <c r="AC100" s="67" t="e">
        <f t="shared" si="35"/>
        <v>#DIV/0!</v>
      </c>
      <c r="AD100" s="67" t="e">
        <f t="shared" si="36"/>
        <v>#DIV/0!</v>
      </c>
      <c r="AE100" s="67">
        <f t="shared" si="37"/>
        <v>0</v>
      </c>
      <c r="AF100" s="67" t="e">
        <f t="shared" si="38"/>
        <v>#DIV/0!</v>
      </c>
      <c r="AG100" s="67" t="e">
        <f t="shared" si="39"/>
        <v>#DIV/0!</v>
      </c>
      <c r="AH100" s="66">
        <f>-PV('NG AC'!$B$1,HER!H100,HER!K100)*HER!B100</f>
        <v>0</v>
      </c>
      <c r="AI100" s="67" t="e">
        <f t="shared" si="40"/>
        <v>#DIV/0!</v>
      </c>
      <c r="AJ100" s="67" t="e">
        <f t="shared" si="41"/>
        <v>#DIV/0!</v>
      </c>
      <c r="AK100" s="66">
        <f>B100*F100*H100*'Electric AC'!$BE$1</f>
        <v>0</v>
      </c>
      <c r="AL100" s="67">
        <f>B100*G100*H100*'Electric AC'!$BE$33</f>
        <v>0</v>
      </c>
      <c r="AM100" s="82"/>
      <c r="AN100" s="82"/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AC'!$E$4:$I$43,4)*HER!G101,IF(D101="Winter",VLOOKUP(HER!H101,'NG AC'!$E$3:$I$43,5)*HER!G101,IF(D101="NA",0,0)))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AC'!$B$1,HER!H101,HER!K101)*-1)+HER!J101)/HER!E101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f t="shared" si="34"/>
        <v>0</v>
      </c>
      <c r="AC101" s="67" t="e">
        <f t="shared" si="35"/>
        <v>#DIV/0!</v>
      </c>
      <c r="AD101" s="67" t="e">
        <f t="shared" si="36"/>
        <v>#DIV/0!</v>
      </c>
      <c r="AE101" s="67">
        <f t="shared" si="37"/>
        <v>0</v>
      </c>
      <c r="AF101" s="67" t="e">
        <f t="shared" si="38"/>
        <v>#DIV/0!</v>
      </c>
      <c r="AG101" s="67" t="e">
        <f t="shared" si="39"/>
        <v>#DIV/0!</v>
      </c>
      <c r="AH101" s="66">
        <f>-PV('NG AC'!$B$1,HER!H101,HER!K101)*HER!B101</f>
        <v>0</v>
      </c>
      <c r="AI101" s="67" t="e">
        <f t="shared" si="40"/>
        <v>#DIV/0!</v>
      </c>
      <c r="AJ101" s="67" t="e">
        <f t="shared" si="41"/>
        <v>#DIV/0!</v>
      </c>
      <c r="AK101" s="66">
        <f>B101*F101*H101*'Electric AC'!$BE$1</f>
        <v>0</v>
      </c>
      <c r="AL101" s="67">
        <f>B101*G101*H101*'Electric AC'!$BE$33</f>
        <v>0</v>
      </c>
      <c r="AM101" s="82"/>
      <c r="AN101" s="82"/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AC'!$E$4:$I$43,4)*HER!G102,IF(D102="Winter",VLOOKUP(HER!H102,'NG AC'!$E$3:$I$43,5)*HER!G102,IF(D102="NA",0,0)))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AC'!$B$1,HER!H102,HER!K102)*-1)+HER!J102)/HER!E102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f t="shared" si="34"/>
        <v>0</v>
      </c>
      <c r="AC102" s="67" t="e">
        <f t="shared" si="35"/>
        <v>#DIV/0!</v>
      </c>
      <c r="AD102" s="67" t="e">
        <f t="shared" si="36"/>
        <v>#DIV/0!</v>
      </c>
      <c r="AE102" s="67">
        <f t="shared" si="37"/>
        <v>0</v>
      </c>
      <c r="AF102" s="67" t="e">
        <f t="shared" si="38"/>
        <v>#DIV/0!</v>
      </c>
      <c r="AG102" s="67" t="e">
        <f t="shared" si="39"/>
        <v>#DIV/0!</v>
      </c>
      <c r="AH102" s="66">
        <f>-PV('NG AC'!$B$1,HER!H102,HER!K102)*HER!B102</f>
        <v>0</v>
      </c>
      <c r="AI102" s="67" t="e">
        <f t="shared" si="40"/>
        <v>#DIV/0!</v>
      </c>
      <c r="AJ102" s="67" t="e">
        <f t="shared" si="41"/>
        <v>#DIV/0!</v>
      </c>
      <c r="AK102" s="66">
        <f>B102*F102*H102*'Electric AC'!$BE$1</f>
        <v>0</v>
      </c>
      <c r="AL102" s="67">
        <f>B102*G102*H102*'Electric AC'!$BE$33</f>
        <v>0</v>
      </c>
      <c r="AM102" s="82"/>
      <c r="AN102" s="82"/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5000</v>
      </c>
      <c r="U103" s="29">
        <f t="shared" ref="U103:AL103" si="42">SUMIF(U4:U102,"&lt;&gt;#DIV/0!")</f>
        <v>0</v>
      </c>
      <c r="V103" s="29">
        <f t="shared" si="42"/>
        <v>424.29966095114457</v>
      </c>
      <c r="W103" s="29">
        <f t="shared" si="42"/>
        <v>0</v>
      </c>
      <c r="X103" s="29">
        <f t="shared" si="42"/>
        <v>0.01</v>
      </c>
      <c r="Y103" s="29">
        <f t="shared" si="42"/>
        <v>0</v>
      </c>
      <c r="Z103" s="29">
        <f t="shared" si="42"/>
        <v>0.01</v>
      </c>
      <c r="AA103" s="29">
        <f t="shared" si="42"/>
        <v>0</v>
      </c>
      <c r="AB103" s="63">
        <f t="shared" si="34"/>
        <v>0</v>
      </c>
      <c r="AC103" s="29">
        <f t="shared" si="42"/>
        <v>250541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765.86818181818171</v>
      </c>
      <c r="AL103" s="29">
        <f t="shared" si="42"/>
        <v>0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103"/>
  <sheetViews>
    <sheetView zoomScaleNormal="100" workbookViewId="0">
      <pane xSplit="1" ySplit="3" topLeftCell="Q4" activePane="bottomRight" state="frozenSplit"/>
      <selection activeCell="B105" sqref="B105"/>
      <selection pane="topRight" activeCell="I1" sqref="I1"/>
      <selection pane="bottomLeft" activeCell="A20" sqref="A20"/>
      <selection pane="bottomRight" activeCell="B15" sqref="B15"/>
    </sheetView>
  </sheetViews>
  <sheetFormatPr defaultRowHeight="15" x14ac:dyDescent="0.25"/>
  <cols>
    <col min="1" max="1" width="34.42578125" style="71" customWidth="1"/>
    <col min="2" max="2" width="13.140625" style="71" bestFit="1" customWidth="1"/>
    <col min="3" max="3" width="17.7109375" style="71" bestFit="1" customWidth="1"/>
    <col min="4" max="4" width="19.42578125" style="71" customWidth="1"/>
    <col min="5" max="5" width="17.28515625" style="71" customWidth="1"/>
    <col min="6" max="6" width="10.28515625" style="71" bestFit="1" customWidth="1"/>
    <col min="7" max="8" width="9.140625" style="71"/>
    <col min="9" max="9" width="10.5703125" style="71" bestFit="1" customWidth="1"/>
    <col min="10" max="10" width="12.5703125" style="71" bestFit="1" customWidth="1"/>
    <col min="11" max="11" width="9.140625" style="71"/>
    <col min="12" max="12" width="11.140625" style="71" customWidth="1"/>
    <col min="13" max="13" width="11.5703125" style="71" customWidth="1"/>
    <col min="14" max="14" width="10.7109375" style="71" customWidth="1"/>
    <col min="15" max="15" width="9.140625" style="71" customWidth="1"/>
    <col min="16" max="16" width="10.7109375" style="71" customWidth="1"/>
    <col min="17" max="17" width="9.140625" style="71"/>
    <col min="18" max="18" width="11.7109375" style="71" customWidth="1"/>
    <col min="19" max="19" width="9.140625" style="71"/>
    <col min="20" max="20" width="10.140625" style="71" customWidth="1"/>
    <col min="21" max="21" width="9.5703125" style="71" bestFit="1" customWidth="1"/>
    <col min="22" max="22" width="10.5703125" style="71" bestFit="1" customWidth="1"/>
    <col min="23" max="23" width="10.28515625" style="71" customWidth="1"/>
    <col min="24" max="24" width="11.5703125" style="71" bestFit="1" customWidth="1"/>
    <col min="25" max="25" width="10.5703125" style="71" bestFit="1" customWidth="1"/>
    <col min="26" max="26" width="12.140625" style="71" customWidth="1"/>
    <col min="27" max="27" width="10.5703125" style="71" bestFit="1" customWidth="1"/>
    <col min="28" max="28" width="11.42578125" style="71" customWidth="1"/>
    <col min="29" max="29" width="11" style="71" customWidth="1"/>
    <col min="30" max="30" width="10.5703125" style="71" bestFit="1" customWidth="1"/>
    <col min="31" max="31" width="12.85546875" style="71" customWidth="1"/>
    <col min="32" max="32" width="13.140625" style="71" customWidth="1"/>
    <col min="33" max="33" width="9.140625" style="71"/>
    <col min="34" max="36" width="11.5703125" style="71" bestFit="1" customWidth="1"/>
    <col min="37" max="37" width="12.7109375" style="71" customWidth="1"/>
    <col min="38" max="38" width="11.5703125" style="71" bestFit="1" customWidth="1"/>
    <col min="39" max="54" width="9.140625" style="71"/>
    <col min="55" max="55" width="24.28515625" style="71" bestFit="1" customWidth="1"/>
    <col min="56" max="16384" width="9.140625" style="71"/>
  </cols>
  <sheetData>
    <row r="1" spans="1:55" ht="30" x14ac:dyDescent="0.25">
      <c r="A1" s="59" t="s">
        <v>901</v>
      </c>
      <c r="E1" s="64" t="s">
        <v>153</v>
      </c>
      <c r="F1" s="65" t="s">
        <v>154</v>
      </c>
      <c r="T1" s="59" t="s">
        <v>61</v>
      </c>
      <c r="BC1" s="71" t="s">
        <v>9</v>
      </c>
    </row>
    <row r="2" spans="1:55" x14ac:dyDescent="0.25">
      <c r="BC2" s="71" t="s">
        <v>10</v>
      </c>
    </row>
    <row r="3" spans="1:55" s="59" customFormat="1" ht="45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/>
      <c r="AN3" s="32"/>
      <c r="AO3" s="32"/>
      <c r="AP3" s="32"/>
      <c r="AQ3" s="32"/>
      <c r="BC3" s="61" t="s">
        <v>11</v>
      </c>
    </row>
    <row r="4" spans="1:55" x14ac:dyDescent="0.25">
      <c r="A4" s="62" t="s">
        <v>900</v>
      </c>
      <c r="B4" s="62">
        <v>54</v>
      </c>
      <c r="C4" s="62" t="s">
        <v>9</v>
      </c>
      <c r="D4" s="62" t="s">
        <v>39</v>
      </c>
      <c r="E4" s="63">
        <v>730</v>
      </c>
      <c r="F4" s="62">
        <v>620</v>
      </c>
      <c r="G4" s="62">
        <v>0</v>
      </c>
      <c r="H4" s="62">
        <v>20</v>
      </c>
      <c r="I4" s="63">
        <v>730</v>
      </c>
      <c r="J4" s="63">
        <v>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880.15782994731921</v>
      </c>
      <c r="M4" s="66">
        <f>IF(D4="Annual",VLOOKUP(H4,'NG AC'!$E$4:$I$43,4)*'WA LI wo Conv'!G4,IF(D4="Winter",VLOOKUP('WA LI wo Conv'!H4,'NG AC'!$E$3:$I$43,5)*'WA LI wo Conv'!G4,IF(D4="NA",0,0)))</f>
        <v>0</v>
      </c>
      <c r="N4" s="67">
        <f>IF(F4&lt;0,0,(L4/(L4+M4))*E4)</f>
        <v>730</v>
      </c>
      <c r="O4" s="67">
        <f>IF(F4&lt;0,E4,E4-N4)</f>
        <v>0</v>
      </c>
      <c r="P4" s="67">
        <f>IF(F4&lt;0,0,(L4/(L4+M4))*I4)</f>
        <v>730</v>
      </c>
      <c r="Q4" s="67">
        <f>I4-P4</f>
        <v>0</v>
      </c>
      <c r="R4" s="68">
        <f>(L4+M4+(PV('NG AC'!$B$1,'WA LI wo Conv'!H4,'WA LI wo Conv'!K4)*-1)+'WA LI wo Conv'!J4)/'WA LI wo Conv'!E4</f>
        <v>1.2056956574620812</v>
      </c>
      <c r="S4" s="68">
        <f>((L4+M4)/1.1)/I4</f>
        <v>1.0960869613291646</v>
      </c>
      <c r="T4" s="69">
        <f>F4*B4</f>
        <v>33480</v>
      </c>
      <c r="U4" s="68">
        <f>G4*B4</f>
        <v>0</v>
      </c>
      <c r="V4" s="68">
        <f>L4*B4</f>
        <v>47528.522817155237</v>
      </c>
      <c r="W4" s="68">
        <f>M4*B4</f>
        <v>0</v>
      </c>
      <c r="X4" s="67">
        <f>B4*N4</f>
        <v>39420</v>
      </c>
      <c r="Y4" s="67">
        <f>O4*B4</f>
        <v>0</v>
      </c>
      <c r="Z4" s="67">
        <f>B4*P4</f>
        <v>39420</v>
      </c>
      <c r="AA4" s="67">
        <f>B4*Q4</f>
        <v>0</v>
      </c>
      <c r="AB4" s="63">
        <f>I4*0.15*B4</f>
        <v>5913</v>
      </c>
      <c r="AC4" s="67">
        <f>IF(F4&lt;0,0,AB4*(L4/(L4+M4)))</f>
        <v>5913</v>
      </c>
      <c r="AD4" s="67">
        <f>AB4-AC4</f>
        <v>0</v>
      </c>
      <c r="AE4" s="67">
        <f>J4*B4</f>
        <v>0</v>
      </c>
      <c r="AF4" s="67">
        <f>IF(F4&lt;0,0,AE4*(L4/(L4+M4)))</f>
        <v>0</v>
      </c>
      <c r="AG4" s="67">
        <f>AE4-AF4</f>
        <v>0</v>
      </c>
      <c r="AH4" s="66">
        <f>-PV('NG AC'!$B$1,'WA LI wo Conv'!H4,'WA LI wo Conv'!K4)*'WA LI wo Conv'!B4</f>
        <v>0</v>
      </c>
      <c r="AI4" s="67">
        <f>AH4*(L4/(L4+M4))</f>
        <v>0</v>
      </c>
      <c r="AJ4" s="67">
        <f>AH4-AI4</f>
        <v>0</v>
      </c>
      <c r="AK4" s="66">
        <f>B4*F4*H4*'Electric AC'!$BE$1</f>
        <v>51282.533454545446</v>
      </c>
      <c r="AL4" s="67">
        <f>B4*G4*H4*'Electric AC'!$BE$33</f>
        <v>0</v>
      </c>
      <c r="AM4" s="36"/>
      <c r="AN4" s="36"/>
      <c r="AO4" s="36"/>
      <c r="AP4" s="36"/>
      <c r="AQ4" s="36"/>
      <c r="BC4" s="52" t="s">
        <v>12</v>
      </c>
    </row>
    <row r="5" spans="1:55" x14ac:dyDescent="0.25">
      <c r="A5" s="62" t="s">
        <v>556</v>
      </c>
      <c r="B5" s="62">
        <v>14</v>
      </c>
      <c r="C5" s="62" t="s">
        <v>9</v>
      </c>
      <c r="D5" s="62" t="s">
        <v>39</v>
      </c>
      <c r="E5" s="63">
        <v>2621</v>
      </c>
      <c r="F5" s="62">
        <v>154</v>
      </c>
      <c r="G5" s="62">
        <v>0</v>
      </c>
      <c r="H5" s="62">
        <v>40</v>
      </c>
      <c r="I5" s="63">
        <v>2621</v>
      </c>
      <c r="J5" s="63">
        <v>628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373.90961565896288</v>
      </c>
      <c r="M5" s="66">
        <f>IF(D5="Annual",VLOOKUP(H5,'NG AC'!$E$4:$I$43,4)*'WA LI wo Conv'!G5,IF(D5="Winter",VLOOKUP('WA LI wo Conv'!H5,'NG AC'!$E$3:$I$43,5)*'WA LI wo Conv'!G5,IF(D5="NA",0,0)))</f>
        <v>0</v>
      </c>
      <c r="N5" s="67">
        <f t="shared" ref="N5:N68" si="0">IF(F5&lt;0,0,(L5/(L5+M5))*E5)</f>
        <v>2621</v>
      </c>
      <c r="O5" s="67">
        <f t="shared" ref="O5:O68" si="1">E5-N5</f>
        <v>0</v>
      </c>
      <c r="P5" s="67">
        <f t="shared" ref="P5:P68" si="2">IF(F5&lt;0,0,(L5/(L5+M5))*I5)</f>
        <v>2621</v>
      </c>
      <c r="Q5" s="67">
        <f t="shared" ref="Q5:Q68" si="3">I5-P5</f>
        <v>0</v>
      </c>
      <c r="R5" s="68">
        <f>(L5+M5+(PV('NG AC'!$B$1,'WA LI wo Conv'!H5,'WA LI wo Conv'!K5)*-1)+'WA LI wo Conv'!J5)/'WA LI wo Conv'!E5</f>
        <v>0.38226234859174468</v>
      </c>
      <c r="S5" s="68">
        <f t="shared" ref="S5:S68" si="4">((L5+M5)/1.1)/I5</f>
        <v>0.12969013064373863</v>
      </c>
      <c r="T5" s="69">
        <f t="shared" ref="T5:T68" si="5">F5*B5</f>
        <v>2156</v>
      </c>
      <c r="U5" s="68">
        <f t="shared" ref="U5:U68" si="6">G5*B5</f>
        <v>0</v>
      </c>
      <c r="V5" s="68">
        <f t="shared" ref="V5:V68" si="7">L5*B5</f>
        <v>5234.7346192254799</v>
      </c>
      <c r="W5" s="68">
        <f t="shared" ref="W5:W68" si="8">M5*B5</f>
        <v>0</v>
      </c>
      <c r="X5" s="67">
        <f t="shared" ref="X5:X68" si="9">B5*N5</f>
        <v>36694</v>
      </c>
      <c r="Y5" s="67">
        <f t="shared" ref="Y5:Y68" si="10">O5*B5</f>
        <v>0</v>
      </c>
      <c r="Z5" s="67">
        <f t="shared" ref="Z5:Z68" si="11">B5*P5</f>
        <v>36694</v>
      </c>
      <c r="AA5" s="67">
        <f t="shared" ref="AA5:AA68" si="12">B5*Q5</f>
        <v>0</v>
      </c>
      <c r="AB5" s="63">
        <f t="shared" ref="AB5:AB17" si="13">I5*0.15*B5</f>
        <v>5504.0999999999995</v>
      </c>
      <c r="AC5" s="67">
        <f t="shared" ref="AC5:AC68" si="14">IF(F5&lt;0,0,AB5*(L5/(L5+M5)))</f>
        <v>5504.0999999999995</v>
      </c>
      <c r="AD5" s="67">
        <f t="shared" ref="AD5:AD68" si="15">AB5-AC5</f>
        <v>0</v>
      </c>
      <c r="AE5" s="67">
        <f t="shared" ref="AE5:AE68" si="16">J5*B5</f>
        <v>8792</v>
      </c>
      <c r="AF5" s="67">
        <f t="shared" ref="AF5:AF68" si="17">IF(F5&lt;0,0,AE5*(L5/(L5+M5)))</f>
        <v>8792</v>
      </c>
      <c r="AG5" s="67">
        <f t="shared" ref="AG5:AG68" si="18">AE5-AF5</f>
        <v>0</v>
      </c>
      <c r="AH5" s="66">
        <f>-PV('NG AC'!$B$1,'WA LI wo Conv'!H5,'WA LI wo Conv'!K5)*'WA LI wo Conv'!B5</f>
        <v>0</v>
      </c>
      <c r="AI5" s="67">
        <f t="shared" ref="AI5:AI68" si="19">AH5*(L5/(L5+M5))</f>
        <v>0</v>
      </c>
      <c r="AJ5" s="67">
        <f t="shared" ref="AJ5:AJ68" si="20">AH5-AI5</f>
        <v>0</v>
      </c>
      <c r="AK5" s="66">
        <f>B5*F5*H5*'Electric AC'!$BE$1</f>
        <v>6604.8471999999992</v>
      </c>
      <c r="AL5" s="67">
        <f>B5*G5*H5*'Electric AC'!$BE$33</f>
        <v>0</v>
      </c>
      <c r="AM5" s="36"/>
      <c r="AN5" s="36"/>
      <c r="AO5" s="36"/>
      <c r="AP5" s="36"/>
      <c r="AQ5" s="36"/>
      <c r="BC5" s="52" t="s">
        <v>13</v>
      </c>
    </row>
    <row r="6" spans="1:55" x14ac:dyDescent="0.25">
      <c r="A6" s="62" t="s">
        <v>902</v>
      </c>
      <c r="B6" s="62">
        <v>14</v>
      </c>
      <c r="C6" s="62" t="s">
        <v>9</v>
      </c>
      <c r="D6" s="62" t="s">
        <v>39</v>
      </c>
      <c r="E6" s="63">
        <v>500</v>
      </c>
      <c r="F6" s="62">
        <v>17.5</v>
      </c>
      <c r="G6" s="62">
        <v>0</v>
      </c>
      <c r="H6" s="62">
        <v>40</v>
      </c>
      <c r="I6" s="63">
        <v>500</v>
      </c>
      <c r="J6" s="63">
        <v>398</v>
      </c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42.489729052154871</v>
      </c>
      <c r="M6" s="66">
        <f>IF(D6="Annual",VLOOKUP(H6,'NG AC'!$E$4:$I$43,4)*'WA LI wo Conv'!G6,IF(D6="Winter",VLOOKUP('WA LI wo Conv'!H6,'NG AC'!$E$3:$I$43,5)*'WA LI wo Conv'!G6,IF(D6="NA",0,0)))</f>
        <v>0</v>
      </c>
      <c r="N6" s="67">
        <f t="shared" si="0"/>
        <v>500</v>
      </c>
      <c r="O6" s="67">
        <f t="shared" si="1"/>
        <v>0</v>
      </c>
      <c r="P6" s="67">
        <f t="shared" si="2"/>
        <v>500</v>
      </c>
      <c r="Q6" s="67">
        <f t="shared" si="3"/>
        <v>0</v>
      </c>
      <c r="R6" s="68">
        <f>(L6+M6+(PV('NG AC'!$B$1,'WA LI wo Conv'!H6,'WA LI wo Conv'!K6)*-1)+'WA LI wo Conv'!J6)/'WA LI wo Conv'!E6</f>
        <v>0.88097945810430978</v>
      </c>
      <c r="S6" s="68">
        <f t="shared" si="4"/>
        <v>7.7254052822099767E-2</v>
      </c>
      <c r="T6" s="69">
        <f t="shared" si="5"/>
        <v>245</v>
      </c>
      <c r="U6" s="68">
        <f t="shared" si="6"/>
        <v>0</v>
      </c>
      <c r="V6" s="68">
        <f t="shared" si="7"/>
        <v>594.8562067301682</v>
      </c>
      <c r="W6" s="68">
        <f t="shared" si="8"/>
        <v>0</v>
      </c>
      <c r="X6" s="67">
        <f t="shared" si="9"/>
        <v>7000</v>
      </c>
      <c r="Y6" s="67">
        <f t="shared" si="10"/>
        <v>0</v>
      </c>
      <c r="Z6" s="67">
        <f t="shared" si="11"/>
        <v>7000</v>
      </c>
      <c r="AA6" s="67">
        <f t="shared" si="12"/>
        <v>0</v>
      </c>
      <c r="AB6" s="63">
        <f t="shared" si="13"/>
        <v>1050</v>
      </c>
      <c r="AC6" s="67">
        <f t="shared" si="14"/>
        <v>1050</v>
      </c>
      <c r="AD6" s="67">
        <f t="shared" si="15"/>
        <v>0</v>
      </c>
      <c r="AE6" s="67">
        <f t="shared" si="16"/>
        <v>5572</v>
      </c>
      <c r="AF6" s="67">
        <f t="shared" si="17"/>
        <v>5572</v>
      </c>
      <c r="AG6" s="67">
        <f t="shared" si="18"/>
        <v>0</v>
      </c>
      <c r="AH6" s="66">
        <f>-PV('NG AC'!$B$1,'WA LI wo Conv'!H6,'WA LI wo Conv'!K6)*'WA LI wo Conv'!B6</f>
        <v>0</v>
      </c>
      <c r="AI6" s="67">
        <f t="shared" si="19"/>
        <v>0</v>
      </c>
      <c r="AJ6" s="67">
        <f t="shared" si="20"/>
        <v>0</v>
      </c>
      <c r="AK6" s="66">
        <f>B6*F6*H6*'Electric AC'!$BE$1</f>
        <v>750.55081818181804</v>
      </c>
      <c r="AL6" s="67">
        <f>B6*G6*H6*'Electric AC'!$BE$33</f>
        <v>0</v>
      </c>
      <c r="AM6" s="36"/>
      <c r="AN6" s="36"/>
      <c r="AO6" s="36"/>
      <c r="AP6" s="36"/>
      <c r="AQ6" s="36"/>
      <c r="BC6" s="52" t="s">
        <v>14</v>
      </c>
    </row>
    <row r="7" spans="1:55" x14ac:dyDescent="0.25">
      <c r="A7" s="62" t="s">
        <v>908</v>
      </c>
      <c r="B7" s="62">
        <v>0</v>
      </c>
      <c r="C7" s="62" t="s">
        <v>13</v>
      </c>
      <c r="D7" s="62" t="s">
        <v>39</v>
      </c>
      <c r="E7" s="63">
        <v>854.23</v>
      </c>
      <c r="F7" s="62">
        <v>1306</v>
      </c>
      <c r="G7" s="62">
        <v>0</v>
      </c>
      <c r="H7" s="62">
        <v>13</v>
      </c>
      <c r="I7" s="63">
        <v>854.23</v>
      </c>
      <c r="J7" s="63">
        <v>500</v>
      </c>
      <c r="K7" s="63">
        <v>0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987.29269406585126</v>
      </c>
      <c r="M7" s="66">
        <f>IF(D7="Annual",VLOOKUP(H7,'NG AC'!$E$4:$I$43,4)*'WA LI wo Conv'!G7,IF(D7="Winter",VLOOKUP('WA LI wo Conv'!H7,'NG AC'!$E$3:$I$43,5)*'WA LI wo Conv'!G7,IF(D7="NA",0,0)))</f>
        <v>0</v>
      </c>
      <c r="N7" s="67">
        <f t="shared" si="0"/>
        <v>854.23</v>
      </c>
      <c r="O7" s="67">
        <f t="shared" si="1"/>
        <v>0</v>
      </c>
      <c r="P7" s="67">
        <f t="shared" si="2"/>
        <v>854.23</v>
      </c>
      <c r="Q7" s="67">
        <f t="shared" si="3"/>
        <v>0</v>
      </c>
      <c r="R7" s="68">
        <f>(L7+M7+(PV('NG AC'!$B$1,'WA LI wo Conv'!H7,'WA LI wo Conv'!K7)*-1)+'WA LI wo Conv'!J7)/'WA LI wo Conv'!E7</f>
        <v>1.74109161943019</v>
      </c>
      <c r="S7" s="68">
        <f t="shared" si="4"/>
        <v>1.050699241172913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>
        <f t="shared" si="9"/>
        <v>0</v>
      </c>
      <c r="Y7" s="67">
        <f t="shared" si="10"/>
        <v>0</v>
      </c>
      <c r="Z7" s="67">
        <f t="shared" si="11"/>
        <v>0</v>
      </c>
      <c r="AA7" s="67">
        <f t="shared" si="12"/>
        <v>0</v>
      </c>
      <c r="AB7" s="63">
        <f t="shared" si="13"/>
        <v>0</v>
      </c>
      <c r="AC7" s="67">
        <f t="shared" si="14"/>
        <v>0</v>
      </c>
      <c r="AD7" s="67">
        <f t="shared" si="15"/>
        <v>0</v>
      </c>
      <c r="AE7" s="67">
        <f t="shared" si="16"/>
        <v>0</v>
      </c>
      <c r="AF7" s="67">
        <f t="shared" si="17"/>
        <v>0</v>
      </c>
      <c r="AG7" s="67">
        <f t="shared" si="18"/>
        <v>0</v>
      </c>
      <c r="AH7" s="66">
        <f>-PV('NG AC'!$B$1,'WA LI wo Conv'!H7,'WA LI wo Conv'!K7)*'WA LI wo Conv'!B7</f>
        <v>0</v>
      </c>
      <c r="AI7" s="67">
        <f t="shared" si="19"/>
        <v>0</v>
      </c>
      <c r="AJ7" s="67">
        <f t="shared" si="20"/>
        <v>0</v>
      </c>
      <c r="AK7" s="66">
        <f>B7*F7*H7*'Electric AC'!$BE$1</f>
        <v>0</v>
      </c>
      <c r="AL7" s="67">
        <f>B7*G7*H7*'Electric AC'!$BE$33</f>
        <v>0</v>
      </c>
      <c r="AM7" s="36"/>
      <c r="AN7" s="36"/>
      <c r="AO7" s="36"/>
      <c r="AP7" s="36"/>
      <c r="AQ7" s="36"/>
      <c r="BC7" s="52" t="s">
        <v>15</v>
      </c>
    </row>
    <row r="8" spans="1:55" x14ac:dyDescent="0.25">
      <c r="A8" s="62" t="s">
        <v>903</v>
      </c>
      <c r="B8" s="62">
        <v>48</v>
      </c>
      <c r="C8" s="62" t="s">
        <v>9</v>
      </c>
      <c r="D8" s="62" t="s">
        <v>39</v>
      </c>
      <c r="E8" s="63">
        <v>665</v>
      </c>
      <c r="F8" s="62">
        <v>228</v>
      </c>
      <c r="G8" s="62">
        <v>0</v>
      </c>
      <c r="H8" s="62">
        <v>40</v>
      </c>
      <c r="I8" s="63">
        <v>665</v>
      </c>
      <c r="J8" s="63">
        <v>0</v>
      </c>
      <c r="K8" s="63">
        <v>0</v>
      </c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553.5804699366463</v>
      </c>
      <c r="M8" s="66">
        <f>IF(D8="Annual",VLOOKUP(H8,'NG AC'!$E$4:$I$43,4)*'WA LI wo Conv'!G8,IF(D8="Winter",VLOOKUP('WA LI wo Conv'!H8,'NG AC'!$E$3:$I$43,5)*'WA LI wo Conv'!G8,IF(D8="NA",0,0)))</f>
        <v>0</v>
      </c>
      <c r="N8" s="67">
        <f t="shared" si="0"/>
        <v>665</v>
      </c>
      <c r="O8" s="67">
        <f t="shared" si="1"/>
        <v>0</v>
      </c>
      <c r="P8" s="67">
        <f t="shared" si="2"/>
        <v>665</v>
      </c>
      <c r="Q8" s="67">
        <f t="shared" si="3"/>
        <v>0</v>
      </c>
      <c r="R8" s="68">
        <f>(L8+M8+(PV('NG AC'!$B$1,'WA LI wo Conv'!H8,'WA LI wo Conv'!K8)*-1)+'WA LI wo Conv'!J8)/'WA LI wo Conv'!E8</f>
        <v>0.83245183449119742</v>
      </c>
      <c r="S8" s="68">
        <f t="shared" si="4"/>
        <v>0.75677439499199761</v>
      </c>
      <c r="T8" s="69">
        <f t="shared" si="5"/>
        <v>10944</v>
      </c>
      <c r="U8" s="68">
        <f t="shared" si="6"/>
        <v>0</v>
      </c>
      <c r="V8" s="68">
        <f t="shared" si="7"/>
        <v>26571.862556959022</v>
      </c>
      <c r="W8" s="68">
        <f t="shared" si="8"/>
        <v>0</v>
      </c>
      <c r="X8" s="67">
        <f t="shared" si="9"/>
        <v>31920</v>
      </c>
      <c r="Y8" s="67">
        <f t="shared" si="10"/>
        <v>0</v>
      </c>
      <c r="Z8" s="67">
        <f t="shared" si="11"/>
        <v>31920</v>
      </c>
      <c r="AA8" s="67">
        <f t="shared" si="12"/>
        <v>0</v>
      </c>
      <c r="AB8" s="63">
        <f t="shared" si="13"/>
        <v>4788</v>
      </c>
      <c r="AC8" s="67">
        <f t="shared" si="14"/>
        <v>4788</v>
      </c>
      <c r="AD8" s="67">
        <f t="shared" si="15"/>
        <v>0</v>
      </c>
      <c r="AE8" s="67">
        <f t="shared" si="16"/>
        <v>0</v>
      </c>
      <c r="AF8" s="67">
        <f t="shared" si="17"/>
        <v>0</v>
      </c>
      <c r="AG8" s="67">
        <f t="shared" si="18"/>
        <v>0</v>
      </c>
      <c r="AH8" s="66">
        <f>-PV('NG AC'!$B$1,'WA LI wo Conv'!H8,'WA LI wo Conv'!K8)*'WA LI wo Conv'!B8</f>
        <v>0</v>
      </c>
      <c r="AI8" s="67">
        <f t="shared" si="19"/>
        <v>0</v>
      </c>
      <c r="AJ8" s="67">
        <f t="shared" si="20"/>
        <v>0</v>
      </c>
      <c r="AK8" s="66">
        <f>B8*F8*H8*'Electric AC'!$BE$1</f>
        <v>33526.645527272725</v>
      </c>
      <c r="AL8" s="67">
        <f>B8*G8*H8*'Electric AC'!$BE$33</f>
        <v>0</v>
      </c>
      <c r="AM8" s="36"/>
      <c r="AN8" s="36"/>
      <c r="AO8" s="36"/>
      <c r="AP8" s="36"/>
      <c r="AQ8" s="36"/>
      <c r="BC8" s="52" t="s">
        <v>16</v>
      </c>
    </row>
    <row r="9" spans="1:55" x14ac:dyDescent="0.25">
      <c r="A9" s="62" t="s">
        <v>567</v>
      </c>
      <c r="B9" s="62">
        <v>13</v>
      </c>
      <c r="C9" s="62" t="s">
        <v>9</v>
      </c>
      <c r="D9" s="62" t="s">
        <v>39</v>
      </c>
      <c r="E9" s="63">
        <v>335</v>
      </c>
      <c r="F9" s="62">
        <v>169</v>
      </c>
      <c r="G9" s="62">
        <v>0</v>
      </c>
      <c r="H9" s="62">
        <v>18</v>
      </c>
      <c r="I9" s="63">
        <v>335</v>
      </c>
      <c r="J9" s="63">
        <v>0</v>
      </c>
      <c r="K9" s="63">
        <v>0</v>
      </c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217.11645288338602</v>
      </c>
      <c r="M9" s="66">
        <f>IF(D9="Annual",VLOOKUP(H9,'NG AC'!$E$4:$I$43,4)*'WA LI wo Conv'!G9,IF(D9="Winter",VLOOKUP('WA LI wo Conv'!H9,'NG AC'!$E$3:$I$43,5)*'WA LI wo Conv'!G9,IF(D9="NA",0,0)))</f>
        <v>0</v>
      </c>
      <c r="N9" s="67">
        <f t="shared" si="0"/>
        <v>335</v>
      </c>
      <c r="O9" s="67">
        <f t="shared" si="1"/>
        <v>0</v>
      </c>
      <c r="P9" s="67">
        <f t="shared" si="2"/>
        <v>335</v>
      </c>
      <c r="Q9" s="67">
        <f t="shared" si="3"/>
        <v>0</v>
      </c>
      <c r="R9" s="68">
        <f>(L9+M9+(PV('NG AC'!$B$1,'WA LI wo Conv'!H9,'WA LI wo Conv'!K9)*-1)+'WA LI wo Conv'!J9)/'WA LI wo Conv'!E9</f>
        <v>0.64810881457727165</v>
      </c>
      <c r="S9" s="68">
        <f t="shared" si="4"/>
        <v>0.58918983143388337</v>
      </c>
      <c r="T9" s="69">
        <f t="shared" si="5"/>
        <v>2197</v>
      </c>
      <c r="U9" s="68">
        <f t="shared" si="6"/>
        <v>0</v>
      </c>
      <c r="V9" s="68">
        <f t="shared" si="7"/>
        <v>2822.5138874840181</v>
      </c>
      <c r="W9" s="68">
        <f t="shared" si="8"/>
        <v>0</v>
      </c>
      <c r="X9" s="67">
        <f t="shared" si="9"/>
        <v>4355</v>
      </c>
      <c r="Y9" s="67">
        <f t="shared" si="10"/>
        <v>0</v>
      </c>
      <c r="Z9" s="67">
        <f t="shared" si="11"/>
        <v>4355</v>
      </c>
      <c r="AA9" s="67">
        <f t="shared" si="12"/>
        <v>0</v>
      </c>
      <c r="AB9" s="63">
        <f t="shared" si="13"/>
        <v>653.25</v>
      </c>
      <c r="AC9" s="67">
        <f t="shared" si="14"/>
        <v>653.25</v>
      </c>
      <c r="AD9" s="67">
        <f t="shared" si="15"/>
        <v>0</v>
      </c>
      <c r="AE9" s="67">
        <f t="shared" si="16"/>
        <v>0</v>
      </c>
      <c r="AF9" s="67">
        <f t="shared" si="17"/>
        <v>0</v>
      </c>
      <c r="AG9" s="67">
        <f t="shared" si="18"/>
        <v>0</v>
      </c>
      <c r="AH9" s="66">
        <f>-PV('NG AC'!$B$1,'WA LI wo Conv'!H9,'WA LI wo Conv'!K9)*'WA LI wo Conv'!B9</f>
        <v>0</v>
      </c>
      <c r="AI9" s="67">
        <f t="shared" si="19"/>
        <v>0</v>
      </c>
      <c r="AJ9" s="67">
        <f t="shared" si="20"/>
        <v>0</v>
      </c>
      <c r="AK9" s="66">
        <f>B9*F9*H9*'Electric AC'!$BE$1</f>
        <v>3028.7023118181814</v>
      </c>
      <c r="AL9" s="67">
        <f>B9*G9*H9*'Electric AC'!$BE$33</f>
        <v>0</v>
      </c>
      <c r="AM9" s="36"/>
      <c r="AN9" s="36"/>
      <c r="AO9" s="36"/>
      <c r="AP9" s="36"/>
      <c r="AQ9" s="36"/>
      <c r="BC9" s="52" t="s">
        <v>17</v>
      </c>
    </row>
    <row r="10" spans="1:55" x14ac:dyDescent="0.25">
      <c r="A10" s="62" t="s">
        <v>904</v>
      </c>
      <c r="B10" s="62">
        <v>46</v>
      </c>
      <c r="C10" s="62" t="s">
        <v>9</v>
      </c>
      <c r="D10" s="62" t="s">
        <v>39</v>
      </c>
      <c r="E10" s="63">
        <v>2799</v>
      </c>
      <c r="F10" s="62">
        <v>953</v>
      </c>
      <c r="G10" s="62">
        <v>0</v>
      </c>
      <c r="H10" s="62">
        <v>40</v>
      </c>
      <c r="I10" s="63">
        <v>2799</v>
      </c>
      <c r="J10" s="63">
        <v>0</v>
      </c>
      <c r="K10" s="63">
        <v>0</v>
      </c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2313.869244954491</v>
      </c>
      <c r="M10" s="66">
        <f>IF(D10="Annual",VLOOKUP(H10,'NG AC'!$E$4:$I$43,4)*'WA LI wo Conv'!G10,IF(D10="Winter",VLOOKUP('WA LI wo Conv'!H10,'NG AC'!$E$3:$I$43,5)*'WA LI wo Conv'!G10,IF(D10="NA",0,0)))</f>
        <v>0</v>
      </c>
      <c r="N10" s="67">
        <f t="shared" si="0"/>
        <v>2799</v>
      </c>
      <c r="O10" s="67">
        <f t="shared" si="1"/>
        <v>0</v>
      </c>
      <c r="P10" s="67">
        <f t="shared" si="2"/>
        <v>2799</v>
      </c>
      <c r="Q10" s="67">
        <f t="shared" si="3"/>
        <v>0</v>
      </c>
      <c r="R10" s="68">
        <f>(L10+M10+(PV('NG AC'!$B$1,'WA LI wo Conv'!H10,'WA LI wo Conv'!K10)*-1)+'WA LI wo Conv'!J10)/'WA LI wo Conv'!E10</f>
        <v>0.8266771150248271</v>
      </c>
      <c r="S10" s="68">
        <f t="shared" si="4"/>
        <v>0.75152465002257007</v>
      </c>
      <c r="T10" s="69">
        <f t="shared" si="5"/>
        <v>43838</v>
      </c>
      <c r="U10" s="68">
        <f t="shared" si="6"/>
        <v>0</v>
      </c>
      <c r="V10" s="68">
        <f t="shared" si="7"/>
        <v>106437.98526790658</v>
      </c>
      <c r="W10" s="68">
        <f t="shared" si="8"/>
        <v>0</v>
      </c>
      <c r="X10" s="67">
        <f t="shared" si="9"/>
        <v>128754</v>
      </c>
      <c r="Y10" s="67">
        <f t="shared" si="10"/>
        <v>0</v>
      </c>
      <c r="Z10" s="67">
        <f t="shared" si="11"/>
        <v>128754</v>
      </c>
      <c r="AA10" s="67">
        <f t="shared" si="12"/>
        <v>0</v>
      </c>
      <c r="AB10" s="63">
        <f t="shared" si="13"/>
        <v>19313.099999999999</v>
      </c>
      <c r="AC10" s="67">
        <f t="shared" si="14"/>
        <v>19313.099999999999</v>
      </c>
      <c r="AD10" s="67">
        <f t="shared" si="15"/>
        <v>0</v>
      </c>
      <c r="AE10" s="67">
        <f t="shared" si="16"/>
        <v>0</v>
      </c>
      <c r="AF10" s="67">
        <f t="shared" si="17"/>
        <v>0</v>
      </c>
      <c r="AG10" s="67">
        <f t="shared" si="18"/>
        <v>0</v>
      </c>
      <c r="AH10" s="66">
        <f>-PV('NG AC'!$B$1,'WA LI wo Conv'!H10,'WA LI wo Conv'!K10)*'WA LI wo Conv'!B10</f>
        <v>0</v>
      </c>
      <c r="AI10" s="67">
        <f t="shared" si="19"/>
        <v>0</v>
      </c>
      <c r="AJ10" s="67">
        <f t="shared" si="20"/>
        <v>0</v>
      </c>
      <c r="AK10" s="66">
        <f>B10*F10*H10*'Electric AC'!$BE$1</f>
        <v>134296.51741818181</v>
      </c>
      <c r="AL10" s="67">
        <f>B10*G10*H10*'Electric AC'!$BE$33</f>
        <v>0</v>
      </c>
      <c r="AM10" s="36"/>
      <c r="AN10" s="36"/>
      <c r="AO10" s="36"/>
      <c r="AP10" s="36"/>
      <c r="AQ10" s="36"/>
      <c r="BC10" s="52" t="s">
        <v>18</v>
      </c>
    </row>
    <row r="11" spans="1:55" x14ac:dyDescent="0.25">
      <c r="A11" s="62" t="s">
        <v>568</v>
      </c>
      <c r="B11" s="62">
        <v>18</v>
      </c>
      <c r="C11" s="62" t="s">
        <v>9</v>
      </c>
      <c r="D11" s="62" t="s">
        <v>39</v>
      </c>
      <c r="E11" s="63">
        <v>951</v>
      </c>
      <c r="F11" s="62">
        <v>777</v>
      </c>
      <c r="G11" s="62">
        <v>0</v>
      </c>
      <c r="H11" s="62">
        <v>40</v>
      </c>
      <c r="I11" s="63">
        <v>951</v>
      </c>
      <c r="J11" s="63">
        <v>0</v>
      </c>
      <c r="K11" s="63">
        <v>0</v>
      </c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1886.5439699156764</v>
      </c>
      <c r="M11" s="66">
        <f>IF(D11="Annual",VLOOKUP(H11,'NG AC'!$E$4:$I$43,4)*'WA LI wo Conv'!G11,IF(D11="Winter",VLOOKUP('WA LI wo Conv'!H11,'NG AC'!$E$3:$I$43,5)*'WA LI wo Conv'!G11,IF(D11="NA",0,0)))</f>
        <v>0</v>
      </c>
      <c r="N11" s="67">
        <f t="shared" si="0"/>
        <v>951</v>
      </c>
      <c r="O11" s="67">
        <f t="shared" si="1"/>
        <v>0</v>
      </c>
      <c r="P11" s="67">
        <f t="shared" si="2"/>
        <v>951</v>
      </c>
      <c r="Q11" s="67">
        <f t="shared" si="3"/>
        <v>0</v>
      </c>
      <c r="R11" s="68">
        <f>(L11+M11+(PV('NG AC'!$B$1,'WA LI wo Conv'!H11,'WA LI wo Conv'!K11)*-1)+'WA LI wo Conv'!J11)/'WA LI wo Conv'!E11</f>
        <v>1.9837476024349909</v>
      </c>
      <c r="S11" s="68">
        <f t="shared" si="4"/>
        <v>1.803406911304537</v>
      </c>
      <c r="T11" s="69">
        <f t="shared" si="5"/>
        <v>13986</v>
      </c>
      <c r="U11" s="68">
        <f t="shared" si="6"/>
        <v>0</v>
      </c>
      <c r="V11" s="68">
        <f t="shared" si="7"/>
        <v>33957.791458482177</v>
      </c>
      <c r="W11" s="68">
        <f t="shared" si="8"/>
        <v>0</v>
      </c>
      <c r="X11" s="67">
        <f t="shared" si="9"/>
        <v>17118</v>
      </c>
      <c r="Y11" s="67">
        <f t="shared" si="10"/>
        <v>0</v>
      </c>
      <c r="Z11" s="67">
        <f t="shared" si="11"/>
        <v>17118</v>
      </c>
      <c r="AA11" s="67">
        <f t="shared" si="12"/>
        <v>0</v>
      </c>
      <c r="AB11" s="63">
        <f t="shared" si="13"/>
        <v>2567.7000000000003</v>
      </c>
      <c r="AC11" s="67">
        <f t="shared" si="14"/>
        <v>2567.7000000000003</v>
      </c>
      <c r="AD11" s="67">
        <f t="shared" si="15"/>
        <v>0</v>
      </c>
      <c r="AE11" s="67">
        <f t="shared" si="16"/>
        <v>0</v>
      </c>
      <c r="AF11" s="67">
        <f t="shared" si="17"/>
        <v>0</v>
      </c>
      <c r="AG11" s="67">
        <f t="shared" si="18"/>
        <v>0</v>
      </c>
      <c r="AH11" s="66">
        <f>-PV('NG AC'!$B$1,'WA LI wo Conv'!H11,'WA LI wo Conv'!K11)*'WA LI wo Conv'!B11</f>
        <v>0</v>
      </c>
      <c r="AI11" s="67">
        <f t="shared" si="19"/>
        <v>0</v>
      </c>
      <c r="AJ11" s="67">
        <f t="shared" si="20"/>
        <v>0</v>
      </c>
      <c r="AK11" s="66">
        <f>B11*F11*H11*'Electric AC'!$BE$1</f>
        <v>42845.729563636356</v>
      </c>
      <c r="AL11" s="67">
        <f>B11*G11*H11*'Electric AC'!$BE$33</f>
        <v>0</v>
      </c>
      <c r="AM11" s="36"/>
      <c r="AN11" s="36"/>
      <c r="AO11" s="36"/>
      <c r="AP11" s="36"/>
      <c r="AQ11" s="36"/>
      <c r="BC11" s="52" t="s">
        <v>19</v>
      </c>
    </row>
    <row r="12" spans="1:55" x14ac:dyDescent="0.25">
      <c r="A12" s="62" t="s">
        <v>569</v>
      </c>
      <c r="B12" s="62">
        <v>20</v>
      </c>
      <c r="C12" s="62" t="s">
        <v>9</v>
      </c>
      <c r="D12" s="62" t="s">
        <v>39</v>
      </c>
      <c r="E12" s="63">
        <v>2925</v>
      </c>
      <c r="F12" s="62">
        <v>798</v>
      </c>
      <c r="G12" s="62">
        <v>0</v>
      </c>
      <c r="H12" s="62">
        <v>20</v>
      </c>
      <c r="I12" s="63">
        <v>2925</v>
      </c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1132.8483037063884</v>
      </c>
      <c r="M12" s="66">
        <f>IF(D12="Annual",VLOOKUP(H12,'NG AC'!$E$4:$I$43,4)*'WA LI wo Conv'!G12,IF(D12="Winter",VLOOKUP('WA LI wo Conv'!H12,'NG AC'!$E$3:$I$43,5)*'WA LI wo Conv'!G12,IF(D12="NA",0,0)))</f>
        <v>0</v>
      </c>
      <c r="N12" s="67">
        <f t="shared" si="0"/>
        <v>2925</v>
      </c>
      <c r="O12" s="67">
        <f t="shared" si="1"/>
        <v>0</v>
      </c>
      <c r="P12" s="67">
        <f t="shared" si="2"/>
        <v>2925</v>
      </c>
      <c r="Q12" s="67">
        <f t="shared" si="3"/>
        <v>0</v>
      </c>
      <c r="R12" s="68">
        <f>(L12+M12+(PV('NG AC'!$B$1,'WA LI wo Conv'!H12,'WA LI wo Conv'!K12)*-1)+'WA LI wo Conv'!J12)/'WA LI wo Conv'!E12</f>
        <v>0.38729856536970542</v>
      </c>
      <c r="S12" s="68">
        <f t="shared" si="4"/>
        <v>0.35208960488155039</v>
      </c>
      <c r="T12" s="69">
        <f t="shared" si="5"/>
        <v>15960</v>
      </c>
      <c r="U12" s="68">
        <f t="shared" si="6"/>
        <v>0</v>
      </c>
      <c r="V12" s="68">
        <f t="shared" si="7"/>
        <v>22656.966074127769</v>
      </c>
      <c r="W12" s="68">
        <f t="shared" si="8"/>
        <v>0</v>
      </c>
      <c r="X12" s="67">
        <f t="shared" si="9"/>
        <v>58500</v>
      </c>
      <c r="Y12" s="67">
        <f t="shared" si="10"/>
        <v>0</v>
      </c>
      <c r="Z12" s="67">
        <f t="shared" si="11"/>
        <v>58500</v>
      </c>
      <c r="AA12" s="67">
        <f t="shared" si="12"/>
        <v>0</v>
      </c>
      <c r="AB12" s="63">
        <f t="shared" si="13"/>
        <v>8775</v>
      </c>
      <c r="AC12" s="67">
        <f t="shared" si="14"/>
        <v>8775</v>
      </c>
      <c r="AD12" s="67">
        <f t="shared" si="15"/>
        <v>0</v>
      </c>
      <c r="AE12" s="67">
        <f t="shared" si="16"/>
        <v>0</v>
      </c>
      <c r="AF12" s="67">
        <f t="shared" si="17"/>
        <v>0</v>
      </c>
      <c r="AG12" s="67">
        <f t="shared" si="18"/>
        <v>0</v>
      </c>
      <c r="AH12" s="66">
        <f>-PV('NG AC'!$B$1,'WA LI wo Conv'!H12,'WA LI wo Conv'!K12)*'WA LI wo Conv'!B12</f>
        <v>0</v>
      </c>
      <c r="AI12" s="67">
        <f t="shared" si="19"/>
        <v>0</v>
      </c>
      <c r="AJ12" s="67">
        <f t="shared" si="20"/>
        <v>0</v>
      </c>
      <c r="AK12" s="66">
        <f>B12*F12*H12*'Electric AC'!$BE$1</f>
        <v>24446.512363636361</v>
      </c>
      <c r="AL12" s="67">
        <f>B12*G12*H12*'Electric AC'!$BE$33</f>
        <v>0</v>
      </c>
      <c r="AM12" s="36"/>
      <c r="AN12" s="36"/>
      <c r="AO12" s="36"/>
      <c r="AP12" s="36"/>
      <c r="AQ12" s="36"/>
      <c r="BC12" s="52" t="s">
        <v>20</v>
      </c>
    </row>
    <row r="13" spans="1:55" x14ac:dyDescent="0.25">
      <c r="A13" s="62" t="s">
        <v>907</v>
      </c>
      <c r="B13" s="62">
        <v>15</v>
      </c>
      <c r="C13" s="62" t="s">
        <v>9</v>
      </c>
      <c r="D13" s="62" t="s">
        <v>39</v>
      </c>
      <c r="E13" s="63">
        <v>3553.36</v>
      </c>
      <c r="F13" s="62">
        <v>2348</v>
      </c>
      <c r="G13" s="62">
        <v>0</v>
      </c>
      <c r="H13" s="62">
        <v>15</v>
      </c>
      <c r="I13" s="63">
        <v>2512.4899999999998</v>
      </c>
      <c r="J13" s="63">
        <v>0</v>
      </c>
      <c r="K13" s="63">
        <v>35.54</v>
      </c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2512.4882935584005</v>
      </c>
      <c r="M13" s="66">
        <f>IF(D13="Annual",VLOOKUP(H13,'NG AC'!$E$4:$I$43,4)*'WA LI wo Conv'!G13,IF(D13="Winter",VLOOKUP('WA LI wo Conv'!H13,'NG AC'!$E$3:$I$43,5)*'WA LI wo Conv'!G13,IF(D13="NA",0,0)))</f>
        <v>0</v>
      </c>
      <c r="N13" s="67">
        <f t="shared" si="0"/>
        <v>3553.36</v>
      </c>
      <c r="O13" s="67">
        <f t="shared" si="1"/>
        <v>0</v>
      </c>
      <c r="P13" s="67">
        <f t="shared" si="2"/>
        <v>2512.4899999999998</v>
      </c>
      <c r="Q13" s="67">
        <f t="shared" si="3"/>
        <v>0</v>
      </c>
      <c r="R13" s="68">
        <f>(L13+M13+(PV('NG AC'!$B$1,'WA LI wo Conv'!H13,'WA LI wo Conv'!K13)*-1)+'WA LI wo Conv'!J13)/'WA LI wo Conv'!E13</f>
        <v>0.81515645349198929</v>
      </c>
      <c r="S13" s="68">
        <f t="shared" si="4"/>
        <v>0.90909029165141886</v>
      </c>
      <c r="T13" s="69">
        <f t="shared" si="5"/>
        <v>35220</v>
      </c>
      <c r="U13" s="68">
        <f t="shared" si="6"/>
        <v>0</v>
      </c>
      <c r="V13" s="68">
        <f t="shared" si="7"/>
        <v>37687.324403376006</v>
      </c>
      <c r="W13" s="68">
        <f t="shared" si="8"/>
        <v>0</v>
      </c>
      <c r="X13" s="67">
        <f t="shared" si="9"/>
        <v>53300.4</v>
      </c>
      <c r="Y13" s="67">
        <f t="shared" si="10"/>
        <v>0</v>
      </c>
      <c r="Z13" s="67">
        <f t="shared" si="11"/>
        <v>37687.35</v>
      </c>
      <c r="AA13" s="67">
        <f t="shared" si="12"/>
        <v>0</v>
      </c>
      <c r="AB13" s="63">
        <f t="shared" si="13"/>
        <v>5653.1025</v>
      </c>
      <c r="AC13" s="67">
        <f t="shared" si="14"/>
        <v>5653.1025</v>
      </c>
      <c r="AD13" s="67">
        <f t="shared" si="15"/>
        <v>0</v>
      </c>
      <c r="AE13" s="67">
        <f t="shared" si="16"/>
        <v>0</v>
      </c>
      <c r="AF13" s="67">
        <f t="shared" si="17"/>
        <v>0</v>
      </c>
      <c r="AG13" s="67">
        <f t="shared" si="18"/>
        <v>0</v>
      </c>
      <c r="AH13" s="66">
        <f>-PV('NG AC'!$B$1,'WA LI wo Conv'!H13,'WA LI wo Conv'!K13)*'WA LI wo Conv'!B13</f>
        <v>5760.8406303284182</v>
      </c>
      <c r="AI13" s="67">
        <f t="shared" si="19"/>
        <v>5760.8406303284182</v>
      </c>
      <c r="AJ13" s="67">
        <f t="shared" si="20"/>
        <v>0</v>
      </c>
      <c r="AK13" s="66">
        <f>B13*F13*H13*'Electric AC'!$BE$1</f>
        <v>40460.816045454543</v>
      </c>
      <c r="AL13" s="67">
        <f>B13*G13*H13*'Electric AC'!$BE$33</f>
        <v>0</v>
      </c>
      <c r="AM13" s="36"/>
      <c r="AN13" s="36"/>
      <c r="AO13" s="36"/>
      <c r="AP13" s="36"/>
      <c r="AQ13" s="36"/>
      <c r="BC13" s="52" t="s">
        <v>21</v>
      </c>
    </row>
    <row r="14" spans="1:55" x14ac:dyDescent="0.25">
      <c r="A14" s="62" t="s">
        <v>570</v>
      </c>
      <c r="B14" s="62">
        <v>1</v>
      </c>
      <c r="C14" s="62" t="s">
        <v>9</v>
      </c>
      <c r="D14" s="62" t="s">
        <v>39</v>
      </c>
      <c r="E14" s="63">
        <v>1</v>
      </c>
      <c r="F14" s="62">
        <v>1</v>
      </c>
      <c r="G14" s="62">
        <v>0</v>
      </c>
      <c r="H14" s="62">
        <v>1</v>
      </c>
      <c r="I14" s="63">
        <v>1</v>
      </c>
      <c r="J14" s="63">
        <v>100000</v>
      </c>
      <c r="K14" s="63">
        <v>0</v>
      </c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5.1407924644433944E-2</v>
      </c>
      <c r="M14" s="66">
        <f>IF(D14="Annual",VLOOKUP(H14,'NG AC'!$E$4:$I$43,4)*'WA LI wo Conv'!G14,IF(D14="Winter",VLOOKUP('WA LI wo Conv'!H14,'NG AC'!$E$3:$I$43,5)*'WA LI wo Conv'!G14,IF(D14="NA",0,0)))</f>
        <v>0</v>
      </c>
      <c r="N14" s="67">
        <f t="shared" si="0"/>
        <v>1</v>
      </c>
      <c r="O14" s="67">
        <f t="shared" si="1"/>
        <v>0</v>
      </c>
      <c r="P14" s="67">
        <f t="shared" si="2"/>
        <v>1</v>
      </c>
      <c r="Q14" s="67">
        <f t="shared" si="3"/>
        <v>0</v>
      </c>
      <c r="R14" s="68">
        <f>(L14+M14+(PV('NG AC'!$B$1,'WA LI wo Conv'!H14,'WA LI wo Conv'!K14)*-1)+'WA LI wo Conv'!J14)/'WA LI wo Conv'!E14</f>
        <v>100000.05140792465</v>
      </c>
      <c r="S14" s="68">
        <f t="shared" si="4"/>
        <v>4.6734476949485397E-2</v>
      </c>
      <c r="T14" s="69">
        <f t="shared" si="5"/>
        <v>1</v>
      </c>
      <c r="U14" s="68">
        <f t="shared" si="6"/>
        <v>0</v>
      </c>
      <c r="V14" s="68">
        <f t="shared" si="7"/>
        <v>5.1407924644433944E-2</v>
      </c>
      <c r="W14" s="68">
        <f t="shared" si="8"/>
        <v>0</v>
      </c>
      <c r="X14" s="67">
        <f t="shared" si="9"/>
        <v>1</v>
      </c>
      <c r="Y14" s="67">
        <f t="shared" si="10"/>
        <v>0</v>
      </c>
      <c r="Z14" s="67">
        <f t="shared" si="11"/>
        <v>1</v>
      </c>
      <c r="AA14" s="67">
        <f t="shared" si="12"/>
        <v>0</v>
      </c>
      <c r="AB14" s="63">
        <f t="shared" si="13"/>
        <v>0.15</v>
      </c>
      <c r="AC14" s="67">
        <f t="shared" si="14"/>
        <v>0.15</v>
      </c>
      <c r="AD14" s="67">
        <f t="shared" si="15"/>
        <v>0</v>
      </c>
      <c r="AE14" s="67">
        <f t="shared" si="16"/>
        <v>100000</v>
      </c>
      <c r="AF14" s="67">
        <f t="shared" si="17"/>
        <v>100000</v>
      </c>
      <c r="AG14" s="67">
        <f t="shared" si="18"/>
        <v>0</v>
      </c>
      <c r="AH14" s="66">
        <f>-PV('NG AC'!$B$1,'WA LI wo Conv'!H14,'WA LI wo Conv'!K14)*'WA LI wo Conv'!B14</f>
        <v>0</v>
      </c>
      <c r="AI14" s="67">
        <f t="shared" si="19"/>
        <v>0</v>
      </c>
      <c r="AJ14" s="67">
        <f t="shared" si="20"/>
        <v>0</v>
      </c>
      <c r="AK14" s="66">
        <f>B14*F14*H14*'Electric AC'!$BE$1</f>
        <v>7.6586818181818173E-2</v>
      </c>
      <c r="AL14" s="67">
        <f>B14*G14*H14*'Electric AC'!$BE$33</f>
        <v>0</v>
      </c>
      <c r="AM14" s="36"/>
      <c r="AN14" s="36"/>
      <c r="AO14" s="36"/>
      <c r="AP14" s="36"/>
      <c r="AQ14" s="36"/>
      <c r="BC14" s="52" t="s">
        <v>22</v>
      </c>
    </row>
    <row r="15" spans="1:55" x14ac:dyDescent="0.25">
      <c r="A15" s="62" t="s">
        <v>906</v>
      </c>
      <c r="B15" s="76">
        <v>6084.1</v>
      </c>
      <c r="C15" s="62" t="s">
        <v>11</v>
      </c>
      <c r="D15" s="62" t="s">
        <v>39</v>
      </c>
      <c r="E15" s="63">
        <v>8.76</v>
      </c>
      <c r="F15" s="62">
        <v>15</v>
      </c>
      <c r="G15" s="62">
        <v>0</v>
      </c>
      <c r="H15" s="62">
        <v>12</v>
      </c>
      <c r="I15" s="63">
        <v>8.76</v>
      </c>
      <c r="J15" s="63">
        <v>6</v>
      </c>
      <c r="K15" s="63">
        <v>0</v>
      </c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11.081053250124532</v>
      </c>
      <c r="M15" s="66">
        <f>IF(D15="Annual",VLOOKUP(H15,'NG AC'!$E$4:$I$43,4)*'WA LI wo Conv'!G15,IF(D15="Winter",VLOOKUP('WA LI wo Conv'!H15,'NG AC'!$E$3:$I$43,5)*'WA LI wo Conv'!G15,IF(D15="NA",0,0)))</f>
        <v>0</v>
      </c>
      <c r="N15" s="67">
        <f t="shared" si="0"/>
        <v>8.76</v>
      </c>
      <c r="O15" s="67">
        <f t="shared" si="1"/>
        <v>0</v>
      </c>
      <c r="P15" s="67">
        <f t="shared" si="2"/>
        <v>8.76</v>
      </c>
      <c r="Q15" s="67">
        <f t="shared" si="3"/>
        <v>0</v>
      </c>
      <c r="R15" s="68">
        <f>(L15+M15+(PV('NG AC'!$B$1,'WA LI wo Conv'!H15,'WA LI wo Conv'!K15)*-1)+'WA LI wo Conv'!J15)/'WA LI wo Conv'!E15</f>
        <v>1.9498919235301979</v>
      </c>
      <c r="S15" s="68">
        <f t="shared" si="4"/>
        <v>1.1499640151644388</v>
      </c>
      <c r="T15" s="69">
        <f t="shared" si="5"/>
        <v>91261.5</v>
      </c>
      <c r="U15" s="68">
        <f t="shared" si="6"/>
        <v>0</v>
      </c>
      <c r="V15" s="68">
        <f t="shared" si="7"/>
        <v>67418.236079082664</v>
      </c>
      <c r="W15" s="68">
        <f t="shared" si="8"/>
        <v>0</v>
      </c>
      <c r="X15" s="67">
        <f t="shared" si="9"/>
        <v>53296.716</v>
      </c>
      <c r="Y15" s="67">
        <f t="shared" si="10"/>
        <v>0</v>
      </c>
      <c r="Z15" s="67">
        <f t="shared" si="11"/>
        <v>53296.716</v>
      </c>
      <c r="AA15" s="67">
        <f t="shared" si="12"/>
        <v>0</v>
      </c>
      <c r="AB15" s="63">
        <f>I15*0.15*B15</f>
        <v>7994.5073999999995</v>
      </c>
      <c r="AC15" s="67">
        <f t="shared" si="14"/>
        <v>7994.5073999999995</v>
      </c>
      <c r="AD15" s="67">
        <f t="shared" si="15"/>
        <v>0</v>
      </c>
      <c r="AE15" s="67">
        <f t="shared" si="16"/>
        <v>36504.600000000006</v>
      </c>
      <c r="AF15" s="67">
        <f t="shared" si="17"/>
        <v>36504.600000000006</v>
      </c>
      <c r="AG15" s="67">
        <f t="shared" si="18"/>
        <v>0</v>
      </c>
      <c r="AH15" s="66">
        <f>-PV('NG AC'!$B$1,'WA LI wo Conv'!H15,'WA LI wo Conv'!K15)*'WA LI wo Conv'!B15</f>
        <v>0</v>
      </c>
      <c r="AI15" s="67">
        <f t="shared" si="19"/>
        <v>0</v>
      </c>
      <c r="AJ15" s="67">
        <f t="shared" si="20"/>
        <v>0</v>
      </c>
      <c r="AK15" s="66">
        <f>B15*F15*H15*'Electric AC'!$BE$1</f>
        <v>83873.134889999987</v>
      </c>
      <c r="AL15" s="67">
        <f>B15*G15*H15*'Electric AC'!$BE$33</f>
        <v>0</v>
      </c>
      <c r="AM15" s="36"/>
      <c r="AN15" s="36"/>
      <c r="AO15" s="36"/>
      <c r="AP15" s="36"/>
      <c r="AQ15" s="36"/>
      <c r="BC15" s="52" t="s">
        <v>23</v>
      </c>
    </row>
    <row r="16" spans="1:55" x14ac:dyDescent="0.25">
      <c r="A16" s="62" t="s">
        <v>905</v>
      </c>
      <c r="B16" s="62">
        <v>6</v>
      </c>
      <c r="C16" s="62" t="s">
        <v>9</v>
      </c>
      <c r="D16" s="62" t="s">
        <v>39</v>
      </c>
      <c r="E16" s="63">
        <v>3297</v>
      </c>
      <c r="F16" s="62">
        <v>4795</v>
      </c>
      <c r="G16" s="62">
        <v>0</v>
      </c>
      <c r="H16" s="62">
        <v>15</v>
      </c>
      <c r="I16" s="63">
        <v>3297</v>
      </c>
      <c r="J16" s="63">
        <v>0</v>
      </c>
      <c r="K16" s="63">
        <v>0</v>
      </c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5130.9119964278234</v>
      </c>
      <c r="M16" s="66">
        <f>IF(D16="Annual",VLOOKUP(H16,'NG AC'!$E$4:$I$43,4)*'WA LI wo Conv'!G16,IF(D16="Winter",VLOOKUP('WA LI wo Conv'!H16,'NG AC'!$E$3:$I$43,5)*'WA LI wo Conv'!G16,IF(D16="NA",0,0)))</f>
        <v>0</v>
      </c>
      <c r="N16" s="67">
        <f t="shared" si="0"/>
        <v>3297</v>
      </c>
      <c r="O16" s="67">
        <f t="shared" si="1"/>
        <v>0</v>
      </c>
      <c r="P16" s="67">
        <f t="shared" si="2"/>
        <v>3297</v>
      </c>
      <c r="Q16" s="67">
        <f t="shared" si="3"/>
        <v>0</v>
      </c>
      <c r="R16" s="68">
        <f>(L16+M16+(PV('NG AC'!$B$1,'WA LI wo Conv'!H16,'WA LI wo Conv'!K16)*-1)+'WA LI wo Conv'!J16)/'WA LI wo Conv'!E16</f>
        <v>1.5562365776244536</v>
      </c>
      <c r="S16" s="68">
        <f t="shared" si="4"/>
        <v>1.4147605251131394</v>
      </c>
      <c r="T16" s="69">
        <f t="shared" si="5"/>
        <v>28770</v>
      </c>
      <c r="U16" s="68">
        <f t="shared" si="6"/>
        <v>0</v>
      </c>
      <c r="V16" s="68">
        <f t="shared" si="7"/>
        <v>30785.47197856694</v>
      </c>
      <c r="W16" s="68">
        <f t="shared" si="8"/>
        <v>0</v>
      </c>
      <c r="X16" s="67">
        <f t="shared" si="9"/>
        <v>19782</v>
      </c>
      <c r="Y16" s="67">
        <f t="shared" si="10"/>
        <v>0</v>
      </c>
      <c r="Z16" s="67">
        <f t="shared" si="11"/>
        <v>19782</v>
      </c>
      <c r="AA16" s="67">
        <f t="shared" si="12"/>
        <v>0</v>
      </c>
      <c r="AB16" s="63">
        <f t="shared" si="13"/>
        <v>2967.2999999999997</v>
      </c>
      <c r="AC16" s="67">
        <f t="shared" si="14"/>
        <v>2967.2999999999997</v>
      </c>
      <c r="AD16" s="67">
        <f t="shared" si="15"/>
        <v>0</v>
      </c>
      <c r="AE16" s="67">
        <f t="shared" si="16"/>
        <v>0</v>
      </c>
      <c r="AF16" s="67">
        <f t="shared" si="17"/>
        <v>0</v>
      </c>
      <c r="AG16" s="67">
        <f t="shared" si="18"/>
        <v>0</v>
      </c>
      <c r="AH16" s="66">
        <f>-PV('NG AC'!$B$1,'WA LI wo Conv'!H16,'WA LI wo Conv'!K16)*'WA LI wo Conv'!B16</f>
        <v>0</v>
      </c>
      <c r="AI16" s="67">
        <f t="shared" si="19"/>
        <v>0</v>
      </c>
      <c r="AJ16" s="67">
        <f t="shared" si="20"/>
        <v>0</v>
      </c>
      <c r="AK16" s="66">
        <f>B16*F16*H16*'Electric AC'!$BE$1</f>
        <v>33051.041386363635</v>
      </c>
      <c r="AL16" s="67">
        <f>B16*G16*H16*'Electric AC'!$BE$33</f>
        <v>0</v>
      </c>
      <c r="AM16" s="36"/>
      <c r="AN16" s="36"/>
      <c r="AO16" s="36"/>
      <c r="AP16" s="36"/>
      <c r="AQ16" s="36"/>
      <c r="BC16" s="52" t="s">
        <v>24</v>
      </c>
    </row>
    <row r="17" spans="1:55" x14ac:dyDescent="0.25">
      <c r="A17" s="62" t="s">
        <v>840</v>
      </c>
      <c r="B17" s="62">
        <v>7</v>
      </c>
      <c r="C17" s="62" t="s">
        <v>12</v>
      </c>
      <c r="D17" s="62" t="s">
        <v>39</v>
      </c>
      <c r="E17" s="63">
        <v>1703</v>
      </c>
      <c r="F17" s="62">
        <v>340</v>
      </c>
      <c r="G17" s="62">
        <v>0</v>
      </c>
      <c r="H17" s="62">
        <v>12</v>
      </c>
      <c r="I17" s="63">
        <v>201</v>
      </c>
      <c r="J17" s="63">
        <v>500</v>
      </c>
      <c r="K17" s="63">
        <v>0</v>
      </c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201.27086475150003</v>
      </c>
      <c r="M17" s="66">
        <f>IF(D17="Annual",VLOOKUP(H17,'NG AC'!$E$4:$I$43,4)*'WA LI wo Conv'!G17,IF(D17="Winter",VLOOKUP('WA LI wo Conv'!H17,'NG AC'!$E$3:$I$43,5)*'WA LI wo Conv'!G17,IF(D17="NA",0,0)))</f>
        <v>0</v>
      </c>
      <c r="N17" s="67">
        <f t="shared" si="0"/>
        <v>1703</v>
      </c>
      <c r="O17" s="67">
        <f t="shared" si="1"/>
        <v>0</v>
      </c>
      <c r="P17" s="67">
        <f t="shared" si="2"/>
        <v>201</v>
      </c>
      <c r="Q17" s="67">
        <f t="shared" si="3"/>
        <v>0</v>
      </c>
      <c r="R17" s="68">
        <f>(L17+M17+(PV('NG AC'!$B$1,'WA LI wo Conv'!H17,'WA LI wo Conv'!K17)*-1)+'WA LI wo Conv'!J17)/'WA LI wo Conv'!E17</f>
        <v>0.41178559292513217</v>
      </c>
      <c r="S17" s="68">
        <f t="shared" si="4"/>
        <v>0.91031598711668937</v>
      </c>
      <c r="T17" s="69">
        <f t="shared" si="5"/>
        <v>2380</v>
      </c>
      <c r="U17" s="68">
        <f t="shared" si="6"/>
        <v>0</v>
      </c>
      <c r="V17" s="68">
        <f t="shared" si="7"/>
        <v>1408.8960532605001</v>
      </c>
      <c r="W17" s="68">
        <f t="shared" si="8"/>
        <v>0</v>
      </c>
      <c r="X17" s="67">
        <f t="shared" si="9"/>
        <v>11921</v>
      </c>
      <c r="Y17" s="67">
        <f t="shared" si="10"/>
        <v>0</v>
      </c>
      <c r="Z17" s="67">
        <f t="shared" si="11"/>
        <v>1407</v>
      </c>
      <c r="AA17" s="67">
        <f t="shared" si="12"/>
        <v>0</v>
      </c>
      <c r="AB17" s="63">
        <f t="shared" si="13"/>
        <v>211.04999999999998</v>
      </c>
      <c r="AC17" s="67">
        <f t="shared" si="14"/>
        <v>211.04999999999998</v>
      </c>
      <c r="AD17" s="67">
        <f t="shared" si="15"/>
        <v>0</v>
      </c>
      <c r="AE17" s="67">
        <f t="shared" si="16"/>
        <v>3500</v>
      </c>
      <c r="AF17" s="67">
        <f t="shared" si="17"/>
        <v>3500</v>
      </c>
      <c r="AG17" s="67">
        <f t="shared" si="18"/>
        <v>0</v>
      </c>
      <c r="AH17" s="66">
        <f>-PV('NG AC'!$B$1,'WA LI wo Conv'!H17,'WA LI wo Conv'!K17)*'WA LI wo Conv'!B17</f>
        <v>0</v>
      </c>
      <c r="AI17" s="67">
        <f t="shared" si="19"/>
        <v>0</v>
      </c>
      <c r="AJ17" s="67">
        <f t="shared" si="20"/>
        <v>0</v>
      </c>
      <c r="AK17" s="66">
        <f>B17*F17*H17*'Electric AC'!$BE$1</f>
        <v>2187.3195272727271</v>
      </c>
      <c r="AL17" s="67">
        <f>B17*G17*H17*'Electric AC'!$BE$33</f>
        <v>0</v>
      </c>
      <c r="AM17" s="36"/>
      <c r="AN17" s="36"/>
      <c r="AO17" s="36"/>
      <c r="AP17" s="36"/>
      <c r="AQ17" s="36"/>
      <c r="BC17" s="52" t="s">
        <v>25</v>
      </c>
    </row>
    <row r="18" spans="1:55" x14ac:dyDescent="0.25">
      <c r="A18" s="62"/>
      <c r="B18" s="62"/>
      <c r="C18" s="62"/>
      <c r="D18" s="62" t="s">
        <v>36</v>
      </c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AC'!$E$4:$I$43,4)*'WA LI wo Conv'!G18,IF(D18="Winter",VLOOKUP('WA LI wo Conv'!H18,'NG AC'!$E$3:$I$43,5)*'WA LI wo Conv'!G18,IF(D18="NA",0,0)))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AC'!$B$1,'WA LI wo Conv'!H18,'WA LI wo Conv'!K18)*-1)+'WA LI wo Conv'!J18)/'WA LI wo Conv'!E18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v>0</v>
      </c>
      <c r="AC18" s="67" t="e">
        <f t="shared" si="14"/>
        <v>#DIV/0!</v>
      </c>
      <c r="AD18" s="67" t="e">
        <f t="shared" si="15"/>
        <v>#DIV/0!</v>
      </c>
      <c r="AE18" s="67">
        <f t="shared" si="16"/>
        <v>0</v>
      </c>
      <c r="AF18" s="67" t="e">
        <f t="shared" si="17"/>
        <v>#DIV/0!</v>
      </c>
      <c r="AG18" s="67" t="e">
        <f t="shared" si="18"/>
        <v>#DIV/0!</v>
      </c>
      <c r="AH18" s="66">
        <f>-PV('NG AC'!$B$1,'WA LI wo Conv'!H18,'WA LI wo Conv'!K18)*'WA LI wo Conv'!B18</f>
        <v>0</v>
      </c>
      <c r="AI18" s="67" t="e">
        <f t="shared" si="19"/>
        <v>#DIV/0!</v>
      </c>
      <c r="AJ18" s="67" t="e">
        <f t="shared" si="20"/>
        <v>#DIV/0!</v>
      </c>
      <c r="AK18" s="66">
        <f>B18*F18*H18*'Electric AC'!$BE$1</f>
        <v>0</v>
      </c>
      <c r="AL18" s="67">
        <f>B18*G18*H18*'Electric AC'!$BE$33</f>
        <v>0</v>
      </c>
      <c r="AM18" s="36"/>
      <c r="AN18" s="36"/>
      <c r="AO18" s="36"/>
      <c r="AP18" s="36"/>
      <c r="AQ18" s="36"/>
      <c r="BC18" s="52" t="s">
        <v>26</v>
      </c>
    </row>
    <row r="19" spans="1:55" x14ac:dyDescent="0.25">
      <c r="A19" s="62"/>
      <c r="B19" s="62"/>
      <c r="C19" s="62"/>
      <c r="D19" s="62" t="s">
        <v>36</v>
      </c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AC'!$E$4:$I$43,4)*'WA LI wo Conv'!G19,IF(D19="Winter",VLOOKUP('WA LI wo Conv'!H19,'NG AC'!$E$3:$I$43,5)*'WA LI wo Conv'!G19,IF(D19="NA",0,0)))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AC'!$B$1,'WA LI wo Conv'!H19,'WA LI wo Conv'!K19)*-1)+'WA LI wo Conv'!J19)/'WA LI wo Conv'!E19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4"/>
        <v>#DIV/0!</v>
      </c>
      <c r="AD19" s="67" t="e">
        <f t="shared" si="15"/>
        <v>#DIV/0!</v>
      </c>
      <c r="AE19" s="67">
        <f t="shared" si="16"/>
        <v>0</v>
      </c>
      <c r="AF19" s="67" t="e">
        <f t="shared" si="17"/>
        <v>#DIV/0!</v>
      </c>
      <c r="AG19" s="67" t="e">
        <f t="shared" si="18"/>
        <v>#DIV/0!</v>
      </c>
      <c r="AH19" s="66">
        <f>-PV('NG AC'!$B$1,'WA LI wo Conv'!H19,'WA LI wo Conv'!K19)*'WA LI wo Conv'!B19</f>
        <v>0</v>
      </c>
      <c r="AI19" s="67" t="e">
        <f t="shared" si="19"/>
        <v>#DIV/0!</v>
      </c>
      <c r="AJ19" s="67" t="e">
        <f t="shared" si="20"/>
        <v>#DIV/0!</v>
      </c>
      <c r="AK19" s="66">
        <f>B19*F19*H19*'Electric AC'!$BE$1</f>
        <v>0</v>
      </c>
      <c r="AL19" s="67">
        <f>B19*G19*H19*'Electric AC'!$BE$33</f>
        <v>0</v>
      </c>
      <c r="AM19" s="36"/>
      <c r="AN19" s="36"/>
      <c r="AO19" s="36"/>
      <c r="AP19" s="36"/>
      <c r="AQ19" s="36"/>
      <c r="BC19" s="52" t="s">
        <v>27</v>
      </c>
    </row>
    <row r="20" spans="1:55" x14ac:dyDescent="0.25">
      <c r="A20" s="62"/>
      <c r="B20" s="62"/>
      <c r="C20" s="62"/>
      <c r="D20" s="62" t="s">
        <v>36</v>
      </c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AC'!$E$4:$I$43,4)*'WA LI wo Conv'!G20,IF(D20="Winter",VLOOKUP('WA LI wo Conv'!H20,'NG AC'!$E$3:$I$43,5)*'WA LI wo Conv'!G20,IF(D20="NA",0,0)))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AC'!$B$1,'WA LI wo Conv'!H20,'WA LI wo Conv'!K20)*-1)+'WA LI wo Conv'!J20)/'WA LI wo Conv'!E20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4"/>
        <v>#DIV/0!</v>
      </c>
      <c r="AD20" s="67" t="e">
        <f t="shared" si="15"/>
        <v>#DIV/0!</v>
      </c>
      <c r="AE20" s="67">
        <f t="shared" si="16"/>
        <v>0</v>
      </c>
      <c r="AF20" s="67" t="e">
        <f t="shared" si="17"/>
        <v>#DIV/0!</v>
      </c>
      <c r="AG20" s="67" t="e">
        <f t="shared" si="18"/>
        <v>#DIV/0!</v>
      </c>
      <c r="AH20" s="66">
        <f>-PV('NG AC'!$B$1,'WA LI wo Conv'!H20,'WA LI wo Conv'!K20)*'WA LI wo Conv'!B20</f>
        <v>0</v>
      </c>
      <c r="AI20" s="67" t="e">
        <f t="shared" si="19"/>
        <v>#DIV/0!</v>
      </c>
      <c r="AJ20" s="67" t="e">
        <f t="shared" si="20"/>
        <v>#DIV/0!</v>
      </c>
      <c r="AK20" s="66">
        <f>B20*F20*H20*'Electric AC'!$BE$1</f>
        <v>0</v>
      </c>
      <c r="AL20" s="67">
        <f>B20*G20*H20*'Electric AC'!$BE$33</f>
        <v>0</v>
      </c>
      <c r="AM20" s="36"/>
      <c r="AN20" s="36"/>
      <c r="AO20" s="36"/>
      <c r="AP20" s="36"/>
      <c r="AQ20" s="36"/>
      <c r="BC20" s="52" t="s">
        <v>28</v>
      </c>
    </row>
    <row r="21" spans="1:55" x14ac:dyDescent="0.25">
      <c r="A21" s="62"/>
      <c r="B21" s="62"/>
      <c r="C21" s="62"/>
      <c r="D21" s="62" t="s">
        <v>36</v>
      </c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AC'!$E$4:$I$43,4)*'WA LI wo Conv'!G21,IF(D21="Winter",VLOOKUP('WA LI wo Conv'!H21,'NG AC'!$E$3:$I$43,5)*'WA LI wo Conv'!G21,IF(D21="NA",0,0)))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AC'!$B$1,'WA LI wo Conv'!H21,'WA LI wo Conv'!K21)*-1)+'WA LI wo Conv'!J21)/'WA LI wo Conv'!E21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4"/>
        <v>#DIV/0!</v>
      </c>
      <c r="AD21" s="67" t="e">
        <f t="shared" si="15"/>
        <v>#DIV/0!</v>
      </c>
      <c r="AE21" s="67">
        <f t="shared" si="16"/>
        <v>0</v>
      </c>
      <c r="AF21" s="67" t="e">
        <f t="shared" si="17"/>
        <v>#DIV/0!</v>
      </c>
      <c r="AG21" s="67" t="e">
        <f t="shared" si="18"/>
        <v>#DIV/0!</v>
      </c>
      <c r="AH21" s="66">
        <f>-PV('NG AC'!$B$1,'WA LI wo Conv'!H21,'WA LI wo Conv'!K21)*'WA LI wo Conv'!B21</f>
        <v>0</v>
      </c>
      <c r="AI21" s="67" t="e">
        <f t="shared" si="19"/>
        <v>#DIV/0!</v>
      </c>
      <c r="AJ21" s="67" t="e">
        <f t="shared" si="20"/>
        <v>#DIV/0!</v>
      </c>
      <c r="AK21" s="66">
        <f>B21*F21*H21*'Electric AC'!$BE$1</f>
        <v>0</v>
      </c>
      <c r="AL21" s="67">
        <f>B21*G21*H21*'Electric AC'!$BE$33</f>
        <v>0</v>
      </c>
      <c r="AM21" s="36"/>
      <c r="AN21" s="36"/>
      <c r="AO21" s="36"/>
      <c r="AP21" s="36"/>
      <c r="AQ21" s="36"/>
      <c r="BC21" s="52" t="s">
        <v>29</v>
      </c>
    </row>
    <row r="22" spans="1:55" x14ac:dyDescent="0.25">
      <c r="A22" s="62"/>
      <c r="B22" s="62"/>
      <c r="C22" s="62"/>
      <c r="D22" s="62" t="s">
        <v>36</v>
      </c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AC'!$E$4:$I$43,4)*'WA LI wo Conv'!G22,IF(D22="Winter",VLOOKUP('WA LI wo Conv'!H22,'NG AC'!$E$3:$I$43,5)*'WA LI wo Conv'!G22,IF(D22="NA",0,0)))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AC'!$B$1,'WA LI wo Conv'!H22,'WA LI wo Conv'!K22)*-1)+'WA LI wo Conv'!J22)/'WA LI wo Conv'!E22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4"/>
        <v>#DIV/0!</v>
      </c>
      <c r="AD22" s="67" t="e">
        <f t="shared" si="15"/>
        <v>#DIV/0!</v>
      </c>
      <c r="AE22" s="67">
        <f t="shared" si="16"/>
        <v>0</v>
      </c>
      <c r="AF22" s="67" t="e">
        <f t="shared" si="17"/>
        <v>#DIV/0!</v>
      </c>
      <c r="AG22" s="67" t="e">
        <f t="shared" si="18"/>
        <v>#DIV/0!</v>
      </c>
      <c r="AH22" s="66">
        <f>-PV('NG AC'!$B$1,'WA LI wo Conv'!H22,'WA LI wo Conv'!K22)*'WA LI wo Conv'!B22</f>
        <v>0</v>
      </c>
      <c r="AI22" s="67" t="e">
        <f t="shared" si="19"/>
        <v>#DIV/0!</v>
      </c>
      <c r="AJ22" s="67" t="e">
        <f t="shared" si="20"/>
        <v>#DIV/0!</v>
      </c>
      <c r="AK22" s="66">
        <f>B22*F22*H22*'Electric AC'!$BE$1</f>
        <v>0</v>
      </c>
      <c r="AL22" s="67">
        <f>B22*G22*H22*'Electric AC'!$BE$33</f>
        <v>0</v>
      </c>
      <c r="AM22" s="36"/>
      <c r="AN22" s="36"/>
      <c r="AO22" s="36"/>
      <c r="AP22" s="36"/>
      <c r="AQ22" s="36"/>
      <c r="BC22" s="52" t="s">
        <v>30</v>
      </c>
    </row>
    <row r="23" spans="1:55" x14ac:dyDescent="0.25">
      <c r="A23" s="62"/>
      <c r="B23" s="62"/>
      <c r="C23" s="62"/>
      <c r="D23" s="62" t="s">
        <v>36</v>
      </c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AC'!$E$4:$I$43,4)*'WA LI wo Conv'!G23,IF(D23="Winter",VLOOKUP('WA LI wo Conv'!H23,'NG AC'!$E$3:$I$43,5)*'WA LI wo Conv'!G23,IF(D23="NA",0,0)))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AC'!$B$1,'WA LI wo Conv'!H23,'WA LI wo Conv'!K23)*-1)+'WA LI wo Conv'!J23)/'WA LI wo Conv'!E23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4"/>
        <v>#DIV/0!</v>
      </c>
      <c r="AD23" s="67" t="e">
        <f t="shared" si="15"/>
        <v>#DIV/0!</v>
      </c>
      <c r="AE23" s="67">
        <f t="shared" si="16"/>
        <v>0</v>
      </c>
      <c r="AF23" s="67" t="e">
        <f t="shared" si="17"/>
        <v>#DIV/0!</v>
      </c>
      <c r="AG23" s="67" t="e">
        <f t="shared" si="18"/>
        <v>#DIV/0!</v>
      </c>
      <c r="AH23" s="66">
        <f>-PV('NG AC'!$B$1,'WA LI wo Conv'!H23,'WA LI wo Conv'!K23)*'WA LI wo Conv'!B23</f>
        <v>0</v>
      </c>
      <c r="AI23" s="67" t="e">
        <f t="shared" si="19"/>
        <v>#DIV/0!</v>
      </c>
      <c r="AJ23" s="67" t="e">
        <f t="shared" si="20"/>
        <v>#DIV/0!</v>
      </c>
      <c r="AK23" s="66">
        <f>B23*F23*H23*'Electric AC'!$BE$1</f>
        <v>0</v>
      </c>
      <c r="AL23" s="67">
        <f>B23*G23*H23*'Electric AC'!$BE$33</f>
        <v>0</v>
      </c>
      <c r="AM23" s="36"/>
      <c r="AN23" s="36"/>
      <c r="AO23" s="36"/>
      <c r="AP23" s="36"/>
      <c r="AQ23" s="36"/>
      <c r="BC23" s="52"/>
    </row>
    <row r="24" spans="1:55" x14ac:dyDescent="0.25">
      <c r="A24" s="62"/>
      <c r="B24" s="62"/>
      <c r="C24" s="62"/>
      <c r="D24" s="62" t="s">
        <v>36</v>
      </c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AC'!$E$4:$I$43,4)*'WA LI wo Conv'!G24,IF(D24="Winter",VLOOKUP('WA LI wo Conv'!H24,'NG AC'!$E$3:$I$43,5)*'WA LI wo Conv'!G24,IF(D24="NA",0,0)))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AC'!$B$1,'WA LI wo Conv'!H24,'WA LI wo Conv'!K24)*-1)+'WA LI wo Conv'!J24)/'WA LI wo Conv'!E24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4"/>
        <v>#DIV/0!</v>
      </c>
      <c r="AD24" s="67" t="e">
        <f t="shared" si="15"/>
        <v>#DIV/0!</v>
      </c>
      <c r="AE24" s="67">
        <f t="shared" si="16"/>
        <v>0</v>
      </c>
      <c r="AF24" s="67" t="e">
        <f t="shared" si="17"/>
        <v>#DIV/0!</v>
      </c>
      <c r="AG24" s="67" t="e">
        <f t="shared" si="18"/>
        <v>#DIV/0!</v>
      </c>
      <c r="AH24" s="66">
        <f>-PV('NG AC'!$B$1,'WA LI wo Conv'!H24,'WA LI wo Conv'!K24)*'WA LI wo Conv'!B24</f>
        <v>0</v>
      </c>
      <c r="AI24" s="67" t="e">
        <f t="shared" si="19"/>
        <v>#DIV/0!</v>
      </c>
      <c r="AJ24" s="67" t="e">
        <f t="shared" si="20"/>
        <v>#DIV/0!</v>
      </c>
      <c r="AK24" s="66">
        <f>B24*F24*H24*'Electric AC'!$BE$1</f>
        <v>0</v>
      </c>
      <c r="AL24" s="67">
        <f>B24*G24*H24*'Electric AC'!$BE$33</f>
        <v>0</v>
      </c>
      <c r="AM24" s="36"/>
      <c r="AN24" s="36"/>
      <c r="AO24" s="36"/>
      <c r="AP24" s="36"/>
      <c r="AQ24" s="36"/>
      <c r="BC24" s="52" t="s">
        <v>0</v>
      </c>
    </row>
    <row r="25" spans="1:55" x14ac:dyDescent="0.25">
      <c r="A25" s="62"/>
      <c r="B25" s="62"/>
      <c r="C25" s="62"/>
      <c r="D25" s="62" t="s">
        <v>36</v>
      </c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AC'!$E$4:$I$43,4)*'WA LI wo Conv'!G25,IF(D25="Winter",VLOOKUP('WA LI wo Conv'!H25,'NG AC'!$E$3:$I$43,5)*'WA LI wo Conv'!G25,IF(D25="NA",0,0)))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AC'!$B$1,'WA LI wo Conv'!H25,'WA LI wo Conv'!K25)*-1)+'WA LI wo Conv'!J25)/'WA LI wo Conv'!E25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4"/>
        <v>#DIV/0!</v>
      </c>
      <c r="AD25" s="67" t="e">
        <f t="shared" si="15"/>
        <v>#DIV/0!</v>
      </c>
      <c r="AE25" s="67">
        <f t="shared" si="16"/>
        <v>0</v>
      </c>
      <c r="AF25" s="67" t="e">
        <f t="shared" si="17"/>
        <v>#DIV/0!</v>
      </c>
      <c r="AG25" s="67" t="e">
        <f t="shared" si="18"/>
        <v>#DIV/0!</v>
      </c>
      <c r="AH25" s="66">
        <f>-PV('NG AC'!$B$1,'WA LI wo Conv'!H25,'WA LI wo Conv'!K25)*'WA LI wo Conv'!B25</f>
        <v>0</v>
      </c>
      <c r="AI25" s="67" t="e">
        <f t="shared" si="19"/>
        <v>#DIV/0!</v>
      </c>
      <c r="AJ25" s="67" t="e">
        <f t="shared" si="20"/>
        <v>#DIV/0!</v>
      </c>
      <c r="AK25" s="66">
        <f>B25*F25*H25*'Electric AC'!$BE$1</f>
        <v>0</v>
      </c>
      <c r="AL25" s="67">
        <f>B25*G25*H25*'Electric AC'!$BE$33</f>
        <v>0</v>
      </c>
      <c r="AM25" s="36"/>
      <c r="AN25" s="36"/>
      <c r="AO25" s="36"/>
      <c r="AP25" s="36"/>
      <c r="AQ25" s="36"/>
      <c r="BC25" s="52" t="s">
        <v>39</v>
      </c>
    </row>
    <row r="26" spans="1:55" x14ac:dyDescent="0.25">
      <c r="A26" s="62"/>
      <c r="B26" s="62"/>
      <c r="C26" s="62"/>
      <c r="D26" s="62" t="s">
        <v>36</v>
      </c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AC'!$E$4:$I$43,4)*'WA LI wo Conv'!G26,IF(D26="Winter",VLOOKUP('WA LI wo Conv'!H26,'NG AC'!$E$3:$I$43,5)*'WA LI wo Conv'!G26,IF(D26="NA",0,0)))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AC'!$B$1,'WA LI wo Conv'!H26,'WA LI wo Conv'!K26)*-1)+'WA LI wo Conv'!J26)/'WA LI wo Conv'!E26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4"/>
        <v>#DIV/0!</v>
      </c>
      <c r="AD26" s="67" t="e">
        <f t="shared" si="15"/>
        <v>#DIV/0!</v>
      </c>
      <c r="AE26" s="67">
        <f t="shared" si="16"/>
        <v>0</v>
      </c>
      <c r="AF26" s="67" t="e">
        <f t="shared" si="17"/>
        <v>#DIV/0!</v>
      </c>
      <c r="AG26" s="67" t="e">
        <f t="shared" si="18"/>
        <v>#DIV/0!</v>
      </c>
      <c r="AH26" s="66">
        <f>-PV('NG AC'!$B$1,'WA LI wo Conv'!H26,'WA LI wo Conv'!K26)*'WA LI wo Conv'!B26</f>
        <v>0</v>
      </c>
      <c r="AI26" s="67" t="e">
        <f t="shared" si="19"/>
        <v>#DIV/0!</v>
      </c>
      <c r="AJ26" s="67" t="e">
        <f t="shared" si="20"/>
        <v>#DIV/0!</v>
      </c>
      <c r="AK26" s="66">
        <f>B26*F26*H26*'Electric AC'!$BE$1</f>
        <v>0</v>
      </c>
      <c r="AL26" s="67">
        <f>B26*G26*H26*'Electric AC'!$BE$33</f>
        <v>0</v>
      </c>
      <c r="AM26" s="36"/>
      <c r="AN26" s="36"/>
      <c r="AO26" s="36"/>
      <c r="AP26" s="36"/>
      <c r="AQ26" s="36"/>
      <c r="BC26" s="52" t="s">
        <v>36</v>
      </c>
    </row>
    <row r="27" spans="1:55" x14ac:dyDescent="0.25">
      <c r="A27" s="62"/>
      <c r="B27" s="62"/>
      <c r="C27" s="62"/>
      <c r="D27" s="62" t="s">
        <v>36</v>
      </c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AC'!$E$4:$I$43,4)*'WA LI wo Conv'!G27,IF(D27="Winter",VLOOKUP('WA LI wo Conv'!H27,'NG AC'!$E$3:$I$43,5)*'WA LI wo Conv'!G27,IF(D27="NA",0,0)))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AC'!$B$1,'WA LI wo Conv'!H27,'WA LI wo Conv'!K27)*-1)+'WA LI wo Conv'!J27)/'WA LI wo Conv'!E27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4"/>
        <v>#DIV/0!</v>
      </c>
      <c r="AD27" s="67" t="e">
        <f t="shared" si="15"/>
        <v>#DIV/0!</v>
      </c>
      <c r="AE27" s="67">
        <f t="shared" si="16"/>
        <v>0</v>
      </c>
      <c r="AF27" s="67" t="e">
        <f t="shared" si="17"/>
        <v>#DIV/0!</v>
      </c>
      <c r="AG27" s="67" t="e">
        <f t="shared" si="18"/>
        <v>#DIV/0!</v>
      </c>
      <c r="AH27" s="66">
        <f>-PV('NG AC'!$B$1,'WA LI wo Conv'!H27,'WA LI wo Conv'!K27)*'WA LI wo Conv'!B27</f>
        <v>0</v>
      </c>
      <c r="AI27" s="67" t="e">
        <f t="shared" si="19"/>
        <v>#DIV/0!</v>
      </c>
      <c r="AJ27" s="67" t="e">
        <f t="shared" si="20"/>
        <v>#DIV/0!</v>
      </c>
      <c r="AK27" s="66">
        <f>B27*F27*H27*'Electric AC'!$BE$1</f>
        <v>0</v>
      </c>
      <c r="AL27" s="67">
        <f>B27*G27*H27*'Electric AC'!$BE$33</f>
        <v>0</v>
      </c>
      <c r="AM27" s="36"/>
      <c r="AN27" s="36"/>
      <c r="AO27" s="36"/>
      <c r="AP27" s="36"/>
      <c r="AQ27" s="36"/>
    </row>
    <row r="28" spans="1:55" x14ac:dyDescent="0.25">
      <c r="A28" s="62"/>
      <c r="B28" s="62"/>
      <c r="C28" s="62"/>
      <c r="D28" s="62" t="s">
        <v>36</v>
      </c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AC'!$E$4:$I$43,4)*'WA LI wo Conv'!G28,IF(D28="Winter",VLOOKUP('WA LI wo Conv'!H28,'NG AC'!$E$3:$I$43,5)*'WA LI wo Conv'!G28,IF(D28="NA",0,0)))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AC'!$B$1,'WA LI wo Conv'!H28,'WA LI wo Conv'!K28)*-1)+'WA LI wo Conv'!J28)/'WA LI wo Conv'!E28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4"/>
        <v>#DIV/0!</v>
      </c>
      <c r="AD28" s="67" t="e">
        <f t="shared" si="15"/>
        <v>#DIV/0!</v>
      </c>
      <c r="AE28" s="67">
        <f t="shared" si="16"/>
        <v>0</v>
      </c>
      <c r="AF28" s="67" t="e">
        <f t="shared" si="17"/>
        <v>#DIV/0!</v>
      </c>
      <c r="AG28" s="67" t="e">
        <f t="shared" si="18"/>
        <v>#DIV/0!</v>
      </c>
      <c r="AH28" s="66">
        <f>-PV('NG AC'!$B$1,'WA LI wo Conv'!H28,'WA LI wo Conv'!K28)*'WA LI wo Conv'!B28</f>
        <v>0</v>
      </c>
      <c r="AI28" s="67" t="e">
        <f t="shared" si="19"/>
        <v>#DIV/0!</v>
      </c>
      <c r="AJ28" s="67" t="e">
        <f t="shared" si="20"/>
        <v>#DIV/0!</v>
      </c>
      <c r="AK28" s="66">
        <f>B28*F28*H28*'Electric AC'!$BE$1</f>
        <v>0</v>
      </c>
      <c r="AL28" s="67">
        <f>B28*G28*H28*'Electric AC'!$BE$33</f>
        <v>0</v>
      </c>
      <c r="AM28" s="36"/>
      <c r="AN28" s="36"/>
      <c r="AO28" s="36"/>
      <c r="AP28" s="36"/>
      <c r="AQ28" s="36"/>
    </row>
    <row r="29" spans="1:55" x14ac:dyDescent="0.25">
      <c r="A29" s="62"/>
      <c r="B29" s="62"/>
      <c r="C29" s="62"/>
      <c r="D29" s="62" t="s">
        <v>36</v>
      </c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AC'!$E$4:$I$43,4)*'WA LI wo Conv'!G29,IF(D29="Winter",VLOOKUP('WA LI wo Conv'!H29,'NG AC'!$E$3:$I$43,5)*'WA LI wo Conv'!G29,IF(D29="NA",0,0)))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AC'!$B$1,'WA LI wo Conv'!H29,'WA LI wo Conv'!K29)*-1)+'WA LI wo Conv'!J29)/'WA LI wo Conv'!E29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4"/>
        <v>#DIV/0!</v>
      </c>
      <c r="AD29" s="67" t="e">
        <f t="shared" si="15"/>
        <v>#DIV/0!</v>
      </c>
      <c r="AE29" s="67">
        <f t="shared" si="16"/>
        <v>0</v>
      </c>
      <c r="AF29" s="67" t="e">
        <f t="shared" si="17"/>
        <v>#DIV/0!</v>
      </c>
      <c r="AG29" s="67" t="e">
        <f t="shared" si="18"/>
        <v>#DIV/0!</v>
      </c>
      <c r="AH29" s="66">
        <f>-PV('NG AC'!$B$1,'WA LI wo Conv'!H29,'WA LI wo Conv'!K29)*'WA LI wo Conv'!B29</f>
        <v>0</v>
      </c>
      <c r="AI29" s="67" t="e">
        <f t="shared" si="19"/>
        <v>#DIV/0!</v>
      </c>
      <c r="AJ29" s="67" t="e">
        <f t="shared" si="20"/>
        <v>#DIV/0!</v>
      </c>
      <c r="AK29" s="66">
        <f>B29*F29*H29*'Electric AC'!$BE$1</f>
        <v>0</v>
      </c>
      <c r="AL29" s="67">
        <f>B29*G29*H29*'Electric AC'!$BE$33</f>
        <v>0</v>
      </c>
      <c r="AM29" s="36"/>
      <c r="AN29" s="36"/>
      <c r="AO29" s="36"/>
      <c r="AP29" s="36"/>
      <c r="AQ29" s="36"/>
    </row>
    <row r="30" spans="1:55" x14ac:dyDescent="0.25">
      <c r="A30" s="62"/>
      <c r="B30" s="62"/>
      <c r="C30" s="62"/>
      <c r="D30" s="62" t="s">
        <v>36</v>
      </c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AC'!$E$4:$I$43,4)*'WA LI wo Conv'!G30,IF(D30="Winter",VLOOKUP('WA LI wo Conv'!H30,'NG AC'!$E$3:$I$43,5)*'WA LI wo Conv'!G30,IF(D30="NA",0,0)))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AC'!$B$1,'WA LI wo Conv'!H30,'WA LI wo Conv'!K30)*-1)+'WA LI wo Conv'!J30)/'WA LI wo Conv'!E30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4"/>
        <v>#DIV/0!</v>
      </c>
      <c r="AD30" s="67" t="e">
        <f t="shared" si="15"/>
        <v>#DIV/0!</v>
      </c>
      <c r="AE30" s="67">
        <f t="shared" si="16"/>
        <v>0</v>
      </c>
      <c r="AF30" s="67" t="e">
        <f t="shared" si="17"/>
        <v>#DIV/0!</v>
      </c>
      <c r="AG30" s="67" t="e">
        <f t="shared" si="18"/>
        <v>#DIV/0!</v>
      </c>
      <c r="AH30" s="66">
        <f>-PV('NG AC'!$B$1,'WA LI wo Conv'!H30,'WA LI wo Conv'!K30)*'WA LI wo Conv'!B30</f>
        <v>0</v>
      </c>
      <c r="AI30" s="67" t="e">
        <f t="shared" si="19"/>
        <v>#DIV/0!</v>
      </c>
      <c r="AJ30" s="67" t="e">
        <f t="shared" si="20"/>
        <v>#DIV/0!</v>
      </c>
      <c r="AK30" s="66">
        <f>B30*F30*H30*'Electric AC'!$BE$1</f>
        <v>0</v>
      </c>
      <c r="AL30" s="67">
        <f>B30*G30*H30*'Electric AC'!$BE$33</f>
        <v>0</v>
      </c>
      <c r="AM30" s="36"/>
      <c r="AN30" s="36"/>
      <c r="AO30" s="36"/>
      <c r="AP30" s="36"/>
      <c r="AQ30" s="36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AC'!$E$4:$I$43,4)*'WA LI wo Conv'!G31,IF(D31="Winter",VLOOKUP('WA LI wo Conv'!H31,'NG AC'!$E$3:$I$43,5)*'WA LI wo Conv'!G31,IF(D31="NA",0,0)))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AC'!$B$1,'WA LI wo Conv'!H31,'WA LI wo Conv'!K31)*-1)+'WA LI wo Conv'!J31)/'WA LI wo Conv'!E31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4"/>
        <v>#DIV/0!</v>
      </c>
      <c r="AD31" s="67" t="e">
        <f t="shared" si="15"/>
        <v>#DIV/0!</v>
      </c>
      <c r="AE31" s="67">
        <f t="shared" si="16"/>
        <v>0</v>
      </c>
      <c r="AF31" s="67" t="e">
        <f t="shared" si="17"/>
        <v>#DIV/0!</v>
      </c>
      <c r="AG31" s="67" t="e">
        <f t="shared" si="18"/>
        <v>#DIV/0!</v>
      </c>
      <c r="AH31" s="66">
        <f>-PV('NG AC'!$B$1,'WA LI wo Conv'!H31,'WA LI wo Conv'!K31)*'WA LI wo Conv'!B31</f>
        <v>0</v>
      </c>
      <c r="AI31" s="67" t="e">
        <f t="shared" si="19"/>
        <v>#DIV/0!</v>
      </c>
      <c r="AJ31" s="67" t="e">
        <f t="shared" si="20"/>
        <v>#DIV/0!</v>
      </c>
      <c r="AK31" s="66">
        <f>B31*F31*H31*'Electric AC'!$BE$1</f>
        <v>0</v>
      </c>
      <c r="AL31" s="67">
        <f>B31*G31*H31*'Electric AC'!$BE$33</f>
        <v>0</v>
      </c>
      <c r="AM31" s="36"/>
      <c r="AN31" s="36"/>
      <c r="AO31" s="36"/>
      <c r="AP31" s="36"/>
      <c r="AQ31" s="36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AC'!$E$4:$I$43,4)*'WA LI wo Conv'!G32,IF(D32="Winter",VLOOKUP('WA LI wo Conv'!H32,'NG AC'!$E$3:$I$43,5)*'WA LI wo Conv'!G32,IF(D32="NA",0,0)))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AC'!$B$1,'WA LI wo Conv'!H32,'WA LI wo Conv'!K32)*-1)+'WA LI wo Conv'!J32)/'WA LI wo Conv'!E32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4"/>
        <v>#DIV/0!</v>
      </c>
      <c r="AD32" s="67" t="e">
        <f t="shared" si="15"/>
        <v>#DIV/0!</v>
      </c>
      <c r="AE32" s="67">
        <f t="shared" si="16"/>
        <v>0</v>
      </c>
      <c r="AF32" s="67" t="e">
        <f t="shared" si="17"/>
        <v>#DIV/0!</v>
      </c>
      <c r="AG32" s="67" t="e">
        <f t="shared" si="18"/>
        <v>#DIV/0!</v>
      </c>
      <c r="AH32" s="66">
        <f>-PV('NG AC'!$B$1,'WA LI wo Conv'!H32,'WA LI wo Conv'!K32)*'WA LI wo Conv'!B32</f>
        <v>0</v>
      </c>
      <c r="AI32" s="67" t="e">
        <f t="shared" si="19"/>
        <v>#DIV/0!</v>
      </c>
      <c r="AJ32" s="67" t="e">
        <f t="shared" si="20"/>
        <v>#DIV/0!</v>
      </c>
      <c r="AK32" s="66">
        <f>B32*F32*H32*'Electric AC'!$BE$1</f>
        <v>0</v>
      </c>
      <c r="AL32" s="67">
        <f>B32*G32*H32*'Electric AC'!$BE$33</f>
        <v>0</v>
      </c>
      <c r="AM32" s="36"/>
      <c r="AN32" s="36"/>
      <c r="AO32" s="36"/>
      <c r="AP32" s="36"/>
      <c r="AQ32" s="36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AC'!$E$4:$I$43,4)*'WA LI wo Conv'!G33,IF(D33="Winter",VLOOKUP('WA LI wo Conv'!H33,'NG AC'!$E$3:$I$43,5)*'WA LI wo Conv'!G33,IF(D33="NA",0,0)))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AC'!$B$1,'WA LI wo Conv'!H33,'WA LI wo Conv'!K33)*-1)+'WA LI wo Conv'!J33)/'WA LI wo Conv'!E33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4"/>
        <v>#DIV/0!</v>
      </c>
      <c r="AD33" s="67" t="e">
        <f t="shared" si="15"/>
        <v>#DIV/0!</v>
      </c>
      <c r="AE33" s="67">
        <f t="shared" si="16"/>
        <v>0</v>
      </c>
      <c r="AF33" s="67" t="e">
        <f t="shared" si="17"/>
        <v>#DIV/0!</v>
      </c>
      <c r="AG33" s="67" t="e">
        <f t="shared" si="18"/>
        <v>#DIV/0!</v>
      </c>
      <c r="AH33" s="66">
        <f>-PV('NG AC'!$B$1,'WA LI wo Conv'!H33,'WA LI wo Conv'!K33)*'WA LI wo Conv'!B33</f>
        <v>0</v>
      </c>
      <c r="AI33" s="67" t="e">
        <f t="shared" si="19"/>
        <v>#DIV/0!</v>
      </c>
      <c r="AJ33" s="67" t="e">
        <f t="shared" si="20"/>
        <v>#DIV/0!</v>
      </c>
      <c r="AK33" s="66">
        <f>B33*F33*H33*'Electric AC'!$BE$1</f>
        <v>0</v>
      </c>
      <c r="AL33" s="67">
        <f>B33*G33*H33*'Electric AC'!$BE$33</f>
        <v>0</v>
      </c>
      <c r="AM33" s="36"/>
      <c r="AN33" s="36"/>
      <c r="AO33" s="36"/>
      <c r="AP33" s="36"/>
      <c r="AQ33" s="36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AC'!$E$4:$I$43,4)*'WA LI wo Conv'!G34,IF(D34="Winter",VLOOKUP('WA LI wo Conv'!H34,'NG AC'!$E$3:$I$43,5)*'WA LI wo Conv'!G34,IF(D34="NA",0,0)))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AC'!$B$1,'WA LI wo Conv'!H34,'WA LI wo Conv'!K34)*-1)+'WA LI wo Conv'!J34)/'WA LI wo Conv'!E34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4"/>
        <v>#DIV/0!</v>
      </c>
      <c r="AD34" s="67" t="e">
        <f t="shared" si="15"/>
        <v>#DIV/0!</v>
      </c>
      <c r="AE34" s="67">
        <f t="shared" si="16"/>
        <v>0</v>
      </c>
      <c r="AF34" s="67" t="e">
        <f t="shared" si="17"/>
        <v>#DIV/0!</v>
      </c>
      <c r="AG34" s="67" t="e">
        <f t="shared" si="18"/>
        <v>#DIV/0!</v>
      </c>
      <c r="AH34" s="66">
        <f>-PV('NG AC'!$B$1,'WA LI wo Conv'!H34,'WA LI wo Conv'!K34)*'WA LI wo Conv'!B34</f>
        <v>0</v>
      </c>
      <c r="AI34" s="67" t="e">
        <f t="shared" si="19"/>
        <v>#DIV/0!</v>
      </c>
      <c r="AJ34" s="67" t="e">
        <f t="shared" si="20"/>
        <v>#DIV/0!</v>
      </c>
      <c r="AK34" s="66">
        <f>B34*F34*H34*'Electric AC'!$BE$1</f>
        <v>0</v>
      </c>
      <c r="AL34" s="67">
        <f>B34*G34*H34*'Electric AC'!$BE$33</f>
        <v>0</v>
      </c>
      <c r="AM34" s="36"/>
      <c r="AN34" s="36"/>
      <c r="AO34" s="36"/>
      <c r="AP34" s="36"/>
      <c r="AQ34" s="36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AC'!$E$4:$I$43,4)*'WA LI wo Conv'!G35,IF(D35="Winter",VLOOKUP('WA LI wo Conv'!H35,'NG AC'!$E$3:$I$43,5)*'WA LI wo Conv'!G35,IF(D35="NA",0,0)))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AC'!$B$1,'WA LI wo Conv'!H35,'WA LI wo Conv'!K35)*-1)+'WA LI wo Conv'!J35)/'WA LI wo Conv'!E35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4"/>
        <v>#DIV/0!</v>
      </c>
      <c r="AD35" s="67" t="e">
        <f t="shared" si="15"/>
        <v>#DIV/0!</v>
      </c>
      <c r="AE35" s="67">
        <f t="shared" si="16"/>
        <v>0</v>
      </c>
      <c r="AF35" s="67" t="e">
        <f t="shared" si="17"/>
        <v>#DIV/0!</v>
      </c>
      <c r="AG35" s="67" t="e">
        <f t="shared" si="18"/>
        <v>#DIV/0!</v>
      </c>
      <c r="AH35" s="66">
        <f>-PV('NG AC'!$B$1,'WA LI wo Conv'!H35,'WA LI wo Conv'!K35)*'WA LI wo Conv'!B35</f>
        <v>0</v>
      </c>
      <c r="AI35" s="67" t="e">
        <f t="shared" si="19"/>
        <v>#DIV/0!</v>
      </c>
      <c r="AJ35" s="67" t="e">
        <f t="shared" si="20"/>
        <v>#DIV/0!</v>
      </c>
      <c r="AK35" s="66">
        <f>B35*F35*H35*'Electric AC'!$BE$1</f>
        <v>0</v>
      </c>
      <c r="AL35" s="67">
        <f>B35*G35*H35*'Electric AC'!$BE$33</f>
        <v>0</v>
      </c>
      <c r="AM35" s="36"/>
      <c r="AN35" s="36"/>
      <c r="AO35" s="36"/>
      <c r="AP35" s="36"/>
      <c r="AQ35" s="36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AC'!$E$4:$I$43,4)*'WA LI wo Conv'!G36,IF(D36="Winter",VLOOKUP('WA LI wo Conv'!H36,'NG AC'!$E$3:$I$43,5)*'WA LI wo Conv'!G36,IF(D36="NA",0,0)))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AC'!$B$1,'WA LI wo Conv'!H36,'WA LI wo Conv'!K36)*-1)+'WA LI wo Conv'!J36)/'WA LI wo Conv'!E36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4"/>
        <v>#DIV/0!</v>
      </c>
      <c r="AD36" s="67" t="e">
        <f t="shared" si="15"/>
        <v>#DIV/0!</v>
      </c>
      <c r="AE36" s="67">
        <f t="shared" si="16"/>
        <v>0</v>
      </c>
      <c r="AF36" s="67" t="e">
        <f t="shared" si="17"/>
        <v>#DIV/0!</v>
      </c>
      <c r="AG36" s="67" t="e">
        <f t="shared" si="18"/>
        <v>#DIV/0!</v>
      </c>
      <c r="AH36" s="66">
        <f>-PV('NG AC'!$B$1,'WA LI wo Conv'!H36,'WA LI wo Conv'!K36)*'WA LI wo Conv'!B36</f>
        <v>0</v>
      </c>
      <c r="AI36" s="67" t="e">
        <f t="shared" si="19"/>
        <v>#DIV/0!</v>
      </c>
      <c r="AJ36" s="67" t="e">
        <f t="shared" si="20"/>
        <v>#DIV/0!</v>
      </c>
      <c r="AK36" s="66">
        <f>B36*F36*H36*'Electric AC'!$BE$1</f>
        <v>0</v>
      </c>
      <c r="AL36" s="67">
        <f>B36*G36*H36*'Electric AC'!$BE$33</f>
        <v>0</v>
      </c>
      <c r="AM36" s="36"/>
      <c r="AN36" s="36"/>
      <c r="AO36" s="36"/>
      <c r="AP36" s="36"/>
      <c r="AQ36" s="36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AC'!$E$4:$I$43,4)*'WA LI wo Conv'!G37,IF(D37="Winter",VLOOKUP('WA LI wo Conv'!H37,'NG AC'!$E$3:$I$43,5)*'WA LI wo Conv'!G37,IF(D37="NA",0,0)))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AC'!$B$1,'WA LI wo Conv'!H37,'WA LI wo Conv'!K37)*-1)+'WA LI wo Conv'!J37)/'WA LI wo Conv'!E37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4"/>
        <v>#DIV/0!</v>
      </c>
      <c r="AD37" s="67" t="e">
        <f t="shared" si="15"/>
        <v>#DIV/0!</v>
      </c>
      <c r="AE37" s="67">
        <f t="shared" si="16"/>
        <v>0</v>
      </c>
      <c r="AF37" s="67" t="e">
        <f t="shared" si="17"/>
        <v>#DIV/0!</v>
      </c>
      <c r="AG37" s="67" t="e">
        <f t="shared" si="18"/>
        <v>#DIV/0!</v>
      </c>
      <c r="AH37" s="66">
        <f>-PV('NG AC'!$B$1,'WA LI wo Conv'!H37,'WA LI wo Conv'!K37)*'WA LI wo Conv'!B37</f>
        <v>0</v>
      </c>
      <c r="AI37" s="67" t="e">
        <f t="shared" si="19"/>
        <v>#DIV/0!</v>
      </c>
      <c r="AJ37" s="67" t="e">
        <f t="shared" si="20"/>
        <v>#DIV/0!</v>
      </c>
      <c r="AK37" s="66">
        <f>B37*F37*H37*'Electric AC'!$BE$1</f>
        <v>0</v>
      </c>
      <c r="AL37" s="67">
        <f>B37*G37*H37*'Electric AC'!$BE$33</f>
        <v>0</v>
      </c>
      <c r="AM37" s="36"/>
      <c r="AN37" s="36"/>
      <c r="AO37" s="36"/>
      <c r="AP37" s="36"/>
      <c r="AQ37" s="36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AC'!$E$4:$I$43,4)*'WA LI wo Conv'!G38,IF(D38="Winter",VLOOKUP('WA LI wo Conv'!H38,'NG AC'!$E$3:$I$43,5)*'WA LI wo Conv'!G38,IF(D38="NA",0,0)))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AC'!$B$1,'WA LI wo Conv'!H38,'WA LI wo Conv'!K38)*-1)+'WA LI wo Conv'!J38)/'WA LI wo Conv'!E38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4"/>
        <v>#DIV/0!</v>
      </c>
      <c r="AD38" s="67" t="e">
        <f t="shared" si="15"/>
        <v>#DIV/0!</v>
      </c>
      <c r="AE38" s="67">
        <f t="shared" si="16"/>
        <v>0</v>
      </c>
      <c r="AF38" s="67" t="e">
        <f t="shared" si="17"/>
        <v>#DIV/0!</v>
      </c>
      <c r="AG38" s="67" t="e">
        <f t="shared" si="18"/>
        <v>#DIV/0!</v>
      </c>
      <c r="AH38" s="66">
        <f>-PV('NG AC'!$B$1,'WA LI wo Conv'!H38,'WA LI wo Conv'!K38)*'WA LI wo Conv'!B38</f>
        <v>0</v>
      </c>
      <c r="AI38" s="67" t="e">
        <f t="shared" si="19"/>
        <v>#DIV/0!</v>
      </c>
      <c r="AJ38" s="67" t="e">
        <f t="shared" si="20"/>
        <v>#DIV/0!</v>
      </c>
      <c r="AK38" s="66">
        <f>B38*F38*H38*'Electric AC'!$BE$1</f>
        <v>0</v>
      </c>
      <c r="AL38" s="67">
        <f>B38*G38*H38*'Electric AC'!$BE$33</f>
        <v>0</v>
      </c>
      <c r="AM38" s="36"/>
      <c r="AN38" s="36"/>
      <c r="AO38" s="36"/>
      <c r="AP38" s="36"/>
      <c r="AQ38" s="36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AC'!$E$4:$I$43,4)*'WA LI wo Conv'!G39,IF(D39="Winter",VLOOKUP('WA LI wo Conv'!H39,'NG AC'!$E$3:$I$43,5)*'WA LI wo Conv'!G39,IF(D39="NA",0,0)))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AC'!$B$1,'WA LI wo Conv'!H39,'WA LI wo Conv'!K39)*-1)+'WA LI wo Conv'!J39)/'WA LI wo Conv'!E39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4"/>
        <v>#DIV/0!</v>
      </c>
      <c r="AD39" s="67" t="e">
        <f t="shared" si="15"/>
        <v>#DIV/0!</v>
      </c>
      <c r="AE39" s="67">
        <f t="shared" si="16"/>
        <v>0</v>
      </c>
      <c r="AF39" s="67" t="e">
        <f t="shared" si="17"/>
        <v>#DIV/0!</v>
      </c>
      <c r="AG39" s="67" t="e">
        <f t="shared" si="18"/>
        <v>#DIV/0!</v>
      </c>
      <c r="AH39" s="66">
        <f>-PV('NG AC'!$B$1,'WA LI wo Conv'!H39,'WA LI wo Conv'!K39)*'WA LI wo Conv'!B39</f>
        <v>0</v>
      </c>
      <c r="AI39" s="67" t="e">
        <f t="shared" si="19"/>
        <v>#DIV/0!</v>
      </c>
      <c r="AJ39" s="67" t="e">
        <f t="shared" si="20"/>
        <v>#DIV/0!</v>
      </c>
      <c r="AK39" s="66">
        <f>B39*F39*H39*'Electric AC'!$BE$1</f>
        <v>0</v>
      </c>
      <c r="AL39" s="67">
        <f>B39*G39*H39*'Electric AC'!$BE$33</f>
        <v>0</v>
      </c>
      <c r="AM39" s="36"/>
      <c r="AN39" s="36"/>
      <c r="AO39" s="36"/>
      <c r="AP39" s="36"/>
      <c r="AQ39" s="36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AC'!$E$4:$I$43,4)*'WA LI wo Conv'!G40,IF(D40="Winter",VLOOKUP('WA LI wo Conv'!H40,'NG AC'!$E$3:$I$43,5)*'WA LI wo Conv'!G40,IF(D40="NA",0,0)))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AC'!$B$1,'WA LI wo Conv'!H40,'WA LI wo Conv'!K40)*-1)+'WA LI wo Conv'!J40)/'WA LI wo Conv'!E40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4"/>
        <v>#DIV/0!</v>
      </c>
      <c r="AD40" s="67" t="e">
        <f t="shared" si="15"/>
        <v>#DIV/0!</v>
      </c>
      <c r="AE40" s="67">
        <f t="shared" si="16"/>
        <v>0</v>
      </c>
      <c r="AF40" s="67" t="e">
        <f t="shared" si="17"/>
        <v>#DIV/0!</v>
      </c>
      <c r="AG40" s="67" t="e">
        <f t="shared" si="18"/>
        <v>#DIV/0!</v>
      </c>
      <c r="AH40" s="66">
        <f>-PV('NG AC'!$B$1,'WA LI wo Conv'!H40,'WA LI wo Conv'!K40)*'WA LI wo Conv'!B40</f>
        <v>0</v>
      </c>
      <c r="AI40" s="67" t="e">
        <f t="shared" si="19"/>
        <v>#DIV/0!</v>
      </c>
      <c r="AJ40" s="67" t="e">
        <f t="shared" si="20"/>
        <v>#DIV/0!</v>
      </c>
      <c r="AK40" s="66">
        <f>B40*F40*H40*'Electric AC'!$BE$1</f>
        <v>0</v>
      </c>
      <c r="AL40" s="67">
        <f>B40*G40*H40*'Electric AC'!$BE$33</f>
        <v>0</v>
      </c>
      <c r="AM40" s="36"/>
      <c r="AN40" s="36"/>
      <c r="AO40" s="36"/>
      <c r="AP40" s="36"/>
      <c r="AQ40" s="36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AC'!$E$4:$I$43,4)*'WA LI wo Conv'!G41,IF(D41="Winter",VLOOKUP('WA LI wo Conv'!H41,'NG AC'!$E$3:$I$43,5)*'WA LI wo Conv'!G41,IF(D41="NA",0,0)))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AC'!$B$1,'WA LI wo Conv'!H41,'WA LI wo Conv'!K41)*-1)+'WA LI wo Conv'!J41)/'WA LI wo Conv'!E41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4"/>
        <v>#DIV/0!</v>
      </c>
      <c r="AD41" s="67" t="e">
        <f t="shared" si="15"/>
        <v>#DIV/0!</v>
      </c>
      <c r="AE41" s="67">
        <f t="shared" si="16"/>
        <v>0</v>
      </c>
      <c r="AF41" s="67" t="e">
        <f t="shared" si="17"/>
        <v>#DIV/0!</v>
      </c>
      <c r="AG41" s="67" t="e">
        <f t="shared" si="18"/>
        <v>#DIV/0!</v>
      </c>
      <c r="AH41" s="66">
        <f>-PV('NG AC'!$B$1,'WA LI wo Conv'!H41,'WA LI wo Conv'!K41)*'WA LI wo Conv'!B41</f>
        <v>0</v>
      </c>
      <c r="AI41" s="67" t="e">
        <f t="shared" si="19"/>
        <v>#DIV/0!</v>
      </c>
      <c r="AJ41" s="67" t="e">
        <f t="shared" si="20"/>
        <v>#DIV/0!</v>
      </c>
      <c r="AK41" s="66">
        <f>B41*F41*H41*'Electric AC'!$BE$1</f>
        <v>0</v>
      </c>
      <c r="AL41" s="67">
        <f>B41*G41*H41*'Electric AC'!$BE$33</f>
        <v>0</v>
      </c>
      <c r="AM41" s="36"/>
      <c r="AN41" s="36"/>
      <c r="AO41" s="36"/>
      <c r="AP41" s="36"/>
      <c r="AQ41" s="36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AC'!$E$4:$I$43,4)*'WA LI wo Conv'!G42,IF(D42="Winter",VLOOKUP('WA LI wo Conv'!H42,'NG AC'!$E$3:$I$43,5)*'WA LI wo Conv'!G42,IF(D42="NA",0,0)))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AC'!$B$1,'WA LI wo Conv'!H42,'WA LI wo Conv'!K42)*-1)+'WA LI wo Conv'!J42)/'WA LI wo Conv'!E42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4"/>
        <v>#DIV/0!</v>
      </c>
      <c r="AD42" s="67" t="e">
        <f t="shared" si="15"/>
        <v>#DIV/0!</v>
      </c>
      <c r="AE42" s="67">
        <f t="shared" si="16"/>
        <v>0</v>
      </c>
      <c r="AF42" s="67" t="e">
        <f t="shared" si="17"/>
        <v>#DIV/0!</v>
      </c>
      <c r="AG42" s="67" t="e">
        <f t="shared" si="18"/>
        <v>#DIV/0!</v>
      </c>
      <c r="AH42" s="66">
        <f>-PV('NG AC'!$B$1,'WA LI wo Conv'!H42,'WA LI wo Conv'!K42)*'WA LI wo Conv'!B42</f>
        <v>0</v>
      </c>
      <c r="AI42" s="67" t="e">
        <f t="shared" si="19"/>
        <v>#DIV/0!</v>
      </c>
      <c r="AJ42" s="67" t="e">
        <f t="shared" si="20"/>
        <v>#DIV/0!</v>
      </c>
      <c r="AK42" s="66">
        <f>B42*F42*H42*'Electric AC'!$BE$1</f>
        <v>0</v>
      </c>
      <c r="AL42" s="67">
        <f>B42*G42*H42*'Electric AC'!$BE$33</f>
        <v>0</v>
      </c>
      <c r="AM42" s="36"/>
      <c r="AN42" s="36"/>
      <c r="AO42" s="36"/>
      <c r="AP42" s="36"/>
      <c r="AQ42" s="36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AC'!$E$4:$I$43,4)*'WA LI wo Conv'!G43,IF(D43="Winter",VLOOKUP('WA LI wo Conv'!H43,'NG AC'!$E$3:$I$43,5)*'WA LI wo Conv'!G43,IF(D43="NA",0,0)))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AC'!$B$1,'WA LI wo Conv'!H43,'WA LI wo Conv'!K43)*-1)+'WA LI wo Conv'!J43)/'WA LI wo Conv'!E43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4"/>
        <v>#DIV/0!</v>
      </c>
      <c r="AD43" s="67" t="e">
        <f t="shared" si="15"/>
        <v>#DIV/0!</v>
      </c>
      <c r="AE43" s="67">
        <f t="shared" si="16"/>
        <v>0</v>
      </c>
      <c r="AF43" s="67" t="e">
        <f t="shared" si="17"/>
        <v>#DIV/0!</v>
      </c>
      <c r="AG43" s="67" t="e">
        <f t="shared" si="18"/>
        <v>#DIV/0!</v>
      </c>
      <c r="AH43" s="66">
        <f>-PV('NG AC'!$B$1,'WA LI wo Conv'!H43,'WA LI wo Conv'!K43)*'WA LI wo Conv'!B43</f>
        <v>0</v>
      </c>
      <c r="AI43" s="67" t="e">
        <f t="shared" si="19"/>
        <v>#DIV/0!</v>
      </c>
      <c r="AJ43" s="67" t="e">
        <f t="shared" si="20"/>
        <v>#DIV/0!</v>
      </c>
      <c r="AK43" s="66">
        <f>B43*F43*H43*'Electric AC'!$BE$1</f>
        <v>0</v>
      </c>
      <c r="AL43" s="67">
        <f>B43*G43*H43*'Electric AC'!$BE$33</f>
        <v>0</v>
      </c>
      <c r="AM43" s="36"/>
      <c r="AN43" s="36"/>
      <c r="AO43" s="36"/>
      <c r="AP43" s="36"/>
      <c r="AQ43" s="36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AC'!$E$4:$I$43,4)*'WA LI wo Conv'!G44,IF(D44="Winter",VLOOKUP('WA LI wo Conv'!H44,'NG AC'!$E$3:$I$43,5)*'WA LI wo Conv'!G44,IF(D44="NA",0,0)))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AC'!$B$1,'WA LI wo Conv'!H44,'WA LI wo Conv'!K44)*-1)+'WA LI wo Conv'!J44)/'WA LI wo Conv'!E44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4"/>
        <v>#DIV/0!</v>
      </c>
      <c r="AD44" s="67" t="e">
        <f t="shared" si="15"/>
        <v>#DIV/0!</v>
      </c>
      <c r="AE44" s="67">
        <f t="shared" si="16"/>
        <v>0</v>
      </c>
      <c r="AF44" s="67" t="e">
        <f t="shared" si="17"/>
        <v>#DIV/0!</v>
      </c>
      <c r="AG44" s="67" t="e">
        <f t="shared" si="18"/>
        <v>#DIV/0!</v>
      </c>
      <c r="AH44" s="66">
        <f>-PV('NG AC'!$B$1,'WA LI wo Conv'!H44,'WA LI wo Conv'!K44)*'WA LI wo Conv'!B44</f>
        <v>0</v>
      </c>
      <c r="AI44" s="67" t="e">
        <f t="shared" si="19"/>
        <v>#DIV/0!</v>
      </c>
      <c r="AJ44" s="67" t="e">
        <f t="shared" si="20"/>
        <v>#DIV/0!</v>
      </c>
      <c r="AK44" s="66">
        <f>B44*F44*H44*'Electric AC'!$BE$1</f>
        <v>0</v>
      </c>
      <c r="AL44" s="67">
        <f>B44*G44*H44*'Electric AC'!$BE$33</f>
        <v>0</v>
      </c>
      <c r="AM44" s="36"/>
      <c r="AN44" s="36"/>
      <c r="AO44" s="36"/>
      <c r="AP44" s="36"/>
      <c r="AQ44" s="36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AC'!$E$4:$I$43,4)*'WA LI wo Conv'!G45,IF(D45="Winter",VLOOKUP('WA LI wo Conv'!H45,'NG AC'!$E$3:$I$43,5)*'WA LI wo Conv'!G45,IF(D45="NA",0,0)))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AC'!$B$1,'WA LI wo Conv'!H45,'WA LI wo Conv'!K45)*-1)+'WA LI wo Conv'!J45)/'WA LI wo Conv'!E45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4"/>
        <v>#DIV/0!</v>
      </c>
      <c r="AD45" s="67" t="e">
        <f t="shared" si="15"/>
        <v>#DIV/0!</v>
      </c>
      <c r="AE45" s="67">
        <f t="shared" si="16"/>
        <v>0</v>
      </c>
      <c r="AF45" s="67" t="e">
        <f t="shared" si="17"/>
        <v>#DIV/0!</v>
      </c>
      <c r="AG45" s="67" t="e">
        <f t="shared" si="18"/>
        <v>#DIV/0!</v>
      </c>
      <c r="AH45" s="66">
        <f>-PV('NG AC'!$B$1,'WA LI wo Conv'!H45,'WA LI wo Conv'!K45)*'WA LI wo Conv'!B45</f>
        <v>0</v>
      </c>
      <c r="AI45" s="67" t="e">
        <f t="shared" si="19"/>
        <v>#DIV/0!</v>
      </c>
      <c r="AJ45" s="67" t="e">
        <f t="shared" si="20"/>
        <v>#DIV/0!</v>
      </c>
      <c r="AK45" s="66">
        <f>B45*F45*H45*'Electric AC'!$BE$1</f>
        <v>0</v>
      </c>
      <c r="AL45" s="67">
        <f>B45*G45*H45*'Electric AC'!$BE$33</f>
        <v>0</v>
      </c>
      <c r="AM45" s="36"/>
      <c r="AN45" s="36"/>
      <c r="AO45" s="36"/>
      <c r="AP45" s="36"/>
      <c r="AQ45" s="36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AC'!$E$4:$I$43,4)*'WA LI wo Conv'!G46,IF(D46="Winter",VLOOKUP('WA LI wo Conv'!H46,'NG AC'!$E$3:$I$43,5)*'WA LI wo Conv'!G46,IF(D46="NA",0,0)))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AC'!$B$1,'WA LI wo Conv'!H46,'WA LI wo Conv'!K46)*-1)+'WA LI wo Conv'!J46)/'WA LI wo Conv'!E46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4"/>
        <v>#DIV/0!</v>
      </c>
      <c r="AD46" s="67" t="e">
        <f t="shared" si="15"/>
        <v>#DIV/0!</v>
      </c>
      <c r="AE46" s="67">
        <f t="shared" si="16"/>
        <v>0</v>
      </c>
      <c r="AF46" s="67" t="e">
        <f t="shared" si="17"/>
        <v>#DIV/0!</v>
      </c>
      <c r="AG46" s="67" t="e">
        <f t="shared" si="18"/>
        <v>#DIV/0!</v>
      </c>
      <c r="AH46" s="66">
        <f>-PV('NG AC'!$B$1,'WA LI wo Conv'!H46,'WA LI wo Conv'!K46)*'WA LI wo Conv'!B46</f>
        <v>0</v>
      </c>
      <c r="AI46" s="67" t="e">
        <f t="shared" si="19"/>
        <v>#DIV/0!</v>
      </c>
      <c r="AJ46" s="67" t="e">
        <f t="shared" si="20"/>
        <v>#DIV/0!</v>
      </c>
      <c r="AK46" s="66">
        <f>B46*F46*H46*'Electric AC'!$BE$1</f>
        <v>0</v>
      </c>
      <c r="AL46" s="67">
        <f>B46*G46*H46*'Electric AC'!$BE$33</f>
        <v>0</v>
      </c>
      <c r="AM46" s="36"/>
      <c r="AN46" s="36"/>
      <c r="AO46" s="36"/>
      <c r="AP46" s="36"/>
      <c r="AQ46" s="36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AC'!$E$4:$I$43,4)*'WA LI wo Conv'!G47,IF(D47="Winter",VLOOKUP('WA LI wo Conv'!H47,'NG AC'!$E$3:$I$43,5)*'WA LI wo Conv'!G47,IF(D47="NA",0,0)))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AC'!$B$1,'WA LI wo Conv'!H47,'WA LI wo Conv'!K47)*-1)+'WA LI wo Conv'!J47)/'WA LI wo Conv'!E47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4"/>
        <v>#DIV/0!</v>
      </c>
      <c r="AD47" s="67" t="e">
        <f t="shared" si="15"/>
        <v>#DIV/0!</v>
      </c>
      <c r="AE47" s="67">
        <f t="shared" si="16"/>
        <v>0</v>
      </c>
      <c r="AF47" s="67" t="e">
        <f t="shared" si="17"/>
        <v>#DIV/0!</v>
      </c>
      <c r="AG47" s="67" t="e">
        <f t="shared" si="18"/>
        <v>#DIV/0!</v>
      </c>
      <c r="AH47" s="66">
        <f>-PV('NG AC'!$B$1,'WA LI wo Conv'!H47,'WA LI wo Conv'!K47)*'WA LI wo Conv'!B47</f>
        <v>0</v>
      </c>
      <c r="AI47" s="67" t="e">
        <f t="shared" si="19"/>
        <v>#DIV/0!</v>
      </c>
      <c r="AJ47" s="67" t="e">
        <f t="shared" si="20"/>
        <v>#DIV/0!</v>
      </c>
      <c r="AK47" s="66">
        <f>B47*F47*H47*'Electric AC'!$BE$1</f>
        <v>0</v>
      </c>
      <c r="AL47" s="67">
        <f>B47*G47*H47*'Electric AC'!$BE$33</f>
        <v>0</v>
      </c>
      <c r="AM47" s="36"/>
      <c r="AN47" s="36"/>
      <c r="AO47" s="36"/>
      <c r="AP47" s="36"/>
      <c r="AQ47" s="36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AC'!$E$4:$I$43,4)*'WA LI wo Conv'!G48,IF(D48="Winter",VLOOKUP('WA LI wo Conv'!H48,'NG AC'!$E$3:$I$43,5)*'WA LI wo Conv'!G48,IF(D48="NA",0,0)))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AC'!$B$1,'WA LI wo Conv'!H48,'WA LI wo Conv'!K48)*-1)+'WA LI wo Conv'!J48)/'WA LI wo Conv'!E48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4"/>
        <v>#DIV/0!</v>
      </c>
      <c r="AD48" s="67" t="e">
        <f t="shared" si="15"/>
        <v>#DIV/0!</v>
      </c>
      <c r="AE48" s="67">
        <f t="shared" si="16"/>
        <v>0</v>
      </c>
      <c r="AF48" s="67" t="e">
        <f t="shared" si="17"/>
        <v>#DIV/0!</v>
      </c>
      <c r="AG48" s="67" t="e">
        <f t="shared" si="18"/>
        <v>#DIV/0!</v>
      </c>
      <c r="AH48" s="66">
        <f>-PV('NG AC'!$B$1,'WA LI wo Conv'!H48,'WA LI wo Conv'!K48)*'WA LI wo Conv'!B48</f>
        <v>0</v>
      </c>
      <c r="AI48" s="67" t="e">
        <f t="shared" si="19"/>
        <v>#DIV/0!</v>
      </c>
      <c r="AJ48" s="67" t="e">
        <f t="shared" si="20"/>
        <v>#DIV/0!</v>
      </c>
      <c r="AK48" s="66">
        <f>B48*F48*H48*'Electric AC'!$BE$1</f>
        <v>0</v>
      </c>
      <c r="AL48" s="67">
        <f>B48*G48*H48*'Electric AC'!$BE$33</f>
        <v>0</v>
      </c>
      <c r="AM48" s="36"/>
      <c r="AN48" s="36"/>
      <c r="AO48" s="36"/>
      <c r="AP48" s="36"/>
      <c r="AQ48" s="36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AC'!$E$4:$I$43,4)*'WA LI wo Conv'!G49,IF(D49="Winter",VLOOKUP('WA LI wo Conv'!H49,'NG AC'!$E$3:$I$43,5)*'WA LI wo Conv'!G49,IF(D49="NA",0,0)))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AC'!$B$1,'WA LI wo Conv'!H49,'WA LI wo Conv'!K49)*-1)+'WA LI wo Conv'!J49)/'WA LI wo Conv'!E49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4"/>
        <v>#DIV/0!</v>
      </c>
      <c r="AD49" s="67" t="e">
        <f t="shared" si="15"/>
        <v>#DIV/0!</v>
      </c>
      <c r="AE49" s="67">
        <f t="shared" si="16"/>
        <v>0</v>
      </c>
      <c r="AF49" s="67" t="e">
        <f t="shared" si="17"/>
        <v>#DIV/0!</v>
      </c>
      <c r="AG49" s="67" t="e">
        <f t="shared" si="18"/>
        <v>#DIV/0!</v>
      </c>
      <c r="AH49" s="66">
        <f>-PV('NG AC'!$B$1,'WA LI wo Conv'!H49,'WA LI wo Conv'!K49)*'WA LI wo Conv'!B49</f>
        <v>0</v>
      </c>
      <c r="AI49" s="67" t="e">
        <f t="shared" si="19"/>
        <v>#DIV/0!</v>
      </c>
      <c r="AJ49" s="67" t="e">
        <f t="shared" si="20"/>
        <v>#DIV/0!</v>
      </c>
      <c r="AK49" s="66">
        <f>B49*F49*H49*'Electric AC'!$BE$1</f>
        <v>0</v>
      </c>
      <c r="AL49" s="67">
        <f>B49*G49*H49*'Electric AC'!$BE$33</f>
        <v>0</v>
      </c>
      <c r="AM49" s="36"/>
      <c r="AN49" s="36"/>
      <c r="AO49" s="36"/>
      <c r="AP49" s="36"/>
      <c r="AQ49" s="36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AC'!$E$4:$I$43,4)*'WA LI wo Conv'!G50,IF(D50="Winter",VLOOKUP('WA LI wo Conv'!H50,'NG AC'!$E$3:$I$43,5)*'WA LI wo Conv'!G50,IF(D50="NA",0,0)))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AC'!$B$1,'WA LI wo Conv'!H50,'WA LI wo Conv'!K50)*-1)+'WA LI wo Conv'!J50)/'WA LI wo Conv'!E50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4"/>
        <v>#DIV/0!</v>
      </c>
      <c r="AD50" s="67" t="e">
        <f t="shared" si="15"/>
        <v>#DIV/0!</v>
      </c>
      <c r="AE50" s="67">
        <f t="shared" si="16"/>
        <v>0</v>
      </c>
      <c r="AF50" s="67" t="e">
        <f t="shared" si="17"/>
        <v>#DIV/0!</v>
      </c>
      <c r="AG50" s="67" t="e">
        <f t="shared" si="18"/>
        <v>#DIV/0!</v>
      </c>
      <c r="AH50" s="66">
        <f>-PV('NG AC'!$B$1,'WA LI wo Conv'!H50,'WA LI wo Conv'!K50)*'WA LI wo Conv'!B50</f>
        <v>0</v>
      </c>
      <c r="AI50" s="67" t="e">
        <f t="shared" si="19"/>
        <v>#DIV/0!</v>
      </c>
      <c r="AJ50" s="67" t="e">
        <f t="shared" si="20"/>
        <v>#DIV/0!</v>
      </c>
      <c r="AK50" s="66">
        <f>B50*F50*H50*'Electric AC'!$BE$1</f>
        <v>0</v>
      </c>
      <c r="AL50" s="67">
        <f>B50*G50*H50*'Electric AC'!$BE$33</f>
        <v>0</v>
      </c>
      <c r="AM50" s="36"/>
      <c r="AN50" s="36"/>
      <c r="AO50" s="36"/>
      <c r="AP50" s="36"/>
      <c r="AQ50" s="36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AC'!$E$4:$I$43,4)*'WA LI wo Conv'!G51,IF(D51="Winter",VLOOKUP('WA LI wo Conv'!H51,'NG AC'!$E$3:$I$43,5)*'WA LI wo Conv'!G51,IF(D51="NA",0,0)))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AC'!$B$1,'WA LI wo Conv'!H51,'WA LI wo Conv'!K51)*-1)+'WA LI wo Conv'!J51)/'WA LI wo Conv'!E51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4"/>
        <v>#DIV/0!</v>
      </c>
      <c r="AD51" s="67" t="e">
        <f t="shared" si="15"/>
        <v>#DIV/0!</v>
      </c>
      <c r="AE51" s="67">
        <f t="shared" si="16"/>
        <v>0</v>
      </c>
      <c r="AF51" s="67" t="e">
        <f t="shared" si="17"/>
        <v>#DIV/0!</v>
      </c>
      <c r="AG51" s="67" t="e">
        <f t="shared" si="18"/>
        <v>#DIV/0!</v>
      </c>
      <c r="AH51" s="66">
        <f>-PV('NG AC'!$B$1,'WA LI wo Conv'!H51,'WA LI wo Conv'!K51)*'WA LI wo Conv'!B51</f>
        <v>0</v>
      </c>
      <c r="AI51" s="67" t="e">
        <f t="shared" si="19"/>
        <v>#DIV/0!</v>
      </c>
      <c r="AJ51" s="67" t="e">
        <f t="shared" si="20"/>
        <v>#DIV/0!</v>
      </c>
      <c r="AK51" s="66">
        <f>B51*F51*H51*'Electric AC'!$BE$1</f>
        <v>0</v>
      </c>
      <c r="AL51" s="67">
        <f>B51*G51*H51*'Electric AC'!$BE$33</f>
        <v>0</v>
      </c>
      <c r="AM51" s="36"/>
      <c r="AN51" s="36"/>
      <c r="AO51" s="36"/>
      <c r="AP51" s="36"/>
      <c r="AQ51" s="36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AC'!$E$4:$I$43,4)*'WA LI wo Conv'!G52,IF(D52="Winter",VLOOKUP('WA LI wo Conv'!H52,'NG AC'!$E$3:$I$43,5)*'WA LI wo Conv'!G52,IF(D52="NA",0,0)))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AC'!$B$1,'WA LI wo Conv'!H52,'WA LI wo Conv'!K52)*-1)+'WA LI wo Conv'!J52)/'WA LI wo Conv'!E52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4"/>
        <v>#DIV/0!</v>
      </c>
      <c r="AD52" s="67" t="e">
        <f t="shared" si="15"/>
        <v>#DIV/0!</v>
      </c>
      <c r="AE52" s="67">
        <f t="shared" si="16"/>
        <v>0</v>
      </c>
      <c r="AF52" s="67" t="e">
        <f t="shared" si="17"/>
        <v>#DIV/0!</v>
      </c>
      <c r="AG52" s="67" t="e">
        <f t="shared" si="18"/>
        <v>#DIV/0!</v>
      </c>
      <c r="AH52" s="66">
        <f>-PV('NG AC'!$B$1,'WA LI wo Conv'!H52,'WA LI wo Conv'!K52)*'WA LI wo Conv'!B52</f>
        <v>0</v>
      </c>
      <c r="AI52" s="67" t="e">
        <f t="shared" si="19"/>
        <v>#DIV/0!</v>
      </c>
      <c r="AJ52" s="67" t="e">
        <f t="shared" si="20"/>
        <v>#DIV/0!</v>
      </c>
      <c r="AK52" s="66">
        <f>B52*F52*H52*'Electric AC'!$BE$1</f>
        <v>0</v>
      </c>
      <c r="AL52" s="67">
        <f>B52*G52*H52*'Electric AC'!$BE$33</f>
        <v>0</v>
      </c>
      <c r="AM52" s="36"/>
      <c r="AN52" s="36"/>
      <c r="AO52" s="36"/>
      <c r="AP52" s="36"/>
      <c r="AQ52" s="36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AC'!$E$4:$I$43,4)*'WA LI wo Conv'!G53,IF(D53="Winter",VLOOKUP('WA LI wo Conv'!H53,'NG AC'!$E$3:$I$43,5)*'WA LI wo Conv'!G53,IF(D53="NA",0,0)))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AC'!$B$1,'WA LI wo Conv'!H53,'WA LI wo Conv'!K53)*-1)+'WA LI wo Conv'!J53)/'WA LI wo Conv'!E53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4"/>
        <v>#DIV/0!</v>
      </c>
      <c r="AD53" s="67" t="e">
        <f t="shared" si="15"/>
        <v>#DIV/0!</v>
      </c>
      <c r="AE53" s="67">
        <f t="shared" si="16"/>
        <v>0</v>
      </c>
      <c r="AF53" s="67" t="e">
        <f t="shared" si="17"/>
        <v>#DIV/0!</v>
      </c>
      <c r="AG53" s="67" t="e">
        <f t="shared" si="18"/>
        <v>#DIV/0!</v>
      </c>
      <c r="AH53" s="66">
        <f>-PV('NG AC'!$B$1,'WA LI wo Conv'!H53,'WA LI wo Conv'!K53)*'WA LI wo Conv'!B53</f>
        <v>0</v>
      </c>
      <c r="AI53" s="67" t="e">
        <f t="shared" si="19"/>
        <v>#DIV/0!</v>
      </c>
      <c r="AJ53" s="67" t="e">
        <f t="shared" si="20"/>
        <v>#DIV/0!</v>
      </c>
      <c r="AK53" s="66">
        <f>B53*F53*H53*'Electric AC'!$BE$1</f>
        <v>0</v>
      </c>
      <c r="AL53" s="67">
        <f>B53*G53*H53*'Electric AC'!$BE$33</f>
        <v>0</v>
      </c>
      <c r="AM53" s="36"/>
      <c r="AN53" s="36"/>
      <c r="AO53" s="36"/>
      <c r="AP53" s="36"/>
      <c r="AQ53" s="36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AC'!$E$4:$I$43,4)*'WA LI wo Conv'!G54,IF(D54="Winter",VLOOKUP('WA LI wo Conv'!H54,'NG AC'!$E$3:$I$43,5)*'WA LI wo Conv'!G54,IF(D54="NA",0,0)))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AC'!$B$1,'WA LI wo Conv'!H54,'WA LI wo Conv'!K54)*-1)+'WA LI wo Conv'!J54)/'WA LI wo Conv'!E54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4"/>
        <v>#DIV/0!</v>
      </c>
      <c r="AD54" s="67" t="e">
        <f t="shared" si="15"/>
        <v>#DIV/0!</v>
      </c>
      <c r="AE54" s="67">
        <f t="shared" si="16"/>
        <v>0</v>
      </c>
      <c r="AF54" s="67" t="e">
        <f t="shared" si="17"/>
        <v>#DIV/0!</v>
      </c>
      <c r="AG54" s="67" t="e">
        <f t="shared" si="18"/>
        <v>#DIV/0!</v>
      </c>
      <c r="AH54" s="66">
        <f>-PV('NG AC'!$B$1,'WA LI wo Conv'!H54,'WA LI wo Conv'!K54)*'WA LI wo Conv'!B54</f>
        <v>0</v>
      </c>
      <c r="AI54" s="67" t="e">
        <f t="shared" si="19"/>
        <v>#DIV/0!</v>
      </c>
      <c r="AJ54" s="67" t="e">
        <f t="shared" si="20"/>
        <v>#DIV/0!</v>
      </c>
      <c r="AK54" s="66">
        <f>B54*F54*H54*'Electric AC'!$BE$1</f>
        <v>0</v>
      </c>
      <c r="AL54" s="67">
        <f>B54*G54*H54*'Electric AC'!$BE$33</f>
        <v>0</v>
      </c>
      <c r="AM54" s="36"/>
      <c r="AN54" s="36"/>
      <c r="AO54" s="36"/>
      <c r="AP54" s="36"/>
      <c r="AQ54" s="36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AC'!$E$4:$I$43,4)*'WA LI wo Conv'!G55,IF(D55="Winter",VLOOKUP('WA LI wo Conv'!H55,'NG AC'!$E$3:$I$43,5)*'WA LI wo Conv'!G55,IF(D55="NA",0,0)))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AC'!$B$1,'WA LI wo Conv'!H55,'WA LI wo Conv'!K55)*-1)+'WA LI wo Conv'!J55)/'WA LI wo Conv'!E55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4"/>
        <v>#DIV/0!</v>
      </c>
      <c r="AD55" s="67" t="e">
        <f t="shared" si="15"/>
        <v>#DIV/0!</v>
      </c>
      <c r="AE55" s="67">
        <f t="shared" si="16"/>
        <v>0</v>
      </c>
      <c r="AF55" s="67" t="e">
        <f t="shared" si="17"/>
        <v>#DIV/0!</v>
      </c>
      <c r="AG55" s="67" t="e">
        <f t="shared" si="18"/>
        <v>#DIV/0!</v>
      </c>
      <c r="AH55" s="66">
        <f>-PV('NG AC'!$B$1,'WA LI wo Conv'!H55,'WA LI wo Conv'!K55)*'WA LI wo Conv'!B55</f>
        <v>0</v>
      </c>
      <c r="AI55" s="67" t="e">
        <f t="shared" si="19"/>
        <v>#DIV/0!</v>
      </c>
      <c r="AJ55" s="67" t="e">
        <f t="shared" si="20"/>
        <v>#DIV/0!</v>
      </c>
      <c r="AK55" s="66">
        <f>B55*F55*H55*'Electric AC'!$BE$1</f>
        <v>0</v>
      </c>
      <c r="AL55" s="67">
        <f>B55*G55*H55*'Electric AC'!$BE$33</f>
        <v>0</v>
      </c>
      <c r="AM55" s="36"/>
      <c r="AN55" s="36"/>
      <c r="AO55" s="36"/>
      <c r="AP55" s="36"/>
      <c r="AQ55" s="36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AC'!$E$4:$I$43,4)*'WA LI wo Conv'!G56,IF(D56="Winter",VLOOKUP('WA LI wo Conv'!H56,'NG AC'!$E$3:$I$43,5)*'WA LI wo Conv'!G56,IF(D56="NA",0,0)))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AC'!$B$1,'WA LI wo Conv'!H56,'WA LI wo Conv'!K56)*-1)+'WA LI wo Conv'!J56)/'WA LI wo Conv'!E56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4"/>
        <v>#DIV/0!</v>
      </c>
      <c r="AD56" s="67" t="e">
        <f t="shared" si="15"/>
        <v>#DIV/0!</v>
      </c>
      <c r="AE56" s="67">
        <f t="shared" si="16"/>
        <v>0</v>
      </c>
      <c r="AF56" s="67" t="e">
        <f t="shared" si="17"/>
        <v>#DIV/0!</v>
      </c>
      <c r="AG56" s="67" t="e">
        <f t="shared" si="18"/>
        <v>#DIV/0!</v>
      </c>
      <c r="AH56" s="66">
        <f>-PV('NG AC'!$B$1,'WA LI wo Conv'!H56,'WA LI wo Conv'!K56)*'WA LI wo Conv'!B56</f>
        <v>0</v>
      </c>
      <c r="AI56" s="67" t="e">
        <f t="shared" si="19"/>
        <v>#DIV/0!</v>
      </c>
      <c r="AJ56" s="67" t="e">
        <f t="shared" si="20"/>
        <v>#DIV/0!</v>
      </c>
      <c r="AK56" s="66">
        <f>B56*F56*H56*'Electric AC'!$BE$1</f>
        <v>0</v>
      </c>
      <c r="AL56" s="67">
        <f>B56*G56*H56*'Electric AC'!$BE$33</f>
        <v>0</v>
      </c>
      <c r="AM56" s="36"/>
      <c r="AN56" s="36"/>
      <c r="AO56" s="36"/>
      <c r="AP56" s="36"/>
      <c r="AQ56" s="36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AC'!$E$4:$I$43,4)*'WA LI wo Conv'!G57,IF(D57="Winter",VLOOKUP('WA LI wo Conv'!H57,'NG AC'!$E$3:$I$43,5)*'WA LI wo Conv'!G57,IF(D57="NA",0,0)))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AC'!$B$1,'WA LI wo Conv'!H57,'WA LI wo Conv'!K57)*-1)+'WA LI wo Conv'!J57)/'WA LI wo Conv'!E57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4"/>
        <v>#DIV/0!</v>
      </c>
      <c r="AD57" s="67" t="e">
        <f t="shared" si="15"/>
        <v>#DIV/0!</v>
      </c>
      <c r="AE57" s="67">
        <f t="shared" si="16"/>
        <v>0</v>
      </c>
      <c r="AF57" s="67" t="e">
        <f t="shared" si="17"/>
        <v>#DIV/0!</v>
      </c>
      <c r="AG57" s="67" t="e">
        <f t="shared" si="18"/>
        <v>#DIV/0!</v>
      </c>
      <c r="AH57" s="66">
        <f>-PV('NG AC'!$B$1,'WA LI wo Conv'!H57,'WA LI wo Conv'!K57)*'WA LI wo Conv'!B57</f>
        <v>0</v>
      </c>
      <c r="AI57" s="67" t="e">
        <f t="shared" si="19"/>
        <v>#DIV/0!</v>
      </c>
      <c r="AJ57" s="67" t="e">
        <f t="shared" si="20"/>
        <v>#DIV/0!</v>
      </c>
      <c r="AK57" s="66">
        <f>B57*F57*H57*'Electric AC'!$BE$1</f>
        <v>0</v>
      </c>
      <c r="AL57" s="67">
        <f>B57*G57*H57*'Electric AC'!$BE$33</f>
        <v>0</v>
      </c>
      <c r="AM57" s="36"/>
      <c r="AN57" s="36"/>
      <c r="AO57" s="36"/>
      <c r="AP57" s="36"/>
      <c r="AQ57" s="36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AC'!$E$4:$I$43,4)*'WA LI wo Conv'!G58,IF(D58="Winter",VLOOKUP('WA LI wo Conv'!H58,'NG AC'!$E$3:$I$43,5)*'WA LI wo Conv'!G58,IF(D58="NA",0,0)))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AC'!$B$1,'WA LI wo Conv'!H58,'WA LI wo Conv'!K58)*-1)+'WA LI wo Conv'!J58)/'WA LI wo Conv'!E58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4"/>
        <v>#DIV/0!</v>
      </c>
      <c r="AD58" s="67" t="e">
        <f t="shared" si="15"/>
        <v>#DIV/0!</v>
      </c>
      <c r="AE58" s="67">
        <f t="shared" si="16"/>
        <v>0</v>
      </c>
      <c r="AF58" s="67" t="e">
        <f t="shared" si="17"/>
        <v>#DIV/0!</v>
      </c>
      <c r="AG58" s="67" t="e">
        <f t="shared" si="18"/>
        <v>#DIV/0!</v>
      </c>
      <c r="AH58" s="66">
        <f>-PV('NG AC'!$B$1,'WA LI wo Conv'!H58,'WA LI wo Conv'!K58)*'WA LI wo Conv'!B58</f>
        <v>0</v>
      </c>
      <c r="AI58" s="67" t="e">
        <f t="shared" si="19"/>
        <v>#DIV/0!</v>
      </c>
      <c r="AJ58" s="67" t="e">
        <f t="shared" si="20"/>
        <v>#DIV/0!</v>
      </c>
      <c r="AK58" s="66">
        <f>B58*F58*H58*'Electric AC'!$BE$1</f>
        <v>0</v>
      </c>
      <c r="AL58" s="67">
        <f>B58*G58*H58*'Electric AC'!$BE$33</f>
        <v>0</v>
      </c>
      <c r="AM58" s="36"/>
      <c r="AN58" s="36"/>
      <c r="AO58" s="36"/>
      <c r="AP58" s="36"/>
      <c r="AQ58" s="36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AC'!$E$4:$I$43,4)*'WA LI wo Conv'!G59,IF(D59="Winter",VLOOKUP('WA LI wo Conv'!H59,'NG AC'!$E$3:$I$43,5)*'WA LI wo Conv'!G59,IF(D59="NA",0,0)))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AC'!$B$1,'WA LI wo Conv'!H59,'WA LI wo Conv'!K59)*-1)+'WA LI wo Conv'!J59)/'WA LI wo Conv'!E59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4"/>
        <v>#DIV/0!</v>
      </c>
      <c r="AD59" s="67" t="e">
        <f t="shared" si="15"/>
        <v>#DIV/0!</v>
      </c>
      <c r="AE59" s="67">
        <f t="shared" si="16"/>
        <v>0</v>
      </c>
      <c r="AF59" s="67" t="e">
        <f t="shared" si="17"/>
        <v>#DIV/0!</v>
      </c>
      <c r="AG59" s="67" t="e">
        <f t="shared" si="18"/>
        <v>#DIV/0!</v>
      </c>
      <c r="AH59" s="66">
        <f>-PV('NG AC'!$B$1,'WA LI wo Conv'!H59,'WA LI wo Conv'!K59)*'WA LI wo Conv'!B59</f>
        <v>0</v>
      </c>
      <c r="AI59" s="67" t="e">
        <f t="shared" si="19"/>
        <v>#DIV/0!</v>
      </c>
      <c r="AJ59" s="67" t="e">
        <f t="shared" si="20"/>
        <v>#DIV/0!</v>
      </c>
      <c r="AK59" s="66">
        <f>B59*F59*H59*'Electric AC'!$BE$1</f>
        <v>0</v>
      </c>
      <c r="AL59" s="67">
        <f>B59*G59*H59*'Electric AC'!$BE$33</f>
        <v>0</v>
      </c>
      <c r="AM59" s="36"/>
      <c r="AN59" s="36"/>
      <c r="AO59" s="36"/>
      <c r="AP59" s="36"/>
      <c r="AQ59" s="36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AC'!$E$4:$I$43,4)*'WA LI wo Conv'!G60,IF(D60="Winter",VLOOKUP('WA LI wo Conv'!H60,'NG AC'!$E$3:$I$43,5)*'WA LI wo Conv'!G60,IF(D60="NA",0,0)))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AC'!$B$1,'WA LI wo Conv'!H60,'WA LI wo Conv'!K60)*-1)+'WA LI wo Conv'!J60)/'WA LI wo Conv'!E60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4"/>
        <v>#DIV/0!</v>
      </c>
      <c r="AD60" s="67" t="e">
        <f t="shared" si="15"/>
        <v>#DIV/0!</v>
      </c>
      <c r="AE60" s="67">
        <f t="shared" si="16"/>
        <v>0</v>
      </c>
      <c r="AF60" s="67" t="e">
        <f t="shared" si="17"/>
        <v>#DIV/0!</v>
      </c>
      <c r="AG60" s="67" t="e">
        <f t="shared" si="18"/>
        <v>#DIV/0!</v>
      </c>
      <c r="AH60" s="66">
        <f>-PV('NG AC'!$B$1,'WA LI wo Conv'!H60,'WA LI wo Conv'!K60)*'WA LI wo Conv'!B60</f>
        <v>0</v>
      </c>
      <c r="AI60" s="67" t="e">
        <f t="shared" si="19"/>
        <v>#DIV/0!</v>
      </c>
      <c r="AJ60" s="67" t="e">
        <f t="shared" si="20"/>
        <v>#DIV/0!</v>
      </c>
      <c r="AK60" s="66">
        <f>B60*F60*H60*'Electric AC'!$BE$1</f>
        <v>0</v>
      </c>
      <c r="AL60" s="67">
        <f>B60*G60*H60*'Electric AC'!$BE$33</f>
        <v>0</v>
      </c>
      <c r="AM60" s="36"/>
      <c r="AN60" s="36"/>
      <c r="AO60" s="36"/>
      <c r="AP60" s="36"/>
      <c r="AQ60" s="36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AC'!$E$4:$I$43,4)*'WA LI wo Conv'!G61,IF(D61="Winter",VLOOKUP('WA LI wo Conv'!H61,'NG AC'!$E$3:$I$43,5)*'WA LI wo Conv'!G61,IF(D61="NA",0,0)))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AC'!$B$1,'WA LI wo Conv'!H61,'WA LI wo Conv'!K61)*-1)+'WA LI wo Conv'!J61)/'WA LI wo Conv'!E61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4"/>
        <v>#DIV/0!</v>
      </c>
      <c r="AD61" s="67" t="e">
        <f t="shared" si="15"/>
        <v>#DIV/0!</v>
      </c>
      <c r="AE61" s="67">
        <f t="shared" si="16"/>
        <v>0</v>
      </c>
      <c r="AF61" s="67" t="e">
        <f t="shared" si="17"/>
        <v>#DIV/0!</v>
      </c>
      <c r="AG61" s="67" t="e">
        <f t="shared" si="18"/>
        <v>#DIV/0!</v>
      </c>
      <c r="AH61" s="66">
        <f>-PV('NG AC'!$B$1,'WA LI wo Conv'!H61,'WA LI wo Conv'!K61)*'WA LI wo Conv'!B61</f>
        <v>0</v>
      </c>
      <c r="AI61" s="67" t="e">
        <f t="shared" si="19"/>
        <v>#DIV/0!</v>
      </c>
      <c r="AJ61" s="67" t="e">
        <f t="shared" si="20"/>
        <v>#DIV/0!</v>
      </c>
      <c r="AK61" s="66">
        <f>B61*F61*H61*'Electric AC'!$BE$1</f>
        <v>0</v>
      </c>
      <c r="AL61" s="67">
        <f>B61*G61*H61*'Electric AC'!$BE$33</f>
        <v>0</v>
      </c>
      <c r="AM61" s="36"/>
      <c r="AN61" s="36"/>
      <c r="AO61" s="36"/>
      <c r="AP61" s="36"/>
      <c r="AQ61" s="36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AC'!$E$4:$I$43,4)*'WA LI wo Conv'!G62,IF(D62="Winter",VLOOKUP('WA LI wo Conv'!H62,'NG AC'!$E$3:$I$43,5)*'WA LI wo Conv'!G62,IF(D62="NA",0,0)))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AC'!$B$1,'WA LI wo Conv'!H62,'WA LI wo Conv'!K62)*-1)+'WA LI wo Conv'!J62)/'WA LI wo Conv'!E62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4"/>
        <v>#DIV/0!</v>
      </c>
      <c r="AD62" s="67" t="e">
        <f t="shared" si="15"/>
        <v>#DIV/0!</v>
      </c>
      <c r="AE62" s="67">
        <f t="shared" si="16"/>
        <v>0</v>
      </c>
      <c r="AF62" s="67" t="e">
        <f t="shared" si="17"/>
        <v>#DIV/0!</v>
      </c>
      <c r="AG62" s="67" t="e">
        <f t="shared" si="18"/>
        <v>#DIV/0!</v>
      </c>
      <c r="AH62" s="66">
        <f>-PV('NG AC'!$B$1,'WA LI wo Conv'!H62,'WA LI wo Conv'!K62)*'WA LI wo Conv'!B62</f>
        <v>0</v>
      </c>
      <c r="AI62" s="67" t="e">
        <f t="shared" si="19"/>
        <v>#DIV/0!</v>
      </c>
      <c r="AJ62" s="67" t="e">
        <f t="shared" si="20"/>
        <v>#DIV/0!</v>
      </c>
      <c r="AK62" s="66">
        <f>B62*F62*H62*'Electric AC'!$BE$1</f>
        <v>0</v>
      </c>
      <c r="AL62" s="67">
        <f>B62*G62*H62*'Electric AC'!$BE$33</f>
        <v>0</v>
      </c>
      <c r="AM62" s="36"/>
      <c r="AN62" s="36"/>
      <c r="AO62" s="36"/>
      <c r="AP62" s="36"/>
      <c r="AQ62" s="36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AC'!$E$4:$I$43,4)*'WA LI wo Conv'!G63,IF(D63="Winter",VLOOKUP('WA LI wo Conv'!H63,'NG AC'!$E$3:$I$43,5)*'WA LI wo Conv'!G63,IF(D63="NA",0,0)))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AC'!$B$1,'WA LI wo Conv'!H63,'WA LI wo Conv'!K63)*-1)+'WA LI wo Conv'!J63)/'WA LI wo Conv'!E63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4"/>
        <v>#DIV/0!</v>
      </c>
      <c r="AD63" s="67" t="e">
        <f t="shared" si="15"/>
        <v>#DIV/0!</v>
      </c>
      <c r="AE63" s="67">
        <f t="shared" si="16"/>
        <v>0</v>
      </c>
      <c r="AF63" s="67" t="e">
        <f t="shared" si="17"/>
        <v>#DIV/0!</v>
      </c>
      <c r="AG63" s="67" t="e">
        <f t="shared" si="18"/>
        <v>#DIV/0!</v>
      </c>
      <c r="AH63" s="66">
        <f>-PV('NG AC'!$B$1,'WA LI wo Conv'!H63,'WA LI wo Conv'!K63)*'WA LI wo Conv'!B63</f>
        <v>0</v>
      </c>
      <c r="AI63" s="67" t="e">
        <f t="shared" si="19"/>
        <v>#DIV/0!</v>
      </c>
      <c r="AJ63" s="67" t="e">
        <f t="shared" si="20"/>
        <v>#DIV/0!</v>
      </c>
      <c r="AK63" s="66">
        <f>B63*F63*H63*'Electric AC'!$BE$1</f>
        <v>0</v>
      </c>
      <c r="AL63" s="67">
        <f>B63*G63*H63*'Electric AC'!$BE$33</f>
        <v>0</v>
      </c>
      <c r="AM63" s="36"/>
      <c r="AN63" s="36"/>
      <c r="AO63" s="36"/>
      <c r="AP63" s="36"/>
      <c r="AQ63" s="36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AC'!$E$4:$I$43,4)*'WA LI wo Conv'!G64,IF(D64="Winter",VLOOKUP('WA LI wo Conv'!H64,'NG AC'!$E$3:$I$43,5)*'WA LI wo Conv'!G64,IF(D64="NA",0,0)))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AC'!$B$1,'WA LI wo Conv'!H64,'WA LI wo Conv'!K64)*-1)+'WA LI wo Conv'!J64)/'WA LI wo Conv'!E64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4"/>
        <v>#DIV/0!</v>
      </c>
      <c r="AD64" s="67" t="e">
        <f t="shared" si="15"/>
        <v>#DIV/0!</v>
      </c>
      <c r="AE64" s="67">
        <f t="shared" si="16"/>
        <v>0</v>
      </c>
      <c r="AF64" s="67" t="e">
        <f t="shared" si="17"/>
        <v>#DIV/0!</v>
      </c>
      <c r="AG64" s="67" t="e">
        <f t="shared" si="18"/>
        <v>#DIV/0!</v>
      </c>
      <c r="AH64" s="66">
        <f>-PV('NG AC'!$B$1,'WA LI wo Conv'!H64,'WA LI wo Conv'!K64)*'WA LI wo Conv'!B64</f>
        <v>0</v>
      </c>
      <c r="AI64" s="67" t="e">
        <f t="shared" si="19"/>
        <v>#DIV/0!</v>
      </c>
      <c r="AJ64" s="67" t="e">
        <f t="shared" si="20"/>
        <v>#DIV/0!</v>
      </c>
      <c r="AK64" s="66">
        <f>B64*F64*H64*'Electric AC'!$BE$1</f>
        <v>0</v>
      </c>
      <c r="AL64" s="67">
        <f>B64*G64*H64*'Electric AC'!$BE$33</f>
        <v>0</v>
      </c>
      <c r="AM64" s="36"/>
      <c r="AN64" s="36"/>
      <c r="AO64" s="36"/>
      <c r="AP64" s="36"/>
      <c r="AQ64" s="36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AC'!$E$4:$I$43,4)*'WA LI wo Conv'!G65,IF(D65="Winter",VLOOKUP('WA LI wo Conv'!H65,'NG AC'!$E$3:$I$43,5)*'WA LI wo Conv'!G65,IF(D65="NA",0,0)))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AC'!$B$1,'WA LI wo Conv'!H65,'WA LI wo Conv'!K65)*-1)+'WA LI wo Conv'!J65)/'WA LI wo Conv'!E65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4"/>
        <v>#DIV/0!</v>
      </c>
      <c r="AD65" s="67" t="e">
        <f t="shared" si="15"/>
        <v>#DIV/0!</v>
      </c>
      <c r="AE65" s="67">
        <f t="shared" si="16"/>
        <v>0</v>
      </c>
      <c r="AF65" s="67" t="e">
        <f t="shared" si="17"/>
        <v>#DIV/0!</v>
      </c>
      <c r="AG65" s="67" t="e">
        <f t="shared" si="18"/>
        <v>#DIV/0!</v>
      </c>
      <c r="AH65" s="66">
        <f>-PV('NG AC'!$B$1,'WA LI wo Conv'!H65,'WA LI wo Conv'!K65)*'WA LI wo Conv'!B65</f>
        <v>0</v>
      </c>
      <c r="AI65" s="67" t="e">
        <f t="shared" si="19"/>
        <v>#DIV/0!</v>
      </c>
      <c r="AJ65" s="67" t="e">
        <f t="shared" si="20"/>
        <v>#DIV/0!</v>
      </c>
      <c r="AK65" s="66">
        <f>B65*F65*H65*'Electric AC'!$BE$1</f>
        <v>0</v>
      </c>
      <c r="AL65" s="67">
        <f>B65*G65*H65*'Electric AC'!$BE$33</f>
        <v>0</v>
      </c>
      <c r="AM65" s="36"/>
      <c r="AN65" s="36"/>
      <c r="AO65" s="36"/>
      <c r="AP65" s="36"/>
      <c r="AQ65" s="36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AC'!$E$4:$I$43,4)*'WA LI wo Conv'!G66,IF(D66="Winter",VLOOKUP('WA LI wo Conv'!H66,'NG AC'!$E$3:$I$43,5)*'WA LI wo Conv'!G66,IF(D66="NA",0,0)))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AC'!$B$1,'WA LI wo Conv'!H66,'WA LI wo Conv'!K66)*-1)+'WA LI wo Conv'!J66)/'WA LI wo Conv'!E66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4"/>
        <v>#DIV/0!</v>
      </c>
      <c r="AD66" s="67" t="e">
        <f t="shared" si="15"/>
        <v>#DIV/0!</v>
      </c>
      <c r="AE66" s="67">
        <f t="shared" si="16"/>
        <v>0</v>
      </c>
      <c r="AF66" s="67" t="e">
        <f t="shared" si="17"/>
        <v>#DIV/0!</v>
      </c>
      <c r="AG66" s="67" t="e">
        <f t="shared" si="18"/>
        <v>#DIV/0!</v>
      </c>
      <c r="AH66" s="66">
        <f>-PV('NG AC'!$B$1,'WA LI wo Conv'!H66,'WA LI wo Conv'!K66)*'WA LI wo Conv'!B66</f>
        <v>0</v>
      </c>
      <c r="AI66" s="67" t="e">
        <f t="shared" si="19"/>
        <v>#DIV/0!</v>
      </c>
      <c r="AJ66" s="67" t="e">
        <f t="shared" si="20"/>
        <v>#DIV/0!</v>
      </c>
      <c r="AK66" s="66">
        <f>B66*F66*H66*'Electric AC'!$BE$1</f>
        <v>0</v>
      </c>
      <c r="AL66" s="67">
        <f>B66*G66*H66*'Electric AC'!$BE$33</f>
        <v>0</v>
      </c>
      <c r="AM66" s="36"/>
      <c r="AN66" s="36"/>
      <c r="AO66" s="36"/>
      <c r="AP66" s="36"/>
      <c r="AQ66" s="36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AC'!$E$4:$I$43,4)*'WA LI wo Conv'!G67,IF(D67="Winter",VLOOKUP('WA LI wo Conv'!H67,'NG AC'!$E$3:$I$43,5)*'WA LI wo Conv'!G67,IF(D67="NA",0,0)))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AC'!$B$1,'WA LI wo Conv'!H67,'WA LI wo Conv'!K67)*-1)+'WA LI wo Conv'!J67)/'WA LI wo Conv'!E67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4"/>
        <v>#DIV/0!</v>
      </c>
      <c r="AD67" s="67" t="e">
        <f t="shared" si="15"/>
        <v>#DIV/0!</v>
      </c>
      <c r="AE67" s="67">
        <f t="shared" si="16"/>
        <v>0</v>
      </c>
      <c r="AF67" s="67" t="e">
        <f t="shared" si="17"/>
        <v>#DIV/0!</v>
      </c>
      <c r="AG67" s="67" t="e">
        <f t="shared" si="18"/>
        <v>#DIV/0!</v>
      </c>
      <c r="AH67" s="66">
        <f>-PV('NG AC'!$B$1,'WA LI wo Conv'!H67,'WA LI wo Conv'!K67)*'WA LI wo Conv'!B67</f>
        <v>0</v>
      </c>
      <c r="AI67" s="67" t="e">
        <f t="shared" si="19"/>
        <v>#DIV/0!</v>
      </c>
      <c r="AJ67" s="67" t="e">
        <f t="shared" si="20"/>
        <v>#DIV/0!</v>
      </c>
      <c r="AK67" s="66">
        <f>B67*F67*H67*'Electric AC'!$BE$1</f>
        <v>0</v>
      </c>
      <c r="AL67" s="67">
        <f>B67*G67*H67*'Electric AC'!$BE$33</f>
        <v>0</v>
      </c>
      <c r="AM67" s="36"/>
      <c r="AN67" s="36"/>
      <c r="AO67" s="36"/>
      <c r="AP67" s="36"/>
      <c r="AQ67" s="36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AC'!$E$4:$I$43,4)*'WA LI wo Conv'!G68,IF(D68="Winter",VLOOKUP('WA LI wo Conv'!H68,'NG AC'!$E$3:$I$43,5)*'WA LI wo Conv'!G68,IF(D68="NA",0,0)))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AC'!$B$1,'WA LI wo Conv'!H68,'WA LI wo Conv'!K68)*-1)+'WA LI wo Conv'!J68)/'WA LI wo Conv'!E68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4"/>
        <v>#DIV/0!</v>
      </c>
      <c r="AD68" s="67" t="e">
        <f t="shared" si="15"/>
        <v>#DIV/0!</v>
      </c>
      <c r="AE68" s="67">
        <f t="shared" si="16"/>
        <v>0</v>
      </c>
      <c r="AF68" s="67" t="e">
        <f t="shared" si="17"/>
        <v>#DIV/0!</v>
      </c>
      <c r="AG68" s="67" t="e">
        <f t="shared" si="18"/>
        <v>#DIV/0!</v>
      </c>
      <c r="AH68" s="66">
        <f>-PV('NG AC'!$B$1,'WA LI wo Conv'!H68,'WA LI wo Conv'!K68)*'WA LI wo Conv'!B68</f>
        <v>0</v>
      </c>
      <c r="AI68" s="67" t="e">
        <f t="shared" si="19"/>
        <v>#DIV/0!</v>
      </c>
      <c r="AJ68" s="67" t="e">
        <f t="shared" si="20"/>
        <v>#DIV/0!</v>
      </c>
      <c r="AK68" s="66">
        <f>B68*F68*H68*'Electric AC'!$BE$1</f>
        <v>0</v>
      </c>
      <c r="AL68" s="67">
        <f>B68*G68*H68*'Electric AC'!$BE$33</f>
        <v>0</v>
      </c>
      <c r="AM68" s="36"/>
      <c r="AN68" s="36"/>
      <c r="AO68" s="36"/>
      <c r="AP68" s="36"/>
      <c r="AQ68" s="36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AC'!$E$4:$I$43,4)*'WA LI wo Conv'!G69,IF(D69="Winter",VLOOKUP('WA LI wo Conv'!H69,'NG AC'!$E$3:$I$43,5)*'WA LI wo Conv'!G69,IF(D69="NA",0,0)))</f>
        <v>0</v>
      </c>
      <c r="N69" s="67" t="e">
        <f t="shared" ref="N69:N102" si="21">IF(F69&lt;0,0,(L69/(L69+M69))*E69)</f>
        <v>#DIV/0!</v>
      </c>
      <c r="O69" s="67" t="e">
        <f t="shared" ref="O69:O102" si="22">E69-N69</f>
        <v>#DIV/0!</v>
      </c>
      <c r="P69" s="67" t="e">
        <f t="shared" ref="P69:P102" si="23">IF(F69&lt;0,0,(L69/(L69+M69))*I69)</f>
        <v>#DIV/0!</v>
      </c>
      <c r="Q69" s="67" t="e">
        <f t="shared" ref="Q69:Q102" si="24">I69-P69</f>
        <v>#DIV/0!</v>
      </c>
      <c r="R69" s="68" t="e">
        <f>(L69+M69+(PV('NG AC'!$B$1,'WA LI wo Conv'!H69,'WA LI wo Conv'!K69)*-1)+'WA LI wo Conv'!J69)/'WA LI wo Conv'!E69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IF(F69&lt;0,0,AB69*(L69/(L69+M69)))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IF(F69&lt;0,0,AE69*(L69/(L69+M69)))</f>
        <v>#DIV/0!</v>
      </c>
      <c r="AG69" s="67" t="e">
        <f t="shared" ref="AG69:AG102" si="38">AE69-AF69</f>
        <v>#DIV/0!</v>
      </c>
      <c r="AH69" s="66">
        <f>-PV('NG AC'!$B$1,'WA LI wo Conv'!H69,'WA LI wo Conv'!K69)*'WA LI wo Conv'!B69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36"/>
      <c r="AN69" s="36"/>
      <c r="AO69" s="36"/>
      <c r="AP69" s="36"/>
      <c r="AQ69" s="36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AC'!$E$4:$I$43,4)*'WA LI wo Conv'!G70,IF(D70="Winter",VLOOKUP('WA LI wo Conv'!H70,'NG AC'!$E$3:$I$43,5)*'WA LI wo Conv'!G70,IF(D70="NA",0,0)))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AC'!$B$1,'WA LI wo Conv'!H70,'WA LI wo Conv'!K70)*-1)+'WA LI wo Conv'!J70)/'WA LI wo Conv'!E70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AC'!$B$1,'WA LI wo Conv'!H70,'WA LI wo Conv'!K70)*'WA LI wo Conv'!B70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36"/>
      <c r="AN70" s="36"/>
      <c r="AO70" s="36"/>
      <c r="AP70" s="36"/>
      <c r="AQ70" s="36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AC'!$E$4:$I$43,4)*'WA LI wo Conv'!G71,IF(D71="Winter",VLOOKUP('WA LI wo Conv'!H71,'NG AC'!$E$3:$I$43,5)*'WA LI wo Conv'!G71,IF(D71="NA",0,0)))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AC'!$B$1,'WA LI wo Conv'!H71,'WA LI wo Conv'!K71)*-1)+'WA LI wo Conv'!J71)/'WA LI wo Conv'!E71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AC'!$B$1,'WA LI wo Conv'!H71,'WA LI wo Conv'!K71)*'WA LI wo Conv'!B71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36"/>
      <c r="AN71" s="36"/>
      <c r="AO71" s="36"/>
      <c r="AP71" s="36"/>
      <c r="AQ71" s="36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AC'!$E$4:$I$43,4)*'WA LI wo Conv'!G72,IF(D72="Winter",VLOOKUP('WA LI wo Conv'!H72,'NG AC'!$E$3:$I$43,5)*'WA LI wo Conv'!G72,IF(D72="NA",0,0)))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AC'!$B$1,'WA LI wo Conv'!H72,'WA LI wo Conv'!K72)*-1)+'WA LI wo Conv'!J72)/'WA LI wo Conv'!E72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AC'!$B$1,'WA LI wo Conv'!H72,'WA LI wo Conv'!K72)*'WA LI wo Conv'!B72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36"/>
      <c r="AN72" s="36"/>
      <c r="AO72" s="36"/>
      <c r="AP72" s="36"/>
      <c r="AQ72" s="36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AC'!$E$4:$I$43,4)*'WA LI wo Conv'!G73,IF(D73="Winter",VLOOKUP('WA LI wo Conv'!H73,'NG AC'!$E$3:$I$43,5)*'WA LI wo Conv'!G73,IF(D73="NA",0,0)))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AC'!$B$1,'WA LI wo Conv'!H73,'WA LI wo Conv'!K73)*-1)+'WA LI wo Conv'!J73)/'WA LI wo Conv'!E73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AC'!$B$1,'WA LI wo Conv'!H73,'WA LI wo Conv'!K73)*'WA LI wo Conv'!B73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36"/>
      <c r="AN73" s="36"/>
      <c r="AO73" s="36"/>
      <c r="AP73" s="36"/>
      <c r="AQ73" s="36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AC'!$E$4:$I$43,4)*'WA LI wo Conv'!G74,IF(D74="Winter",VLOOKUP('WA LI wo Conv'!H74,'NG AC'!$E$3:$I$43,5)*'WA LI wo Conv'!G74,IF(D74="NA",0,0)))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AC'!$B$1,'WA LI wo Conv'!H74,'WA LI wo Conv'!K74)*-1)+'WA LI wo Conv'!J74)/'WA LI wo Conv'!E74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AC'!$B$1,'WA LI wo Conv'!H74,'WA LI wo Conv'!K74)*'WA LI wo Conv'!B74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36"/>
      <c r="AN74" s="36"/>
      <c r="AO74" s="36"/>
      <c r="AP74" s="36"/>
      <c r="AQ74" s="36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AC'!$E$4:$I$43,4)*'WA LI wo Conv'!G75,IF(D75="Winter",VLOOKUP('WA LI wo Conv'!H75,'NG AC'!$E$3:$I$43,5)*'WA LI wo Conv'!G75,IF(D75="NA",0,0)))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AC'!$B$1,'WA LI wo Conv'!H75,'WA LI wo Conv'!K75)*-1)+'WA LI wo Conv'!J75)/'WA LI wo Conv'!E75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AC'!$B$1,'WA LI wo Conv'!H75,'WA LI wo Conv'!K75)*'WA LI wo Conv'!B75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36"/>
      <c r="AN75" s="36"/>
      <c r="AO75" s="36"/>
      <c r="AP75" s="36"/>
      <c r="AQ75" s="36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AC'!$E$4:$I$43,4)*'WA LI wo Conv'!G76,IF(D76="Winter",VLOOKUP('WA LI wo Conv'!H76,'NG AC'!$E$3:$I$43,5)*'WA LI wo Conv'!G76,IF(D76="NA",0,0)))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AC'!$B$1,'WA LI wo Conv'!H76,'WA LI wo Conv'!K76)*-1)+'WA LI wo Conv'!J76)/'WA LI wo Conv'!E76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AC'!$B$1,'WA LI wo Conv'!H76,'WA LI wo Conv'!K76)*'WA LI wo Conv'!B76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36"/>
      <c r="AN76" s="36"/>
      <c r="AO76" s="36"/>
      <c r="AP76" s="36"/>
      <c r="AQ76" s="36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AC'!$E$4:$I$43,4)*'WA LI wo Conv'!G77,IF(D77="Winter",VLOOKUP('WA LI wo Conv'!H77,'NG AC'!$E$3:$I$43,5)*'WA LI wo Conv'!G77,IF(D77="NA",0,0)))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AC'!$B$1,'WA LI wo Conv'!H77,'WA LI wo Conv'!K77)*-1)+'WA LI wo Conv'!J77)/'WA LI wo Conv'!E77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AC'!$B$1,'WA LI wo Conv'!H77,'WA LI wo Conv'!K77)*'WA LI wo Conv'!B77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36"/>
      <c r="AN77" s="36"/>
      <c r="AO77" s="36"/>
      <c r="AP77" s="36"/>
      <c r="AQ77" s="36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AC'!$E$4:$I$43,4)*'WA LI wo Conv'!G78,IF(D78="Winter",VLOOKUP('WA LI wo Conv'!H78,'NG AC'!$E$3:$I$43,5)*'WA LI wo Conv'!G78,IF(D78="NA",0,0)))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AC'!$B$1,'WA LI wo Conv'!H78,'WA LI wo Conv'!K78)*-1)+'WA LI wo Conv'!J78)/'WA LI wo Conv'!E78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AC'!$B$1,'WA LI wo Conv'!H78,'WA LI wo Conv'!K78)*'WA LI wo Conv'!B78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36"/>
      <c r="AN78" s="36"/>
      <c r="AO78" s="36"/>
      <c r="AP78" s="36"/>
      <c r="AQ78" s="36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AC'!$E$4:$I$43,4)*'WA LI wo Conv'!G79,IF(D79="Winter",VLOOKUP('WA LI wo Conv'!H79,'NG AC'!$E$3:$I$43,5)*'WA LI wo Conv'!G79,IF(D79="NA",0,0)))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AC'!$B$1,'WA LI wo Conv'!H79,'WA LI wo Conv'!K79)*-1)+'WA LI wo Conv'!J79)/'WA LI wo Conv'!E79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AC'!$B$1,'WA LI wo Conv'!H79,'WA LI wo Conv'!K79)*'WA LI wo Conv'!B79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36"/>
      <c r="AN79" s="36"/>
      <c r="AO79" s="36"/>
      <c r="AP79" s="36"/>
      <c r="AQ79" s="36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AC'!$E$4:$I$43,4)*'WA LI wo Conv'!G80,IF(D80="Winter",VLOOKUP('WA LI wo Conv'!H80,'NG AC'!$E$3:$I$43,5)*'WA LI wo Conv'!G80,IF(D80="NA",0,0)))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AC'!$B$1,'WA LI wo Conv'!H80,'WA LI wo Conv'!K80)*-1)+'WA LI wo Conv'!J80)/'WA LI wo Conv'!E80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AC'!$B$1,'WA LI wo Conv'!H80,'WA LI wo Conv'!K80)*'WA LI wo Conv'!B80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36"/>
      <c r="AN80" s="36"/>
      <c r="AO80" s="36"/>
      <c r="AP80" s="36"/>
      <c r="AQ80" s="36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AC'!$E$4:$I$43,4)*'WA LI wo Conv'!G81,IF(D81="Winter",VLOOKUP('WA LI wo Conv'!H81,'NG AC'!$E$3:$I$43,5)*'WA LI wo Conv'!G81,IF(D81="NA",0,0)))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AC'!$B$1,'WA LI wo Conv'!H81,'WA LI wo Conv'!K81)*-1)+'WA LI wo Conv'!J81)/'WA LI wo Conv'!E81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AC'!$B$1,'WA LI wo Conv'!H81,'WA LI wo Conv'!K81)*'WA LI wo Conv'!B81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36"/>
      <c r="AN81" s="36"/>
      <c r="AO81" s="36"/>
      <c r="AP81" s="36"/>
      <c r="AQ81" s="36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AC'!$E$4:$I$43,4)*'WA LI wo Conv'!G82,IF(D82="Winter",VLOOKUP('WA LI wo Conv'!H82,'NG AC'!$E$3:$I$43,5)*'WA LI wo Conv'!G82,IF(D82="NA",0,0)))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AC'!$B$1,'WA LI wo Conv'!H82,'WA LI wo Conv'!K82)*-1)+'WA LI wo Conv'!J82)/'WA LI wo Conv'!E82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AC'!$B$1,'WA LI wo Conv'!H82,'WA LI wo Conv'!K82)*'WA LI wo Conv'!B82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36"/>
      <c r="AN82" s="36"/>
      <c r="AO82" s="36"/>
      <c r="AP82" s="36"/>
      <c r="AQ82" s="36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AC'!$E$4:$I$43,4)*'WA LI wo Conv'!G83,IF(D83="Winter",VLOOKUP('WA LI wo Conv'!H83,'NG AC'!$E$3:$I$43,5)*'WA LI wo Conv'!G83,IF(D83="NA",0,0)))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AC'!$B$1,'WA LI wo Conv'!H83,'WA LI wo Conv'!K83)*-1)+'WA LI wo Conv'!J83)/'WA LI wo Conv'!E83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AC'!$B$1,'WA LI wo Conv'!H83,'WA LI wo Conv'!K83)*'WA LI wo Conv'!B83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36"/>
      <c r="AN83" s="36"/>
      <c r="AO83" s="36"/>
      <c r="AP83" s="36"/>
      <c r="AQ83" s="36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AC'!$E$4:$I$43,4)*'WA LI wo Conv'!G84,IF(D84="Winter",VLOOKUP('WA LI wo Conv'!H84,'NG AC'!$E$3:$I$43,5)*'WA LI wo Conv'!G84,IF(D84="NA",0,0)))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AC'!$B$1,'WA LI wo Conv'!H84,'WA LI wo Conv'!K84)*-1)+'WA LI wo Conv'!J84)/'WA LI wo Conv'!E84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AC'!$B$1,'WA LI wo Conv'!H84,'WA LI wo Conv'!K84)*'WA LI wo Conv'!B84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36"/>
      <c r="AN84" s="36"/>
      <c r="AO84" s="36"/>
      <c r="AP84" s="36"/>
      <c r="AQ84" s="36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AC'!$E$4:$I$43,4)*'WA LI wo Conv'!G85,IF(D85="Winter",VLOOKUP('WA LI wo Conv'!H85,'NG AC'!$E$3:$I$43,5)*'WA LI wo Conv'!G85,IF(D85="NA",0,0)))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AC'!$B$1,'WA LI wo Conv'!H85,'WA LI wo Conv'!K85)*-1)+'WA LI wo Conv'!J85)/'WA LI wo Conv'!E85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AC'!$B$1,'WA LI wo Conv'!H85,'WA LI wo Conv'!K85)*'WA LI wo Conv'!B85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36"/>
      <c r="AN85" s="36"/>
      <c r="AO85" s="36"/>
      <c r="AP85" s="36"/>
      <c r="AQ85" s="36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AC'!$E$4:$I$43,4)*'WA LI wo Conv'!G86,IF(D86="Winter",VLOOKUP('WA LI wo Conv'!H86,'NG AC'!$E$3:$I$43,5)*'WA LI wo Conv'!G86,IF(D86="NA",0,0)))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AC'!$B$1,'WA LI wo Conv'!H86,'WA LI wo Conv'!K86)*-1)+'WA LI wo Conv'!J86)/'WA LI wo Conv'!E86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AC'!$B$1,'WA LI wo Conv'!H86,'WA LI wo Conv'!K86)*'WA LI wo Conv'!B86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36"/>
      <c r="AN86" s="36"/>
      <c r="AO86" s="36"/>
      <c r="AP86" s="36"/>
      <c r="AQ86" s="36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AC'!$E$4:$I$43,4)*'WA LI wo Conv'!G87,IF(D87="Winter",VLOOKUP('WA LI wo Conv'!H87,'NG AC'!$E$3:$I$43,5)*'WA LI wo Conv'!G87,IF(D87="NA",0,0)))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AC'!$B$1,'WA LI wo Conv'!H87,'WA LI wo Conv'!K87)*-1)+'WA LI wo Conv'!J87)/'WA LI wo Conv'!E87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AC'!$B$1,'WA LI wo Conv'!H87,'WA LI wo Conv'!K87)*'WA LI wo Conv'!B87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36"/>
      <c r="AN87" s="36"/>
      <c r="AO87" s="36"/>
      <c r="AP87" s="36"/>
      <c r="AQ87" s="36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AC'!$E$4:$I$43,4)*'WA LI wo Conv'!G88,IF(D88="Winter",VLOOKUP('WA LI wo Conv'!H88,'NG AC'!$E$3:$I$43,5)*'WA LI wo Conv'!G88,IF(D88="NA",0,0)))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AC'!$B$1,'WA LI wo Conv'!H88,'WA LI wo Conv'!K88)*-1)+'WA LI wo Conv'!J88)/'WA LI wo Conv'!E88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AC'!$B$1,'WA LI wo Conv'!H88,'WA LI wo Conv'!K88)*'WA LI wo Conv'!B88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36"/>
      <c r="AN88" s="36"/>
      <c r="AO88" s="36"/>
      <c r="AP88" s="36"/>
      <c r="AQ88" s="36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AC'!$E$4:$I$43,4)*'WA LI wo Conv'!G89,IF(D89="Winter",VLOOKUP('WA LI wo Conv'!H89,'NG AC'!$E$3:$I$43,5)*'WA LI wo Conv'!G89,IF(D89="NA",0,0)))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AC'!$B$1,'WA LI wo Conv'!H89,'WA LI wo Conv'!K89)*-1)+'WA LI wo Conv'!J89)/'WA LI wo Conv'!E89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AC'!$B$1,'WA LI wo Conv'!H89,'WA LI wo Conv'!K89)*'WA LI wo Conv'!B89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36"/>
      <c r="AN89" s="36"/>
      <c r="AO89" s="36"/>
      <c r="AP89" s="36"/>
      <c r="AQ89" s="36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AC'!$E$4:$I$43,4)*'WA LI wo Conv'!G90,IF(D90="Winter",VLOOKUP('WA LI wo Conv'!H90,'NG AC'!$E$3:$I$43,5)*'WA LI wo Conv'!G90,IF(D90="NA",0,0)))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AC'!$B$1,'WA LI wo Conv'!H90,'WA LI wo Conv'!K90)*-1)+'WA LI wo Conv'!J90)/'WA LI wo Conv'!E90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AC'!$B$1,'WA LI wo Conv'!H90,'WA LI wo Conv'!K90)*'WA LI wo Conv'!B90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36"/>
      <c r="AN90" s="36"/>
      <c r="AO90" s="36"/>
      <c r="AP90" s="36"/>
      <c r="AQ90" s="36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AC'!$E$4:$I$43,4)*'WA LI wo Conv'!G91,IF(D91="Winter",VLOOKUP('WA LI wo Conv'!H91,'NG AC'!$E$3:$I$43,5)*'WA LI wo Conv'!G91,IF(D91="NA",0,0)))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AC'!$B$1,'WA LI wo Conv'!H91,'WA LI wo Conv'!K91)*-1)+'WA LI wo Conv'!J91)/'WA LI wo Conv'!E91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AC'!$B$1,'WA LI wo Conv'!H91,'WA LI wo Conv'!K91)*'WA LI wo Conv'!B91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36"/>
      <c r="AN91" s="36"/>
      <c r="AO91" s="36"/>
      <c r="AP91" s="36"/>
      <c r="AQ91" s="36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AC'!$E$4:$I$43,4)*'WA LI wo Conv'!G92,IF(D92="Winter",VLOOKUP('WA LI wo Conv'!H92,'NG AC'!$E$3:$I$43,5)*'WA LI wo Conv'!G92,IF(D92="NA",0,0)))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AC'!$B$1,'WA LI wo Conv'!H92,'WA LI wo Conv'!K92)*-1)+'WA LI wo Conv'!J92)/'WA LI wo Conv'!E92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AC'!$B$1,'WA LI wo Conv'!H92,'WA LI wo Conv'!K92)*'WA LI wo Conv'!B92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36"/>
      <c r="AN92" s="36"/>
      <c r="AO92" s="36"/>
      <c r="AP92" s="36"/>
      <c r="AQ92" s="36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AC'!$E$4:$I$43,4)*'WA LI wo Conv'!G93,IF(D93="Winter",VLOOKUP('WA LI wo Conv'!H93,'NG AC'!$E$3:$I$43,5)*'WA LI wo Conv'!G93,IF(D93="NA",0,0)))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AC'!$B$1,'WA LI wo Conv'!H93,'WA LI wo Conv'!K93)*-1)+'WA LI wo Conv'!J93)/'WA LI wo Conv'!E93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AC'!$B$1,'WA LI wo Conv'!H93,'WA LI wo Conv'!K93)*'WA LI wo Conv'!B93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36"/>
      <c r="AN93" s="36"/>
      <c r="AO93" s="36"/>
      <c r="AP93" s="36"/>
      <c r="AQ93" s="36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AC'!$E$4:$I$43,4)*'WA LI wo Conv'!G94,IF(D94="Winter",VLOOKUP('WA LI wo Conv'!H94,'NG AC'!$E$3:$I$43,5)*'WA LI wo Conv'!G94,IF(D94="NA",0,0)))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AC'!$B$1,'WA LI wo Conv'!H94,'WA LI wo Conv'!K94)*-1)+'WA LI wo Conv'!J94)/'WA LI wo Conv'!E94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AC'!$B$1,'WA LI wo Conv'!H94,'WA LI wo Conv'!K94)*'WA LI wo Conv'!B94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36"/>
      <c r="AN94" s="36"/>
      <c r="AO94" s="36"/>
      <c r="AP94" s="36"/>
      <c r="AQ94" s="36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AC'!$E$4:$I$43,4)*'WA LI wo Conv'!G95,IF(D95="Winter",VLOOKUP('WA LI wo Conv'!H95,'NG AC'!$E$3:$I$43,5)*'WA LI wo Conv'!G95,IF(D95="NA",0,0)))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AC'!$B$1,'WA LI wo Conv'!H95,'WA LI wo Conv'!K95)*-1)+'WA LI wo Conv'!J95)/'WA LI wo Conv'!E95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AC'!$B$1,'WA LI wo Conv'!H95,'WA LI wo Conv'!K95)*'WA LI wo Conv'!B95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36"/>
      <c r="AN95" s="36"/>
      <c r="AO95" s="36"/>
      <c r="AP95" s="36"/>
      <c r="AQ95" s="36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AC'!$E$4:$I$43,4)*'WA LI wo Conv'!G96,IF(D96="Winter",VLOOKUP('WA LI wo Conv'!H96,'NG AC'!$E$3:$I$43,5)*'WA LI wo Conv'!G96,IF(D96="NA",0,0)))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AC'!$B$1,'WA LI wo Conv'!H96,'WA LI wo Conv'!K96)*-1)+'WA LI wo Conv'!J96)/'WA LI wo Conv'!E96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AC'!$B$1,'WA LI wo Conv'!H96,'WA LI wo Conv'!K96)*'WA LI wo Conv'!B96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36"/>
      <c r="AN96" s="36"/>
      <c r="AO96" s="36"/>
      <c r="AP96" s="36"/>
      <c r="AQ96" s="36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AC'!$E$4:$I$43,4)*'WA LI wo Conv'!G97,IF(D97="Winter",VLOOKUP('WA LI wo Conv'!H97,'NG AC'!$E$3:$I$43,5)*'WA LI wo Conv'!G97,IF(D97="NA",0,0)))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AC'!$B$1,'WA LI wo Conv'!H97,'WA LI wo Conv'!K97)*-1)+'WA LI wo Conv'!J97)/'WA LI wo Conv'!E97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AC'!$B$1,'WA LI wo Conv'!H97,'WA LI wo Conv'!K97)*'WA LI wo Conv'!B97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36"/>
      <c r="AN97" s="36"/>
      <c r="AO97" s="36"/>
      <c r="AP97" s="36"/>
      <c r="AQ97" s="36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AC'!$E$4:$I$43,4)*'WA LI wo Conv'!G98,IF(D98="Winter",VLOOKUP('WA LI wo Conv'!H98,'NG AC'!$E$3:$I$43,5)*'WA LI wo Conv'!G98,IF(D98="NA",0,0)))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AC'!$B$1,'WA LI wo Conv'!H98,'WA LI wo Conv'!K98)*-1)+'WA LI wo Conv'!J98)/'WA LI wo Conv'!E98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AC'!$B$1,'WA LI wo Conv'!H98,'WA LI wo Conv'!K98)*'WA LI wo Conv'!B98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36"/>
      <c r="AN98" s="36"/>
      <c r="AO98" s="36"/>
      <c r="AP98" s="36"/>
      <c r="AQ98" s="36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AC'!$E$4:$I$43,4)*'WA LI wo Conv'!G99,IF(D99="Winter",VLOOKUP('WA LI wo Conv'!H99,'NG AC'!$E$3:$I$43,5)*'WA LI wo Conv'!G99,IF(D99="NA",0,0)))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AC'!$B$1,'WA LI wo Conv'!H99,'WA LI wo Conv'!K99)*-1)+'WA LI wo Conv'!J99)/'WA LI wo Conv'!E99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AC'!$B$1,'WA LI wo Conv'!H99,'WA LI wo Conv'!K99)*'WA LI wo Conv'!B99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36"/>
      <c r="AN99" s="36"/>
      <c r="AO99" s="36"/>
      <c r="AP99" s="36"/>
      <c r="AQ99" s="36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AC'!$E$4:$I$43,4)*'WA LI wo Conv'!G100,IF(D100="Winter",VLOOKUP('WA LI wo Conv'!H100,'NG AC'!$E$3:$I$43,5)*'WA LI wo Conv'!G100,IF(D100="NA",0,0)))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AC'!$B$1,'WA LI wo Conv'!H100,'WA LI wo Conv'!K100)*-1)+'WA LI wo Conv'!J100)/'WA LI wo Conv'!E100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AC'!$B$1,'WA LI wo Conv'!H100,'WA LI wo Conv'!K100)*'WA LI wo Conv'!B100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36"/>
      <c r="AN100" s="36"/>
      <c r="AO100" s="36"/>
      <c r="AP100" s="36"/>
      <c r="AQ100" s="36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AC'!$E$4:$I$43,4)*'WA LI wo Conv'!G101,IF(D101="Winter",VLOOKUP('WA LI wo Conv'!H101,'NG AC'!$E$3:$I$43,5)*'WA LI wo Conv'!G101,IF(D101="NA",0,0)))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AC'!$B$1,'WA LI wo Conv'!H101,'WA LI wo Conv'!K101)*-1)+'WA LI wo Conv'!J101)/'WA LI wo Conv'!E101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AC'!$B$1,'WA LI wo Conv'!H101,'WA LI wo Conv'!K101)*'WA LI wo Conv'!B101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36"/>
      <c r="AN101" s="36"/>
      <c r="AO101" s="36"/>
      <c r="AP101" s="36"/>
      <c r="AQ101" s="36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AC'!$E$4:$I$43,4)*'WA LI wo Conv'!G102,IF(D102="Winter",VLOOKUP('WA LI wo Conv'!H102,'NG AC'!$E$3:$I$43,5)*'WA LI wo Conv'!G102,IF(D102="NA",0,0)))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AC'!$B$1,'WA LI wo Conv'!H102,'WA LI wo Conv'!K102)*-1)+'WA LI wo Conv'!J102)/'WA LI wo Conv'!E102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AC'!$B$1,'WA LI wo Conv'!H102,'WA LI wo Conv'!K102)*'WA LI wo Conv'!B102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36"/>
      <c r="AN102" s="36"/>
      <c r="AO102" s="36"/>
      <c r="AP102" s="36"/>
      <c r="AQ102" s="36"/>
    </row>
    <row r="103" spans="1:43" s="28" customFormat="1" x14ac:dyDescent="0.25">
      <c r="A103" s="28" t="s">
        <v>60</v>
      </c>
      <c r="T103" s="29">
        <f>SUMIF(T4:T102,"&lt;&gt;#DIV/0!")</f>
        <v>280438.5</v>
      </c>
      <c r="U103" s="29">
        <f t="shared" ref="U103:AL103" si="41">SUMIF(U4:U102,"&lt;&gt;#DIV/0!")</f>
        <v>0</v>
      </c>
      <c r="V103" s="29">
        <f t="shared" si="41"/>
        <v>383105.2128102812</v>
      </c>
      <c r="W103" s="29">
        <f t="shared" si="41"/>
        <v>0</v>
      </c>
      <c r="X103" s="29">
        <f t="shared" si="41"/>
        <v>462062.11600000004</v>
      </c>
      <c r="Y103" s="29">
        <f t="shared" si="41"/>
        <v>0</v>
      </c>
      <c r="Z103" s="29">
        <f t="shared" si="41"/>
        <v>435935.06599999999</v>
      </c>
      <c r="AA103" s="29">
        <f t="shared" si="41"/>
        <v>0</v>
      </c>
      <c r="AB103" s="29">
        <f t="shared" si="41"/>
        <v>65390.259900000005</v>
      </c>
      <c r="AC103" s="29">
        <f t="shared" si="41"/>
        <v>65390.259900000005</v>
      </c>
      <c r="AD103" s="29">
        <f t="shared" si="41"/>
        <v>0</v>
      </c>
      <c r="AE103" s="29">
        <f t="shared" si="41"/>
        <v>154368.6</v>
      </c>
      <c r="AF103" s="29">
        <f t="shared" si="41"/>
        <v>154368.6</v>
      </c>
      <c r="AG103" s="29">
        <f t="shared" si="41"/>
        <v>0</v>
      </c>
      <c r="AH103" s="29">
        <f t="shared" si="41"/>
        <v>5760.8406303284182</v>
      </c>
      <c r="AI103" s="29">
        <f t="shared" si="41"/>
        <v>5760.8406303284182</v>
      </c>
      <c r="AJ103" s="29">
        <f t="shared" si="41"/>
        <v>0</v>
      </c>
      <c r="AK103" s="29">
        <f t="shared" si="41"/>
        <v>456354.42709318176</v>
      </c>
      <c r="AL103" s="29">
        <f t="shared" si="41"/>
        <v>0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F4" sqref="F4:F5"/>
    </sheetView>
  </sheetViews>
  <sheetFormatPr defaultRowHeight="15" x14ac:dyDescent="0.25"/>
  <cols>
    <col min="1" max="1" width="24.7109375" style="56" bestFit="1" customWidth="1"/>
    <col min="2" max="2" width="13.140625" style="56" bestFit="1" customWidth="1"/>
    <col min="3" max="3" width="17.7109375" style="56" bestFit="1" customWidth="1"/>
    <col min="4" max="4" width="19.42578125" style="56" customWidth="1"/>
    <col min="5" max="5" width="17.28515625" style="56" customWidth="1"/>
    <col min="6" max="6" width="10.28515625" style="56" bestFit="1" customWidth="1"/>
    <col min="7" max="8" width="9.140625" style="56"/>
    <col min="9" max="10" width="10.5703125" style="56" bestFit="1" customWidth="1"/>
    <col min="11" max="11" width="9.140625" style="56"/>
    <col min="12" max="12" width="10.42578125" style="56" customWidth="1"/>
    <col min="13" max="13" width="11.28515625" style="56" customWidth="1"/>
    <col min="14" max="14" width="10.28515625" style="56" customWidth="1"/>
    <col min="15" max="15" width="11" style="56" customWidth="1"/>
    <col min="16" max="16" width="10.5703125" style="56" bestFit="1" customWidth="1"/>
    <col min="17" max="17" width="11.28515625" style="56" bestFit="1" customWidth="1"/>
    <col min="18" max="19" width="9.140625" style="56"/>
    <col min="20" max="20" width="10.140625" style="56" customWidth="1"/>
    <col min="21" max="21" width="10.42578125" style="56" customWidth="1"/>
    <col min="22" max="22" width="11.5703125" style="56" customWidth="1"/>
    <col min="23" max="23" width="11.42578125" style="56" customWidth="1"/>
    <col min="24" max="24" width="12.5703125" style="56" customWidth="1"/>
    <col min="25" max="25" width="10.5703125" style="56" bestFit="1" customWidth="1"/>
    <col min="26" max="26" width="13.140625" style="56" customWidth="1"/>
    <col min="27" max="27" width="10.5703125" style="56" bestFit="1" customWidth="1"/>
    <col min="28" max="28" width="11.42578125" style="56" customWidth="1"/>
    <col min="29" max="29" width="12.28515625" style="56" customWidth="1"/>
    <col min="30" max="30" width="10.5703125" style="56" bestFit="1" customWidth="1"/>
    <col min="31" max="33" width="12.85546875" style="56" customWidth="1"/>
    <col min="34" max="36" width="11.5703125" style="56" bestFit="1" customWidth="1"/>
    <col min="37" max="37" width="12.5703125" style="56" customWidth="1"/>
    <col min="38" max="38" width="13.28515625" style="56" customWidth="1"/>
    <col min="39" max="54" width="9.140625" style="56"/>
    <col min="55" max="55" width="24.28515625" style="56" bestFit="1" customWidth="1"/>
    <col min="56" max="16384" width="9.140625" style="56"/>
  </cols>
  <sheetData>
    <row r="1" spans="1:55" ht="30" x14ac:dyDescent="0.25">
      <c r="A1" s="56" t="s">
        <v>793</v>
      </c>
      <c r="E1" s="64" t="s">
        <v>153</v>
      </c>
      <c r="F1" s="65" t="s">
        <v>154</v>
      </c>
      <c r="T1" s="59" t="s">
        <v>61</v>
      </c>
      <c r="BC1" s="56" t="s">
        <v>9</v>
      </c>
    </row>
    <row r="2" spans="1:55" x14ac:dyDescent="0.25">
      <c r="BC2" s="56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/>
      <c r="AN3" s="32"/>
      <c r="AO3" s="32"/>
      <c r="AP3" s="32"/>
      <c r="AQ3" s="32"/>
      <c r="BC3" s="61" t="s">
        <v>11</v>
      </c>
    </row>
    <row r="4" spans="1:55" x14ac:dyDescent="0.25">
      <c r="A4" s="62" t="s">
        <v>561</v>
      </c>
      <c r="B4" s="62">
        <v>100</v>
      </c>
      <c r="C4" s="62" t="s">
        <v>9</v>
      </c>
      <c r="D4" s="62" t="s">
        <v>39</v>
      </c>
      <c r="E4" s="63">
        <v>3231</v>
      </c>
      <c r="F4" s="62">
        <v>5898</v>
      </c>
      <c r="G4" s="62">
        <v>-235</v>
      </c>
      <c r="H4" s="62">
        <v>20</v>
      </c>
      <c r="I4" s="63">
        <v>3231</v>
      </c>
      <c r="J4" s="63">
        <v>1500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8372.85625972466</v>
      </c>
      <c r="M4" s="66">
        <f>IF(D4="Annual",VLOOKUP(H4,'NG AC'!$E$4:$I$43,4)*'WA LI Conv'!G4,IF(D4="Winter",VLOOKUP('WA LI Conv'!H4,'NG AC'!$E$3:$I$43,5)*'WA LI Conv'!G4,IF(D4="NA",0,0)))</f>
        <v>-2135.052342616038</v>
      </c>
      <c r="N4" s="67">
        <f>E4</f>
        <v>3231</v>
      </c>
      <c r="O4" s="67">
        <f>E4-N4</f>
        <v>0</v>
      </c>
      <c r="P4" s="67">
        <f>I4</f>
        <v>3231</v>
      </c>
      <c r="Q4" s="67">
        <f>I4-P4</f>
        <v>0</v>
      </c>
      <c r="R4" s="68">
        <f>(L4+M4+(PV('NG AC'!$B$1,'WA LI Conv'!H4,'WA LI Conv'!K4)*-1)+'WA LI Conv'!J4)/'WA LI Conv'!E4</f>
        <v>2.3948634840942811</v>
      </c>
      <c r="S4" s="68">
        <f>((L4+M4)/1.1)/I4</f>
        <v>1.7551008460956703</v>
      </c>
      <c r="T4" s="69">
        <f>F4*B4</f>
        <v>589800</v>
      </c>
      <c r="U4" s="68">
        <f>G4*B4</f>
        <v>-23500</v>
      </c>
      <c r="V4" s="68">
        <f>L4*B4</f>
        <v>837285.62597246596</v>
      </c>
      <c r="W4" s="68">
        <f>M4*B4</f>
        <v>-213505.23426160379</v>
      </c>
      <c r="X4" s="67">
        <f>B4*N4</f>
        <v>323100</v>
      </c>
      <c r="Y4" s="67">
        <f>O4*B4</f>
        <v>0</v>
      </c>
      <c r="Z4" s="67">
        <f>B4*P4</f>
        <v>323100</v>
      </c>
      <c r="AA4" s="67">
        <f>B4*Q4</f>
        <v>0</v>
      </c>
      <c r="AB4" s="63">
        <f>Z4*0.15</f>
        <v>48465</v>
      </c>
      <c r="AC4" s="67">
        <f>IF(U4&gt;0,AB4*(L4/(L4+M4)),AB4)</f>
        <v>48465</v>
      </c>
      <c r="AD4" s="67">
        <f>AB4-AC4</f>
        <v>0</v>
      </c>
      <c r="AE4" s="67">
        <f>J4*B4</f>
        <v>150000</v>
      </c>
      <c r="AF4" s="67">
        <f>IF(G4&lt;0,J4*B4,AE4*(L4/(L4+M4)))</f>
        <v>150000</v>
      </c>
      <c r="AG4" s="67">
        <f>AE4-AF4</f>
        <v>0</v>
      </c>
      <c r="AH4" s="66">
        <f>-PV('NG AC'!$B$1,'WA LI Conv'!H4,'WA LI Conv'!K4)*'WA LI Conv'!B4</f>
        <v>0</v>
      </c>
      <c r="AI4" s="67">
        <f>AH4*(L4/(L4+M4))</f>
        <v>0</v>
      </c>
      <c r="AJ4" s="67">
        <f>AH4-AI4</f>
        <v>0</v>
      </c>
      <c r="AK4" s="66">
        <f>B4*F4*H4*'Electric AC'!$BE$1</f>
        <v>903418.10727272718</v>
      </c>
      <c r="AL4" s="67">
        <f>B4*G4*H4*'Electric AC'!$BE$33</f>
        <v>-356031.29799999995</v>
      </c>
      <c r="AM4" s="36"/>
      <c r="AN4" s="36"/>
      <c r="AO4" s="36"/>
      <c r="AP4" s="36"/>
      <c r="AQ4" s="36"/>
      <c r="BC4" s="52" t="s">
        <v>12</v>
      </c>
    </row>
    <row r="5" spans="1:55" x14ac:dyDescent="0.25">
      <c r="A5" s="62" t="s">
        <v>572</v>
      </c>
      <c r="B5" s="62">
        <v>100</v>
      </c>
      <c r="C5" s="62" t="s">
        <v>13</v>
      </c>
      <c r="D5" s="62" t="s">
        <v>0</v>
      </c>
      <c r="E5" s="63">
        <v>1353.45</v>
      </c>
      <c r="F5" s="62">
        <v>3003</v>
      </c>
      <c r="G5" s="62">
        <v>-170</v>
      </c>
      <c r="H5" s="62">
        <v>12</v>
      </c>
      <c r="I5" s="63">
        <v>1353.45</v>
      </c>
      <c r="J5" s="63">
        <v>500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2072.1494609521355</v>
      </c>
      <c r="M5" s="66">
        <f>IF(D5="Annual",VLOOKUP(H5,'NG AC'!$E$4:$I$43,4)*'WA LI Conv'!G5,IF(D5="Winter",VLOOKUP('WA LI Conv'!H5,'NG AC'!$E$3:$I$43,5)*'WA LI Conv'!G5,IF(D5="NA",0,0)))</f>
        <v>-942.43508298519146</v>
      </c>
      <c r="N5" s="67">
        <f t="shared" ref="N5:N68" si="0">E5</f>
        <v>1353.45</v>
      </c>
      <c r="O5" s="67">
        <f t="shared" ref="O5:O68" si="1">E5-N5</f>
        <v>0</v>
      </c>
      <c r="P5" s="67">
        <f t="shared" ref="P5:P68" si="2">I5</f>
        <v>1353.45</v>
      </c>
      <c r="Q5" s="67">
        <f t="shared" ref="Q5:Q68" si="3">I5-P5</f>
        <v>0</v>
      </c>
      <c r="R5" s="68">
        <f>(L5+M5+(PV('NG AC'!$B$1,'WA LI Conv'!H5,'WA LI Conv'!K5)*-1)+'WA LI Conv'!J5)/'WA LI Conv'!E5</f>
        <v>1.2041186434422728</v>
      </c>
      <c r="S5" s="68">
        <f t="shared" ref="S5:S68" si="4">((L5+M5)/1.1)/I5</f>
        <v>0.75881123859694855</v>
      </c>
      <c r="T5" s="69">
        <f t="shared" ref="T5:T68" si="5">F5*B5</f>
        <v>300300</v>
      </c>
      <c r="U5" s="68">
        <f t="shared" ref="U5:U68" si="6">G5*B5</f>
        <v>-17000</v>
      </c>
      <c r="V5" s="68">
        <f t="shared" ref="V5:V68" si="7">L5*B5</f>
        <v>207214.94609521356</v>
      </c>
      <c r="W5" s="68">
        <f t="shared" ref="W5:W68" si="8">M5*B5</f>
        <v>-94243.50829851914</v>
      </c>
      <c r="X5" s="67">
        <f t="shared" ref="X5:X68" si="9">B5*N5</f>
        <v>135345</v>
      </c>
      <c r="Y5" s="67">
        <f t="shared" ref="Y5:Y68" si="10">O5*B5</f>
        <v>0</v>
      </c>
      <c r="Z5" s="67">
        <f t="shared" ref="Z5:Z68" si="11">B5*P5</f>
        <v>135345</v>
      </c>
      <c r="AA5" s="67">
        <f t="shared" ref="AA5:AA68" si="12">B5*Q5</f>
        <v>0</v>
      </c>
      <c r="AB5" s="63">
        <f>Z5*0.15</f>
        <v>20301.75</v>
      </c>
      <c r="AC5" s="67">
        <f t="shared" ref="AC5:AC68" si="13">IF(U5&gt;0,AB5*(L5/(L5+M5)),AB5)</f>
        <v>20301.75</v>
      </c>
      <c r="AD5" s="67">
        <f t="shared" ref="AD5:AD68" si="14">AB5-AC5</f>
        <v>0</v>
      </c>
      <c r="AE5" s="67">
        <f t="shared" ref="AE5:AE68" si="15">J5*B5</f>
        <v>50000</v>
      </c>
      <c r="AF5" s="67">
        <f t="shared" ref="AF5:AF68" si="16">IF(G5&lt;0,J5*B5,AE5*(L5/(L5+M5)))</f>
        <v>50000</v>
      </c>
      <c r="AG5" s="67">
        <f t="shared" ref="AG5:AG68" si="17">AE5-AF5</f>
        <v>0</v>
      </c>
      <c r="AH5" s="66">
        <f>-PV('NG AC'!$B$1,'WA LI Conv'!H5,'WA LI Conv'!K5)*'WA LI Conv'!B5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275988.25799999997</v>
      </c>
      <c r="AL5" s="67">
        <f>B5*G5*H5*'Electric AC'!$BE$33</f>
        <v>-154532.73359999998</v>
      </c>
      <c r="AM5" s="36"/>
      <c r="AN5" s="36"/>
      <c r="AO5" s="36"/>
      <c r="AP5" s="36"/>
      <c r="AQ5" s="36"/>
      <c r="BC5" s="52" t="s">
        <v>13</v>
      </c>
    </row>
    <row r="6" spans="1:55" x14ac:dyDescent="0.25">
      <c r="A6" s="62"/>
      <c r="B6" s="62"/>
      <c r="C6" s="62"/>
      <c r="D6" s="62" t="s">
        <v>36</v>
      </c>
      <c r="E6" s="63"/>
      <c r="F6" s="62"/>
      <c r="G6" s="62"/>
      <c r="H6" s="62"/>
      <c r="I6" s="63"/>
      <c r="J6" s="63"/>
      <c r="K6" s="63"/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0</v>
      </c>
      <c r="M6" s="66">
        <f>IF(D6="Annual",VLOOKUP(H6,'NG AC'!$E$4:$I$43,4)*'WA LI Conv'!G6,IF(D6="Winter",VLOOKUP('WA LI Conv'!H6,'NG AC'!$E$3:$I$43,5)*'WA LI Conv'!G6,IF(D6="NA",0,0)))</f>
        <v>0</v>
      </c>
      <c r="N6" s="67">
        <f t="shared" si="0"/>
        <v>0</v>
      </c>
      <c r="O6" s="67">
        <f t="shared" si="1"/>
        <v>0</v>
      </c>
      <c r="P6" s="67">
        <f t="shared" si="2"/>
        <v>0</v>
      </c>
      <c r="Q6" s="67">
        <f t="shared" si="3"/>
        <v>0</v>
      </c>
      <c r="R6" s="68" t="e">
        <f>(L6+M6+(PV('NG AC'!$B$1,'WA LI Conv'!H6,'WA LI Conv'!K6)*-1)+'WA LI Conv'!J6)/'WA LI Conv'!E6</f>
        <v>#DIV/0!</v>
      </c>
      <c r="S6" s="68" t="e">
        <f t="shared" si="4"/>
        <v>#DIV/0!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>
        <f t="shared" si="9"/>
        <v>0</v>
      </c>
      <c r="Y6" s="67">
        <f t="shared" si="10"/>
        <v>0</v>
      </c>
      <c r="Z6" s="67">
        <f t="shared" si="11"/>
        <v>0</v>
      </c>
      <c r="AA6" s="67">
        <f t="shared" si="12"/>
        <v>0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 t="e">
        <f t="shared" si="16"/>
        <v>#DIV/0!</v>
      </c>
      <c r="AG6" s="67" t="e">
        <f t="shared" si="17"/>
        <v>#DIV/0!</v>
      </c>
      <c r="AH6" s="66">
        <f>-PV('NG AC'!$B$1,'WA LI Conv'!H6,'WA LI Conv'!K6)*'WA LI Conv'!B6</f>
        <v>0</v>
      </c>
      <c r="AI6" s="67" t="e">
        <f t="shared" si="18"/>
        <v>#DIV/0!</v>
      </c>
      <c r="AJ6" s="67" t="e">
        <f t="shared" si="19"/>
        <v>#DIV/0!</v>
      </c>
      <c r="AK6" s="66">
        <f>B6*F6*H6*'Electric AC'!$BE$1</f>
        <v>0</v>
      </c>
      <c r="AL6" s="67">
        <f>B6*G6*H6*'Electric AC'!$BE$33</f>
        <v>0</v>
      </c>
      <c r="AM6" s="36"/>
      <c r="AN6" s="36"/>
      <c r="AO6" s="36"/>
      <c r="AP6" s="36"/>
      <c r="AQ6" s="36"/>
      <c r="BC6" s="52" t="s">
        <v>14</v>
      </c>
    </row>
    <row r="7" spans="1:55" x14ac:dyDescent="0.25">
      <c r="A7" s="62"/>
      <c r="B7" s="62"/>
      <c r="C7" s="62"/>
      <c r="D7" s="62" t="s">
        <v>36</v>
      </c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AC'!$E$4:$I$43,4)*'WA LI Conv'!G7,IF(D7="Winter",VLOOKUP('WA LI Conv'!H7,'NG AC'!$E$3:$I$43,5)*'WA LI Conv'!G7,IF(D7="NA",0,0)))</f>
        <v>0</v>
      </c>
      <c r="N7" s="67">
        <f t="shared" si="0"/>
        <v>0</v>
      </c>
      <c r="O7" s="67">
        <f t="shared" si="1"/>
        <v>0</v>
      </c>
      <c r="P7" s="67">
        <f t="shared" si="2"/>
        <v>0</v>
      </c>
      <c r="Q7" s="67">
        <f t="shared" si="3"/>
        <v>0</v>
      </c>
      <c r="R7" s="68" t="e">
        <f>(L7+M7+(PV('NG AC'!$B$1,'WA LI Conv'!H7,'WA LI Conv'!K7)*-1)+'WA LI Conv'!J7)/'WA LI Conv'!E7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>
        <f t="shared" si="9"/>
        <v>0</v>
      </c>
      <c r="Y7" s="67">
        <f t="shared" si="10"/>
        <v>0</v>
      </c>
      <c r="Z7" s="67">
        <f t="shared" si="11"/>
        <v>0</v>
      </c>
      <c r="AA7" s="67">
        <f t="shared" si="12"/>
        <v>0</v>
      </c>
      <c r="AB7" s="63">
        <v>0</v>
      </c>
      <c r="AC7" s="67">
        <f t="shared" si="13"/>
        <v>0</v>
      </c>
      <c r="AD7" s="67">
        <f t="shared" si="14"/>
        <v>0</v>
      </c>
      <c r="AE7" s="67">
        <f t="shared" si="15"/>
        <v>0</v>
      </c>
      <c r="AF7" s="67" t="e">
        <f t="shared" si="16"/>
        <v>#DIV/0!</v>
      </c>
      <c r="AG7" s="67" t="e">
        <f t="shared" si="17"/>
        <v>#DIV/0!</v>
      </c>
      <c r="AH7" s="66">
        <f>-PV('NG AC'!$B$1,'WA LI Conv'!H7,'WA LI Conv'!K7)*'WA LI Conv'!B7</f>
        <v>0</v>
      </c>
      <c r="AI7" s="67" t="e">
        <f t="shared" si="18"/>
        <v>#DIV/0!</v>
      </c>
      <c r="AJ7" s="67" t="e">
        <f t="shared" si="19"/>
        <v>#DIV/0!</v>
      </c>
      <c r="AK7" s="66">
        <f>B7*F7*H7*'Electric AC'!$BE$1</f>
        <v>0</v>
      </c>
      <c r="AL7" s="67">
        <f>B7*G7*H7*'Electric AC'!$BE$33</f>
        <v>0</v>
      </c>
      <c r="AM7" s="36"/>
      <c r="AN7" s="36"/>
      <c r="AO7" s="36"/>
      <c r="AP7" s="36"/>
      <c r="AQ7" s="36"/>
      <c r="BC7" s="52" t="s">
        <v>15</v>
      </c>
    </row>
    <row r="8" spans="1:55" x14ac:dyDescent="0.25">
      <c r="A8" s="62"/>
      <c r="B8" s="62"/>
      <c r="C8" s="62"/>
      <c r="D8" s="62" t="s">
        <v>36</v>
      </c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AC'!$E$4:$I$43,4)*'WA LI Conv'!G8,IF(D8="Winter",VLOOKUP('WA LI Conv'!H8,'NG AC'!$E$3:$I$43,5)*'WA LI Conv'!G8,IF(D8="NA",0,0)))</f>
        <v>0</v>
      </c>
      <c r="N8" s="67">
        <f t="shared" si="0"/>
        <v>0</v>
      </c>
      <c r="O8" s="67">
        <f t="shared" si="1"/>
        <v>0</v>
      </c>
      <c r="P8" s="67">
        <f t="shared" si="2"/>
        <v>0</v>
      </c>
      <c r="Q8" s="67">
        <f t="shared" si="3"/>
        <v>0</v>
      </c>
      <c r="R8" s="68" t="e">
        <f>(L8+M8+(PV('NG AC'!$B$1,'WA LI Conv'!H8,'WA LI Conv'!K8)*-1)+'WA LI Conv'!J8)/'WA LI Conv'!E8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>
        <f t="shared" si="9"/>
        <v>0</v>
      </c>
      <c r="Y8" s="67">
        <f t="shared" si="10"/>
        <v>0</v>
      </c>
      <c r="Z8" s="67">
        <f t="shared" si="11"/>
        <v>0</v>
      </c>
      <c r="AA8" s="67">
        <f t="shared" si="12"/>
        <v>0</v>
      </c>
      <c r="AB8" s="63">
        <v>0</v>
      </c>
      <c r="AC8" s="67">
        <f t="shared" si="13"/>
        <v>0</v>
      </c>
      <c r="AD8" s="67">
        <f t="shared" si="14"/>
        <v>0</v>
      </c>
      <c r="AE8" s="67">
        <f t="shared" si="15"/>
        <v>0</v>
      </c>
      <c r="AF8" s="67" t="e">
        <f t="shared" si="16"/>
        <v>#DIV/0!</v>
      </c>
      <c r="AG8" s="67" t="e">
        <f t="shared" si="17"/>
        <v>#DIV/0!</v>
      </c>
      <c r="AH8" s="66">
        <f>-PV('NG AC'!$B$1,'WA LI Conv'!H8,'WA LI Conv'!K8)*'WA LI Conv'!B8</f>
        <v>0</v>
      </c>
      <c r="AI8" s="67" t="e">
        <f t="shared" si="18"/>
        <v>#DIV/0!</v>
      </c>
      <c r="AJ8" s="67" t="e">
        <f t="shared" si="19"/>
        <v>#DIV/0!</v>
      </c>
      <c r="AK8" s="66">
        <f>B8*F8*H8*'Electric AC'!$BE$1</f>
        <v>0</v>
      </c>
      <c r="AL8" s="67">
        <f>B8*G8*H8*'Electric AC'!$BE$33</f>
        <v>0</v>
      </c>
      <c r="AM8" s="36"/>
      <c r="AN8" s="36"/>
      <c r="AO8" s="36"/>
      <c r="AP8" s="36"/>
      <c r="AQ8" s="36"/>
      <c r="BC8" s="52" t="s">
        <v>16</v>
      </c>
    </row>
    <row r="9" spans="1:55" x14ac:dyDescent="0.25">
      <c r="A9" s="62"/>
      <c r="B9" s="62"/>
      <c r="C9" s="62"/>
      <c r="D9" s="62" t="s">
        <v>36</v>
      </c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AC'!$E$4:$I$43,4)*'WA LI Conv'!G9,IF(D9="Winter",VLOOKUP('WA LI Conv'!H9,'NG AC'!$E$3:$I$43,5)*'WA LI Conv'!G9,IF(D9="NA",0,0)))</f>
        <v>0</v>
      </c>
      <c r="N9" s="67">
        <f t="shared" si="0"/>
        <v>0</v>
      </c>
      <c r="O9" s="67">
        <f t="shared" si="1"/>
        <v>0</v>
      </c>
      <c r="P9" s="67">
        <f t="shared" si="2"/>
        <v>0</v>
      </c>
      <c r="Q9" s="67">
        <f t="shared" si="3"/>
        <v>0</v>
      </c>
      <c r="R9" s="68" t="e">
        <f>(L9+M9+(PV('NG AC'!$B$1,'WA LI Conv'!H9,'WA LI Conv'!K9)*-1)+'WA LI Conv'!J9)/'WA LI Conv'!E9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>
        <f t="shared" si="9"/>
        <v>0</v>
      </c>
      <c r="Y9" s="67">
        <f t="shared" si="10"/>
        <v>0</v>
      </c>
      <c r="Z9" s="67">
        <f t="shared" si="11"/>
        <v>0</v>
      </c>
      <c r="AA9" s="67">
        <f t="shared" si="12"/>
        <v>0</v>
      </c>
      <c r="AB9" s="63">
        <v>0</v>
      </c>
      <c r="AC9" s="67">
        <f t="shared" si="13"/>
        <v>0</v>
      </c>
      <c r="AD9" s="67">
        <f t="shared" si="14"/>
        <v>0</v>
      </c>
      <c r="AE9" s="67">
        <f t="shared" si="15"/>
        <v>0</v>
      </c>
      <c r="AF9" s="67" t="e">
        <f t="shared" si="16"/>
        <v>#DIV/0!</v>
      </c>
      <c r="AG9" s="67" t="e">
        <f t="shared" si="17"/>
        <v>#DIV/0!</v>
      </c>
      <c r="AH9" s="66">
        <f>-PV('NG AC'!$B$1,'WA LI Conv'!H9,'WA LI Conv'!K9)*'WA LI Conv'!B9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36"/>
      <c r="AN9" s="36"/>
      <c r="AO9" s="36"/>
      <c r="AP9" s="36"/>
      <c r="AQ9" s="36"/>
      <c r="BC9" s="52" t="s">
        <v>17</v>
      </c>
    </row>
    <row r="10" spans="1:55" x14ac:dyDescent="0.25">
      <c r="A10" s="62"/>
      <c r="B10" s="62"/>
      <c r="C10" s="62"/>
      <c r="D10" s="62" t="s">
        <v>36</v>
      </c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AC'!$E$4:$I$43,4)*'WA LI Conv'!G10,IF(D10="Winter",VLOOKUP('WA LI Conv'!H10,'NG AC'!$E$3:$I$43,5)*'WA LI Conv'!G10,IF(D10="NA",0,0)))</f>
        <v>0</v>
      </c>
      <c r="N10" s="67">
        <f t="shared" si="0"/>
        <v>0</v>
      </c>
      <c r="O10" s="67">
        <f t="shared" si="1"/>
        <v>0</v>
      </c>
      <c r="P10" s="67">
        <f t="shared" si="2"/>
        <v>0</v>
      </c>
      <c r="Q10" s="67">
        <f t="shared" si="3"/>
        <v>0</v>
      </c>
      <c r="R10" s="68" t="e">
        <f>(L10+M10+(PV('NG AC'!$B$1,'WA LI Conv'!H10,'WA LI Conv'!K10)*-1)+'WA LI Conv'!J10)/'WA LI Conv'!E10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>
        <f t="shared" si="9"/>
        <v>0</v>
      </c>
      <c r="Y10" s="67">
        <f t="shared" si="10"/>
        <v>0</v>
      </c>
      <c r="Z10" s="67">
        <f t="shared" si="11"/>
        <v>0</v>
      </c>
      <c r="AA10" s="67">
        <f t="shared" si="12"/>
        <v>0</v>
      </c>
      <c r="AB10" s="63">
        <v>0</v>
      </c>
      <c r="AC10" s="67">
        <f t="shared" si="13"/>
        <v>0</v>
      </c>
      <c r="AD10" s="67">
        <f t="shared" si="14"/>
        <v>0</v>
      </c>
      <c r="AE10" s="67">
        <f t="shared" si="15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AC'!$B$1,'WA LI Conv'!H10,'WA LI Conv'!K10)*'WA LI Conv'!B10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36"/>
      <c r="AN10" s="36"/>
      <c r="AO10" s="36"/>
      <c r="AP10" s="36"/>
      <c r="AQ10" s="36"/>
      <c r="BC10" s="52" t="s">
        <v>18</v>
      </c>
    </row>
    <row r="11" spans="1:55" x14ac:dyDescent="0.25">
      <c r="A11" s="62"/>
      <c r="B11" s="62"/>
      <c r="C11" s="62"/>
      <c r="D11" s="62" t="s">
        <v>36</v>
      </c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AC'!$E$4:$I$43,4)*'WA LI Conv'!G11,IF(D11="Winter",VLOOKUP('WA LI Conv'!H11,'NG AC'!$E$3:$I$43,5)*'WA LI Conv'!G11,IF(D11="NA",0,0)))</f>
        <v>0</v>
      </c>
      <c r="N11" s="67">
        <f t="shared" si="0"/>
        <v>0</v>
      </c>
      <c r="O11" s="67">
        <f t="shared" si="1"/>
        <v>0</v>
      </c>
      <c r="P11" s="67">
        <f t="shared" si="2"/>
        <v>0</v>
      </c>
      <c r="Q11" s="67">
        <f t="shared" si="3"/>
        <v>0</v>
      </c>
      <c r="R11" s="68" t="e">
        <f>(L11+M11+(PV('NG AC'!$B$1,'WA LI Conv'!H11,'WA LI Conv'!K11)*-1)+'WA LI Conv'!J11)/'WA LI Conv'!E11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>
        <f t="shared" si="9"/>
        <v>0</v>
      </c>
      <c r="Y11" s="67">
        <f t="shared" si="10"/>
        <v>0</v>
      </c>
      <c r="Z11" s="67">
        <f t="shared" si="11"/>
        <v>0</v>
      </c>
      <c r="AA11" s="67">
        <f t="shared" si="12"/>
        <v>0</v>
      </c>
      <c r="AB11" s="63">
        <v>0</v>
      </c>
      <c r="AC11" s="67">
        <f t="shared" si="13"/>
        <v>0</v>
      </c>
      <c r="AD11" s="67">
        <f t="shared" si="14"/>
        <v>0</v>
      </c>
      <c r="AE11" s="67">
        <f t="shared" si="15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AC'!$B$1,'WA LI Conv'!H11,'WA LI Conv'!K11)*'WA LI Conv'!B11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36"/>
      <c r="AN11" s="36"/>
      <c r="AO11" s="36"/>
      <c r="AP11" s="36"/>
      <c r="AQ11" s="36"/>
      <c r="BC11" s="52" t="s">
        <v>19</v>
      </c>
    </row>
    <row r="12" spans="1:55" x14ac:dyDescent="0.25">
      <c r="A12" s="62"/>
      <c r="B12" s="62"/>
      <c r="C12" s="62"/>
      <c r="D12" s="62" t="s">
        <v>36</v>
      </c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AC'!$E$4:$I$43,4)*'WA LI Conv'!G12,IF(D12="Winter",VLOOKUP('WA LI Conv'!H12,'NG AC'!$E$3:$I$43,5)*'WA LI Conv'!G12,IF(D12="NA",0,0)))</f>
        <v>0</v>
      </c>
      <c r="N12" s="67">
        <f t="shared" si="0"/>
        <v>0</v>
      </c>
      <c r="O12" s="67">
        <f t="shared" si="1"/>
        <v>0</v>
      </c>
      <c r="P12" s="67">
        <f t="shared" si="2"/>
        <v>0</v>
      </c>
      <c r="Q12" s="67">
        <f t="shared" si="3"/>
        <v>0</v>
      </c>
      <c r="R12" s="68" t="e">
        <f>(L12+M12+(PV('NG AC'!$B$1,'WA LI Conv'!H12,'WA LI Conv'!K12)*-1)+'WA LI Conv'!J12)/'WA LI Conv'!E12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>
        <f t="shared" si="9"/>
        <v>0</v>
      </c>
      <c r="Y12" s="67">
        <f t="shared" si="10"/>
        <v>0</v>
      </c>
      <c r="Z12" s="67">
        <f t="shared" si="11"/>
        <v>0</v>
      </c>
      <c r="AA12" s="67">
        <f t="shared" si="12"/>
        <v>0</v>
      </c>
      <c r="AB12" s="63">
        <v>0</v>
      </c>
      <c r="AC12" s="67">
        <f t="shared" si="13"/>
        <v>0</v>
      </c>
      <c r="AD12" s="67">
        <f t="shared" si="14"/>
        <v>0</v>
      </c>
      <c r="AE12" s="67">
        <f t="shared" si="15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AC'!$B$1,'WA LI Conv'!H12,'WA LI Conv'!K12)*'WA LI Conv'!B12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36"/>
      <c r="AN12" s="36"/>
      <c r="AO12" s="36"/>
      <c r="AP12" s="36"/>
      <c r="AQ12" s="36"/>
      <c r="BC12" s="52" t="s">
        <v>20</v>
      </c>
    </row>
    <row r="13" spans="1:55" x14ac:dyDescent="0.25">
      <c r="A13" s="62"/>
      <c r="B13" s="62"/>
      <c r="C13" s="62"/>
      <c r="D13" s="62" t="s">
        <v>36</v>
      </c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AC'!$E$4:$I$43,4)*'WA LI Conv'!G13,IF(D13="Winter",VLOOKUP('WA LI Conv'!H13,'NG AC'!$E$3:$I$43,5)*'WA LI Conv'!G13,IF(D13="NA",0,0)))</f>
        <v>0</v>
      </c>
      <c r="N13" s="67">
        <f t="shared" si="0"/>
        <v>0</v>
      </c>
      <c r="O13" s="67">
        <f t="shared" si="1"/>
        <v>0</v>
      </c>
      <c r="P13" s="67">
        <f t="shared" si="2"/>
        <v>0</v>
      </c>
      <c r="Q13" s="67">
        <f t="shared" si="3"/>
        <v>0</v>
      </c>
      <c r="R13" s="68" t="e">
        <f>(L13+M13+(PV('NG AC'!$B$1,'WA LI Conv'!H13,'WA LI Conv'!K13)*-1)+'WA LI Conv'!J13)/'WA LI Conv'!E13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>
        <f t="shared" si="9"/>
        <v>0</v>
      </c>
      <c r="Y13" s="67">
        <f t="shared" si="10"/>
        <v>0</v>
      </c>
      <c r="Z13" s="67">
        <f t="shared" si="11"/>
        <v>0</v>
      </c>
      <c r="AA13" s="67">
        <f t="shared" si="12"/>
        <v>0</v>
      </c>
      <c r="AB13" s="63">
        <v>0</v>
      </c>
      <c r="AC13" s="67">
        <f t="shared" si="13"/>
        <v>0</v>
      </c>
      <c r="AD13" s="67">
        <f t="shared" si="14"/>
        <v>0</v>
      </c>
      <c r="AE13" s="67">
        <f t="shared" si="15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AC'!$B$1,'WA LI Conv'!H13,'WA LI Conv'!K13)*'WA LI Conv'!B13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36"/>
      <c r="AN13" s="36"/>
      <c r="AO13" s="36"/>
      <c r="AP13" s="36"/>
      <c r="AQ13" s="36"/>
      <c r="BC13" s="52" t="s">
        <v>21</v>
      </c>
    </row>
    <row r="14" spans="1:55" x14ac:dyDescent="0.25">
      <c r="A14" s="62"/>
      <c r="B14" s="62"/>
      <c r="C14" s="62"/>
      <c r="D14" s="62" t="s">
        <v>36</v>
      </c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AC'!$E$4:$I$43,4)*'WA LI Conv'!G14,IF(D14="Winter",VLOOKUP('WA LI Conv'!H14,'NG AC'!$E$3:$I$43,5)*'WA LI Conv'!G14,IF(D14="NA",0,0)))</f>
        <v>0</v>
      </c>
      <c r="N14" s="67">
        <f t="shared" si="0"/>
        <v>0</v>
      </c>
      <c r="O14" s="67">
        <f t="shared" si="1"/>
        <v>0</v>
      </c>
      <c r="P14" s="67">
        <f t="shared" si="2"/>
        <v>0</v>
      </c>
      <c r="Q14" s="67">
        <f t="shared" si="3"/>
        <v>0</v>
      </c>
      <c r="R14" s="68" t="e">
        <f>(L14+M14+(PV('NG AC'!$B$1,'WA LI Conv'!H14,'WA LI Conv'!K14)*-1)+'WA LI Conv'!J14)/'WA LI Conv'!E14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>
        <f t="shared" si="9"/>
        <v>0</v>
      </c>
      <c r="Y14" s="67">
        <f t="shared" si="10"/>
        <v>0</v>
      </c>
      <c r="Z14" s="67">
        <f t="shared" si="11"/>
        <v>0</v>
      </c>
      <c r="AA14" s="67">
        <f t="shared" si="12"/>
        <v>0</v>
      </c>
      <c r="AB14" s="63">
        <v>0</v>
      </c>
      <c r="AC14" s="67">
        <f t="shared" si="13"/>
        <v>0</v>
      </c>
      <c r="AD14" s="67">
        <f t="shared" si="14"/>
        <v>0</v>
      </c>
      <c r="AE14" s="67">
        <f t="shared" si="15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AC'!$B$1,'WA LI Conv'!H14,'WA LI Conv'!K14)*'WA LI Conv'!B14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36"/>
      <c r="AN14" s="36"/>
      <c r="AO14" s="36"/>
      <c r="AP14" s="36"/>
      <c r="AQ14" s="36"/>
      <c r="BC14" s="52" t="s">
        <v>22</v>
      </c>
    </row>
    <row r="15" spans="1:55" x14ac:dyDescent="0.25">
      <c r="A15" s="62"/>
      <c r="B15" s="62"/>
      <c r="C15" s="62"/>
      <c r="D15" s="62" t="s">
        <v>36</v>
      </c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AC'!$E$4:$I$43,4)*'WA LI Conv'!G15,IF(D15="Winter",VLOOKUP('WA LI Conv'!H15,'NG AC'!$E$3:$I$43,5)*'WA LI Conv'!G15,IF(D15="NA",0,0)))</f>
        <v>0</v>
      </c>
      <c r="N15" s="67">
        <f t="shared" si="0"/>
        <v>0</v>
      </c>
      <c r="O15" s="67">
        <f t="shared" si="1"/>
        <v>0</v>
      </c>
      <c r="P15" s="67">
        <f t="shared" si="2"/>
        <v>0</v>
      </c>
      <c r="Q15" s="67">
        <f t="shared" si="3"/>
        <v>0</v>
      </c>
      <c r="R15" s="68" t="e">
        <f>(L15+M15+(PV('NG AC'!$B$1,'WA LI Conv'!H15,'WA LI Conv'!K15)*-1)+'WA LI Conv'!J15)/'WA LI Conv'!E15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>
        <f t="shared" si="9"/>
        <v>0</v>
      </c>
      <c r="Y15" s="67">
        <f t="shared" si="10"/>
        <v>0</v>
      </c>
      <c r="Z15" s="67">
        <f t="shared" si="11"/>
        <v>0</v>
      </c>
      <c r="AA15" s="67">
        <f t="shared" si="12"/>
        <v>0</v>
      </c>
      <c r="AB15" s="63">
        <v>0</v>
      </c>
      <c r="AC15" s="67">
        <f t="shared" si="13"/>
        <v>0</v>
      </c>
      <c r="AD15" s="67">
        <f t="shared" si="14"/>
        <v>0</v>
      </c>
      <c r="AE15" s="67">
        <f t="shared" si="15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AC'!$B$1,'WA LI Conv'!H15,'WA LI Conv'!K15)*'WA LI Conv'!B15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36"/>
      <c r="AN15" s="36"/>
      <c r="AO15" s="36"/>
      <c r="AP15" s="36"/>
      <c r="AQ15" s="36"/>
      <c r="BC15" s="52" t="s">
        <v>23</v>
      </c>
    </row>
    <row r="16" spans="1:55" x14ac:dyDescent="0.25">
      <c r="A16" s="62"/>
      <c r="B16" s="62"/>
      <c r="C16" s="62"/>
      <c r="D16" s="62" t="s">
        <v>36</v>
      </c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AC'!$E$4:$I$43,4)*'WA LI Conv'!G16,IF(D16="Winter",VLOOKUP('WA LI Conv'!H16,'NG AC'!$E$3:$I$43,5)*'WA LI Conv'!G16,IF(D16="NA",0,0)))</f>
        <v>0</v>
      </c>
      <c r="N16" s="67">
        <f t="shared" si="0"/>
        <v>0</v>
      </c>
      <c r="O16" s="67">
        <f t="shared" si="1"/>
        <v>0</v>
      </c>
      <c r="P16" s="67">
        <f t="shared" si="2"/>
        <v>0</v>
      </c>
      <c r="Q16" s="67">
        <f t="shared" si="3"/>
        <v>0</v>
      </c>
      <c r="R16" s="68" t="e">
        <f>(L16+M16+(PV('NG AC'!$B$1,'WA LI Conv'!H16,'WA LI Conv'!K16)*-1)+'WA LI Conv'!J16)/'WA LI Conv'!E16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>
        <f t="shared" si="9"/>
        <v>0</v>
      </c>
      <c r="Y16" s="67">
        <f t="shared" si="10"/>
        <v>0</v>
      </c>
      <c r="Z16" s="67">
        <f t="shared" si="11"/>
        <v>0</v>
      </c>
      <c r="AA16" s="67">
        <f t="shared" si="12"/>
        <v>0</v>
      </c>
      <c r="AB16" s="63">
        <v>0</v>
      </c>
      <c r="AC16" s="67">
        <f t="shared" si="13"/>
        <v>0</v>
      </c>
      <c r="AD16" s="67">
        <f t="shared" si="14"/>
        <v>0</v>
      </c>
      <c r="AE16" s="67">
        <f t="shared" si="15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AC'!$B$1,'WA LI Conv'!H16,'WA LI Conv'!K16)*'WA LI Conv'!B16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36"/>
      <c r="AN16" s="36"/>
      <c r="AO16" s="36"/>
      <c r="AP16" s="36"/>
      <c r="AQ16" s="36"/>
      <c r="BC16" s="52" t="s">
        <v>24</v>
      </c>
    </row>
    <row r="17" spans="1:55" x14ac:dyDescent="0.25">
      <c r="A17" s="62"/>
      <c r="B17" s="62"/>
      <c r="C17" s="62"/>
      <c r="D17" s="62" t="s">
        <v>36</v>
      </c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AC'!$E$4:$I$43,4)*'WA LI Conv'!G17,IF(D17="Winter",VLOOKUP('WA LI Conv'!H17,'NG AC'!$E$3:$I$43,5)*'WA LI Conv'!G17,IF(D17="NA",0,0)))</f>
        <v>0</v>
      </c>
      <c r="N17" s="67">
        <f t="shared" si="0"/>
        <v>0</v>
      </c>
      <c r="O17" s="67">
        <f t="shared" si="1"/>
        <v>0</v>
      </c>
      <c r="P17" s="67">
        <f t="shared" si="2"/>
        <v>0</v>
      </c>
      <c r="Q17" s="67">
        <f t="shared" si="3"/>
        <v>0</v>
      </c>
      <c r="R17" s="68" t="e">
        <f>(L17+M17+(PV('NG AC'!$B$1,'WA LI Conv'!H17,'WA LI Conv'!K17)*-1)+'WA LI Conv'!J17)/'WA LI Conv'!E17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>
        <f t="shared" si="9"/>
        <v>0</v>
      </c>
      <c r="Y17" s="67">
        <f t="shared" si="10"/>
        <v>0</v>
      </c>
      <c r="Z17" s="67">
        <f t="shared" si="11"/>
        <v>0</v>
      </c>
      <c r="AA17" s="67">
        <f t="shared" si="12"/>
        <v>0</v>
      </c>
      <c r="AB17" s="63">
        <v>0</v>
      </c>
      <c r="AC17" s="67">
        <f t="shared" si="13"/>
        <v>0</v>
      </c>
      <c r="AD17" s="67">
        <f t="shared" si="14"/>
        <v>0</v>
      </c>
      <c r="AE17" s="67">
        <f t="shared" si="15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AC'!$B$1,'WA LI Conv'!H17,'WA LI Conv'!K17)*'WA LI Conv'!B17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36"/>
      <c r="AN17" s="36"/>
      <c r="AO17" s="36"/>
      <c r="AP17" s="36"/>
      <c r="AQ17" s="36"/>
      <c r="BC17" s="52" t="s">
        <v>25</v>
      </c>
    </row>
    <row r="18" spans="1:55" x14ac:dyDescent="0.25">
      <c r="A18" s="62"/>
      <c r="B18" s="62"/>
      <c r="C18" s="62"/>
      <c r="D18" s="62" t="s">
        <v>36</v>
      </c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AC'!$E$4:$I$43,4)*'WA LI Conv'!G18,IF(D18="Winter",VLOOKUP('WA LI Conv'!H18,'NG AC'!$E$3:$I$43,5)*'WA LI Conv'!G18,IF(D18="NA",0,0)))</f>
        <v>0</v>
      </c>
      <c r="N18" s="67">
        <f t="shared" si="0"/>
        <v>0</v>
      </c>
      <c r="O18" s="67">
        <f t="shared" si="1"/>
        <v>0</v>
      </c>
      <c r="P18" s="67">
        <f t="shared" si="2"/>
        <v>0</v>
      </c>
      <c r="Q18" s="67">
        <f t="shared" si="3"/>
        <v>0</v>
      </c>
      <c r="R18" s="68" t="e">
        <f>(L18+M18+(PV('NG AC'!$B$1,'WA LI Conv'!H18,'WA LI Conv'!K18)*-1)+'WA LI Conv'!J18)/'WA LI Conv'!E18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>
        <f t="shared" si="9"/>
        <v>0</v>
      </c>
      <c r="Y18" s="67">
        <f t="shared" si="10"/>
        <v>0</v>
      </c>
      <c r="Z18" s="67">
        <f t="shared" si="11"/>
        <v>0</v>
      </c>
      <c r="AA18" s="67">
        <f t="shared" si="12"/>
        <v>0</v>
      </c>
      <c r="AB18" s="63">
        <v>0</v>
      </c>
      <c r="AC18" s="67">
        <f t="shared" si="13"/>
        <v>0</v>
      </c>
      <c r="AD18" s="67">
        <f t="shared" si="14"/>
        <v>0</v>
      </c>
      <c r="AE18" s="67">
        <f t="shared" si="15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AC'!$B$1,'WA LI Conv'!H18,'WA LI Conv'!K18)*'WA LI Conv'!B18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36"/>
      <c r="AN18" s="36"/>
      <c r="AO18" s="36"/>
      <c r="AP18" s="36"/>
      <c r="AQ18" s="36"/>
      <c r="BC18" s="52" t="s">
        <v>26</v>
      </c>
    </row>
    <row r="19" spans="1:55" x14ac:dyDescent="0.25">
      <c r="A19" s="62"/>
      <c r="B19" s="62"/>
      <c r="C19" s="62"/>
      <c r="D19" s="62" t="s">
        <v>36</v>
      </c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AC'!$E$4:$I$43,4)*'WA LI Conv'!G19,IF(D19="Winter",VLOOKUP('WA LI Conv'!H19,'NG AC'!$E$3:$I$43,5)*'WA LI Conv'!G19,IF(D19="NA",0,0)))</f>
        <v>0</v>
      </c>
      <c r="N19" s="67">
        <f t="shared" si="0"/>
        <v>0</v>
      </c>
      <c r="O19" s="67">
        <f t="shared" si="1"/>
        <v>0</v>
      </c>
      <c r="P19" s="67">
        <f t="shared" si="2"/>
        <v>0</v>
      </c>
      <c r="Q19" s="67">
        <f t="shared" si="3"/>
        <v>0</v>
      </c>
      <c r="R19" s="68" t="e">
        <f>(L19+M19+(PV('NG AC'!$B$1,'WA LI Conv'!H19,'WA LI Conv'!K19)*-1)+'WA LI Conv'!J19)/'WA LI Conv'!E19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>
        <f t="shared" si="9"/>
        <v>0</v>
      </c>
      <c r="Y19" s="67">
        <f t="shared" si="10"/>
        <v>0</v>
      </c>
      <c r="Z19" s="67">
        <f t="shared" si="11"/>
        <v>0</v>
      </c>
      <c r="AA19" s="67">
        <f t="shared" si="12"/>
        <v>0</v>
      </c>
      <c r="AB19" s="63">
        <v>0</v>
      </c>
      <c r="AC19" s="67">
        <f t="shared" si="13"/>
        <v>0</v>
      </c>
      <c r="AD19" s="67">
        <f t="shared" si="14"/>
        <v>0</v>
      </c>
      <c r="AE19" s="67">
        <f t="shared" si="15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AC'!$B$1,'WA LI Conv'!H19,'WA LI Conv'!K19)*'WA LI Conv'!B19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36"/>
      <c r="AN19" s="36"/>
      <c r="AO19" s="36"/>
      <c r="AP19" s="36"/>
      <c r="AQ19" s="36"/>
      <c r="BC19" s="52" t="s">
        <v>27</v>
      </c>
    </row>
    <row r="20" spans="1:55" x14ac:dyDescent="0.25">
      <c r="A20" s="62"/>
      <c r="B20" s="62"/>
      <c r="C20" s="62"/>
      <c r="D20" s="62" t="s">
        <v>36</v>
      </c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AC'!$E$4:$I$43,4)*'WA LI Conv'!G20,IF(D20="Winter",VLOOKUP('WA LI Conv'!H20,'NG AC'!$E$3:$I$43,5)*'WA LI Conv'!G20,IF(D20="NA",0,0)))</f>
        <v>0</v>
      </c>
      <c r="N20" s="67">
        <f t="shared" si="0"/>
        <v>0</v>
      </c>
      <c r="O20" s="67">
        <f t="shared" si="1"/>
        <v>0</v>
      </c>
      <c r="P20" s="67">
        <f t="shared" si="2"/>
        <v>0</v>
      </c>
      <c r="Q20" s="67">
        <f t="shared" si="3"/>
        <v>0</v>
      </c>
      <c r="R20" s="68" t="e">
        <f>(L20+M20+(PV('NG AC'!$B$1,'WA LI Conv'!H20,'WA LI Conv'!K20)*-1)+'WA LI Conv'!J20)/'WA LI Conv'!E20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>
        <f t="shared" si="9"/>
        <v>0</v>
      </c>
      <c r="Y20" s="67">
        <f t="shared" si="10"/>
        <v>0</v>
      </c>
      <c r="Z20" s="67">
        <f t="shared" si="11"/>
        <v>0</v>
      </c>
      <c r="AA20" s="67">
        <f t="shared" si="12"/>
        <v>0</v>
      </c>
      <c r="AB20" s="63">
        <v>0</v>
      </c>
      <c r="AC20" s="67">
        <f t="shared" si="13"/>
        <v>0</v>
      </c>
      <c r="AD20" s="67">
        <f t="shared" si="14"/>
        <v>0</v>
      </c>
      <c r="AE20" s="67">
        <f t="shared" si="15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AC'!$B$1,'WA LI Conv'!H20,'WA LI Conv'!K20)*'WA LI Conv'!B20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36"/>
      <c r="AN20" s="36"/>
      <c r="AO20" s="36"/>
      <c r="AP20" s="36"/>
      <c r="AQ20" s="36"/>
      <c r="BC20" s="52" t="s">
        <v>28</v>
      </c>
    </row>
    <row r="21" spans="1:55" x14ac:dyDescent="0.25">
      <c r="A21" s="62"/>
      <c r="B21" s="62"/>
      <c r="C21" s="62"/>
      <c r="D21" s="62" t="s">
        <v>36</v>
      </c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AC'!$E$4:$I$43,4)*'WA LI Conv'!G21,IF(D21="Winter",VLOOKUP('WA LI Conv'!H21,'NG AC'!$E$3:$I$43,5)*'WA LI Conv'!G21,IF(D21="NA",0,0)))</f>
        <v>0</v>
      </c>
      <c r="N21" s="67">
        <f t="shared" si="0"/>
        <v>0</v>
      </c>
      <c r="O21" s="67">
        <f t="shared" si="1"/>
        <v>0</v>
      </c>
      <c r="P21" s="67">
        <f t="shared" si="2"/>
        <v>0</v>
      </c>
      <c r="Q21" s="67">
        <f t="shared" si="3"/>
        <v>0</v>
      </c>
      <c r="R21" s="68" t="e">
        <f>(L21+M21+(PV('NG AC'!$B$1,'WA LI Conv'!H21,'WA LI Conv'!K21)*-1)+'WA LI Conv'!J21)/'WA LI Conv'!E21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>
        <f t="shared" si="9"/>
        <v>0</v>
      </c>
      <c r="Y21" s="67">
        <f t="shared" si="10"/>
        <v>0</v>
      </c>
      <c r="Z21" s="67">
        <f t="shared" si="11"/>
        <v>0</v>
      </c>
      <c r="AA21" s="67">
        <f t="shared" si="12"/>
        <v>0</v>
      </c>
      <c r="AB21" s="63">
        <v>0</v>
      </c>
      <c r="AC21" s="67">
        <f t="shared" si="13"/>
        <v>0</v>
      </c>
      <c r="AD21" s="67">
        <f t="shared" si="14"/>
        <v>0</v>
      </c>
      <c r="AE21" s="67">
        <f t="shared" si="15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AC'!$B$1,'WA LI Conv'!H21,'WA LI Conv'!K21)*'WA LI Conv'!B21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36"/>
      <c r="AN21" s="36"/>
      <c r="AO21" s="36"/>
      <c r="AP21" s="36"/>
      <c r="AQ21" s="36"/>
      <c r="BC21" s="52" t="s">
        <v>29</v>
      </c>
    </row>
    <row r="22" spans="1:55" x14ac:dyDescent="0.25">
      <c r="A22" s="62"/>
      <c r="B22" s="62"/>
      <c r="C22" s="62"/>
      <c r="D22" s="62" t="s">
        <v>36</v>
      </c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AC'!$E$4:$I$43,4)*'WA LI Conv'!G22,IF(D22="Winter",VLOOKUP('WA LI Conv'!H22,'NG AC'!$E$3:$I$43,5)*'WA LI Conv'!G22,IF(D22="NA",0,0)))</f>
        <v>0</v>
      </c>
      <c r="N22" s="67">
        <f t="shared" si="0"/>
        <v>0</v>
      </c>
      <c r="O22" s="67">
        <f t="shared" si="1"/>
        <v>0</v>
      </c>
      <c r="P22" s="67">
        <f t="shared" si="2"/>
        <v>0</v>
      </c>
      <c r="Q22" s="67">
        <f t="shared" si="3"/>
        <v>0</v>
      </c>
      <c r="R22" s="68" t="e">
        <f>(L22+M22+(PV('NG AC'!$B$1,'WA LI Conv'!H22,'WA LI Conv'!K22)*-1)+'WA LI Conv'!J22)/'WA LI Conv'!E22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>
        <f t="shared" si="9"/>
        <v>0</v>
      </c>
      <c r="Y22" s="67">
        <f t="shared" si="10"/>
        <v>0</v>
      </c>
      <c r="Z22" s="67">
        <f t="shared" si="11"/>
        <v>0</v>
      </c>
      <c r="AA22" s="67">
        <f t="shared" si="12"/>
        <v>0</v>
      </c>
      <c r="AB22" s="63">
        <v>0</v>
      </c>
      <c r="AC22" s="67">
        <f t="shared" si="13"/>
        <v>0</v>
      </c>
      <c r="AD22" s="67">
        <f t="shared" si="14"/>
        <v>0</v>
      </c>
      <c r="AE22" s="67">
        <f t="shared" si="15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AC'!$B$1,'WA LI Conv'!H22,'WA LI Conv'!K22)*'WA LI Conv'!B22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36"/>
      <c r="AN22" s="36"/>
      <c r="AO22" s="36"/>
      <c r="AP22" s="36"/>
      <c r="AQ22" s="36"/>
      <c r="BC22" s="52" t="s">
        <v>30</v>
      </c>
    </row>
    <row r="23" spans="1:55" x14ac:dyDescent="0.25">
      <c r="A23" s="62"/>
      <c r="B23" s="62"/>
      <c r="C23" s="62"/>
      <c r="D23" s="62" t="s">
        <v>36</v>
      </c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AC'!$E$4:$I$43,4)*'WA LI Conv'!G23,IF(D23="Winter",VLOOKUP('WA LI Conv'!H23,'NG AC'!$E$3:$I$43,5)*'WA LI Conv'!G23,IF(D23="NA",0,0)))</f>
        <v>0</v>
      </c>
      <c r="N23" s="67">
        <f t="shared" si="0"/>
        <v>0</v>
      </c>
      <c r="O23" s="67">
        <f t="shared" si="1"/>
        <v>0</v>
      </c>
      <c r="P23" s="67">
        <f t="shared" si="2"/>
        <v>0</v>
      </c>
      <c r="Q23" s="67">
        <f t="shared" si="3"/>
        <v>0</v>
      </c>
      <c r="R23" s="68" t="e">
        <f>(L23+M23+(PV('NG AC'!$B$1,'WA LI Conv'!H23,'WA LI Conv'!K23)*-1)+'WA LI Conv'!J23)/'WA LI Conv'!E23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>
        <f t="shared" si="9"/>
        <v>0</v>
      </c>
      <c r="Y23" s="67">
        <f t="shared" si="10"/>
        <v>0</v>
      </c>
      <c r="Z23" s="67">
        <f t="shared" si="11"/>
        <v>0</v>
      </c>
      <c r="AA23" s="67">
        <f t="shared" si="12"/>
        <v>0</v>
      </c>
      <c r="AB23" s="63">
        <v>0</v>
      </c>
      <c r="AC23" s="67">
        <f t="shared" si="13"/>
        <v>0</v>
      </c>
      <c r="AD23" s="67">
        <f t="shared" si="14"/>
        <v>0</v>
      </c>
      <c r="AE23" s="67">
        <f t="shared" si="15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AC'!$B$1,'WA LI Conv'!H23,'WA LI Conv'!K23)*'WA LI Conv'!B23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36"/>
      <c r="AN23" s="36"/>
      <c r="AO23" s="36"/>
      <c r="AP23" s="36"/>
      <c r="AQ23" s="36"/>
      <c r="BC23" s="52"/>
    </row>
    <row r="24" spans="1:55" x14ac:dyDescent="0.25">
      <c r="A24" s="62"/>
      <c r="B24" s="62"/>
      <c r="C24" s="62"/>
      <c r="D24" s="62" t="s">
        <v>36</v>
      </c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AC'!$E$4:$I$43,4)*'WA LI Conv'!G24,IF(D24="Winter",VLOOKUP('WA LI Conv'!H24,'NG AC'!$E$3:$I$43,5)*'WA LI Conv'!G24,IF(D24="NA",0,0)))</f>
        <v>0</v>
      </c>
      <c r="N24" s="67">
        <f t="shared" si="0"/>
        <v>0</v>
      </c>
      <c r="O24" s="67">
        <f t="shared" si="1"/>
        <v>0</v>
      </c>
      <c r="P24" s="67">
        <f t="shared" si="2"/>
        <v>0</v>
      </c>
      <c r="Q24" s="67">
        <f t="shared" si="3"/>
        <v>0</v>
      </c>
      <c r="R24" s="68" t="e">
        <f>(L24+M24+(PV('NG AC'!$B$1,'WA LI Conv'!H24,'WA LI Conv'!K24)*-1)+'WA LI Conv'!J24)/'WA LI Conv'!E24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>
        <f t="shared" si="9"/>
        <v>0</v>
      </c>
      <c r="Y24" s="67">
        <f t="shared" si="10"/>
        <v>0</v>
      </c>
      <c r="Z24" s="67">
        <f t="shared" si="11"/>
        <v>0</v>
      </c>
      <c r="AA24" s="67">
        <f t="shared" si="12"/>
        <v>0</v>
      </c>
      <c r="AB24" s="63">
        <v>0</v>
      </c>
      <c r="AC24" s="67">
        <f t="shared" si="13"/>
        <v>0</v>
      </c>
      <c r="AD24" s="67">
        <f t="shared" si="14"/>
        <v>0</v>
      </c>
      <c r="AE24" s="67">
        <f t="shared" si="15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AC'!$B$1,'WA LI Conv'!H24,'WA LI Conv'!K24)*'WA LI Conv'!B24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36"/>
      <c r="AN24" s="36"/>
      <c r="AO24" s="36"/>
      <c r="AP24" s="36"/>
      <c r="AQ24" s="36"/>
      <c r="BC24" s="52" t="s">
        <v>0</v>
      </c>
    </row>
    <row r="25" spans="1:55" x14ac:dyDescent="0.25">
      <c r="A25" s="62"/>
      <c r="B25" s="62"/>
      <c r="C25" s="62"/>
      <c r="D25" s="62" t="s">
        <v>36</v>
      </c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AC'!$E$4:$I$43,4)*'WA LI Conv'!G25,IF(D25="Winter",VLOOKUP('WA LI Conv'!H25,'NG AC'!$E$3:$I$43,5)*'WA LI Conv'!G25,IF(D25="NA",0,0)))</f>
        <v>0</v>
      </c>
      <c r="N25" s="67">
        <f t="shared" si="0"/>
        <v>0</v>
      </c>
      <c r="O25" s="67">
        <f t="shared" si="1"/>
        <v>0</v>
      </c>
      <c r="P25" s="67">
        <f t="shared" si="2"/>
        <v>0</v>
      </c>
      <c r="Q25" s="67">
        <f t="shared" si="3"/>
        <v>0</v>
      </c>
      <c r="R25" s="68" t="e">
        <f>(L25+M25+(PV('NG AC'!$B$1,'WA LI Conv'!H25,'WA LI Conv'!K25)*-1)+'WA LI Conv'!J25)/'WA LI Conv'!E25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>
        <f t="shared" si="9"/>
        <v>0</v>
      </c>
      <c r="Y25" s="67">
        <f t="shared" si="10"/>
        <v>0</v>
      </c>
      <c r="Z25" s="67">
        <f t="shared" si="11"/>
        <v>0</v>
      </c>
      <c r="AA25" s="67">
        <f t="shared" si="12"/>
        <v>0</v>
      </c>
      <c r="AB25" s="63">
        <v>0</v>
      </c>
      <c r="AC25" s="67">
        <f t="shared" si="13"/>
        <v>0</v>
      </c>
      <c r="AD25" s="67">
        <f t="shared" si="14"/>
        <v>0</v>
      </c>
      <c r="AE25" s="67">
        <f t="shared" si="15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AC'!$B$1,'WA LI Conv'!H25,'WA LI Conv'!K25)*'WA LI Conv'!B25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36"/>
      <c r="AN25" s="36"/>
      <c r="AO25" s="36"/>
      <c r="AP25" s="36"/>
      <c r="AQ25" s="36"/>
      <c r="BC25" s="52" t="s">
        <v>39</v>
      </c>
    </row>
    <row r="26" spans="1:55" x14ac:dyDescent="0.25">
      <c r="A26" s="62"/>
      <c r="B26" s="62"/>
      <c r="C26" s="62"/>
      <c r="D26" s="62" t="s">
        <v>36</v>
      </c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AC'!$E$4:$I$43,4)*'WA LI Conv'!G26,IF(D26="Winter",VLOOKUP('WA LI Conv'!H26,'NG AC'!$E$3:$I$43,5)*'WA LI Conv'!G26,IF(D26="NA",0,0)))</f>
        <v>0</v>
      </c>
      <c r="N26" s="67">
        <f t="shared" si="0"/>
        <v>0</v>
      </c>
      <c r="O26" s="67">
        <f t="shared" si="1"/>
        <v>0</v>
      </c>
      <c r="P26" s="67">
        <f t="shared" si="2"/>
        <v>0</v>
      </c>
      <c r="Q26" s="67">
        <f t="shared" si="3"/>
        <v>0</v>
      </c>
      <c r="R26" s="68" t="e">
        <f>(L26+M26+(PV('NG AC'!$B$1,'WA LI Conv'!H26,'WA LI Conv'!K26)*-1)+'WA LI Conv'!J26)/'WA LI Conv'!E26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>
        <f t="shared" si="9"/>
        <v>0</v>
      </c>
      <c r="Y26" s="67">
        <f t="shared" si="10"/>
        <v>0</v>
      </c>
      <c r="Z26" s="67">
        <f t="shared" si="11"/>
        <v>0</v>
      </c>
      <c r="AA26" s="67">
        <f t="shared" si="12"/>
        <v>0</v>
      </c>
      <c r="AB26" s="63">
        <v>0</v>
      </c>
      <c r="AC26" s="67">
        <f t="shared" si="13"/>
        <v>0</v>
      </c>
      <c r="AD26" s="67">
        <f t="shared" si="14"/>
        <v>0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AC'!$B$1,'WA LI Conv'!H26,'WA LI Conv'!K26)*'WA LI Conv'!B26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36"/>
      <c r="AN26" s="36"/>
      <c r="AO26" s="36"/>
      <c r="AP26" s="36"/>
      <c r="AQ26" s="36"/>
      <c r="BC26" s="52" t="s">
        <v>36</v>
      </c>
    </row>
    <row r="27" spans="1:55" x14ac:dyDescent="0.25">
      <c r="A27" s="62"/>
      <c r="B27" s="62"/>
      <c r="C27" s="62"/>
      <c r="D27" s="62" t="s">
        <v>36</v>
      </c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AC'!$E$4:$I$43,4)*'WA LI Conv'!G27,IF(D27="Winter",VLOOKUP('WA LI Conv'!H27,'NG AC'!$E$3:$I$43,5)*'WA LI Conv'!G27,IF(D27="NA",0,0)))</f>
        <v>0</v>
      </c>
      <c r="N27" s="67">
        <f t="shared" si="0"/>
        <v>0</v>
      </c>
      <c r="O27" s="67">
        <f t="shared" si="1"/>
        <v>0</v>
      </c>
      <c r="P27" s="67">
        <f t="shared" si="2"/>
        <v>0</v>
      </c>
      <c r="Q27" s="67">
        <f t="shared" si="3"/>
        <v>0</v>
      </c>
      <c r="R27" s="68" t="e">
        <f>(L27+M27+(PV('NG AC'!$B$1,'WA LI Conv'!H27,'WA LI Conv'!K27)*-1)+'WA LI Conv'!J27)/'WA LI Conv'!E27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>
        <f t="shared" si="9"/>
        <v>0</v>
      </c>
      <c r="Y27" s="67">
        <f t="shared" si="10"/>
        <v>0</v>
      </c>
      <c r="Z27" s="67">
        <f t="shared" si="11"/>
        <v>0</v>
      </c>
      <c r="AA27" s="67">
        <f t="shared" si="12"/>
        <v>0</v>
      </c>
      <c r="AB27" s="63">
        <v>0</v>
      </c>
      <c r="AC27" s="67">
        <f t="shared" si="13"/>
        <v>0</v>
      </c>
      <c r="AD27" s="67">
        <f t="shared" si="14"/>
        <v>0</v>
      </c>
      <c r="AE27" s="67">
        <f t="shared" si="15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AC'!$B$1,'WA LI Conv'!H27,'WA LI Conv'!K27)*'WA LI Conv'!B27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36"/>
      <c r="AN27" s="36"/>
      <c r="AO27" s="36"/>
      <c r="AP27" s="36"/>
      <c r="AQ27" s="36"/>
    </row>
    <row r="28" spans="1:55" x14ac:dyDescent="0.25">
      <c r="A28" s="62"/>
      <c r="B28" s="62"/>
      <c r="C28" s="62"/>
      <c r="D28" s="62" t="s">
        <v>36</v>
      </c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AC'!$E$4:$I$43,4)*'WA LI Conv'!G28,IF(D28="Winter",VLOOKUP('WA LI Conv'!H28,'NG AC'!$E$3:$I$43,5)*'WA LI Conv'!G28,IF(D28="NA",0,0)))</f>
        <v>0</v>
      </c>
      <c r="N28" s="67">
        <f t="shared" si="0"/>
        <v>0</v>
      </c>
      <c r="O28" s="67">
        <f t="shared" si="1"/>
        <v>0</v>
      </c>
      <c r="P28" s="67">
        <f t="shared" si="2"/>
        <v>0</v>
      </c>
      <c r="Q28" s="67">
        <f t="shared" si="3"/>
        <v>0</v>
      </c>
      <c r="R28" s="68" t="e">
        <f>(L28+M28+(PV('NG AC'!$B$1,'WA LI Conv'!H28,'WA LI Conv'!K28)*-1)+'WA LI Conv'!J28)/'WA LI Conv'!E28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>
        <f t="shared" si="9"/>
        <v>0</v>
      </c>
      <c r="Y28" s="67">
        <f t="shared" si="10"/>
        <v>0</v>
      </c>
      <c r="Z28" s="67">
        <f t="shared" si="11"/>
        <v>0</v>
      </c>
      <c r="AA28" s="67">
        <f t="shared" si="12"/>
        <v>0</v>
      </c>
      <c r="AB28" s="63">
        <v>0</v>
      </c>
      <c r="AC28" s="67">
        <f t="shared" si="13"/>
        <v>0</v>
      </c>
      <c r="AD28" s="67">
        <f t="shared" si="14"/>
        <v>0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AC'!$B$1,'WA LI Conv'!H28,'WA LI Conv'!K28)*'WA LI Conv'!B28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36"/>
      <c r="AN28" s="36"/>
      <c r="AO28" s="36"/>
      <c r="AP28" s="36"/>
      <c r="AQ28" s="36"/>
    </row>
    <row r="29" spans="1:55" x14ac:dyDescent="0.25">
      <c r="A29" s="62"/>
      <c r="B29" s="62"/>
      <c r="C29" s="62"/>
      <c r="D29" s="62" t="s">
        <v>36</v>
      </c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AC'!$E$4:$I$43,4)*'WA LI Conv'!G29,IF(D29="Winter",VLOOKUP('WA LI Conv'!H29,'NG AC'!$E$3:$I$43,5)*'WA LI Conv'!G29,IF(D29="NA",0,0)))</f>
        <v>0</v>
      </c>
      <c r="N29" s="67">
        <f t="shared" si="0"/>
        <v>0</v>
      </c>
      <c r="O29" s="67">
        <f t="shared" si="1"/>
        <v>0</v>
      </c>
      <c r="P29" s="67">
        <f t="shared" si="2"/>
        <v>0</v>
      </c>
      <c r="Q29" s="67">
        <f t="shared" si="3"/>
        <v>0</v>
      </c>
      <c r="R29" s="68" t="e">
        <f>(L29+M29+(PV('NG AC'!$B$1,'WA LI Conv'!H29,'WA LI Conv'!K29)*-1)+'WA LI Conv'!J29)/'WA LI Conv'!E29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>
        <f t="shared" si="9"/>
        <v>0</v>
      </c>
      <c r="Y29" s="67">
        <f t="shared" si="10"/>
        <v>0</v>
      </c>
      <c r="Z29" s="67">
        <f t="shared" si="11"/>
        <v>0</v>
      </c>
      <c r="AA29" s="67">
        <f t="shared" si="12"/>
        <v>0</v>
      </c>
      <c r="AB29" s="63">
        <v>0</v>
      </c>
      <c r="AC29" s="67">
        <f t="shared" si="13"/>
        <v>0</v>
      </c>
      <c r="AD29" s="67">
        <f t="shared" si="14"/>
        <v>0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AC'!$B$1,'WA LI Conv'!H29,'WA LI Conv'!K29)*'WA LI Conv'!B29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36"/>
      <c r="AN29" s="36"/>
      <c r="AO29" s="36"/>
      <c r="AP29" s="36"/>
      <c r="AQ29" s="36"/>
    </row>
    <row r="30" spans="1:55" x14ac:dyDescent="0.25">
      <c r="A30" s="62"/>
      <c r="B30" s="62"/>
      <c r="C30" s="62"/>
      <c r="D30" s="62" t="s">
        <v>36</v>
      </c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AC'!$E$4:$I$43,4)*'WA LI Conv'!G30,IF(D30="Winter",VLOOKUP('WA LI Conv'!H30,'NG AC'!$E$3:$I$43,5)*'WA LI Conv'!G30,IF(D30="NA",0,0)))</f>
        <v>0</v>
      </c>
      <c r="N30" s="67">
        <f t="shared" si="0"/>
        <v>0</v>
      </c>
      <c r="O30" s="67">
        <f t="shared" si="1"/>
        <v>0</v>
      </c>
      <c r="P30" s="67">
        <f t="shared" si="2"/>
        <v>0</v>
      </c>
      <c r="Q30" s="67">
        <f t="shared" si="3"/>
        <v>0</v>
      </c>
      <c r="R30" s="68" t="e">
        <f>(L30+M30+(PV('NG AC'!$B$1,'WA LI Conv'!H30,'WA LI Conv'!K30)*-1)+'WA LI Conv'!J30)/'WA LI Conv'!E30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>
        <f t="shared" si="9"/>
        <v>0</v>
      </c>
      <c r="Y30" s="67">
        <f t="shared" si="10"/>
        <v>0</v>
      </c>
      <c r="Z30" s="67">
        <f t="shared" si="11"/>
        <v>0</v>
      </c>
      <c r="AA30" s="67">
        <f t="shared" si="12"/>
        <v>0</v>
      </c>
      <c r="AB30" s="63">
        <v>0</v>
      </c>
      <c r="AC30" s="67">
        <f t="shared" si="13"/>
        <v>0</v>
      </c>
      <c r="AD30" s="67">
        <f t="shared" si="14"/>
        <v>0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AC'!$B$1,'WA LI Conv'!H30,'WA LI Conv'!K30)*'WA LI Conv'!B30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36"/>
      <c r="AN30" s="36"/>
      <c r="AO30" s="36"/>
      <c r="AP30" s="36"/>
      <c r="AQ30" s="36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AC'!$E$4:$I$43,4)*'WA LI Conv'!G31,IF(D31="Winter",VLOOKUP('WA LI Conv'!H31,'NG AC'!$E$3:$I$43,5)*'WA LI Conv'!G31,IF(D31="NA",0,0)))</f>
        <v>0</v>
      </c>
      <c r="N31" s="67">
        <f t="shared" si="0"/>
        <v>0</v>
      </c>
      <c r="O31" s="67">
        <f t="shared" si="1"/>
        <v>0</v>
      </c>
      <c r="P31" s="67">
        <f t="shared" si="2"/>
        <v>0</v>
      </c>
      <c r="Q31" s="67">
        <f t="shared" si="3"/>
        <v>0</v>
      </c>
      <c r="R31" s="68" t="e">
        <f>(L31+M31+(PV('NG AC'!$B$1,'WA LI Conv'!H31,'WA LI Conv'!K31)*-1)+'WA LI Conv'!J31)/'WA LI Conv'!E31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>
        <f t="shared" si="9"/>
        <v>0</v>
      </c>
      <c r="Y31" s="67">
        <f t="shared" si="10"/>
        <v>0</v>
      </c>
      <c r="Z31" s="67">
        <f t="shared" si="11"/>
        <v>0</v>
      </c>
      <c r="AA31" s="67">
        <f t="shared" si="12"/>
        <v>0</v>
      </c>
      <c r="AB31" s="63">
        <v>0</v>
      </c>
      <c r="AC31" s="67">
        <f t="shared" si="13"/>
        <v>0</v>
      </c>
      <c r="AD31" s="67">
        <f t="shared" si="14"/>
        <v>0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AC'!$B$1,'WA LI Conv'!H31,'WA LI Conv'!K31)*'WA LI Conv'!B31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36"/>
      <c r="AN31" s="36"/>
      <c r="AO31" s="36"/>
      <c r="AP31" s="36"/>
      <c r="AQ31" s="36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AC'!$E$4:$I$43,4)*'WA LI Conv'!G32,IF(D32="Winter",VLOOKUP('WA LI Conv'!H32,'NG AC'!$E$3:$I$43,5)*'WA LI Conv'!G32,IF(D32="NA",0,0)))</f>
        <v>0</v>
      </c>
      <c r="N32" s="67">
        <f t="shared" si="0"/>
        <v>0</v>
      </c>
      <c r="O32" s="67">
        <f t="shared" si="1"/>
        <v>0</v>
      </c>
      <c r="P32" s="67">
        <f t="shared" si="2"/>
        <v>0</v>
      </c>
      <c r="Q32" s="67">
        <f t="shared" si="3"/>
        <v>0</v>
      </c>
      <c r="R32" s="68" t="e">
        <f>(L32+M32+(PV('NG AC'!$B$1,'WA LI Conv'!H32,'WA LI Conv'!K32)*-1)+'WA LI Conv'!J32)/'WA LI Conv'!E32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>
        <f t="shared" si="9"/>
        <v>0</v>
      </c>
      <c r="Y32" s="67">
        <f t="shared" si="10"/>
        <v>0</v>
      </c>
      <c r="Z32" s="67">
        <f t="shared" si="11"/>
        <v>0</v>
      </c>
      <c r="AA32" s="67">
        <f t="shared" si="12"/>
        <v>0</v>
      </c>
      <c r="AB32" s="63">
        <v>0</v>
      </c>
      <c r="AC32" s="67">
        <f t="shared" si="13"/>
        <v>0</v>
      </c>
      <c r="AD32" s="67">
        <f t="shared" si="14"/>
        <v>0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AC'!$B$1,'WA LI Conv'!H32,'WA LI Conv'!K32)*'WA LI Conv'!B32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36"/>
      <c r="AN32" s="36"/>
      <c r="AO32" s="36"/>
      <c r="AP32" s="36"/>
      <c r="AQ32" s="36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AC'!$E$4:$I$43,4)*'WA LI Conv'!G33,IF(D33="Winter",VLOOKUP('WA LI Conv'!H33,'NG AC'!$E$3:$I$43,5)*'WA LI Conv'!G33,IF(D33="NA",0,0)))</f>
        <v>0</v>
      </c>
      <c r="N33" s="67">
        <f t="shared" si="0"/>
        <v>0</v>
      </c>
      <c r="O33" s="67">
        <f t="shared" si="1"/>
        <v>0</v>
      </c>
      <c r="P33" s="67">
        <f t="shared" si="2"/>
        <v>0</v>
      </c>
      <c r="Q33" s="67">
        <f t="shared" si="3"/>
        <v>0</v>
      </c>
      <c r="R33" s="68" t="e">
        <f>(L33+M33+(PV('NG AC'!$B$1,'WA LI Conv'!H33,'WA LI Conv'!K33)*-1)+'WA LI Conv'!J33)/'WA LI Conv'!E33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>
        <f t="shared" si="9"/>
        <v>0</v>
      </c>
      <c r="Y33" s="67">
        <f t="shared" si="10"/>
        <v>0</v>
      </c>
      <c r="Z33" s="67">
        <f t="shared" si="11"/>
        <v>0</v>
      </c>
      <c r="AA33" s="67">
        <f t="shared" si="12"/>
        <v>0</v>
      </c>
      <c r="AB33" s="63">
        <v>0</v>
      </c>
      <c r="AC33" s="67">
        <f t="shared" si="13"/>
        <v>0</v>
      </c>
      <c r="AD33" s="67">
        <f t="shared" si="14"/>
        <v>0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AC'!$B$1,'WA LI Conv'!H33,'WA LI Conv'!K33)*'WA LI Conv'!B33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36"/>
      <c r="AN33" s="36"/>
      <c r="AO33" s="36"/>
      <c r="AP33" s="36"/>
      <c r="AQ33" s="36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AC'!$E$4:$I$43,4)*'WA LI Conv'!G34,IF(D34="Winter",VLOOKUP('WA LI Conv'!H34,'NG AC'!$E$3:$I$43,5)*'WA LI Conv'!G34,IF(D34="NA",0,0)))</f>
        <v>0</v>
      </c>
      <c r="N34" s="67">
        <f t="shared" si="0"/>
        <v>0</v>
      </c>
      <c r="O34" s="67">
        <f t="shared" si="1"/>
        <v>0</v>
      </c>
      <c r="P34" s="67">
        <f t="shared" si="2"/>
        <v>0</v>
      </c>
      <c r="Q34" s="67">
        <f t="shared" si="3"/>
        <v>0</v>
      </c>
      <c r="R34" s="68" t="e">
        <f>(L34+M34+(PV('NG AC'!$B$1,'WA LI Conv'!H34,'WA LI Conv'!K34)*-1)+'WA LI Conv'!J34)/'WA LI Conv'!E34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>
        <f t="shared" si="9"/>
        <v>0</v>
      </c>
      <c r="Y34" s="67">
        <f t="shared" si="10"/>
        <v>0</v>
      </c>
      <c r="Z34" s="67">
        <f t="shared" si="11"/>
        <v>0</v>
      </c>
      <c r="AA34" s="67">
        <f t="shared" si="12"/>
        <v>0</v>
      </c>
      <c r="AB34" s="63">
        <v>0</v>
      </c>
      <c r="AC34" s="67">
        <f t="shared" si="13"/>
        <v>0</v>
      </c>
      <c r="AD34" s="67">
        <f t="shared" si="14"/>
        <v>0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AC'!$B$1,'WA LI Conv'!H34,'WA LI Conv'!K34)*'WA LI Conv'!B34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36"/>
      <c r="AN34" s="36"/>
      <c r="AO34" s="36"/>
      <c r="AP34" s="36"/>
      <c r="AQ34" s="36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AC'!$E$4:$I$43,4)*'WA LI Conv'!G35,IF(D35="Winter",VLOOKUP('WA LI Conv'!H35,'NG AC'!$E$3:$I$43,5)*'WA LI Conv'!G35,IF(D35="NA",0,0)))</f>
        <v>0</v>
      </c>
      <c r="N35" s="67">
        <f t="shared" si="0"/>
        <v>0</v>
      </c>
      <c r="O35" s="67">
        <f t="shared" si="1"/>
        <v>0</v>
      </c>
      <c r="P35" s="67">
        <f t="shared" si="2"/>
        <v>0</v>
      </c>
      <c r="Q35" s="67">
        <f t="shared" si="3"/>
        <v>0</v>
      </c>
      <c r="R35" s="68" t="e">
        <f>(L35+M35+(PV('NG AC'!$B$1,'WA LI Conv'!H35,'WA LI Conv'!K35)*-1)+'WA LI Conv'!J35)/'WA LI Conv'!E35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>
        <f t="shared" si="9"/>
        <v>0</v>
      </c>
      <c r="Y35" s="67">
        <f t="shared" si="10"/>
        <v>0</v>
      </c>
      <c r="Z35" s="67">
        <f t="shared" si="11"/>
        <v>0</v>
      </c>
      <c r="AA35" s="67">
        <f t="shared" si="12"/>
        <v>0</v>
      </c>
      <c r="AB35" s="63">
        <v>0</v>
      </c>
      <c r="AC35" s="67">
        <f t="shared" si="13"/>
        <v>0</v>
      </c>
      <c r="AD35" s="67">
        <f t="shared" si="14"/>
        <v>0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AC'!$B$1,'WA LI Conv'!H35,'WA LI Conv'!K35)*'WA LI Conv'!B35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36"/>
      <c r="AN35" s="36"/>
      <c r="AO35" s="36"/>
      <c r="AP35" s="36"/>
      <c r="AQ35" s="36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AC'!$E$4:$I$43,4)*'WA LI Conv'!G36,IF(D36="Winter",VLOOKUP('WA LI Conv'!H36,'NG AC'!$E$3:$I$43,5)*'WA LI Conv'!G36,IF(D36="NA",0,0)))</f>
        <v>0</v>
      </c>
      <c r="N36" s="67">
        <f t="shared" si="0"/>
        <v>0</v>
      </c>
      <c r="O36" s="67">
        <f t="shared" si="1"/>
        <v>0</v>
      </c>
      <c r="P36" s="67">
        <f t="shared" si="2"/>
        <v>0</v>
      </c>
      <c r="Q36" s="67">
        <f t="shared" si="3"/>
        <v>0</v>
      </c>
      <c r="R36" s="68" t="e">
        <f>(L36+M36+(PV('NG AC'!$B$1,'WA LI Conv'!H36,'WA LI Conv'!K36)*-1)+'WA LI Conv'!J36)/'WA LI Conv'!E36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>
        <f t="shared" si="9"/>
        <v>0</v>
      </c>
      <c r="Y36" s="67">
        <f t="shared" si="10"/>
        <v>0</v>
      </c>
      <c r="Z36" s="67">
        <f t="shared" si="11"/>
        <v>0</v>
      </c>
      <c r="AA36" s="67">
        <f t="shared" si="12"/>
        <v>0</v>
      </c>
      <c r="AB36" s="63">
        <v>0</v>
      </c>
      <c r="AC36" s="67">
        <f t="shared" si="13"/>
        <v>0</v>
      </c>
      <c r="AD36" s="67">
        <f t="shared" si="14"/>
        <v>0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AC'!$B$1,'WA LI Conv'!H36,'WA LI Conv'!K36)*'WA LI Conv'!B36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36"/>
      <c r="AN36" s="36"/>
      <c r="AO36" s="36"/>
      <c r="AP36" s="36"/>
      <c r="AQ36" s="36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AC'!$E$4:$I$43,4)*'WA LI Conv'!G37,IF(D37="Winter",VLOOKUP('WA LI Conv'!H37,'NG AC'!$E$3:$I$43,5)*'WA LI Conv'!G37,IF(D37="NA",0,0)))</f>
        <v>0</v>
      </c>
      <c r="N37" s="67">
        <f t="shared" si="0"/>
        <v>0</v>
      </c>
      <c r="O37" s="67">
        <f t="shared" si="1"/>
        <v>0</v>
      </c>
      <c r="P37" s="67">
        <f t="shared" si="2"/>
        <v>0</v>
      </c>
      <c r="Q37" s="67">
        <f t="shared" si="3"/>
        <v>0</v>
      </c>
      <c r="R37" s="68" t="e">
        <f>(L37+M37+(PV('NG AC'!$B$1,'WA LI Conv'!H37,'WA LI Conv'!K37)*-1)+'WA LI Conv'!J37)/'WA LI Conv'!E37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>
        <f t="shared" si="9"/>
        <v>0</v>
      </c>
      <c r="Y37" s="67">
        <f t="shared" si="10"/>
        <v>0</v>
      </c>
      <c r="Z37" s="67">
        <f t="shared" si="11"/>
        <v>0</v>
      </c>
      <c r="AA37" s="67">
        <f t="shared" si="12"/>
        <v>0</v>
      </c>
      <c r="AB37" s="63">
        <v>0</v>
      </c>
      <c r="AC37" s="67">
        <f t="shared" si="13"/>
        <v>0</v>
      </c>
      <c r="AD37" s="67">
        <f t="shared" si="14"/>
        <v>0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AC'!$B$1,'WA LI Conv'!H37,'WA LI Conv'!K37)*'WA LI Conv'!B37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36"/>
      <c r="AN37" s="36"/>
      <c r="AO37" s="36"/>
      <c r="AP37" s="36"/>
      <c r="AQ37" s="36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AC'!$E$4:$I$43,4)*'WA LI Conv'!G38,IF(D38="Winter",VLOOKUP('WA LI Conv'!H38,'NG AC'!$E$3:$I$43,5)*'WA LI Conv'!G38,IF(D38="NA",0,0)))</f>
        <v>0</v>
      </c>
      <c r="N38" s="67">
        <f t="shared" si="0"/>
        <v>0</v>
      </c>
      <c r="O38" s="67">
        <f t="shared" si="1"/>
        <v>0</v>
      </c>
      <c r="P38" s="67">
        <f t="shared" si="2"/>
        <v>0</v>
      </c>
      <c r="Q38" s="67">
        <f t="shared" si="3"/>
        <v>0</v>
      </c>
      <c r="R38" s="68" t="e">
        <f>(L38+M38+(PV('NG AC'!$B$1,'WA LI Conv'!H38,'WA LI Conv'!K38)*-1)+'WA LI Conv'!J38)/'WA LI Conv'!E38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>
        <f t="shared" si="9"/>
        <v>0</v>
      </c>
      <c r="Y38" s="67">
        <f t="shared" si="10"/>
        <v>0</v>
      </c>
      <c r="Z38" s="67">
        <f t="shared" si="11"/>
        <v>0</v>
      </c>
      <c r="AA38" s="67">
        <f t="shared" si="12"/>
        <v>0</v>
      </c>
      <c r="AB38" s="63">
        <v>0</v>
      </c>
      <c r="AC38" s="67">
        <f t="shared" si="13"/>
        <v>0</v>
      </c>
      <c r="AD38" s="67">
        <f t="shared" si="14"/>
        <v>0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AC'!$B$1,'WA LI Conv'!H38,'WA LI Conv'!K38)*'WA LI Conv'!B38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36"/>
      <c r="AN38" s="36"/>
      <c r="AO38" s="36"/>
      <c r="AP38" s="36"/>
      <c r="AQ38" s="36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AC'!$E$4:$I$43,4)*'WA LI Conv'!G39,IF(D39="Winter",VLOOKUP('WA LI Conv'!H39,'NG AC'!$E$3:$I$43,5)*'WA LI Conv'!G39,IF(D39="NA",0,0)))</f>
        <v>0</v>
      </c>
      <c r="N39" s="67">
        <f t="shared" si="0"/>
        <v>0</v>
      </c>
      <c r="O39" s="67">
        <f t="shared" si="1"/>
        <v>0</v>
      </c>
      <c r="P39" s="67">
        <f t="shared" si="2"/>
        <v>0</v>
      </c>
      <c r="Q39" s="67">
        <f t="shared" si="3"/>
        <v>0</v>
      </c>
      <c r="R39" s="68" t="e">
        <f>(L39+M39+(PV('NG AC'!$B$1,'WA LI Conv'!H39,'WA LI Conv'!K39)*-1)+'WA LI Conv'!J39)/'WA LI Conv'!E39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>
        <f t="shared" si="9"/>
        <v>0</v>
      </c>
      <c r="Y39" s="67">
        <f t="shared" si="10"/>
        <v>0</v>
      </c>
      <c r="Z39" s="67">
        <f t="shared" si="11"/>
        <v>0</v>
      </c>
      <c r="AA39" s="67">
        <f t="shared" si="12"/>
        <v>0</v>
      </c>
      <c r="AB39" s="63">
        <v>0</v>
      </c>
      <c r="AC39" s="67">
        <f t="shared" si="13"/>
        <v>0</v>
      </c>
      <c r="AD39" s="67">
        <f t="shared" si="14"/>
        <v>0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AC'!$B$1,'WA LI Conv'!H39,'WA LI Conv'!K39)*'WA LI Conv'!B39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36"/>
      <c r="AN39" s="36"/>
      <c r="AO39" s="36"/>
      <c r="AP39" s="36"/>
      <c r="AQ39" s="36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AC'!$E$4:$I$43,4)*'WA LI Conv'!G40,IF(D40="Winter",VLOOKUP('WA LI Conv'!H40,'NG AC'!$E$3:$I$43,5)*'WA LI Conv'!G40,IF(D40="NA",0,0)))</f>
        <v>0</v>
      </c>
      <c r="N40" s="67">
        <f t="shared" si="0"/>
        <v>0</v>
      </c>
      <c r="O40" s="67">
        <f t="shared" si="1"/>
        <v>0</v>
      </c>
      <c r="P40" s="67">
        <f t="shared" si="2"/>
        <v>0</v>
      </c>
      <c r="Q40" s="67">
        <f t="shared" si="3"/>
        <v>0</v>
      </c>
      <c r="R40" s="68" t="e">
        <f>(L40+M40+(PV('NG AC'!$B$1,'WA LI Conv'!H40,'WA LI Conv'!K40)*-1)+'WA LI Conv'!J40)/'WA LI Conv'!E40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>
        <f t="shared" si="9"/>
        <v>0</v>
      </c>
      <c r="Y40" s="67">
        <f t="shared" si="10"/>
        <v>0</v>
      </c>
      <c r="Z40" s="67">
        <f t="shared" si="11"/>
        <v>0</v>
      </c>
      <c r="AA40" s="67">
        <f t="shared" si="12"/>
        <v>0</v>
      </c>
      <c r="AB40" s="63">
        <v>0</v>
      </c>
      <c r="AC40" s="67">
        <f t="shared" si="13"/>
        <v>0</v>
      </c>
      <c r="AD40" s="67">
        <f t="shared" si="14"/>
        <v>0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AC'!$B$1,'WA LI Conv'!H40,'WA LI Conv'!K40)*'WA LI Conv'!B40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36"/>
      <c r="AN40" s="36"/>
      <c r="AO40" s="36"/>
      <c r="AP40" s="36"/>
      <c r="AQ40" s="36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AC'!$E$4:$I$43,4)*'WA LI Conv'!G41,IF(D41="Winter",VLOOKUP('WA LI Conv'!H41,'NG AC'!$E$3:$I$43,5)*'WA LI Conv'!G41,IF(D41="NA",0,0)))</f>
        <v>0</v>
      </c>
      <c r="N41" s="67">
        <f t="shared" si="0"/>
        <v>0</v>
      </c>
      <c r="O41" s="67">
        <f t="shared" si="1"/>
        <v>0</v>
      </c>
      <c r="P41" s="67">
        <f t="shared" si="2"/>
        <v>0</v>
      </c>
      <c r="Q41" s="67">
        <f t="shared" si="3"/>
        <v>0</v>
      </c>
      <c r="R41" s="68" t="e">
        <f>(L41+M41+(PV('NG AC'!$B$1,'WA LI Conv'!H41,'WA LI Conv'!K41)*-1)+'WA LI Conv'!J41)/'WA LI Conv'!E41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>
        <f t="shared" si="9"/>
        <v>0</v>
      </c>
      <c r="Y41" s="67">
        <f t="shared" si="10"/>
        <v>0</v>
      </c>
      <c r="Z41" s="67">
        <f t="shared" si="11"/>
        <v>0</v>
      </c>
      <c r="AA41" s="67">
        <f t="shared" si="12"/>
        <v>0</v>
      </c>
      <c r="AB41" s="63">
        <v>0</v>
      </c>
      <c r="AC41" s="67">
        <f t="shared" si="13"/>
        <v>0</v>
      </c>
      <c r="AD41" s="67">
        <f t="shared" si="14"/>
        <v>0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AC'!$B$1,'WA LI Conv'!H41,'WA LI Conv'!K41)*'WA LI Conv'!B41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36"/>
      <c r="AN41" s="36"/>
      <c r="AO41" s="36"/>
      <c r="AP41" s="36"/>
      <c r="AQ41" s="36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AC'!$E$4:$I$43,4)*'WA LI Conv'!G42,IF(D42="Winter",VLOOKUP('WA LI Conv'!H42,'NG AC'!$E$3:$I$43,5)*'WA LI Conv'!G42,IF(D42="NA",0,0)))</f>
        <v>0</v>
      </c>
      <c r="N42" s="67">
        <f t="shared" si="0"/>
        <v>0</v>
      </c>
      <c r="O42" s="67">
        <f t="shared" si="1"/>
        <v>0</v>
      </c>
      <c r="P42" s="67">
        <f t="shared" si="2"/>
        <v>0</v>
      </c>
      <c r="Q42" s="67">
        <f t="shared" si="3"/>
        <v>0</v>
      </c>
      <c r="R42" s="68" t="e">
        <f>(L42+M42+(PV('NG AC'!$B$1,'WA LI Conv'!H42,'WA LI Conv'!K42)*-1)+'WA LI Conv'!J42)/'WA LI Conv'!E42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>
        <f t="shared" si="9"/>
        <v>0</v>
      </c>
      <c r="Y42" s="67">
        <f t="shared" si="10"/>
        <v>0</v>
      </c>
      <c r="Z42" s="67">
        <f t="shared" si="11"/>
        <v>0</v>
      </c>
      <c r="AA42" s="67">
        <f t="shared" si="12"/>
        <v>0</v>
      </c>
      <c r="AB42" s="63">
        <v>0</v>
      </c>
      <c r="AC42" s="67">
        <f t="shared" si="13"/>
        <v>0</v>
      </c>
      <c r="AD42" s="67">
        <f t="shared" si="14"/>
        <v>0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AC'!$B$1,'WA LI Conv'!H42,'WA LI Conv'!K42)*'WA LI Conv'!B42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36"/>
      <c r="AN42" s="36"/>
      <c r="AO42" s="36"/>
      <c r="AP42" s="36"/>
      <c r="AQ42" s="36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AC'!$E$4:$I$43,4)*'WA LI Conv'!G43,IF(D43="Winter",VLOOKUP('WA LI Conv'!H43,'NG AC'!$E$3:$I$43,5)*'WA LI Conv'!G43,IF(D43="NA",0,0)))</f>
        <v>0</v>
      </c>
      <c r="N43" s="67">
        <f t="shared" si="0"/>
        <v>0</v>
      </c>
      <c r="O43" s="67">
        <f t="shared" si="1"/>
        <v>0</v>
      </c>
      <c r="P43" s="67">
        <f t="shared" si="2"/>
        <v>0</v>
      </c>
      <c r="Q43" s="67">
        <f t="shared" si="3"/>
        <v>0</v>
      </c>
      <c r="R43" s="68" t="e">
        <f>(L43+M43+(PV('NG AC'!$B$1,'WA LI Conv'!H43,'WA LI Conv'!K43)*-1)+'WA LI Conv'!J43)/'WA LI Conv'!E43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>
        <f t="shared" si="9"/>
        <v>0</v>
      </c>
      <c r="Y43" s="67">
        <f t="shared" si="10"/>
        <v>0</v>
      </c>
      <c r="Z43" s="67">
        <f t="shared" si="11"/>
        <v>0</v>
      </c>
      <c r="AA43" s="67">
        <f t="shared" si="12"/>
        <v>0</v>
      </c>
      <c r="AB43" s="63">
        <v>0</v>
      </c>
      <c r="AC43" s="67">
        <f t="shared" si="13"/>
        <v>0</v>
      </c>
      <c r="AD43" s="67">
        <f t="shared" si="14"/>
        <v>0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AC'!$B$1,'WA LI Conv'!H43,'WA LI Conv'!K43)*'WA LI Conv'!B43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36"/>
      <c r="AN43" s="36"/>
      <c r="AO43" s="36"/>
      <c r="AP43" s="36"/>
      <c r="AQ43" s="36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AC'!$E$4:$I$43,4)*'WA LI Conv'!G44,IF(D44="Winter",VLOOKUP('WA LI Conv'!H44,'NG AC'!$E$3:$I$43,5)*'WA LI Conv'!G44,IF(D44="NA",0,0)))</f>
        <v>0</v>
      </c>
      <c r="N44" s="67">
        <f t="shared" si="0"/>
        <v>0</v>
      </c>
      <c r="O44" s="67">
        <f t="shared" si="1"/>
        <v>0</v>
      </c>
      <c r="P44" s="67">
        <f t="shared" si="2"/>
        <v>0</v>
      </c>
      <c r="Q44" s="67">
        <f t="shared" si="3"/>
        <v>0</v>
      </c>
      <c r="R44" s="68" t="e">
        <f>(L44+M44+(PV('NG AC'!$B$1,'WA LI Conv'!H44,'WA LI Conv'!K44)*-1)+'WA LI Conv'!J44)/'WA LI Conv'!E44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>
        <f t="shared" si="9"/>
        <v>0</v>
      </c>
      <c r="Y44" s="67">
        <f t="shared" si="10"/>
        <v>0</v>
      </c>
      <c r="Z44" s="67">
        <f t="shared" si="11"/>
        <v>0</v>
      </c>
      <c r="AA44" s="67">
        <f t="shared" si="12"/>
        <v>0</v>
      </c>
      <c r="AB44" s="63">
        <v>0</v>
      </c>
      <c r="AC44" s="67">
        <f t="shared" si="13"/>
        <v>0</v>
      </c>
      <c r="AD44" s="67">
        <f t="shared" si="14"/>
        <v>0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AC'!$B$1,'WA LI Conv'!H44,'WA LI Conv'!K44)*'WA LI Conv'!B44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36"/>
      <c r="AN44" s="36"/>
      <c r="AO44" s="36"/>
      <c r="AP44" s="36"/>
      <c r="AQ44" s="36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AC'!$E$4:$I$43,4)*'WA LI Conv'!G45,IF(D45="Winter",VLOOKUP('WA LI Conv'!H45,'NG AC'!$E$3:$I$43,5)*'WA LI Conv'!G45,IF(D45="NA",0,0)))</f>
        <v>0</v>
      </c>
      <c r="N45" s="67">
        <f t="shared" si="0"/>
        <v>0</v>
      </c>
      <c r="O45" s="67">
        <f t="shared" si="1"/>
        <v>0</v>
      </c>
      <c r="P45" s="67">
        <f t="shared" si="2"/>
        <v>0</v>
      </c>
      <c r="Q45" s="67">
        <f t="shared" si="3"/>
        <v>0</v>
      </c>
      <c r="R45" s="68" t="e">
        <f>(L45+M45+(PV('NG AC'!$B$1,'WA LI Conv'!H45,'WA LI Conv'!K45)*-1)+'WA LI Conv'!J45)/'WA LI Conv'!E45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>
        <f t="shared" si="9"/>
        <v>0</v>
      </c>
      <c r="Y45" s="67">
        <f t="shared" si="10"/>
        <v>0</v>
      </c>
      <c r="Z45" s="67">
        <f t="shared" si="11"/>
        <v>0</v>
      </c>
      <c r="AA45" s="67">
        <f t="shared" si="12"/>
        <v>0</v>
      </c>
      <c r="AB45" s="63">
        <v>0</v>
      </c>
      <c r="AC45" s="67">
        <f t="shared" si="13"/>
        <v>0</v>
      </c>
      <c r="AD45" s="67">
        <f t="shared" si="14"/>
        <v>0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AC'!$B$1,'WA LI Conv'!H45,'WA LI Conv'!K45)*'WA LI Conv'!B45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36"/>
      <c r="AN45" s="36"/>
      <c r="AO45" s="36"/>
      <c r="AP45" s="36"/>
      <c r="AQ45" s="36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AC'!$E$4:$I$43,4)*'WA LI Conv'!G46,IF(D46="Winter",VLOOKUP('WA LI Conv'!H46,'NG AC'!$E$3:$I$43,5)*'WA LI Conv'!G46,IF(D46="NA",0,0)))</f>
        <v>0</v>
      </c>
      <c r="N46" s="67">
        <f t="shared" si="0"/>
        <v>0</v>
      </c>
      <c r="O46" s="67">
        <f t="shared" si="1"/>
        <v>0</v>
      </c>
      <c r="P46" s="67">
        <f t="shared" si="2"/>
        <v>0</v>
      </c>
      <c r="Q46" s="67">
        <f t="shared" si="3"/>
        <v>0</v>
      </c>
      <c r="R46" s="68" t="e">
        <f>(L46+M46+(PV('NG AC'!$B$1,'WA LI Conv'!H46,'WA LI Conv'!K46)*-1)+'WA LI Conv'!J46)/'WA LI Conv'!E46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>
        <f t="shared" si="9"/>
        <v>0</v>
      </c>
      <c r="Y46" s="67">
        <f t="shared" si="10"/>
        <v>0</v>
      </c>
      <c r="Z46" s="67">
        <f t="shared" si="11"/>
        <v>0</v>
      </c>
      <c r="AA46" s="67">
        <f t="shared" si="12"/>
        <v>0</v>
      </c>
      <c r="AB46" s="63">
        <v>0</v>
      </c>
      <c r="AC46" s="67">
        <f t="shared" si="13"/>
        <v>0</v>
      </c>
      <c r="AD46" s="67">
        <f t="shared" si="14"/>
        <v>0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AC'!$B$1,'WA LI Conv'!H46,'WA LI Conv'!K46)*'WA LI Conv'!B46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36"/>
      <c r="AN46" s="36"/>
      <c r="AO46" s="36"/>
      <c r="AP46" s="36"/>
      <c r="AQ46" s="36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AC'!$E$4:$I$43,4)*'WA LI Conv'!G47,IF(D47="Winter",VLOOKUP('WA LI Conv'!H47,'NG AC'!$E$3:$I$43,5)*'WA LI Conv'!G47,IF(D47="NA",0,0)))</f>
        <v>0</v>
      </c>
      <c r="N47" s="67">
        <f t="shared" si="0"/>
        <v>0</v>
      </c>
      <c r="O47" s="67">
        <f t="shared" si="1"/>
        <v>0</v>
      </c>
      <c r="P47" s="67">
        <f t="shared" si="2"/>
        <v>0</v>
      </c>
      <c r="Q47" s="67">
        <f t="shared" si="3"/>
        <v>0</v>
      </c>
      <c r="R47" s="68" t="e">
        <f>(L47+M47+(PV('NG AC'!$B$1,'WA LI Conv'!H47,'WA LI Conv'!K47)*-1)+'WA LI Conv'!J47)/'WA LI Conv'!E47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>
        <f t="shared" si="9"/>
        <v>0</v>
      </c>
      <c r="Y47" s="67">
        <f t="shared" si="10"/>
        <v>0</v>
      </c>
      <c r="Z47" s="67">
        <f t="shared" si="11"/>
        <v>0</v>
      </c>
      <c r="AA47" s="67">
        <f t="shared" si="12"/>
        <v>0</v>
      </c>
      <c r="AB47" s="63">
        <v>0</v>
      </c>
      <c r="AC47" s="67">
        <f t="shared" si="13"/>
        <v>0</v>
      </c>
      <c r="AD47" s="67">
        <f t="shared" si="14"/>
        <v>0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AC'!$B$1,'WA LI Conv'!H47,'WA LI Conv'!K47)*'WA LI Conv'!B47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36"/>
      <c r="AN47" s="36"/>
      <c r="AO47" s="36"/>
      <c r="AP47" s="36"/>
      <c r="AQ47" s="36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AC'!$E$4:$I$43,4)*'WA LI Conv'!G48,IF(D48="Winter",VLOOKUP('WA LI Conv'!H48,'NG AC'!$E$3:$I$43,5)*'WA LI Conv'!G48,IF(D48="NA",0,0)))</f>
        <v>0</v>
      </c>
      <c r="N48" s="67">
        <f t="shared" si="0"/>
        <v>0</v>
      </c>
      <c r="O48" s="67">
        <f t="shared" si="1"/>
        <v>0</v>
      </c>
      <c r="P48" s="67">
        <f t="shared" si="2"/>
        <v>0</v>
      </c>
      <c r="Q48" s="67">
        <f t="shared" si="3"/>
        <v>0</v>
      </c>
      <c r="R48" s="68" t="e">
        <f>(L48+M48+(PV('NG AC'!$B$1,'WA LI Conv'!H48,'WA LI Conv'!K48)*-1)+'WA LI Conv'!J48)/'WA LI Conv'!E48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>
        <f t="shared" si="9"/>
        <v>0</v>
      </c>
      <c r="Y48" s="67">
        <f t="shared" si="10"/>
        <v>0</v>
      </c>
      <c r="Z48" s="67">
        <f t="shared" si="11"/>
        <v>0</v>
      </c>
      <c r="AA48" s="67">
        <f t="shared" si="12"/>
        <v>0</v>
      </c>
      <c r="AB48" s="63">
        <v>0</v>
      </c>
      <c r="AC48" s="67">
        <f t="shared" si="13"/>
        <v>0</v>
      </c>
      <c r="AD48" s="67">
        <f t="shared" si="14"/>
        <v>0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AC'!$B$1,'WA LI Conv'!H48,'WA LI Conv'!K48)*'WA LI Conv'!B48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36"/>
      <c r="AN48" s="36"/>
      <c r="AO48" s="36"/>
      <c r="AP48" s="36"/>
      <c r="AQ48" s="36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AC'!$E$4:$I$43,4)*'WA LI Conv'!G49,IF(D49="Winter",VLOOKUP('WA LI Conv'!H49,'NG AC'!$E$3:$I$43,5)*'WA LI Conv'!G49,IF(D49="NA",0,0)))</f>
        <v>0</v>
      </c>
      <c r="N49" s="67">
        <f t="shared" si="0"/>
        <v>0</v>
      </c>
      <c r="O49" s="67">
        <f t="shared" si="1"/>
        <v>0</v>
      </c>
      <c r="P49" s="67">
        <f t="shared" si="2"/>
        <v>0</v>
      </c>
      <c r="Q49" s="67">
        <f t="shared" si="3"/>
        <v>0</v>
      </c>
      <c r="R49" s="68" t="e">
        <f>(L49+M49+(PV('NG AC'!$B$1,'WA LI Conv'!H49,'WA LI Conv'!K49)*-1)+'WA LI Conv'!J49)/'WA LI Conv'!E49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>
        <f t="shared" si="9"/>
        <v>0</v>
      </c>
      <c r="Y49" s="67">
        <f t="shared" si="10"/>
        <v>0</v>
      </c>
      <c r="Z49" s="67">
        <f t="shared" si="11"/>
        <v>0</v>
      </c>
      <c r="AA49" s="67">
        <f t="shared" si="12"/>
        <v>0</v>
      </c>
      <c r="AB49" s="63">
        <v>0</v>
      </c>
      <c r="AC49" s="67">
        <f t="shared" si="13"/>
        <v>0</v>
      </c>
      <c r="AD49" s="67">
        <f t="shared" si="14"/>
        <v>0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AC'!$B$1,'WA LI Conv'!H49,'WA LI Conv'!K49)*'WA LI Conv'!B49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36"/>
      <c r="AN49" s="36"/>
      <c r="AO49" s="36"/>
      <c r="AP49" s="36"/>
      <c r="AQ49" s="36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AC'!$E$4:$I$43,4)*'WA LI Conv'!G50,IF(D50="Winter",VLOOKUP('WA LI Conv'!H50,'NG AC'!$E$3:$I$43,5)*'WA LI Conv'!G50,IF(D50="NA",0,0)))</f>
        <v>0</v>
      </c>
      <c r="N50" s="67">
        <f t="shared" si="0"/>
        <v>0</v>
      </c>
      <c r="O50" s="67">
        <f t="shared" si="1"/>
        <v>0</v>
      </c>
      <c r="P50" s="67">
        <f t="shared" si="2"/>
        <v>0</v>
      </c>
      <c r="Q50" s="67">
        <f t="shared" si="3"/>
        <v>0</v>
      </c>
      <c r="R50" s="68" t="e">
        <f>(L50+M50+(PV('NG AC'!$B$1,'WA LI Conv'!H50,'WA LI Conv'!K50)*-1)+'WA LI Conv'!J50)/'WA LI Conv'!E50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>
        <f t="shared" si="9"/>
        <v>0</v>
      </c>
      <c r="Y50" s="67">
        <f t="shared" si="10"/>
        <v>0</v>
      </c>
      <c r="Z50" s="67">
        <f t="shared" si="11"/>
        <v>0</v>
      </c>
      <c r="AA50" s="67">
        <f t="shared" si="12"/>
        <v>0</v>
      </c>
      <c r="AB50" s="63">
        <v>0</v>
      </c>
      <c r="AC50" s="67">
        <f t="shared" si="13"/>
        <v>0</v>
      </c>
      <c r="AD50" s="67">
        <f t="shared" si="14"/>
        <v>0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AC'!$B$1,'WA LI Conv'!H50,'WA LI Conv'!K50)*'WA LI Conv'!B50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36"/>
      <c r="AN50" s="36"/>
      <c r="AO50" s="36"/>
      <c r="AP50" s="36"/>
      <c r="AQ50" s="36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AC'!$E$4:$I$43,4)*'WA LI Conv'!G51,IF(D51="Winter",VLOOKUP('WA LI Conv'!H51,'NG AC'!$E$3:$I$43,5)*'WA LI Conv'!G51,IF(D51="NA",0,0)))</f>
        <v>0</v>
      </c>
      <c r="N51" s="67">
        <f t="shared" si="0"/>
        <v>0</v>
      </c>
      <c r="O51" s="67">
        <f t="shared" si="1"/>
        <v>0</v>
      </c>
      <c r="P51" s="67">
        <f t="shared" si="2"/>
        <v>0</v>
      </c>
      <c r="Q51" s="67">
        <f t="shared" si="3"/>
        <v>0</v>
      </c>
      <c r="R51" s="68" t="e">
        <f>(L51+M51+(PV('NG AC'!$B$1,'WA LI Conv'!H51,'WA LI Conv'!K51)*-1)+'WA LI Conv'!J51)/'WA LI Conv'!E51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>
        <f t="shared" si="9"/>
        <v>0</v>
      </c>
      <c r="Y51" s="67">
        <f t="shared" si="10"/>
        <v>0</v>
      </c>
      <c r="Z51" s="67">
        <f t="shared" si="11"/>
        <v>0</v>
      </c>
      <c r="AA51" s="67">
        <f t="shared" si="12"/>
        <v>0</v>
      </c>
      <c r="AB51" s="63">
        <v>0</v>
      </c>
      <c r="AC51" s="67">
        <f t="shared" si="13"/>
        <v>0</v>
      </c>
      <c r="AD51" s="67">
        <f t="shared" si="14"/>
        <v>0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AC'!$B$1,'WA LI Conv'!H51,'WA LI Conv'!K51)*'WA LI Conv'!B51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36"/>
      <c r="AN51" s="36"/>
      <c r="AO51" s="36"/>
      <c r="AP51" s="36"/>
      <c r="AQ51" s="36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AC'!$E$4:$I$43,4)*'WA LI Conv'!G52,IF(D52="Winter",VLOOKUP('WA LI Conv'!H52,'NG AC'!$E$3:$I$43,5)*'WA LI Conv'!G52,IF(D52="NA",0,0)))</f>
        <v>0</v>
      </c>
      <c r="N52" s="67">
        <f t="shared" si="0"/>
        <v>0</v>
      </c>
      <c r="O52" s="67">
        <f t="shared" si="1"/>
        <v>0</v>
      </c>
      <c r="P52" s="67">
        <f t="shared" si="2"/>
        <v>0</v>
      </c>
      <c r="Q52" s="67">
        <f t="shared" si="3"/>
        <v>0</v>
      </c>
      <c r="R52" s="68" t="e">
        <f>(L52+M52+(PV('NG AC'!$B$1,'WA LI Conv'!H52,'WA LI Conv'!K52)*-1)+'WA LI Conv'!J52)/'WA LI Conv'!E52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>
        <f t="shared" si="9"/>
        <v>0</v>
      </c>
      <c r="Y52" s="67">
        <f t="shared" si="10"/>
        <v>0</v>
      </c>
      <c r="Z52" s="67">
        <f t="shared" si="11"/>
        <v>0</v>
      </c>
      <c r="AA52" s="67">
        <f t="shared" si="12"/>
        <v>0</v>
      </c>
      <c r="AB52" s="63">
        <v>0</v>
      </c>
      <c r="AC52" s="67">
        <f t="shared" si="13"/>
        <v>0</v>
      </c>
      <c r="AD52" s="67">
        <f t="shared" si="14"/>
        <v>0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AC'!$B$1,'WA LI Conv'!H52,'WA LI Conv'!K52)*'WA LI Conv'!B52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36"/>
      <c r="AN52" s="36"/>
      <c r="AO52" s="36"/>
      <c r="AP52" s="36"/>
      <c r="AQ52" s="36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AC'!$E$4:$I$43,4)*'WA LI Conv'!G53,IF(D53="Winter",VLOOKUP('WA LI Conv'!H53,'NG AC'!$E$3:$I$43,5)*'WA LI Conv'!G53,IF(D53="NA",0,0)))</f>
        <v>0</v>
      </c>
      <c r="N53" s="67">
        <f t="shared" si="0"/>
        <v>0</v>
      </c>
      <c r="O53" s="67">
        <f t="shared" si="1"/>
        <v>0</v>
      </c>
      <c r="P53" s="67">
        <f t="shared" si="2"/>
        <v>0</v>
      </c>
      <c r="Q53" s="67">
        <f t="shared" si="3"/>
        <v>0</v>
      </c>
      <c r="R53" s="68" t="e">
        <f>(L53+M53+(PV('NG AC'!$B$1,'WA LI Conv'!H53,'WA LI Conv'!K53)*-1)+'WA LI Conv'!J53)/'WA LI Conv'!E53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>
        <f t="shared" si="9"/>
        <v>0</v>
      </c>
      <c r="Y53" s="67">
        <f t="shared" si="10"/>
        <v>0</v>
      </c>
      <c r="Z53" s="67">
        <f t="shared" si="11"/>
        <v>0</v>
      </c>
      <c r="AA53" s="67">
        <f t="shared" si="12"/>
        <v>0</v>
      </c>
      <c r="AB53" s="63">
        <v>0</v>
      </c>
      <c r="AC53" s="67">
        <f t="shared" si="13"/>
        <v>0</v>
      </c>
      <c r="AD53" s="67">
        <f t="shared" si="14"/>
        <v>0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AC'!$B$1,'WA LI Conv'!H53,'WA LI Conv'!K53)*'WA LI Conv'!B53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36"/>
      <c r="AN53" s="36"/>
      <c r="AO53" s="36"/>
      <c r="AP53" s="36"/>
      <c r="AQ53" s="36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AC'!$E$4:$I$43,4)*'WA LI Conv'!G54,IF(D54="Winter",VLOOKUP('WA LI Conv'!H54,'NG AC'!$E$3:$I$43,5)*'WA LI Conv'!G54,IF(D54="NA",0,0)))</f>
        <v>0</v>
      </c>
      <c r="N54" s="67">
        <f t="shared" si="0"/>
        <v>0</v>
      </c>
      <c r="O54" s="67">
        <f t="shared" si="1"/>
        <v>0</v>
      </c>
      <c r="P54" s="67">
        <f t="shared" si="2"/>
        <v>0</v>
      </c>
      <c r="Q54" s="67">
        <f t="shared" si="3"/>
        <v>0</v>
      </c>
      <c r="R54" s="68" t="e">
        <f>(L54+M54+(PV('NG AC'!$B$1,'WA LI Conv'!H54,'WA LI Conv'!K54)*-1)+'WA LI Conv'!J54)/'WA LI Conv'!E54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>
        <f t="shared" si="9"/>
        <v>0</v>
      </c>
      <c r="Y54" s="67">
        <f t="shared" si="10"/>
        <v>0</v>
      </c>
      <c r="Z54" s="67">
        <f t="shared" si="11"/>
        <v>0</v>
      </c>
      <c r="AA54" s="67">
        <f t="shared" si="12"/>
        <v>0</v>
      </c>
      <c r="AB54" s="63">
        <v>0</v>
      </c>
      <c r="AC54" s="67">
        <f t="shared" si="13"/>
        <v>0</v>
      </c>
      <c r="AD54" s="67">
        <f t="shared" si="14"/>
        <v>0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AC'!$B$1,'WA LI Conv'!H54,'WA LI Conv'!K54)*'WA LI Conv'!B54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36"/>
      <c r="AN54" s="36"/>
      <c r="AO54" s="36"/>
      <c r="AP54" s="36"/>
      <c r="AQ54" s="36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AC'!$E$4:$I$43,4)*'WA LI Conv'!G55,IF(D55="Winter",VLOOKUP('WA LI Conv'!H55,'NG AC'!$E$3:$I$43,5)*'WA LI Conv'!G55,IF(D55="NA",0,0)))</f>
        <v>0</v>
      </c>
      <c r="N55" s="67">
        <f t="shared" si="0"/>
        <v>0</v>
      </c>
      <c r="O55" s="67">
        <f t="shared" si="1"/>
        <v>0</v>
      </c>
      <c r="P55" s="67">
        <f t="shared" si="2"/>
        <v>0</v>
      </c>
      <c r="Q55" s="67">
        <f t="shared" si="3"/>
        <v>0</v>
      </c>
      <c r="R55" s="68" t="e">
        <f>(L55+M55+(PV('NG AC'!$B$1,'WA LI Conv'!H55,'WA LI Conv'!K55)*-1)+'WA LI Conv'!J55)/'WA LI Conv'!E55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>
        <f t="shared" si="9"/>
        <v>0</v>
      </c>
      <c r="Y55" s="67">
        <f t="shared" si="10"/>
        <v>0</v>
      </c>
      <c r="Z55" s="67">
        <f t="shared" si="11"/>
        <v>0</v>
      </c>
      <c r="AA55" s="67">
        <f t="shared" si="12"/>
        <v>0</v>
      </c>
      <c r="AB55" s="63">
        <v>0</v>
      </c>
      <c r="AC55" s="67">
        <f t="shared" si="13"/>
        <v>0</v>
      </c>
      <c r="AD55" s="67">
        <f t="shared" si="14"/>
        <v>0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AC'!$B$1,'WA LI Conv'!H55,'WA LI Conv'!K55)*'WA LI Conv'!B55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36"/>
      <c r="AN55" s="36"/>
      <c r="AO55" s="36"/>
      <c r="AP55" s="36"/>
      <c r="AQ55" s="36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AC'!$E$4:$I$43,4)*'WA LI Conv'!G56,IF(D56="Winter",VLOOKUP('WA LI Conv'!H56,'NG AC'!$E$3:$I$43,5)*'WA LI Conv'!G56,IF(D56="NA",0,0)))</f>
        <v>0</v>
      </c>
      <c r="N56" s="67">
        <f t="shared" si="0"/>
        <v>0</v>
      </c>
      <c r="O56" s="67">
        <f t="shared" si="1"/>
        <v>0</v>
      </c>
      <c r="P56" s="67">
        <f t="shared" si="2"/>
        <v>0</v>
      </c>
      <c r="Q56" s="67">
        <f t="shared" si="3"/>
        <v>0</v>
      </c>
      <c r="R56" s="68" t="e">
        <f>(L56+M56+(PV('NG AC'!$B$1,'WA LI Conv'!H56,'WA LI Conv'!K56)*-1)+'WA LI Conv'!J56)/'WA LI Conv'!E56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>
        <f t="shared" si="9"/>
        <v>0</v>
      </c>
      <c r="Y56" s="67">
        <f t="shared" si="10"/>
        <v>0</v>
      </c>
      <c r="Z56" s="67">
        <f t="shared" si="11"/>
        <v>0</v>
      </c>
      <c r="AA56" s="67">
        <f t="shared" si="12"/>
        <v>0</v>
      </c>
      <c r="AB56" s="63">
        <v>0</v>
      </c>
      <c r="AC56" s="67">
        <f t="shared" si="13"/>
        <v>0</v>
      </c>
      <c r="AD56" s="67">
        <f t="shared" si="14"/>
        <v>0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AC'!$B$1,'WA LI Conv'!H56,'WA LI Conv'!K56)*'WA LI Conv'!B56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36"/>
      <c r="AN56" s="36"/>
      <c r="AO56" s="36"/>
      <c r="AP56" s="36"/>
      <c r="AQ56" s="36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AC'!$E$4:$I$43,4)*'WA LI Conv'!G57,IF(D57="Winter",VLOOKUP('WA LI Conv'!H57,'NG AC'!$E$3:$I$43,5)*'WA LI Conv'!G57,IF(D57="NA",0,0)))</f>
        <v>0</v>
      </c>
      <c r="N57" s="67">
        <f t="shared" si="0"/>
        <v>0</v>
      </c>
      <c r="O57" s="67">
        <f t="shared" si="1"/>
        <v>0</v>
      </c>
      <c r="P57" s="67">
        <f t="shared" si="2"/>
        <v>0</v>
      </c>
      <c r="Q57" s="67">
        <f t="shared" si="3"/>
        <v>0</v>
      </c>
      <c r="R57" s="68" t="e">
        <f>(L57+M57+(PV('NG AC'!$B$1,'WA LI Conv'!H57,'WA LI Conv'!K57)*-1)+'WA LI Conv'!J57)/'WA LI Conv'!E57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>
        <f t="shared" si="9"/>
        <v>0</v>
      </c>
      <c r="Y57" s="67">
        <f t="shared" si="10"/>
        <v>0</v>
      </c>
      <c r="Z57" s="67">
        <f t="shared" si="11"/>
        <v>0</v>
      </c>
      <c r="AA57" s="67">
        <f t="shared" si="12"/>
        <v>0</v>
      </c>
      <c r="AB57" s="63">
        <v>0</v>
      </c>
      <c r="AC57" s="67">
        <f t="shared" si="13"/>
        <v>0</v>
      </c>
      <c r="AD57" s="67">
        <f t="shared" si="14"/>
        <v>0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AC'!$B$1,'WA LI Conv'!H57,'WA LI Conv'!K57)*'WA LI Conv'!B57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36"/>
      <c r="AN57" s="36"/>
      <c r="AO57" s="36"/>
      <c r="AP57" s="36"/>
      <c r="AQ57" s="36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AC'!$E$4:$I$43,4)*'WA LI Conv'!G58,IF(D58="Winter",VLOOKUP('WA LI Conv'!H58,'NG AC'!$E$3:$I$43,5)*'WA LI Conv'!G58,IF(D58="NA",0,0)))</f>
        <v>0</v>
      </c>
      <c r="N58" s="67">
        <f t="shared" si="0"/>
        <v>0</v>
      </c>
      <c r="O58" s="67">
        <f t="shared" si="1"/>
        <v>0</v>
      </c>
      <c r="P58" s="67">
        <f t="shared" si="2"/>
        <v>0</v>
      </c>
      <c r="Q58" s="67">
        <f t="shared" si="3"/>
        <v>0</v>
      </c>
      <c r="R58" s="68" t="e">
        <f>(L58+M58+(PV('NG AC'!$B$1,'WA LI Conv'!H58,'WA LI Conv'!K58)*-1)+'WA LI Conv'!J58)/'WA LI Conv'!E58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>
        <f t="shared" si="9"/>
        <v>0</v>
      </c>
      <c r="Y58" s="67">
        <f t="shared" si="10"/>
        <v>0</v>
      </c>
      <c r="Z58" s="67">
        <f t="shared" si="11"/>
        <v>0</v>
      </c>
      <c r="AA58" s="67">
        <f t="shared" si="12"/>
        <v>0</v>
      </c>
      <c r="AB58" s="63">
        <v>0</v>
      </c>
      <c r="AC58" s="67">
        <f t="shared" si="13"/>
        <v>0</v>
      </c>
      <c r="AD58" s="67">
        <f t="shared" si="14"/>
        <v>0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AC'!$B$1,'WA LI Conv'!H58,'WA LI Conv'!K58)*'WA LI Conv'!B58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36"/>
      <c r="AN58" s="36"/>
      <c r="AO58" s="36"/>
      <c r="AP58" s="36"/>
      <c r="AQ58" s="36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AC'!$E$4:$I$43,4)*'WA LI Conv'!G59,IF(D59="Winter",VLOOKUP('WA LI Conv'!H59,'NG AC'!$E$3:$I$43,5)*'WA LI Conv'!G59,IF(D59="NA",0,0)))</f>
        <v>0</v>
      </c>
      <c r="N59" s="67">
        <f t="shared" si="0"/>
        <v>0</v>
      </c>
      <c r="O59" s="67">
        <f t="shared" si="1"/>
        <v>0</v>
      </c>
      <c r="P59" s="67">
        <f t="shared" si="2"/>
        <v>0</v>
      </c>
      <c r="Q59" s="67">
        <f t="shared" si="3"/>
        <v>0</v>
      </c>
      <c r="R59" s="68" t="e">
        <f>(L59+M59+(PV('NG AC'!$B$1,'WA LI Conv'!H59,'WA LI Conv'!K59)*-1)+'WA LI Conv'!J59)/'WA LI Conv'!E59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>
        <f t="shared" si="9"/>
        <v>0</v>
      </c>
      <c r="Y59" s="67">
        <f t="shared" si="10"/>
        <v>0</v>
      </c>
      <c r="Z59" s="67">
        <f t="shared" si="11"/>
        <v>0</v>
      </c>
      <c r="AA59" s="67">
        <f t="shared" si="12"/>
        <v>0</v>
      </c>
      <c r="AB59" s="63">
        <v>0</v>
      </c>
      <c r="AC59" s="67">
        <f t="shared" si="13"/>
        <v>0</v>
      </c>
      <c r="AD59" s="67">
        <f t="shared" si="14"/>
        <v>0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AC'!$B$1,'WA LI Conv'!H59,'WA LI Conv'!K59)*'WA LI Conv'!B59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36"/>
      <c r="AN59" s="36"/>
      <c r="AO59" s="36"/>
      <c r="AP59" s="36"/>
      <c r="AQ59" s="36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AC'!$E$4:$I$43,4)*'WA LI Conv'!G60,IF(D60="Winter",VLOOKUP('WA LI Conv'!H60,'NG AC'!$E$3:$I$43,5)*'WA LI Conv'!G60,IF(D60="NA",0,0)))</f>
        <v>0</v>
      </c>
      <c r="N60" s="67">
        <f t="shared" si="0"/>
        <v>0</v>
      </c>
      <c r="O60" s="67">
        <f t="shared" si="1"/>
        <v>0</v>
      </c>
      <c r="P60" s="67">
        <f t="shared" si="2"/>
        <v>0</v>
      </c>
      <c r="Q60" s="67">
        <f t="shared" si="3"/>
        <v>0</v>
      </c>
      <c r="R60" s="68" t="e">
        <f>(L60+M60+(PV('NG AC'!$B$1,'WA LI Conv'!H60,'WA LI Conv'!K60)*-1)+'WA LI Conv'!J60)/'WA LI Conv'!E60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>
        <f t="shared" si="9"/>
        <v>0</v>
      </c>
      <c r="Y60" s="67">
        <f t="shared" si="10"/>
        <v>0</v>
      </c>
      <c r="Z60" s="67">
        <f t="shared" si="11"/>
        <v>0</v>
      </c>
      <c r="AA60" s="67">
        <f t="shared" si="12"/>
        <v>0</v>
      </c>
      <c r="AB60" s="63">
        <v>0</v>
      </c>
      <c r="AC60" s="67">
        <f t="shared" si="13"/>
        <v>0</v>
      </c>
      <c r="AD60" s="67">
        <f t="shared" si="14"/>
        <v>0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AC'!$B$1,'WA LI Conv'!H60,'WA LI Conv'!K60)*'WA LI Conv'!B60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36"/>
      <c r="AN60" s="36"/>
      <c r="AO60" s="36"/>
      <c r="AP60" s="36"/>
      <c r="AQ60" s="36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AC'!$E$4:$I$43,4)*'WA LI Conv'!G61,IF(D61="Winter",VLOOKUP('WA LI Conv'!H61,'NG AC'!$E$3:$I$43,5)*'WA LI Conv'!G61,IF(D61="NA",0,0)))</f>
        <v>0</v>
      </c>
      <c r="N61" s="67">
        <f t="shared" si="0"/>
        <v>0</v>
      </c>
      <c r="O61" s="67">
        <f t="shared" si="1"/>
        <v>0</v>
      </c>
      <c r="P61" s="67">
        <f t="shared" si="2"/>
        <v>0</v>
      </c>
      <c r="Q61" s="67">
        <f t="shared" si="3"/>
        <v>0</v>
      </c>
      <c r="R61" s="68" t="e">
        <f>(L61+M61+(PV('NG AC'!$B$1,'WA LI Conv'!H61,'WA LI Conv'!K61)*-1)+'WA LI Conv'!J61)/'WA LI Conv'!E61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>
        <f t="shared" si="9"/>
        <v>0</v>
      </c>
      <c r="Y61" s="67">
        <f t="shared" si="10"/>
        <v>0</v>
      </c>
      <c r="Z61" s="67">
        <f t="shared" si="11"/>
        <v>0</v>
      </c>
      <c r="AA61" s="67">
        <f t="shared" si="12"/>
        <v>0</v>
      </c>
      <c r="AB61" s="63">
        <v>0</v>
      </c>
      <c r="AC61" s="67">
        <f t="shared" si="13"/>
        <v>0</v>
      </c>
      <c r="AD61" s="67">
        <f t="shared" si="14"/>
        <v>0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AC'!$B$1,'WA LI Conv'!H61,'WA LI Conv'!K61)*'WA LI Conv'!B61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36"/>
      <c r="AN61" s="36"/>
      <c r="AO61" s="36"/>
      <c r="AP61" s="36"/>
      <c r="AQ61" s="36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AC'!$E$4:$I$43,4)*'WA LI Conv'!G62,IF(D62="Winter",VLOOKUP('WA LI Conv'!H62,'NG AC'!$E$3:$I$43,5)*'WA LI Conv'!G62,IF(D62="NA",0,0)))</f>
        <v>0</v>
      </c>
      <c r="N62" s="67">
        <f t="shared" si="0"/>
        <v>0</v>
      </c>
      <c r="O62" s="67">
        <f t="shared" si="1"/>
        <v>0</v>
      </c>
      <c r="P62" s="67">
        <f t="shared" si="2"/>
        <v>0</v>
      </c>
      <c r="Q62" s="67">
        <f t="shared" si="3"/>
        <v>0</v>
      </c>
      <c r="R62" s="68" t="e">
        <f>(L62+M62+(PV('NG AC'!$B$1,'WA LI Conv'!H62,'WA LI Conv'!K62)*-1)+'WA LI Conv'!J62)/'WA LI Conv'!E62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>
        <f t="shared" si="9"/>
        <v>0</v>
      </c>
      <c r="Y62" s="67">
        <f t="shared" si="10"/>
        <v>0</v>
      </c>
      <c r="Z62" s="67">
        <f t="shared" si="11"/>
        <v>0</v>
      </c>
      <c r="AA62" s="67">
        <f t="shared" si="12"/>
        <v>0</v>
      </c>
      <c r="AB62" s="63">
        <v>0</v>
      </c>
      <c r="AC62" s="67">
        <f t="shared" si="13"/>
        <v>0</v>
      </c>
      <c r="AD62" s="67">
        <f t="shared" si="14"/>
        <v>0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AC'!$B$1,'WA LI Conv'!H62,'WA LI Conv'!K62)*'WA LI Conv'!B62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36"/>
      <c r="AN62" s="36"/>
      <c r="AO62" s="36"/>
      <c r="AP62" s="36"/>
      <c r="AQ62" s="36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AC'!$E$4:$I$43,4)*'WA LI Conv'!G63,IF(D63="Winter",VLOOKUP('WA LI Conv'!H63,'NG AC'!$E$3:$I$43,5)*'WA LI Conv'!G63,IF(D63="NA",0,0)))</f>
        <v>0</v>
      </c>
      <c r="N63" s="67">
        <f t="shared" si="0"/>
        <v>0</v>
      </c>
      <c r="O63" s="67">
        <f t="shared" si="1"/>
        <v>0</v>
      </c>
      <c r="P63" s="67">
        <f t="shared" si="2"/>
        <v>0</v>
      </c>
      <c r="Q63" s="67">
        <f t="shared" si="3"/>
        <v>0</v>
      </c>
      <c r="R63" s="68" t="e">
        <f>(L63+M63+(PV('NG AC'!$B$1,'WA LI Conv'!H63,'WA LI Conv'!K63)*-1)+'WA LI Conv'!J63)/'WA LI Conv'!E63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>
        <f t="shared" si="9"/>
        <v>0</v>
      </c>
      <c r="Y63" s="67">
        <f t="shared" si="10"/>
        <v>0</v>
      </c>
      <c r="Z63" s="67">
        <f t="shared" si="11"/>
        <v>0</v>
      </c>
      <c r="AA63" s="67">
        <f t="shared" si="12"/>
        <v>0</v>
      </c>
      <c r="AB63" s="63">
        <v>0</v>
      </c>
      <c r="AC63" s="67">
        <f t="shared" si="13"/>
        <v>0</v>
      </c>
      <c r="AD63" s="67">
        <f t="shared" si="14"/>
        <v>0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AC'!$B$1,'WA LI Conv'!H63,'WA LI Conv'!K63)*'WA LI Conv'!B63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36"/>
      <c r="AN63" s="36"/>
      <c r="AO63" s="36"/>
      <c r="AP63" s="36"/>
      <c r="AQ63" s="36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AC'!$E$4:$I$43,4)*'WA LI Conv'!G64,IF(D64="Winter",VLOOKUP('WA LI Conv'!H64,'NG AC'!$E$3:$I$43,5)*'WA LI Conv'!G64,IF(D64="NA",0,0)))</f>
        <v>0</v>
      </c>
      <c r="N64" s="67">
        <f t="shared" si="0"/>
        <v>0</v>
      </c>
      <c r="O64" s="67">
        <f t="shared" si="1"/>
        <v>0</v>
      </c>
      <c r="P64" s="67">
        <f t="shared" si="2"/>
        <v>0</v>
      </c>
      <c r="Q64" s="67">
        <f t="shared" si="3"/>
        <v>0</v>
      </c>
      <c r="R64" s="68" t="e">
        <f>(L64+M64+(PV('NG AC'!$B$1,'WA LI Conv'!H64,'WA LI Conv'!K64)*-1)+'WA LI Conv'!J64)/'WA LI Conv'!E64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>
        <f t="shared" si="9"/>
        <v>0</v>
      </c>
      <c r="Y64" s="67">
        <f t="shared" si="10"/>
        <v>0</v>
      </c>
      <c r="Z64" s="67">
        <f t="shared" si="11"/>
        <v>0</v>
      </c>
      <c r="AA64" s="67">
        <f t="shared" si="12"/>
        <v>0</v>
      </c>
      <c r="AB64" s="63">
        <v>0</v>
      </c>
      <c r="AC64" s="67">
        <f t="shared" si="13"/>
        <v>0</v>
      </c>
      <c r="AD64" s="67">
        <f t="shared" si="14"/>
        <v>0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AC'!$B$1,'WA LI Conv'!H64,'WA LI Conv'!K64)*'WA LI Conv'!B64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36"/>
      <c r="AN64" s="36"/>
      <c r="AO64" s="36"/>
      <c r="AP64" s="36"/>
      <c r="AQ64" s="36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AC'!$E$4:$I$43,4)*'WA LI Conv'!G65,IF(D65="Winter",VLOOKUP('WA LI Conv'!H65,'NG AC'!$E$3:$I$43,5)*'WA LI Conv'!G65,IF(D65="NA",0,0)))</f>
        <v>0</v>
      </c>
      <c r="N65" s="67">
        <f t="shared" si="0"/>
        <v>0</v>
      </c>
      <c r="O65" s="67">
        <f t="shared" si="1"/>
        <v>0</v>
      </c>
      <c r="P65" s="67">
        <f t="shared" si="2"/>
        <v>0</v>
      </c>
      <c r="Q65" s="67">
        <f t="shared" si="3"/>
        <v>0</v>
      </c>
      <c r="R65" s="68" t="e">
        <f>(L65+M65+(PV('NG AC'!$B$1,'WA LI Conv'!H65,'WA LI Conv'!K65)*-1)+'WA LI Conv'!J65)/'WA LI Conv'!E65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>
        <f t="shared" si="9"/>
        <v>0</v>
      </c>
      <c r="Y65" s="67">
        <f t="shared" si="10"/>
        <v>0</v>
      </c>
      <c r="Z65" s="67">
        <f t="shared" si="11"/>
        <v>0</v>
      </c>
      <c r="AA65" s="67">
        <f t="shared" si="12"/>
        <v>0</v>
      </c>
      <c r="AB65" s="63">
        <v>0</v>
      </c>
      <c r="AC65" s="67">
        <f t="shared" si="13"/>
        <v>0</v>
      </c>
      <c r="AD65" s="67">
        <f t="shared" si="14"/>
        <v>0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AC'!$B$1,'WA LI Conv'!H65,'WA LI Conv'!K65)*'WA LI Conv'!B65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36"/>
      <c r="AN65" s="36"/>
      <c r="AO65" s="36"/>
      <c r="AP65" s="36"/>
      <c r="AQ65" s="36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AC'!$E$4:$I$43,4)*'WA LI Conv'!G66,IF(D66="Winter",VLOOKUP('WA LI Conv'!H66,'NG AC'!$E$3:$I$43,5)*'WA LI Conv'!G66,IF(D66="NA",0,0)))</f>
        <v>0</v>
      </c>
      <c r="N66" s="67">
        <f t="shared" si="0"/>
        <v>0</v>
      </c>
      <c r="O66" s="67">
        <f t="shared" si="1"/>
        <v>0</v>
      </c>
      <c r="P66" s="67">
        <f t="shared" si="2"/>
        <v>0</v>
      </c>
      <c r="Q66" s="67">
        <f t="shared" si="3"/>
        <v>0</v>
      </c>
      <c r="R66" s="68" t="e">
        <f>(L66+M66+(PV('NG AC'!$B$1,'WA LI Conv'!H66,'WA LI Conv'!K66)*-1)+'WA LI Conv'!J66)/'WA LI Conv'!E66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>
        <f t="shared" si="9"/>
        <v>0</v>
      </c>
      <c r="Y66" s="67">
        <f t="shared" si="10"/>
        <v>0</v>
      </c>
      <c r="Z66" s="67">
        <f t="shared" si="11"/>
        <v>0</v>
      </c>
      <c r="AA66" s="67">
        <f t="shared" si="12"/>
        <v>0</v>
      </c>
      <c r="AB66" s="63">
        <v>0</v>
      </c>
      <c r="AC66" s="67">
        <f t="shared" si="13"/>
        <v>0</v>
      </c>
      <c r="AD66" s="67">
        <f t="shared" si="14"/>
        <v>0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AC'!$B$1,'WA LI Conv'!H66,'WA LI Conv'!K66)*'WA LI Conv'!B66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36"/>
      <c r="AN66" s="36"/>
      <c r="AO66" s="36"/>
      <c r="AP66" s="36"/>
      <c r="AQ66" s="36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AC'!$E$4:$I$43,4)*'WA LI Conv'!G67,IF(D67="Winter",VLOOKUP('WA LI Conv'!H67,'NG AC'!$E$3:$I$43,5)*'WA LI Conv'!G67,IF(D67="NA",0,0)))</f>
        <v>0</v>
      </c>
      <c r="N67" s="67">
        <f t="shared" si="0"/>
        <v>0</v>
      </c>
      <c r="O67" s="67">
        <f t="shared" si="1"/>
        <v>0</v>
      </c>
      <c r="P67" s="67">
        <f t="shared" si="2"/>
        <v>0</v>
      </c>
      <c r="Q67" s="67">
        <f t="shared" si="3"/>
        <v>0</v>
      </c>
      <c r="R67" s="68" t="e">
        <f>(L67+M67+(PV('NG AC'!$B$1,'WA LI Conv'!H67,'WA LI Conv'!K67)*-1)+'WA LI Conv'!J67)/'WA LI Conv'!E67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>
        <f t="shared" si="9"/>
        <v>0</v>
      </c>
      <c r="Y67" s="67">
        <f t="shared" si="10"/>
        <v>0</v>
      </c>
      <c r="Z67" s="67">
        <f t="shared" si="11"/>
        <v>0</v>
      </c>
      <c r="AA67" s="67">
        <f t="shared" si="12"/>
        <v>0</v>
      </c>
      <c r="AB67" s="63">
        <v>0</v>
      </c>
      <c r="AC67" s="67">
        <f t="shared" si="13"/>
        <v>0</v>
      </c>
      <c r="AD67" s="67">
        <f t="shared" si="14"/>
        <v>0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AC'!$B$1,'WA LI Conv'!H67,'WA LI Conv'!K67)*'WA LI Conv'!B67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36"/>
      <c r="AN67" s="36"/>
      <c r="AO67" s="36"/>
      <c r="AP67" s="36"/>
      <c r="AQ67" s="36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AC'!$E$4:$I$43,4)*'WA LI Conv'!G68,IF(D68="Winter",VLOOKUP('WA LI Conv'!H68,'NG AC'!$E$3:$I$43,5)*'WA LI Conv'!G68,IF(D68="NA",0,0)))</f>
        <v>0</v>
      </c>
      <c r="N68" s="67">
        <f t="shared" si="0"/>
        <v>0</v>
      </c>
      <c r="O68" s="67">
        <f t="shared" si="1"/>
        <v>0</v>
      </c>
      <c r="P68" s="67">
        <f t="shared" si="2"/>
        <v>0</v>
      </c>
      <c r="Q68" s="67">
        <f t="shared" si="3"/>
        <v>0</v>
      </c>
      <c r="R68" s="68" t="e">
        <f>(L68+M68+(PV('NG AC'!$B$1,'WA LI Conv'!H68,'WA LI Conv'!K68)*-1)+'WA LI Conv'!J68)/'WA LI Conv'!E68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>
        <f t="shared" si="9"/>
        <v>0</v>
      </c>
      <c r="Y68" s="67">
        <f t="shared" si="10"/>
        <v>0</v>
      </c>
      <c r="Z68" s="67">
        <f t="shared" si="11"/>
        <v>0</v>
      </c>
      <c r="AA68" s="67">
        <f t="shared" si="12"/>
        <v>0</v>
      </c>
      <c r="AB68" s="63">
        <v>0</v>
      </c>
      <c r="AC68" s="67">
        <f t="shared" si="13"/>
        <v>0</v>
      </c>
      <c r="AD68" s="67">
        <f t="shared" si="14"/>
        <v>0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AC'!$B$1,'WA LI Conv'!H68,'WA LI Conv'!K68)*'WA LI Conv'!B68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36"/>
      <c r="AN68" s="36"/>
      <c r="AO68" s="36"/>
      <c r="AP68" s="36"/>
      <c r="AQ68" s="36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AC'!$E$4:$I$43,4)*'WA LI Conv'!G69,IF(D69="Winter",VLOOKUP('WA LI Conv'!H69,'NG AC'!$E$3:$I$43,5)*'WA LI Conv'!G69,IF(D69="NA",0,0)))</f>
        <v>0</v>
      </c>
      <c r="N69" s="67">
        <f t="shared" ref="N69:N102" si="20">E69</f>
        <v>0</v>
      </c>
      <c r="O69" s="67">
        <f t="shared" ref="O69:O102" si="21">E69-N69</f>
        <v>0</v>
      </c>
      <c r="P69" s="67">
        <f t="shared" ref="P69:P102" si="22">I69</f>
        <v>0</v>
      </c>
      <c r="Q69" s="67">
        <f t="shared" ref="Q69:Q102" si="23">I69-P69</f>
        <v>0</v>
      </c>
      <c r="R69" s="68" t="e">
        <f>(L69+M69+(PV('NG AC'!$B$1,'WA LI Conv'!H69,'WA LI Conv'!K69)*-1)+'WA LI Conv'!J69)/'WA LI Conv'!E69</f>
        <v>#DIV/0!</v>
      </c>
      <c r="S69" s="68" t="e">
        <f t="shared" ref="S69:S102" si="24">((L69+M69)/1.1)/I69</f>
        <v>#DIV/0!</v>
      </c>
      <c r="T69" s="69">
        <f t="shared" ref="T69:T102" si="25">F69*B69</f>
        <v>0</v>
      </c>
      <c r="U69" s="68">
        <f t="shared" ref="U69:U102" si="26">G69*B69</f>
        <v>0</v>
      </c>
      <c r="V69" s="68">
        <f t="shared" ref="V69:V102" si="27">L69*B69</f>
        <v>0</v>
      </c>
      <c r="W69" s="68">
        <f t="shared" ref="W69:W102" si="28">M69*B69</f>
        <v>0</v>
      </c>
      <c r="X69" s="67">
        <f t="shared" ref="X69:X102" si="29">B69*N69</f>
        <v>0</v>
      </c>
      <c r="Y69" s="67">
        <f t="shared" ref="Y69:Y102" si="30">O69*B69</f>
        <v>0</v>
      </c>
      <c r="Z69" s="67">
        <f t="shared" ref="Z69:Z102" si="31">B69*P69</f>
        <v>0</v>
      </c>
      <c r="AA69" s="67">
        <f t="shared" ref="AA69:AA102" si="32">B69*Q69</f>
        <v>0</v>
      </c>
      <c r="AB69" s="63">
        <v>0</v>
      </c>
      <c r="AC69" s="67">
        <f t="shared" ref="AC69:AC103" si="33">IF(U69&gt;0,AB69*(L69/(L69+M69)),AB69)</f>
        <v>0</v>
      </c>
      <c r="AD69" s="67">
        <f t="shared" ref="AD69:AD102" si="34">AB69-AC69</f>
        <v>0</v>
      </c>
      <c r="AE69" s="67">
        <f t="shared" ref="AE69:AE102" si="35">J69*B69</f>
        <v>0</v>
      </c>
      <c r="AF69" s="67" t="e">
        <f t="shared" ref="AF69:AF102" si="36">IF(G69&lt;0,J69*B69,AE69*(L69/(L69+M69)))</f>
        <v>#DIV/0!</v>
      </c>
      <c r="AG69" s="67" t="e">
        <f t="shared" ref="AG69:AG102" si="37">AE69-AF69</f>
        <v>#DIV/0!</v>
      </c>
      <c r="AH69" s="66">
        <f>-PV('NG AC'!$B$1,'WA LI Conv'!H69,'WA LI Conv'!K69)*'WA LI Conv'!B69</f>
        <v>0</v>
      </c>
      <c r="AI69" s="67" t="e">
        <f t="shared" ref="AI69:AI102" si="38">AH69*(L69/(L69+M69))</f>
        <v>#DIV/0!</v>
      </c>
      <c r="AJ69" s="67" t="e">
        <f t="shared" ref="AJ69:AJ102" si="39">AH69-AI69</f>
        <v>#DIV/0!</v>
      </c>
      <c r="AK69" s="66">
        <f>B69*F69*H69*'Electric AC'!$BE$1</f>
        <v>0</v>
      </c>
      <c r="AL69" s="67">
        <f>B69*G69*H69*'Electric AC'!$BE$33</f>
        <v>0</v>
      </c>
      <c r="AM69" s="36"/>
      <c r="AN69" s="36"/>
      <c r="AO69" s="36"/>
      <c r="AP69" s="36"/>
      <c r="AQ69" s="36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AC'!$E$4:$I$43,4)*'WA LI Conv'!G70,IF(D70="Winter",VLOOKUP('WA LI Conv'!H70,'NG AC'!$E$3:$I$43,5)*'WA LI Conv'!G70,IF(D70="NA",0,0)))</f>
        <v>0</v>
      </c>
      <c r="N70" s="67">
        <f t="shared" si="20"/>
        <v>0</v>
      </c>
      <c r="O70" s="67">
        <f t="shared" si="21"/>
        <v>0</v>
      </c>
      <c r="P70" s="67">
        <f t="shared" si="22"/>
        <v>0</v>
      </c>
      <c r="Q70" s="67">
        <f t="shared" si="23"/>
        <v>0</v>
      </c>
      <c r="R70" s="68" t="e">
        <f>(L70+M70+(PV('NG AC'!$B$1,'WA LI Conv'!H70,'WA LI Conv'!K70)*-1)+'WA LI Conv'!J70)/'WA LI Conv'!E70</f>
        <v>#DIV/0!</v>
      </c>
      <c r="S70" s="68" t="e">
        <f t="shared" si="24"/>
        <v>#DIV/0!</v>
      </c>
      <c r="T70" s="69">
        <f t="shared" si="25"/>
        <v>0</v>
      </c>
      <c r="U70" s="68">
        <f t="shared" si="26"/>
        <v>0</v>
      </c>
      <c r="V70" s="68">
        <f t="shared" si="27"/>
        <v>0</v>
      </c>
      <c r="W70" s="68">
        <f t="shared" si="28"/>
        <v>0</v>
      </c>
      <c r="X70" s="67">
        <f t="shared" si="29"/>
        <v>0</v>
      </c>
      <c r="Y70" s="67">
        <f t="shared" si="30"/>
        <v>0</v>
      </c>
      <c r="Z70" s="67">
        <f t="shared" si="31"/>
        <v>0</v>
      </c>
      <c r="AA70" s="67">
        <f t="shared" si="32"/>
        <v>0</v>
      </c>
      <c r="AB70" s="63">
        <v>0</v>
      </c>
      <c r="AC70" s="67">
        <f t="shared" si="33"/>
        <v>0</v>
      </c>
      <c r="AD70" s="67">
        <f t="shared" si="34"/>
        <v>0</v>
      </c>
      <c r="AE70" s="67">
        <f t="shared" si="35"/>
        <v>0</v>
      </c>
      <c r="AF70" s="67" t="e">
        <f t="shared" si="36"/>
        <v>#DIV/0!</v>
      </c>
      <c r="AG70" s="67" t="e">
        <f t="shared" si="37"/>
        <v>#DIV/0!</v>
      </c>
      <c r="AH70" s="66">
        <f>-PV('NG AC'!$B$1,'WA LI Conv'!H70,'WA LI Conv'!K70)*'WA LI Conv'!B70</f>
        <v>0</v>
      </c>
      <c r="AI70" s="67" t="e">
        <f t="shared" si="38"/>
        <v>#DIV/0!</v>
      </c>
      <c r="AJ70" s="67" t="e">
        <f t="shared" si="39"/>
        <v>#DIV/0!</v>
      </c>
      <c r="AK70" s="66">
        <f>B70*F70*H70*'Electric AC'!$BE$1</f>
        <v>0</v>
      </c>
      <c r="AL70" s="67">
        <f>B70*G70*H70*'Electric AC'!$BE$33</f>
        <v>0</v>
      </c>
      <c r="AM70" s="36"/>
      <c r="AN70" s="36"/>
      <c r="AO70" s="36"/>
      <c r="AP70" s="36"/>
      <c r="AQ70" s="36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AC'!$E$4:$I$43,4)*'WA LI Conv'!G71,IF(D71="Winter",VLOOKUP('WA LI Conv'!H71,'NG AC'!$E$3:$I$43,5)*'WA LI Conv'!G71,IF(D71="NA",0,0)))</f>
        <v>0</v>
      </c>
      <c r="N71" s="67">
        <f t="shared" si="20"/>
        <v>0</v>
      </c>
      <c r="O71" s="67">
        <f t="shared" si="21"/>
        <v>0</v>
      </c>
      <c r="P71" s="67">
        <f t="shared" si="22"/>
        <v>0</v>
      </c>
      <c r="Q71" s="67">
        <f t="shared" si="23"/>
        <v>0</v>
      </c>
      <c r="R71" s="68" t="e">
        <f>(L71+M71+(PV('NG AC'!$B$1,'WA LI Conv'!H71,'WA LI Conv'!K71)*-1)+'WA LI Conv'!J71)/'WA LI Conv'!E71</f>
        <v>#DIV/0!</v>
      </c>
      <c r="S71" s="68" t="e">
        <f t="shared" si="24"/>
        <v>#DIV/0!</v>
      </c>
      <c r="T71" s="69">
        <f t="shared" si="25"/>
        <v>0</v>
      </c>
      <c r="U71" s="68">
        <f t="shared" si="26"/>
        <v>0</v>
      </c>
      <c r="V71" s="68">
        <f t="shared" si="27"/>
        <v>0</v>
      </c>
      <c r="W71" s="68">
        <f t="shared" si="28"/>
        <v>0</v>
      </c>
      <c r="X71" s="67">
        <f t="shared" si="29"/>
        <v>0</v>
      </c>
      <c r="Y71" s="67">
        <f t="shared" si="30"/>
        <v>0</v>
      </c>
      <c r="Z71" s="67">
        <f t="shared" si="31"/>
        <v>0</v>
      </c>
      <c r="AA71" s="67">
        <f t="shared" si="32"/>
        <v>0</v>
      </c>
      <c r="AB71" s="63">
        <v>0</v>
      </c>
      <c r="AC71" s="67">
        <f t="shared" si="33"/>
        <v>0</v>
      </c>
      <c r="AD71" s="67">
        <f t="shared" si="34"/>
        <v>0</v>
      </c>
      <c r="AE71" s="67">
        <f t="shared" si="35"/>
        <v>0</v>
      </c>
      <c r="AF71" s="67" t="e">
        <f t="shared" si="36"/>
        <v>#DIV/0!</v>
      </c>
      <c r="AG71" s="67" t="e">
        <f t="shared" si="37"/>
        <v>#DIV/0!</v>
      </c>
      <c r="AH71" s="66">
        <f>-PV('NG AC'!$B$1,'WA LI Conv'!H71,'WA LI Conv'!K71)*'WA LI Conv'!B71</f>
        <v>0</v>
      </c>
      <c r="AI71" s="67" t="e">
        <f t="shared" si="38"/>
        <v>#DIV/0!</v>
      </c>
      <c r="AJ71" s="67" t="e">
        <f t="shared" si="39"/>
        <v>#DIV/0!</v>
      </c>
      <c r="AK71" s="66">
        <f>B71*F71*H71*'Electric AC'!$BE$1</f>
        <v>0</v>
      </c>
      <c r="AL71" s="67">
        <f>B71*G71*H71*'Electric AC'!$BE$33</f>
        <v>0</v>
      </c>
      <c r="AM71" s="36"/>
      <c r="AN71" s="36"/>
      <c r="AO71" s="36"/>
      <c r="AP71" s="36"/>
      <c r="AQ71" s="36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AC'!$E$4:$I$43,4)*'WA LI Conv'!G72,IF(D72="Winter",VLOOKUP('WA LI Conv'!H72,'NG AC'!$E$3:$I$43,5)*'WA LI Conv'!G72,IF(D72="NA",0,0)))</f>
        <v>0</v>
      </c>
      <c r="N72" s="67">
        <f t="shared" si="20"/>
        <v>0</v>
      </c>
      <c r="O72" s="67">
        <f t="shared" si="21"/>
        <v>0</v>
      </c>
      <c r="P72" s="67">
        <f t="shared" si="22"/>
        <v>0</v>
      </c>
      <c r="Q72" s="67">
        <f t="shared" si="23"/>
        <v>0</v>
      </c>
      <c r="R72" s="68" t="e">
        <f>(L72+M72+(PV('NG AC'!$B$1,'WA LI Conv'!H72,'WA LI Conv'!K72)*-1)+'WA LI Conv'!J72)/'WA LI Conv'!E72</f>
        <v>#DIV/0!</v>
      </c>
      <c r="S72" s="68" t="e">
        <f t="shared" si="24"/>
        <v>#DIV/0!</v>
      </c>
      <c r="T72" s="69">
        <f t="shared" si="25"/>
        <v>0</v>
      </c>
      <c r="U72" s="68">
        <f t="shared" si="26"/>
        <v>0</v>
      </c>
      <c r="V72" s="68">
        <f t="shared" si="27"/>
        <v>0</v>
      </c>
      <c r="W72" s="68">
        <f t="shared" si="28"/>
        <v>0</v>
      </c>
      <c r="X72" s="67">
        <f t="shared" si="29"/>
        <v>0</v>
      </c>
      <c r="Y72" s="67">
        <f t="shared" si="30"/>
        <v>0</v>
      </c>
      <c r="Z72" s="67">
        <f t="shared" si="31"/>
        <v>0</v>
      </c>
      <c r="AA72" s="67">
        <f t="shared" si="32"/>
        <v>0</v>
      </c>
      <c r="AB72" s="63">
        <v>0</v>
      </c>
      <c r="AC72" s="67">
        <f t="shared" si="33"/>
        <v>0</v>
      </c>
      <c r="AD72" s="67">
        <f t="shared" si="34"/>
        <v>0</v>
      </c>
      <c r="AE72" s="67">
        <f t="shared" si="35"/>
        <v>0</v>
      </c>
      <c r="AF72" s="67" t="e">
        <f t="shared" si="36"/>
        <v>#DIV/0!</v>
      </c>
      <c r="AG72" s="67" t="e">
        <f t="shared" si="37"/>
        <v>#DIV/0!</v>
      </c>
      <c r="AH72" s="66">
        <f>-PV('NG AC'!$B$1,'WA LI Conv'!H72,'WA LI Conv'!K72)*'WA LI Conv'!B72</f>
        <v>0</v>
      </c>
      <c r="AI72" s="67" t="e">
        <f t="shared" si="38"/>
        <v>#DIV/0!</v>
      </c>
      <c r="AJ72" s="67" t="e">
        <f t="shared" si="39"/>
        <v>#DIV/0!</v>
      </c>
      <c r="AK72" s="66">
        <f>B72*F72*H72*'Electric AC'!$BE$1</f>
        <v>0</v>
      </c>
      <c r="AL72" s="67">
        <f>B72*G72*H72*'Electric AC'!$BE$33</f>
        <v>0</v>
      </c>
      <c r="AM72" s="36"/>
      <c r="AN72" s="36"/>
      <c r="AO72" s="36"/>
      <c r="AP72" s="36"/>
      <c r="AQ72" s="36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AC'!$E$4:$I$43,4)*'WA LI Conv'!G73,IF(D73="Winter",VLOOKUP('WA LI Conv'!H73,'NG AC'!$E$3:$I$43,5)*'WA LI Conv'!G73,IF(D73="NA",0,0)))</f>
        <v>0</v>
      </c>
      <c r="N73" s="67">
        <f t="shared" si="20"/>
        <v>0</v>
      </c>
      <c r="O73" s="67">
        <f t="shared" si="21"/>
        <v>0</v>
      </c>
      <c r="P73" s="67">
        <f t="shared" si="22"/>
        <v>0</v>
      </c>
      <c r="Q73" s="67">
        <f t="shared" si="23"/>
        <v>0</v>
      </c>
      <c r="R73" s="68" t="e">
        <f>(L73+M73+(PV('NG AC'!$B$1,'WA LI Conv'!H73,'WA LI Conv'!K73)*-1)+'WA LI Conv'!J73)/'WA LI Conv'!E73</f>
        <v>#DIV/0!</v>
      </c>
      <c r="S73" s="68" t="e">
        <f t="shared" si="24"/>
        <v>#DIV/0!</v>
      </c>
      <c r="T73" s="69">
        <f t="shared" si="25"/>
        <v>0</v>
      </c>
      <c r="U73" s="68">
        <f t="shared" si="26"/>
        <v>0</v>
      </c>
      <c r="V73" s="68">
        <f t="shared" si="27"/>
        <v>0</v>
      </c>
      <c r="W73" s="68">
        <f t="shared" si="28"/>
        <v>0</v>
      </c>
      <c r="X73" s="67">
        <f t="shared" si="29"/>
        <v>0</v>
      </c>
      <c r="Y73" s="67">
        <f t="shared" si="30"/>
        <v>0</v>
      </c>
      <c r="Z73" s="67">
        <f t="shared" si="31"/>
        <v>0</v>
      </c>
      <c r="AA73" s="67">
        <f t="shared" si="32"/>
        <v>0</v>
      </c>
      <c r="AB73" s="63">
        <v>0</v>
      </c>
      <c r="AC73" s="67">
        <f t="shared" si="33"/>
        <v>0</v>
      </c>
      <c r="AD73" s="67">
        <f t="shared" si="34"/>
        <v>0</v>
      </c>
      <c r="AE73" s="67">
        <f t="shared" si="35"/>
        <v>0</v>
      </c>
      <c r="AF73" s="67" t="e">
        <f t="shared" si="36"/>
        <v>#DIV/0!</v>
      </c>
      <c r="AG73" s="67" t="e">
        <f t="shared" si="37"/>
        <v>#DIV/0!</v>
      </c>
      <c r="AH73" s="66">
        <f>-PV('NG AC'!$B$1,'WA LI Conv'!H73,'WA LI Conv'!K73)*'WA LI Conv'!B73</f>
        <v>0</v>
      </c>
      <c r="AI73" s="67" t="e">
        <f t="shared" si="38"/>
        <v>#DIV/0!</v>
      </c>
      <c r="AJ73" s="67" t="e">
        <f t="shared" si="39"/>
        <v>#DIV/0!</v>
      </c>
      <c r="AK73" s="66">
        <f>B73*F73*H73*'Electric AC'!$BE$1</f>
        <v>0</v>
      </c>
      <c r="AL73" s="67">
        <f>B73*G73*H73*'Electric AC'!$BE$33</f>
        <v>0</v>
      </c>
      <c r="AM73" s="36"/>
      <c r="AN73" s="36"/>
      <c r="AO73" s="36"/>
      <c r="AP73" s="36"/>
      <c r="AQ73" s="36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AC'!$E$4:$I$43,4)*'WA LI Conv'!G74,IF(D74="Winter",VLOOKUP('WA LI Conv'!H74,'NG AC'!$E$3:$I$43,5)*'WA LI Conv'!G74,IF(D74="NA",0,0)))</f>
        <v>0</v>
      </c>
      <c r="N74" s="67">
        <f t="shared" si="20"/>
        <v>0</v>
      </c>
      <c r="O74" s="67">
        <f t="shared" si="21"/>
        <v>0</v>
      </c>
      <c r="P74" s="67">
        <f t="shared" si="22"/>
        <v>0</v>
      </c>
      <c r="Q74" s="67">
        <f t="shared" si="23"/>
        <v>0</v>
      </c>
      <c r="R74" s="68" t="e">
        <f>(L74+M74+(PV('NG AC'!$B$1,'WA LI Conv'!H74,'WA LI Conv'!K74)*-1)+'WA LI Conv'!J74)/'WA LI Conv'!E74</f>
        <v>#DIV/0!</v>
      </c>
      <c r="S74" s="68" t="e">
        <f t="shared" si="24"/>
        <v>#DIV/0!</v>
      </c>
      <c r="T74" s="69">
        <f t="shared" si="25"/>
        <v>0</v>
      </c>
      <c r="U74" s="68">
        <f t="shared" si="26"/>
        <v>0</v>
      </c>
      <c r="V74" s="68">
        <f t="shared" si="27"/>
        <v>0</v>
      </c>
      <c r="W74" s="68">
        <f t="shared" si="28"/>
        <v>0</v>
      </c>
      <c r="X74" s="67">
        <f t="shared" si="29"/>
        <v>0</v>
      </c>
      <c r="Y74" s="67">
        <f t="shared" si="30"/>
        <v>0</v>
      </c>
      <c r="Z74" s="67">
        <f t="shared" si="31"/>
        <v>0</v>
      </c>
      <c r="AA74" s="67">
        <f t="shared" si="32"/>
        <v>0</v>
      </c>
      <c r="AB74" s="63">
        <v>0</v>
      </c>
      <c r="AC74" s="67">
        <f t="shared" si="33"/>
        <v>0</v>
      </c>
      <c r="AD74" s="67">
        <f t="shared" si="34"/>
        <v>0</v>
      </c>
      <c r="AE74" s="67">
        <f t="shared" si="35"/>
        <v>0</v>
      </c>
      <c r="AF74" s="67" t="e">
        <f t="shared" si="36"/>
        <v>#DIV/0!</v>
      </c>
      <c r="AG74" s="67" t="e">
        <f t="shared" si="37"/>
        <v>#DIV/0!</v>
      </c>
      <c r="AH74" s="66">
        <f>-PV('NG AC'!$B$1,'WA LI Conv'!H74,'WA LI Conv'!K74)*'WA LI Conv'!B74</f>
        <v>0</v>
      </c>
      <c r="AI74" s="67" t="e">
        <f t="shared" si="38"/>
        <v>#DIV/0!</v>
      </c>
      <c r="AJ74" s="67" t="e">
        <f t="shared" si="39"/>
        <v>#DIV/0!</v>
      </c>
      <c r="AK74" s="66">
        <f>B74*F74*H74*'Electric AC'!$BE$1</f>
        <v>0</v>
      </c>
      <c r="AL74" s="67">
        <f>B74*G74*H74*'Electric AC'!$BE$33</f>
        <v>0</v>
      </c>
      <c r="AM74" s="36"/>
      <c r="AN74" s="36"/>
      <c r="AO74" s="36"/>
      <c r="AP74" s="36"/>
      <c r="AQ74" s="36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AC'!$E$4:$I$43,4)*'WA LI Conv'!G75,IF(D75="Winter",VLOOKUP('WA LI Conv'!H75,'NG AC'!$E$3:$I$43,5)*'WA LI Conv'!G75,IF(D75="NA",0,0)))</f>
        <v>0</v>
      </c>
      <c r="N75" s="67">
        <f t="shared" si="20"/>
        <v>0</v>
      </c>
      <c r="O75" s="67">
        <f t="shared" si="21"/>
        <v>0</v>
      </c>
      <c r="P75" s="67">
        <f t="shared" si="22"/>
        <v>0</v>
      </c>
      <c r="Q75" s="67">
        <f t="shared" si="23"/>
        <v>0</v>
      </c>
      <c r="R75" s="68" t="e">
        <f>(L75+M75+(PV('NG AC'!$B$1,'WA LI Conv'!H75,'WA LI Conv'!K75)*-1)+'WA LI Conv'!J75)/'WA LI Conv'!E75</f>
        <v>#DIV/0!</v>
      </c>
      <c r="S75" s="68" t="e">
        <f t="shared" si="24"/>
        <v>#DIV/0!</v>
      </c>
      <c r="T75" s="69">
        <f t="shared" si="25"/>
        <v>0</v>
      </c>
      <c r="U75" s="68">
        <f t="shared" si="26"/>
        <v>0</v>
      </c>
      <c r="V75" s="68">
        <f t="shared" si="27"/>
        <v>0</v>
      </c>
      <c r="W75" s="68">
        <f t="shared" si="28"/>
        <v>0</v>
      </c>
      <c r="X75" s="67">
        <f t="shared" si="29"/>
        <v>0</v>
      </c>
      <c r="Y75" s="67">
        <f t="shared" si="30"/>
        <v>0</v>
      </c>
      <c r="Z75" s="67">
        <f t="shared" si="31"/>
        <v>0</v>
      </c>
      <c r="AA75" s="67">
        <f t="shared" si="32"/>
        <v>0</v>
      </c>
      <c r="AB75" s="63">
        <v>0</v>
      </c>
      <c r="AC75" s="67">
        <f t="shared" si="33"/>
        <v>0</v>
      </c>
      <c r="AD75" s="67">
        <f t="shared" si="34"/>
        <v>0</v>
      </c>
      <c r="AE75" s="67">
        <f t="shared" si="35"/>
        <v>0</v>
      </c>
      <c r="AF75" s="67" t="e">
        <f t="shared" si="36"/>
        <v>#DIV/0!</v>
      </c>
      <c r="AG75" s="67" t="e">
        <f t="shared" si="37"/>
        <v>#DIV/0!</v>
      </c>
      <c r="AH75" s="66">
        <f>-PV('NG AC'!$B$1,'WA LI Conv'!H75,'WA LI Conv'!K75)*'WA LI Conv'!B75</f>
        <v>0</v>
      </c>
      <c r="AI75" s="67" t="e">
        <f t="shared" si="38"/>
        <v>#DIV/0!</v>
      </c>
      <c r="AJ75" s="67" t="e">
        <f t="shared" si="39"/>
        <v>#DIV/0!</v>
      </c>
      <c r="AK75" s="66">
        <f>B75*F75*H75*'Electric AC'!$BE$1</f>
        <v>0</v>
      </c>
      <c r="AL75" s="67">
        <f>B75*G75*H75*'Electric AC'!$BE$33</f>
        <v>0</v>
      </c>
      <c r="AM75" s="36"/>
      <c r="AN75" s="36"/>
      <c r="AO75" s="36"/>
      <c r="AP75" s="36"/>
      <c r="AQ75" s="36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AC'!$E$4:$I$43,4)*'WA LI Conv'!G76,IF(D76="Winter",VLOOKUP('WA LI Conv'!H76,'NG AC'!$E$3:$I$43,5)*'WA LI Conv'!G76,IF(D76="NA",0,0)))</f>
        <v>0</v>
      </c>
      <c r="N76" s="67">
        <f t="shared" si="20"/>
        <v>0</v>
      </c>
      <c r="O76" s="67">
        <f t="shared" si="21"/>
        <v>0</v>
      </c>
      <c r="P76" s="67">
        <f t="shared" si="22"/>
        <v>0</v>
      </c>
      <c r="Q76" s="67">
        <f t="shared" si="23"/>
        <v>0</v>
      </c>
      <c r="R76" s="68" t="e">
        <f>(L76+M76+(PV('NG AC'!$B$1,'WA LI Conv'!H76,'WA LI Conv'!K76)*-1)+'WA LI Conv'!J76)/'WA LI Conv'!E76</f>
        <v>#DIV/0!</v>
      </c>
      <c r="S76" s="68" t="e">
        <f t="shared" si="24"/>
        <v>#DIV/0!</v>
      </c>
      <c r="T76" s="69">
        <f t="shared" si="25"/>
        <v>0</v>
      </c>
      <c r="U76" s="68">
        <f t="shared" si="26"/>
        <v>0</v>
      </c>
      <c r="V76" s="68">
        <f t="shared" si="27"/>
        <v>0</v>
      </c>
      <c r="W76" s="68">
        <f t="shared" si="28"/>
        <v>0</v>
      </c>
      <c r="X76" s="67">
        <f t="shared" si="29"/>
        <v>0</v>
      </c>
      <c r="Y76" s="67">
        <f t="shared" si="30"/>
        <v>0</v>
      </c>
      <c r="Z76" s="67">
        <f t="shared" si="31"/>
        <v>0</v>
      </c>
      <c r="AA76" s="67">
        <f t="shared" si="32"/>
        <v>0</v>
      </c>
      <c r="AB76" s="63">
        <v>0</v>
      </c>
      <c r="AC76" s="67">
        <f t="shared" si="33"/>
        <v>0</v>
      </c>
      <c r="AD76" s="67">
        <f t="shared" si="34"/>
        <v>0</v>
      </c>
      <c r="AE76" s="67">
        <f t="shared" si="35"/>
        <v>0</v>
      </c>
      <c r="AF76" s="67" t="e">
        <f t="shared" si="36"/>
        <v>#DIV/0!</v>
      </c>
      <c r="AG76" s="67" t="e">
        <f t="shared" si="37"/>
        <v>#DIV/0!</v>
      </c>
      <c r="AH76" s="66">
        <f>-PV('NG AC'!$B$1,'WA LI Conv'!H76,'WA LI Conv'!K76)*'WA LI Conv'!B76</f>
        <v>0</v>
      </c>
      <c r="AI76" s="67" t="e">
        <f t="shared" si="38"/>
        <v>#DIV/0!</v>
      </c>
      <c r="AJ76" s="67" t="e">
        <f t="shared" si="39"/>
        <v>#DIV/0!</v>
      </c>
      <c r="AK76" s="66">
        <f>B76*F76*H76*'Electric AC'!$BE$1</f>
        <v>0</v>
      </c>
      <c r="AL76" s="67">
        <f>B76*G76*H76*'Electric AC'!$BE$33</f>
        <v>0</v>
      </c>
      <c r="AM76" s="36"/>
      <c r="AN76" s="36"/>
      <c r="AO76" s="36"/>
      <c r="AP76" s="36"/>
      <c r="AQ76" s="36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AC'!$E$4:$I$43,4)*'WA LI Conv'!G77,IF(D77="Winter",VLOOKUP('WA LI Conv'!H77,'NG AC'!$E$3:$I$43,5)*'WA LI Conv'!G77,IF(D77="NA",0,0)))</f>
        <v>0</v>
      </c>
      <c r="N77" s="67">
        <f t="shared" si="20"/>
        <v>0</v>
      </c>
      <c r="O77" s="67">
        <f t="shared" si="21"/>
        <v>0</v>
      </c>
      <c r="P77" s="67">
        <f t="shared" si="22"/>
        <v>0</v>
      </c>
      <c r="Q77" s="67">
        <f t="shared" si="23"/>
        <v>0</v>
      </c>
      <c r="R77" s="68" t="e">
        <f>(L77+M77+(PV('NG AC'!$B$1,'WA LI Conv'!H77,'WA LI Conv'!K77)*-1)+'WA LI Conv'!J77)/'WA LI Conv'!E77</f>
        <v>#DIV/0!</v>
      </c>
      <c r="S77" s="68" t="e">
        <f t="shared" si="24"/>
        <v>#DIV/0!</v>
      </c>
      <c r="T77" s="69">
        <f t="shared" si="25"/>
        <v>0</v>
      </c>
      <c r="U77" s="68">
        <f t="shared" si="26"/>
        <v>0</v>
      </c>
      <c r="V77" s="68">
        <f t="shared" si="27"/>
        <v>0</v>
      </c>
      <c r="W77" s="68">
        <f t="shared" si="28"/>
        <v>0</v>
      </c>
      <c r="X77" s="67">
        <f t="shared" si="29"/>
        <v>0</v>
      </c>
      <c r="Y77" s="67">
        <f t="shared" si="30"/>
        <v>0</v>
      </c>
      <c r="Z77" s="67">
        <f t="shared" si="31"/>
        <v>0</v>
      </c>
      <c r="AA77" s="67">
        <f t="shared" si="32"/>
        <v>0</v>
      </c>
      <c r="AB77" s="63">
        <v>0</v>
      </c>
      <c r="AC77" s="67">
        <f t="shared" si="33"/>
        <v>0</v>
      </c>
      <c r="AD77" s="67">
        <f t="shared" si="34"/>
        <v>0</v>
      </c>
      <c r="AE77" s="67">
        <f t="shared" si="35"/>
        <v>0</v>
      </c>
      <c r="AF77" s="67" t="e">
        <f t="shared" si="36"/>
        <v>#DIV/0!</v>
      </c>
      <c r="AG77" s="67" t="e">
        <f t="shared" si="37"/>
        <v>#DIV/0!</v>
      </c>
      <c r="AH77" s="66">
        <f>-PV('NG AC'!$B$1,'WA LI Conv'!H77,'WA LI Conv'!K77)*'WA LI Conv'!B77</f>
        <v>0</v>
      </c>
      <c r="AI77" s="67" t="e">
        <f t="shared" si="38"/>
        <v>#DIV/0!</v>
      </c>
      <c r="AJ77" s="67" t="e">
        <f t="shared" si="39"/>
        <v>#DIV/0!</v>
      </c>
      <c r="AK77" s="66">
        <f>B77*F77*H77*'Electric AC'!$BE$1</f>
        <v>0</v>
      </c>
      <c r="AL77" s="67">
        <f>B77*G77*H77*'Electric AC'!$BE$33</f>
        <v>0</v>
      </c>
      <c r="AM77" s="36"/>
      <c r="AN77" s="36"/>
      <c r="AO77" s="36"/>
      <c r="AP77" s="36"/>
      <c r="AQ77" s="36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AC'!$E$4:$I$43,4)*'WA LI Conv'!G78,IF(D78="Winter",VLOOKUP('WA LI Conv'!H78,'NG AC'!$E$3:$I$43,5)*'WA LI Conv'!G78,IF(D78="NA",0,0)))</f>
        <v>0</v>
      </c>
      <c r="N78" s="67">
        <f t="shared" si="20"/>
        <v>0</v>
      </c>
      <c r="O78" s="67">
        <f t="shared" si="21"/>
        <v>0</v>
      </c>
      <c r="P78" s="67">
        <f t="shared" si="22"/>
        <v>0</v>
      </c>
      <c r="Q78" s="67">
        <f t="shared" si="23"/>
        <v>0</v>
      </c>
      <c r="R78" s="68" t="e">
        <f>(L78+M78+(PV('NG AC'!$B$1,'WA LI Conv'!H78,'WA LI Conv'!K78)*-1)+'WA LI Conv'!J78)/'WA LI Conv'!E78</f>
        <v>#DIV/0!</v>
      </c>
      <c r="S78" s="68" t="e">
        <f t="shared" si="24"/>
        <v>#DIV/0!</v>
      </c>
      <c r="T78" s="69">
        <f t="shared" si="25"/>
        <v>0</v>
      </c>
      <c r="U78" s="68">
        <f t="shared" si="26"/>
        <v>0</v>
      </c>
      <c r="V78" s="68">
        <f t="shared" si="27"/>
        <v>0</v>
      </c>
      <c r="W78" s="68">
        <f t="shared" si="28"/>
        <v>0</v>
      </c>
      <c r="X78" s="67">
        <f t="shared" si="29"/>
        <v>0</v>
      </c>
      <c r="Y78" s="67">
        <f t="shared" si="30"/>
        <v>0</v>
      </c>
      <c r="Z78" s="67">
        <f t="shared" si="31"/>
        <v>0</v>
      </c>
      <c r="AA78" s="67">
        <f t="shared" si="32"/>
        <v>0</v>
      </c>
      <c r="AB78" s="63">
        <v>0</v>
      </c>
      <c r="AC78" s="67">
        <f t="shared" si="33"/>
        <v>0</v>
      </c>
      <c r="AD78" s="67">
        <f t="shared" si="34"/>
        <v>0</v>
      </c>
      <c r="AE78" s="67">
        <f t="shared" si="35"/>
        <v>0</v>
      </c>
      <c r="AF78" s="67" t="e">
        <f t="shared" si="36"/>
        <v>#DIV/0!</v>
      </c>
      <c r="AG78" s="67" t="e">
        <f t="shared" si="37"/>
        <v>#DIV/0!</v>
      </c>
      <c r="AH78" s="66">
        <f>-PV('NG AC'!$B$1,'WA LI Conv'!H78,'WA LI Conv'!K78)*'WA LI Conv'!B78</f>
        <v>0</v>
      </c>
      <c r="AI78" s="67" t="e">
        <f t="shared" si="38"/>
        <v>#DIV/0!</v>
      </c>
      <c r="AJ78" s="67" t="e">
        <f t="shared" si="39"/>
        <v>#DIV/0!</v>
      </c>
      <c r="AK78" s="66">
        <f>B78*F78*H78*'Electric AC'!$BE$1</f>
        <v>0</v>
      </c>
      <c r="AL78" s="67">
        <f>B78*G78*H78*'Electric AC'!$BE$33</f>
        <v>0</v>
      </c>
      <c r="AM78" s="36"/>
      <c r="AN78" s="36"/>
      <c r="AO78" s="36"/>
      <c r="AP78" s="36"/>
      <c r="AQ78" s="36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AC'!$E$4:$I$43,4)*'WA LI Conv'!G79,IF(D79="Winter",VLOOKUP('WA LI Conv'!H79,'NG AC'!$E$3:$I$43,5)*'WA LI Conv'!G79,IF(D79="NA",0,0)))</f>
        <v>0</v>
      </c>
      <c r="N79" s="67">
        <f t="shared" si="20"/>
        <v>0</v>
      </c>
      <c r="O79" s="67">
        <f t="shared" si="21"/>
        <v>0</v>
      </c>
      <c r="P79" s="67">
        <f t="shared" si="22"/>
        <v>0</v>
      </c>
      <c r="Q79" s="67">
        <f t="shared" si="23"/>
        <v>0</v>
      </c>
      <c r="R79" s="68" t="e">
        <f>(L79+M79+(PV('NG AC'!$B$1,'WA LI Conv'!H79,'WA LI Conv'!K79)*-1)+'WA LI Conv'!J79)/'WA LI Conv'!E79</f>
        <v>#DIV/0!</v>
      </c>
      <c r="S79" s="68" t="e">
        <f t="shared" si="24"/>
        <v>#DIV/0!</v>
      </c>
      <c r="T79" s="69">
        <f t="shared" si="25"/>
        <v>0</v>
      </c>
      <c r="U79" s="68">
        <f t="shared" si="26"/>
        <v>0</v>
      </c>
      <c r="V79" s="68">
        <f t="shared" si="27"/>
        <v>0</v>
      </c>
      <c r="W79" s="68">
        <f t="shared" si="28"/>
        <v>0</v>
      </c>
      <c r="X79" s="67">
        <f t="shared" si="29"/>
        <v>0</v>
      </c>
      <c r="Y79" s="67">
        <f t="shared" si="30"/>
        <v>0</v>
      </c>
      <c r="Z79" s="67">
        <f t="shared" si="31"/>
        <v>0</v>
      </c>
      <c r="AA79" s="67">
        <f t="shared" si="32"/>
        <v>0</v>
      </c>
      <c r="AB79" s="63">
        <v>0</v>
      </c>
      <c r="AC79" s="67">
        <f t="shared" si="33"/>
        <v>0</v>
      </c>
      <c r="AD79" s="67">
        <f t="shared" si="34"/>
        <v>0</v>
      </c>
      <c r="AE79" s="67">
        <f t="shared" si="35"/>
        <v>0</v>
      </c>
      <c r="AF79" s="67" t="e">
        <f t="shared" si="36"/>
        <v>#DIV/0!</v>
      </c>
      <c r="AG79" s="67" t="e">
        <f t="shared" si="37"/>
        <v>#DIV/0!</v>
      </c>
      <c r="AH79" s="66">
        <f>-PV('NG AC'!$B$1,'WA LI Conv'!H79,'WA LI Conv'!K79)*'WA LI Conv'!B79</f>
        <v>0</v>
      </c>
      <c r="AI79" s="67" t="e">
        <f t="shared" si="38"/>
        <v>#DIV/0!</v>
      </c>
      <c r="AJ79" s="67" t="e">
        <f t="shared" si="39"/>
        <v>#DIV/0!</v>
      </c>
      <c r="AK79" s="66">
        <f>B79*F79*H79*'Electric AC'!$BE$1</f>
        <v>0</v>
      </c>
      <c r="AL79" s="67">
        <f>B79*G79*H79*'Electric AC'!$BE$33</f>
        <v>0</v>
      </c>
      <c r="AM79" s="36"/>
      <c r="AN79" s="36"/>
      <c r="AO79" s="36"/>
      <c r="AP79" s="36"/>
      <c r="AQ79" s="36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AC'!$E$4:$I$43,4)*'WA LI Conv'!G80,IF(D80="Winter",VLOOKUP('WA LI Conv'!H80,'NG AC'!$E$3:$I$43,5)*'WA LI Conv'!G80,IF(D80="NA",0,0)))</f>
        <v>0</v>
      </c>
      <c r="N80" s="67">
        <f t="shared" si="20"/>
        <v>0</v>
      </c>
      <c r="O80" s="67">
        <f t="shared" si="21"/>
        <v>0</v>
      </c>
      <c r="P80" s="67">
        <f t="shared" si="22"/>
        <v>0</v>
      </c>
      <c r="Q80" s="67">
        <f t="shared" si="23"/>
        <v>0</v>
      </c>
      <c r="R80" s="68" t="e">
        <f>(L80+M80+(PV('NG AC'!$B$1,'WA LI Conv'!H80,'WA LI Conv'!K80)*-1)+'WA LI Conv'!J80)/'WA LI Conv'!E80</f>
        <v>#DIV/0!</v>
      </c>
      <c r="S80" s="68" t="e">
        <f t="shared" si="24"/>
        <v>#DIV/0!</v>
      </c>
      <c r="T80" s="69">
        <f t="shared" si="25"/>
        <v>0</v>
      </c>
      <c r="U80" s="68">
        <f t="shared" si="26"/>
        <v>0</v>
      </c>
      <c r="V80" s="68">
        <f t="shared" si="27"/>
        <v>0</v>
      </c>
      <c r="W80" s="68">
        <f t="shared" si="28"/>
        <v>0</v>
      </c>
      <c r="X80" s="67">
        <f t="shared" si="29"/>
        <v>0</v>
      </c>
      <c r="Y80" s="67">
        <f t="shared" si="30"/>
        <v>0</v>
      </c>
      <c r="Z80" s="67">
        <f t="shared" si="31"/>
        <v>0</v>
      </c>
      <c r="AA80" s="67">
        <f t="shared" si="32"/>
        <v>0</v>
      </c>
      <c r="AB80" s="63">
        <v>0</v>
      </c>
      <c r="AC80" s="67">
        <f t="shared" si="33"/>
        <v>0</v>
      </c>
      <c r="AD80" s="67">
        <f t="shared" si="34"/>
        <v>0</v>
      </c>
      <c r="AE80" s="67">
        <f t="shared" si="35"/>
        <v>0</v>
      </c>
      <c r="AF80" s="67" t="e">
        <f t="shared" si="36"/>
        <v>#DIV/0!</v>
      </c>
      <c r="AG80" s="67" t="e">
        <f t="shared" si="37"/>
        <v>#DIV/0!</v>
      </c>
      <c r="AH80" s="66">
        <f>-PV('NG AC'!$B$1,'WA LI Conv'!H80,'WA LI Conv'!K80)*'WA LI Conv'!B80</f>
        <v>0</v>
      </c>
      <c r="AI80" s="67" t="e">
        <f t="shared" si="38"/>
        <v>#DIV/0!</v>
      </c>
      <c r="AJ80" s="67" t="e">
        <f t="shared" si="39"/>
        <v>#DIV/0!</v>
      </c>
      <c r="AK80" s="66">
        <f>B80*F80*H80*'Electric AC'!$BE$1</f>
        <v>0</v>
      </c>
      <c r="AL80" s="67">
        <f>B80*G80*H80*'Electric AC'!$BE$33</f>
        <v>0</v>
      </c>
      <c r="AM80" s="36"/>
      <c r="AN80" s="36"/>
      <c r="AO80" s="36"/>
      <c r="AP80" s="36"/>
      <c r="AQ80" s="36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AC'!$E$4:$I$43,4)*'WA LI Conv'!G81,IF(D81="Winter",VLOOKUP('WA LI Conv'!H81,'NG AC'!$E$3:$I$43,5)*'WA LI Conv'!G81,IF(D81="NA",0,0)))</f>
        <v>0</v>
      </c>
      <c r="N81" s="67">
        <f t="shared" si="20"/>
        <v>0</v>
      </c>
      <c r="O81" s="67">
        <f t="shared" si="21"/>
        <v>0</v>
      </c>
      <c r="P81" s="67">
        <f t="shared" si="22"/>
        <v>0</v>
      </c>
      <c r="Q81" s="67">
        <f t="shared" si="23"/>
        <v>0</v>
      </c>
      <c r="R81" s="68" t="e">
        <f>(L81+M81+(PV('NG AC'!$B$1,'WA LI Conv'!H81,'WA LI Conv'!K81)*-1)+'WA LI Conv'!J81)/'WA LI Conv'!E81</f>
        <v>#DIV/0!</v>
      </c>
      <c r="S81" s="68" t="e">
        <f t="shared" si="24"/>
        <v>#DIV/0!</v>
      </c>
      <c r="T81" s="69">
        <f t="shared" si="25"/>
        <v>0</v>
      </c>
      <c r="U81" s="68">
        <f t="shared" si="26"/>
        <v>0</v>
      </c>
      <c r="V81" s="68">
        <f t="shared" si="27"/>
        <v>0</v>
      </c>
      <c r="W81" s="68">
        <f t="shared" si="28"/>
        <v>0</v>
      </c>
      <c r="X81" s="67">
        <f t="shared" si="29"/>
        <v>0</v>
      </c>
      <c r="Y81" s="67">
        <f t="shared" si="30"/>
        <v>0</v>
      </c>
      <c r="Z81" s="67">
        <f t="shared" si="31"/>
        <v>0</v>
      </c>
      <c r="AA81" s="67">
        <f t="shared" si="32"/>
        <v>0</v>
      </c>
      <c r="AB81" s="63">
        <v>0</v>
      </c>
      <c r="AC81" s="67">
        <f t="shared" si="33"/>
        <v>0</v>
      </c>
      <c r="AD81" s="67">
        <f t="shared" si="34"/>
        <v>0</v>
      </c>
      <c r="AE81" s="67">
        <f t="shared" si="35"/>
        <v>0</v>
      </c>
      <c r="AF81" s="67" t="e">
        <f t="shared" si="36"/>
        <v>#DIV/0!</v>
      </c>
      <c r="AG81" s="67" t="e">
        <f t="shared" si="37"/>
        <v>#DIV/0!</v>
      </c>
      <c r="AH81" s="66">
        <f>-PV('NG AC'!$B$1,'WA LI Conv'!H81,'WA LI Conv'!K81)*'WA LI Conv'!B81</f>
        <v>0</v>
      </c>
      <c r="AI81" s="67" t="e">
        <f t="shared" si="38"/>
        <v>#DIV/0!</v>
      </c>
      <c r="AJ81" s="67" t="e">
        <f t="shared" si="39"/>
        <v>#DIV/0!</v>
      </c>
      <c r="AK81" s="66">
        <f>B81*F81*H81*'Electric AC'!$BE$1</f>
        <v>0</v>
      </c>
      <c r="AL81" s="67">
        <f>B81*G81*H81*'Electric AC'!$BE$33</f>
        <v>0</v>
      </c>
      <c r="AM81" s="36"/>
      <c r="AN81" s="36"/>
      <c r="AO81" s="36"/>
      <c r="AP81" s="36"/>
      <c r="AQ81" s="36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AC'!$E$4:$I$43,4)*'WA LI Conv'!G82,IF(D82="Winter",VLOOKUP('WA LI Conv'!H82,'NG AC'!$E$3:$I$43,5)*'WA LI Conv'!G82,IF(D82="NA",0,0)))</f>
        <v>0</v>
      </c>
      <c r="N82" s="67">
        <f t="shared" si="20"/>
        <v>0</v>
      </c>
      <c r="O82" s="67">
        <f t="shared" si="21"/>
        <v>0</v>
      </c>
      <c r="P82" s="67">
        <f t="shared" si="22"/>
        <v>0</v>
      </c>
      <c r="Q82" s="67">
        <f t="shared" si="23"/>
        <v>0</v>
      </c>
      <c r="R82" s="68" t="e">
        <f>(L82+M82+(PV('NG AC'!$B$1,'WA LI Conv'!H82,'WA LI Conv'!K82)*-1)+'WA LI Conv'!J82)/'WA LI Conv'!E82</f>
        <v>#DIV/0!</v>
      </c>
      <c r="S82" s="68" t="e">
        <f t="shared" si="24"/>
        <v>#DIV/0!</v>
      </c>
      <c r="T82" s="69">
        <f t="shared" si="25"/>
        <v>0</v>
      </c>
      <c r="U82" s="68">
        <f t="shared" si="26"/>
        <v>0</v>
      </c>
      <c r="V82" s="68">
        <f t="shared" si="27"/>
        <v>0</v>
      </c>
      <c r="W82" s="68">
        <f t="shared" si="28"/>
        <v>0</v>
      </c>
      <c r="X82" s="67">
        <f t="shared" si="29"/>
        <v>0</v>
      </c>
      <c r="Y82" s="67">
        <f t="shared" si="30"/>
        <v>0</v>
      </c>
      <c r="Z82" s="67">
        <f t="shared" si="31"/>
        <v>0</v>
      </c>
      <c r="AA82" s="67">
        <f t="shared" si="32"/>
        <v>0</v>
      </c>
      <c r="AB82" s="63">
        <v>0</v>
      </c>
      <c r="AC82" s="67">
        <f t="shared" si="33"/>
        <v>0</v>
      </c>
      <c r="AD82" s="67">
        <f t="shared" si="34"/>
        <v>0</v>
      </c>
      <c r="AE82" s="67">
        <f t="shared" si="35"/>
        <v>0</v>
      </c>
      <c r="AF82" s="67" t="e">
        <f t="shared" si="36"/>
        <v>#DIV/0!</v>
      </c>
      <c r="AG82" s="67" t="e">
        <f t="shared" si="37"/>
        <v>#DIV/0!</v>
      </c>
      <c r="AH82" s="66">
        <f>-PV('NG AC'!$B$1,'WA LI Conv'!H82,'WA LI Conv'!K82)*'WA LI Conv'!B82</f>
        <v>0</v>
      </c>
      <c r="AI82" s="67" t="e">
        <f t="shared" si="38"/>
        <v>#DIV/0!</v>
      </c>
      <c r="AJ82" s="67" t="e">
        <f t="shared" si="39"/>
        <v>#DIV/0!</v>
      </c>
      <c r="AK82" s="66">
        <f>B82*F82*H82*'Electric AC'!$BE$1</f>
        <v>0</v>
      </c>
      <c r="AL82" s="67">
        <f>B82*G82*H82*'Electric AC'!$BE$33</f>
        <v>0</v>
      </c>
      <c r="AM82" s="36"/>
      <c r="AN82" s="36"/>
      <c r="AO82" s="36"/>
      <c r="AP82" s="36"/>
      <c r="AQ82" s="36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AC'!$E$4:$I$43,4)*'WA LI Conv'!G83,IF(D83="Winter",VLOOKUP('WA LI Conv'!H83,'NG AC'!$E$3:$I$43,5)*'WA LI Conv'!G83,IF(D83="NA",0,0)))</f>
        <v>0</v>
      </c>
      <c r="N83" s="67">
        <f t="shared" si="20"/>
        <v>0</v>
      </c>
      <c r="O83" s="67">
        <f t="shared" si="21"/>
        <v>0</v>
      </c>
      <c r="P83" s="67">
        <f t="shared" si="22"/>
        <v>0</v>
      </c>
      <c r="Q83" s="67">
        <f t="shared" si="23"/>
        <v>0</v>
      </c>
      <c r="R83" s="68" t="e">
        <f>(L83+M83+(PV('NG AC'!$B$1,'WA LI Conv'!H83,'WA LI Conv'!K83)*-1)+'WA LI Conv'!J83)/'WA LI Conv'!E83</f>
        <v>#DIV/0!</v>
      </c>
      <c r="S83" s="68" t="e">
        <f t="shared" si="24"/>
        <v>#DIV/0!</v>
      </c>
      <c r="T83" s="69">
        <f t="shared" si="25"/>
        <v>0</v>
      </c>
      <c r="U83" s="68">
        <f t="shared" si="26"/>
        <v>0</v>
      </c>
      <c r="V83" s="68">
        <f t="shared" si="27"/>
        <v>0</v>
      </c>
      <c r="W83" s="68">
        <f t="shared" si="28"/>
        <v>0</v>
      </c>
      <c r="X83" s="67">
        <f t="shared" si="29"/>
        <v>0</v>
      </c>
      <c r="Y83" s="67">
        <f t="shared" si="30"/>
        <v>0</v>
      </c>
      <c r="Z83" s="67">
        <f t="shared" si="31"/>
        <v>0</v>
      </c>
      <c r="AA83" s="67">
        <f t="shared" si="32"/>
        <v>0</v>
      </c>
      <c r="AB83" s="63">
        <v>0</v>
      </c>
      <c r="AC83" s="67">
        <f t="shared" si="33"/>
        <v>0</v>
      </c>
      <c r="AD83" s="67">
        <f t="shared" si="34"/>
        <v>0</v>
      </c>
      <c r="AE83" s="67">
        <f t="shared" si="35"/>
        <v>0</v>
      </c>
      <c r="AF83" s="67" t="e">
        <f t="shared" si="36"/>
        <v>#DIV/0!</v>
      </c>
      <c r="AG83" s="67" t="e">
        <f t="shared" si="37"/>
        <v>#DIV/0!</v>
      </c>
      <c r="AH83" s="66">
        <f>-PV('NG AC'!$B$1,'WA LI Conv'!H83,'WA LI Conv'!K83)*'WA LI Conv'!B83</f>
        <v>0</v>
      </c>
      <c r="AI83" s="67" t="e">
        <f t="shared" si="38"/>
        <v>#DIV/0!</v>
      </c>
      <c r="AJ83" s="67" t="e">
        <f t="shared" si="39"/>
        <v>#DIV/0!</v>
      </c>
      <c r="AK83" s="66">
        <f>B83*F83*H83*'Electric AC'!$BE$1</f>
        <v>0</v>
      </c>
      <c r="AL83" s="67">
        <f>B83*G83*H83*'Electric AC'!$BE$33</f>
        <v>0</v>
      </c>
      <c r="AM83" s="36"/>
      <c r="AN83" s="36"/>
      <c r="AO83" s="36"/>
      <c r="AP83" s="36"/>
      <c r="AQ83" s="36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AC'!$E$4:$I$43,4)*'WA LI Conv'!G84,IF(D84="Winter",VLOOKUP('WA LI Conv'!H84,'NG AC'!$E$3:$I$43,5)*'WA LI Conv'!G84,IF(D84="NA",0,0)))</f>
        <v>0</v>
      </c>
      <c r="N84" s="67">
        <f t="shared" si="20"/>
        <v>0</v>
      </c>
      <c r="O84" s="67">
        <f t="shared" si="21"/>
        <v>0</v>
      </c>
      <c r="P84" s="67">
        <f t="shared" si="22"/>
        <v>0</v>
      </c>
      <c r="Q84" s="67">
        <f t="shared" si="23"/>
        <v>0</v>
      </c>
      <c r="R84" s="68" t="e">
        <f>(L84+M84+(PV('NG AC'!$B$1,'WA LI Conv'!H84,'WA LI Conv'!K84)*-1)+'WA LI Conv'!J84)/'WA LI Conv'!E84</f>
        <v>#DIV/0!</v>
      </c>
      <c r="S84" s="68" t="e">
        <f t="shared" si="24"/>
        <v>#DIV/0!</v>
      </c>
      <c r="T84" s="69">
        <f t="shared" si="25"/>
        <v>0</v>
      </c>
      <c r="U84" s="68">
        <f t="shared" si="26"/>
        <v>0</v>
      </c>
      <c r="V84" s="68">
        <f t="shared" si="27"/>
        <v>0</v>
      </c>
      <c r="W84" s="68">
        <f t="shared" si="28"/>
        <v>0</v>
      </c>
      <c r="X84" s="67">
        <f t="shared" si="29"/>
        <v>0</v>
      </c>
      <c r="Y84" s="67">
        <f t="shared" si="30"/>
        <v>0</v>
      </c>
      <c r="Z84" s="67">
        <f t="shared" si="31"/>
        <v>0</v>
      </c>
      <c r="AA84" s="67">
        <f t="shared" si="32"/>
        <v>0</v>
      </c>
      <c r="AB84" s="63">
        <v>0</v>
      </c>
      <c r="AC84" s="67">
        <f t="shared" si="33"/>
        <v>0</v>
      </c>
      <c r="AD84" s="67">
        <f t="shared" si="34"/>
        <v>0</v>
      </c>
      <c r="AE84" s="67">
        <f t="shared" si="35"/>
        <v>0</v>
      </c>
      <c r="AF84" s="67" t="e">
        <f t="shared" si="36"/>
        <v>#DIV/0!</v>
      </c>
      <c r="AG84" s="67" t="e">
        <f t="shared" si="37"/>
        <v>#DIV/0!</v>
      </c>
      <c r="AH84" s="66">
        <f>-PV('NG AC'!$B$1,'WA LI Conv'!H84,'WA LI Conv'!K84)*'WA LI Conv'!B84</f>
        <v>0</v>
      </c>
      <c r="AI84" s="67" t="e">
        <f t="shared" si="38"/>
        <v>#DIV/0!</v>
      </c>
      <c r="AJ84" s="67" t="e">
        <f t="shared" si="39"/>
        <v>#DIV/0!</v>
      </c>
      <c r="AK84" s="66">
        <f>B84*F84*H84*'Electric AC'!$BE$1</f>
        <v>0</v>
      </c>
      <c r="AL84" s="67">
        <f>B84*G84*H84*'Electric AC'!$BE$33</f>
        <v>0</v>
      </c>
      <c r="AM84" s="36"/>
      <c r="AN84" s="36"/>
      <c r="AO84" s="36"/>
      <c r="AP84" s="36"/>
      <c r="AQ84" s="36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AC'!$E$4:$I$43,4)*'WA LI Conv'!G85,IF(D85="Winter",VLOOKUP('WA LI Conv'!H85,'NG AC'!$E$3:$I$43,5)*'WA LI Conv'!G85,IF(D85="NA",0,0)))</f>
        <v>0</v>
      </c>
      <c r="N85" s="67">
        <f t="shared" si="20"/>
        <v>0</v>
      </c>
      <c r="O85" s="67">
        <f t="shared" si="21"/>
        <v>0</v>
      </c>
      <c r="P85" s="67">
        <f t="shared" si="22"/>
        <v>0</v>
      </c>
      <c r="Q85" s="67">
        <f t="shared" si="23"/>
        <v>0</v>
      </c>
      <c r="R85" s="68" t="e">
        <f>(L85+M85+(PV('NG AC'!$B$1,'WA LI Conv'!H85,'WA LI Conv'!K85)*-1)+'WA LI Conv'!J85)/'WA LI Conv'!E85</f>
        <v>#DIV/0!</v>
      </c>
      <c r="S85" s="68" t="e">
        <f t="shared" si="24"/>
        <v>#DIV/0!</v>
      </c>
      <c r="T85" s="69">
        <f t="shared" si="25"/>
        <v>0</v>
      </c>
      <c r="U85" s="68">
        <f t="shared" si="26"/>
        <v>0</v>
      </c>
      <c r="V85" s="68">
        <f t="shared" si="27"/>
        <v>0</v>
      </c>
      <c r="W85" s="68">
        <f t="shared" si="28"/>
        <v>0</v>
      </c>
      <c r="X85" s="67">
        <f t="shared" si="29"/>
        <v>0</v>
      </c>
      <c r="Y85" s="67">
        <f t="shared" si="30"/>
        <v>0</v>
      </c>
      <c r="Z85" s="67">
        <f t="shared" si="31"/>
        <v>0</v>
      </c>
      <c r="AA85" s="67">
        <f t="shared" si="32"/>
        <v>0</v>
      </c>
      <c r="AB85" s="63">
        <v>0</v>
      </c>
      <c r="AC85" s="67">
        <f t="shared" si="33"/>
        <v>0</v>
      </c>
      <c r="AD85" s="67">
        <f t="shared" si="34"/>
        <v>0</v>
      </c>
      <c r="AE85" s="67">
        <f t="shared" si="35"/>
        <v>0</v>
      </c>
      <c r="AF85" s="67" t="e">
        <f t="shared" si="36"/>
        <v>#DIV/0!</v>
      </c>
      <c r="AG85" s="67" t="e">
        <f t="shared" si="37"/>
        <v>#DIV/0!</v>
      </c>
      <c r="AH85" s="66">
        <f>-PV('NG AC'!$B$1,'WA LI Conv'!H85,'WA LI Conv'!K85)*'WA LI Conv'!B85</f>
        <v>0</v>
      </c>
      <c r="AI85" s="67" t="e">
        <f t="shared" si="38"/>
        <v>#DIV/0!</v>
      </c>
      <c r="AJ85" s="67" t="e">
        <f t="shared" si="39"/>
        <v>#DIV/0!</v>
      </c>
      <c r="AK85" s="66">
        <f>B85*F85*H85*'Electric AC'!$BE$1</f>
        <v>0</v>
      </c>
      <c r="AL85" s="67">
        <f>B85*G85*H85*'Electric AC'!$BE$33</f>
        <v>0</v>
      </c>
      <c r="AM85" s="36"/>
      <c r="AN85" s="36"/>
      <c r="AO85" s="36"/>
      <c r="AP85" s="36"/>
      <c r="AQ85" s="36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AC'!$E$4:$I$43,4)*'WA LI Conv'!G86,IF(D86="Winter",VLOOKUP('WA LI Conv'!H86,'NG AC'!$E$3:$I$43,5)*'WA LI Conv'!G86,IF(D86="NA",0,0)))</f>
        <v>0</v>
      </c>
      <c r="N86" s="67">
        <f t="shared" si="20"/>
        <v>0</v>
      </c>
      <c r="O86" s="67">
        <f t="shared" si="21"/>
        <v>0</v>
      </c>
      <c r="P86" s="67">
        <f t="shared" si="22"/>
        <v>0</v>
      </c>
      <c r="Q86" s="67">
        <f t="shared" si="23"/>
        <v>0</v>
      </c>
      <c r="R86" s="68" t="e">
        <f>(L86+M86+(PV('NG AC'!$B$1,'WA LI Conv'!H86,'WA LI Conv'!K86)*-1)+'WA LI Conv'!J86)/'WA LI Conv'!E86</f>
        <v>#DIV/0!</v>
      </c>
      <c r="S86" s="68" t="e">
        <f t="shared" si="24"/>
        <v>#DIV/0!</v>
      </c>
      <c r="T86" s="69">
        <f t="shared" si="25"/>
        <v>0</v>
      </c>
      <c r="U86" s="68">
        <f t="shared" si="26"/>
        <v>0</v>
      </c>
      <c r="V86" s="68">
        <f t="shared" si="27"/>
        <v>0</v>
      </c>
      <c r="W86" s="68">
        <f t="shared" si="28"/>
        <v>0</v>
      </c>
      <c r="X86" s="67">
        <f t="shared" si="29"/>
        <v>0</v>
      </c>
      <c r="Y86" s="67">
        <f t="shared" si="30"/>
        <v>0</v>
      </c>
      <c r="Z86" s="67">
        <f t="shared" si="31"/>
        <v>0</v>
      </c>
      <c r="AA86" s="67">
        <f t="shared" si="32"/>
        <v>0</v>
      </c>
      <c r="AB86" s="63">
        <v>0</v>
      </c>
      <c r="AC86" s="67">
        <f t="shared" si="33"/>
        <v>0</v>
      </c>
      <c r="AD86" s="67">
        <f t="shared" si="34"/>
        <v>0</v>
      </c>
      <c r="AE86" s="67">
        <f t="shared" si="35"/>
        <v>0</v>
      </c>
      <c r="AF86" s="67" t="e">
        <f t="shared" si="36"/>
        <v>#DIV/0!</v>
      </c>
      <c r="AG86" s="67" t="e">
        <f t="shared" si="37"/>
        <v>#DIV/0!</v>
      </c>
      <c r="AH86" s="66">
        <f>-PV('NG AC'!$B$1,'WA LI Conv'!H86,'WA LI Conv'!K86)*'WA LI Conv'!B86</f>
        <v>0</v>
      </c>
      <c r="AI86" s="67" t="e">
        <f t="shared" si="38"/>
        <v>#DIV/0!</v>
      </c>
      <c r="AJ86" s="67" t="e">
        <f t="shared" si="39"/>
        <v>#DIV/0!</v>
      </c>
      <c r="AK86" s="66">
        <f>B86*F86*H86*'Electric AC'!$BE$1</f>
        <v>0</v>
      </c>
      <c r="AL86" s="67">
        <f>B86*G86*H86*'Electric AC'!$BE$33</f>
        <v>0</v>
      </c>
      <c r="AM86" s="36"/>
      <c r="AN86" s="36"/>
      <c r="AO86" s="36"/>
      <c r="AP86" s="36"/>
      <c r="AQ86" s="36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AC'!$E$4:$I$43,4)*'WA LI Conv'!G87,IF(D87="Winter",VLOOKUP('WA LI Conv'!H87,'NG AC'!$E$3:$I$43,5)*'WA LI Conv'!G87,IF(D87="NA",0,0)))</f>
        <v>0</v>
      </c>
      <c r="N87" s="67">
        <f t="shared" si="20"/>
        <v>0</v>
      </c>
      <c r="O87" s="67">
        <f t="shared" si="21"/>
        <v>0</v>
      </c>
      <c r="P87" s="67">
        <f t="shared" si="22"/>
        <v>0</v>
      </c>
      <c r="Q87" s="67">
        <f t="shared" si="23"/>
        <v>0</v>
      </c>
      <c r="R87" s="68" t="e">
        <f>(L87+M87+(PV('NG AC'!$B$1,'WA LI Conv'!H87,'WA LI Conv'!K87)*-1)+'WA LI Conv'!J87)/'WA LI Conv'!E87</f>
        <v>#DIV/0!</v>
      </c>
      <c r="S87" s="68" t="e">
        <f t="shared" si="24"/>
        <v>#DIV/0!</v>
      </c>
      <c r="T87" s="69">
        <f t="shared" si="25"/>
        <v>0</v>
      </c>
      <c r="U87" s="68">
        <f t="shared" si="26"/>
        <v>0</v>
      </c>
      <c r="V87" s="68">
        <f t="shared" si="27"/>
        <v>0</v>
      </c>
      <c r="W87" s="68">
        <f t="shared" si="28"/>
        <v>0</v>
      </c>
      <c r="X87" s="67">
        <f t="shared" si="29"/>
        <v>0</v>
      </c>
      <c r="Y87" s="67">
        <f t="shared" si="30"/>
        <v>0</v>
      </c>
      <c r="Z87" s="67">
        <f t="shared" si="31"/>
        <v>0</v>
      </c>
      <c r="AA87" s="67">
        <f t="shared" si="32"/>
        <v>0</v>
      </c>
      <c r="AB87" s="63">
        <v>0</v>
      </c>
      <c r="AC87" s="67">
        <f t="shared" si="33"/>
        <v>0</v>
      </c>
      <c r="AD87" s="67">
        <f t="shared" si="34"/>
        <v>0</v>
      </c>
      <c r="AE87" s="67">
        <f t="shared" si="35"/>
        <v>0</v>
      </c>
      <c r="AF87" s="67" t="e">
        <f t="shared" si="36"/>
        <v>#DIV/0!</v>
      </c>
      <c r="AG87" s="67" t="e">
        <f t="shared" si="37"/>
        <v>#DIV/0!</v>
      </c>
      <c r="AH87" s="66">
        <f>-PV('NG AC'!$B$1,'WA LI Conv'!H87,'WA LI Conv'!K87)*'WA LI Conv'!B87</f>
        <v>0</v>
      </c>
      <c r="AI87" s="67" t="e">
        <f t="shared" si="38"/>
        <v>#DIV/0!</v>
      </c>
      <c r="AJ87" s="67" t="e">
        <f t="shared" si="39"/>
        <v>#DIV/0!</v>
      </c>
      <c r="AK87" s="66">
        <f>B87*F87*H87*'Electric AC'!$BE$1</f>
        <v>0</v>
      </c>
      <c r="AL87" s="67">
        <f>B87*G87*H87*'Electric AC'!$BE$33</f>
        <v>0</v>
      </c>
      <c r="AM87" s="36"/>
      <c r="AN87" s="36"/>
      <c r="AO87" s="36"/>
      <c r="AP87" s="36"/>
      <c r="AQ87" s="36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AC'!$E$4:$I$43,4)*'WA LI Conv'!G88,IF(D88="Winter",VLOOKUP('WA LI Conv'!H88,'NG AC'!$E$3:$I$43,5)*'WA LI Conv'!G88,IF(D88="NA",0,0)))</f>
        <v>0</v>
      </c>
      <c r="N88" s="67">
        <f t="shared" si="20"/>
        <v>0</v>
      </c>
      <c r="O88" s="67">
        <f t="shared" si="21"/>
        <v>0</v>
      </c>
      <c r="P88" s="67">
        <f t="shared" si="22"/>
        <v>0</v>
      </c>
      <c r="Q88" s="67">
        <f t="shared" si="23"/>
        <v>0</v>
      </c>
      <c r="R88" s="68" t="e">
        <f>(L88+M88+(PV('NG AC'!$B$1,'WA LI Conv'!H88,'WA LI Conv'!K88)*-1)+'WA LI Conv'!J88)/'WA LI Conv'!E88</f>
        <v>#DIV/0!</v>
      </c>
      <c r="S88" s="68" t="e">
        <f t="shared" si="24"/>
        <v>#DIV/0!</v>
      </c>
      <c r="T88" s="69">
        <f t="shared" si="25"/>
        <v>0</v>
      </c>
      <c r="U88" s="68">
        <f t="shared" si="26"/>
        <v>0</v>
      </c>
      <c r="V88" s="68">
        <f t="shared" si="27"/>
        <v>0</v>
      </c>
      <c r="W88" s="68">
        <f t="shared" si="28"/>
        <v>0</v>
      </c>
      <c r="X88" s="67">
        <f t="shared" si="29"/>
        <v>0</v>
      </c>
      <c r="Y88" s="67">
        <f t="shared" si="30"/>
        <v>0</v>
      </c>
      <c r="Z88" s="67">
        <f t="shared" si="31"/>
        <v>0</v>
      </c>
      <c r="AA88" s="67">
        <f t="shared" si="32"/>
        <v>0</v>
      </c>
      <c r="AB88" s="63">
        <v>0</v>
      </c>
      <c r="AC88" s="67">
        <f t="shared" si="33"/>
        <v>0</v>
      </c>
      <c r="AD88" s="67">
        <f t="shared" si="34"/>
        <v>0</v>
      </c>
      <c r="AE88" s="67">
        <f t="shared" si="35"/>
        <v>0</v>
      </c>
      <c r="AF88" s="67" t="e">
        <f t="shared" si="36"/>
        <v>#DIV/0!</v>
      </c>
      <c r="AG88" s="67" t="e">
        <f t="shared" si="37"/>
        <v>#DIV/0!</v>
      </c>
      <c r="AH88" s="66">
        <f>-PV('NG AC'!$B$1,'WA LI Conv'!H88,'WA LI Conv'!K88)*'WA LI Conv'!B88</f>
        <v>0</v>
      </c>
      <c r="AI88" s="67" t="e">
        <f t="shared" si="38"/>
        <v>#DIV/0!</v>
      </c>
      <c r="AJ88" s="67" t="e">
        <f t="shared" si="39"/>
        <v>#DIV/0!</v>
      </c>
      <c r="AK88" s="66">
        <f>B88*F88*H88*'Electric AC'!$BE$1</f>
        <v>0</v>
      </c>
      <c r="AL88" s="67">
        <f>B88*G88*H88*'Electric AC'!$BE$33</f>
        <v>0</v>
      </c>
      <c r="AM88" s="36"/>
      <c r="AN88" s="36"/>
      <c r="AO88" s="36"/>
      <c r="AP88" s="36"/>
      <c r="AQ88" s="36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AC'!$E$4:$I$43,4)*'WA LI Conv'!G89,IF(D89="Winter",VLOOKUP('WA LI Conv'!H89,'NG AC'!$E$3:$I$43,5)*'WA LI Conv'!G89,IF(D89="NA",0,0)))</f>
        <v>0</v>
      </c>
      <c r="N89" s="67">
        <f t="shared" si="20"/>
        <v>0</v>
      </c>
      <c r="O89" s="67">
        <f t="shared" si="21"/>
        <v>0</v>
      </c>
      <c r="P89" s="67">
        <f t="shared" si="22"/>
        <v>0</v>
      </c>
      <c r="Q89" s="67">
        <f t="shared" si="23"/>
        <v>0</v>
      </c>
      <c r="R89" s="68" t="e">
        <f>(L89+M89+(PV('NG AC'!$B$1,'WA LI Conv'!H89,'WA LI Conv'!K89)*-1)+'WA LI Conv'!J89)/'WA LI Conv'!E89</f>
        <v>#DIV/0!</v>
      </c>
      <c r="S89" s="68" t="e">
        <f t="shared" si="24"/>
        <v>#DIV/0!</v>
      </c>
      <c r="T89" s="69">
        <f t="shared" si="25"/>
        <v>0</v>
      </c>
      <c r="U89" s="68">
        <f t="shared" si="26"/>
        <v>0</v>
      </c>
      <c r="V89" s="68">
        <f t="shared" si="27"/>
        <v>0</v>
      </c>
      <c r="W89" s="68">
        <f t="shared" si="28"/>
        <v>0</v>
      </c>
      <c r="X89" s="67">
        <f t="shared" si="29"/>
        <v>0</v>
      </c>
      <c r="Y89" s="67">
        <f t="shared" si="30"/>
        <v>0</v>
      </c>
      <c r="Z89" s="67">
        <f t="shared" si="31"/>
        <v>0</v>
      </c>
      <c r="AA89" s="67">
        <f t="shared" si="32"/>
        <v>0</v>
      </c>
      <c r="AB89" s="63">
        <v>0</v>
      </c>
      <c r="AC89" s="67">
        <f t="shared" si="33"/>
        <v>0</v>
      </c>
      <c r="AD89" s="67">
        <f t="shared" si="34"/>
        <v>0</v>
      </c>
      <c r="AE89" s="67">
        <f t="shared" si="35"/>
        <v>0</v>
      </c>
      <c r="AF89" s="67" t="e">
        <f t="shared" si="36"/>
        <v>#DIV/0!</v>
      </c>
      <c r="AG89" s="67" t="e">
        <f t="shared" si="37"/>
        <v>#DIV/0!</v>
      </c>
      <c r="AH89" s="66">
        <f>-PV('NG AC'!$B$1,'WA LI Conv'!H89,'WA LI Conv'!K89)*'WA LI Conv'!B89</f>
        <v>0</v>
      </c>
      <c r="AI89" s="67" t="e">
        <f t="shared" si="38"/>
        <v>#DIV/0!</v>
      </c>
      <c r="AJ89" s="67" t="e">
        <f t="shared" si="39"/>
        <v>#DIV/0!</v>
      </c>
      <c r="AK89" s="66">
        <f>B89*F89*H89*'Electric AC'!$BE$1</f>
        <v>0</v>
      </c>
      <c r="AL89" s="67">
        <f>B89*G89*H89*'Electric AC'!$BE$33</f>
        <v>0</v>
      </c>
      <c r="AM89" s="36"/>
      <c r="AN89" s="36"/>
      <c r="AO89" s="36"/>
      <c r="AP89" s="36"/>
      <c r="AQ89" s="36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AC'!$E$4:$I$43,4)*'WA LI Conv'!G90,IF(D90="Winter",VLOOKUP('WA LI Conv'!H90,'NG AC'!$E$3:$I$43,5)*'WA LI Conv'!G90,IF(D90="NA",0,0)))</f>
        <v>0</v>
      </c>
      <c r="N90" s="67">
        <f t="shared" si="20"/>
        <v>0</v>
      </c>
      <c r="O90" s="67">
        <f t="shared" si="21"/>
        <v>0</v>
      </c>
      <c r="P90" s="67">
        <f t="shared" si="22"/>
        <v>0</v>
      </c>
      <c r="Q90" s="67">
        <f t="shared" si="23"/>
        <v>0</v>
      </c>
      <c r="R90" s="68" t="e">
        <f>(L90+M90+(PV('NG AC'!$B$1,'WA LI Conv'!H90,'WA LI Conv'!K90)*-1)+'WA LI Conv'!J90)/'WA LI Conv'!E90</f>
        <v>#DIV/0!</v>
      </c>
      <c r="S90" s="68" t="e">
        <f t="shared" si="24"/>
        <v>#DIV/0!</v>
      </c>
      <c r="T90" s="69">
        <f t="shared" si="25"/>
        <v>0</v>
      </c>
      <c r="U90" s="68">
        <f t="shared" si="26"/>
        <v>0</v>
      </c>
      <c r="V90" s="68">
        <f t="shared" si="27"/>
        <v>0</v>
      </c>
      <c r="W90" s="68">
        <f t="shared" si="28"/>
        <v>0</v>
      </c>
      <c r="X90" s="67">
        <f t="shared" si="29"/>
        <v>0</v>
      </c>
      <c r="Y90" s="67">
        <f t="shared" si="30"/>
        <v>0</v>
      </c>
      <c r="Z90" s="67">
        <f t="shared" si="31"/>
        <v>0</v>
      </c>
      <c r="AA90" s="67">
        <f t="shared" si="32"/>
        <v>0</v>
      </c>
      <c r="AB90" s="63">
        <v>0</v>
      </c>
      <c r="AC90" s="67">
        <f t="shared" si="33"/>
        <v>0</v>
      </c>
      <c r="AD90" s="67">
        <f t="shared" si="34"/>
        <v>0</v>
      </c>
      <c r="AE90" s="67">
        <f t="shared" si="35"/>
        <v>0</v>
      </c>
      <c r="AF90" s="67" t="e">
        <f t="shared" si="36"/>
        <v>#DIV/0!</v>
      </c>
      <c r="AG90" s="67" t="e">
        <f t="shared" si="37"/>
        <v>#DIV/0!</v>
      </c>
      <c r="AH90" s="66">
        <f>-PV('NG AC'!$B$1,'WA LI Conv'!H90,'WA LI Conv'!K90)*'WA LI Conv'!B90</f>
        <v>0</v>
      </c>
      <c r="AI90" s="67" t="e">
        <f t="shared" si="38"/>
        <v>#DIV/0!</v>
      </c>
      <c r="AJ90" s="67" t="e">
        <f t="shared" si="39"/>
        <v>#DIV/0!</v>
      </c>
      <c r="AK90" s="66">
        <f>B90*F90*H90*'Electric AC'!$BE$1</f>
        <v>0</v>
      </c>
      <c r="AL90" s="67">
        <f>B90*G90*H90*'Electric AC'!$BE$33</f>
        <v>0</v>
      </c>
      <c r="AM90" s="36"/>
      <c r="AN90" s="36"/>
      <c r="AO90" s="36"/>
      <c r="AP90" s="36"/>
      <c r="AQ90" s="36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AC'!$E$4:$I$43,4)*'WA LI Conv'!G91,IF(D91="Winter",VLOOKUP('WA LI Conv'!H91,'NG AC'!$E$3:$I$43,5)*'WA LI Conv'!G91,IF(D91="NA",0,0)))</f>
        <v>0</v>
      </c>
      <c r="N91" s="67">
        <f t="shared" si="20"/>
        <v>0</v>
      </c>
      <c r="O91" s="67">
        <f t="shared" si="21"/>
        <v>0</v>
      </c>
      <c r="P91" s="67">
        <f t="shared" si="22"/>
        <v>0</v>
      </c>
      <c r="Q91" s="67">
        <f t="shared" si="23"/>
        <v>0</v>
      </c>
      <c r="R91" s="68" t="e">
        <f>(L91+M91+(PV('NG AC'!$B$1,'WA LI Conv'!H91,'WA LI Conv'!K91)*-1)+'WA LI Conv'!J91)/'WA LI Conv'!E91</f>
        <v>#DIV/0!</v>
      </c>
      <c r="S91" s="68" t="e">
        <f t="shared" si="24"/>
        <v>#DIV/0!</v>
      </c>
      <c r="T91" s="69">
        <f t="shared" si="25"/>
        <v>0</v>
      </c>
      <c r="U91" s="68">
        <f t="shared" si="26"/>
        <v>0</v>
      </c>
      <c r="V91" s="68">
        <f t="shared" si="27"/>
        <v>0</v>
      </c>
      <c r="W91" s="68">
        <f t="shared" si="28"/>
        <v>0</v>
      </c>
      <c r="X91" s="67">
        <f t="shared" si="29"/>
        <v>0</v>
      </c>
      <c r="Y91" s="67">
        <f t="shared" si="30"/>
        <v>0</v>
      </c>
      <c r="Z91" s="67">
        <f t="shared" si="31"/>
        <v>0</v>
      </c>
      <c r="AA91" s="67">
        <f t="shared" si="32"/>
        <v>0</v>
      </c>
      <c r="AB91" s="63">
        <v>0</v>
      </c>
      <c r="AC91" s="67">
        <f t="shared" si="33"/>
        <v>0</v>
      </c>
      <c r="AD91" s="67">
        <f t="shared" si="34"/>
        <v>0</v>
      </c>
      <c r="AE91" s="67">
        <f t="shared" si="35"/>
        <v>0</v>
      </c>
      <c r="AF91" s="67" t="e">
        <f t="shared" si="36"/>
        <v>#DIV/0!</v>
      </c>
      <c r="AG91" s="67" t="e">
        <f t="shared" si="37"/>
        <v>#DIV/0!</v>
      </c>
      <c r="AH91" s="66">
        <f>-PV('NG AC'!$B$1,'WA LI Conv'!H91,'WA LI Conv'!K91)*'WA LI Conv'!B91</f>
        <v>0</v>
      </c>
      <c r="AI91" s="67" t="e">
        <f t="shared" si="38"/>
        <v>#DIV/0!</v>
      </c>
      <c r="AJ91" s="67" t="e">
        <f t="shared" si="39"/>
        <v>#DIV/0!</v>
      </c>
      <c r="AK91" s="66">
        <f>B91*F91*H91*'Electric AC'!$BE$1</f>
        <v>0</v>
      </c>
      <c r="AL91" s="67">
        <f>B91*G91*H91*'Electric AC'!$BE$33</f>
        <v>0</v>
      </c>
      <c r="AM91" s="36"/>
      <c r="AN91" s="36"/>
      <c r="AO91" s="36"/>
      <c r="AP91" s="36"/>
      <c r="AQ91" s="36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AC'!$E$4:$I$43,4)*'WA LI Conv'!G92,IF(D92="Winter",VLOOKUP('WA LI Conv'!H92,'NG AC'!$E$3:$I$43,5)*'WA LI Conv'!G92,IF(D92="NA",0,0)))</f>
        <v>0</v>
      </c>
      <c r="N92" s="67">
        <f t="shared" si="20"/>
        <v>0</v>
      </c>
      <c r="O92" s="67">
        <f t="shared" si="21"/>
        <v>0</v>
      </c>
      <c r="P92" s="67">
        <f t="shared" si="22"/>
        <v>0</v>
      </c>
      <c r="Q92" s="67">
        <f t="shared" si="23"/>
        <v>0</v>
      </c>
      <c r="R92" s="68" t="e">
        <f>(L92+M92+(PV('NG AC'!$B$1,'WA LI Conv'!H92,'WA LI Conv'!K92)*-1)+'WA LI Conv'!J92)/'WA LI Conv'!E92</f>
        <v>#DIV/0!</v>
      </c>
      <c r="S92" s="68" t="e">
        <f t="shared" si="24"/>
        <v>#DIV/0!</v>
      </c>
      <c r="T92" s="69">
        <f t="shared" si="25"/>
        <v>0</v>
      </c>
      <c r="U92" s="68">
        <f t="shared" si="26"/>
        <v>0</v>
      </c>
      <c r="V92" s="68">
        <f t="shared" si="27"/>
        <v>0</v>
      </c>
      <c r="W92" s="68">
        <f t="shared" si="28"/>
        <v>0</v>
      </c>
      <c r="X92" s="67">
        <f t="shared" si="29"/>
        <v>0</v>
      </c>
      <c r="Y92" s="67">
        <f t="shared" si="30"/>
        <v>0</v>
      </c>
      <c r="Z92" s="67">
        <f t="shared" si="31"/>
        <v>0</v>
      </c>
      <c r="AA92" s="67">
        <f t="shared" si="32"/>
        <v>0</v>
      </c>
      <c r="AB92" s="63">
        <v>0</v>
      </c>
      <c r="AC92" s="67">
        <f t="shared" si="33"/>
        <v>0</v>
      </c>
      <c r="AD92" s="67">
        <f t="shared" si="34"/>
        <v>0</v>
      </c>
      <c r="AE92" s="67">
        <f t="shared" si="35"/>
        <v>0</v>
      </c>
      <c r="AF92" s="67" t="e">
        <f t="shared" si="36"/>
        <v>#DIV/0!</v>
      </c>
      <c r="AG92" s="67" t="e">
        <f t="shared" si="37"/>
        <v>#DIV/0!</v>
      </c>
      <c r="AH92" s="66">
        <f>-PV('NG AC'!$B$1,'WA LI Conv'!H92,'WA LI Conv'!K92)*'WA LI Conv'!B92</f>
        <v>0</v>
      </c>
      <c r="AI92" s="67" t="e">
        <f t="shared" si="38"/>
        <v>#DIV/0!</v>
      </c>
      <c r="AJ92" s="67" t="e">
        <f t="shared" si="39"/>
        <v>#DIV/0!</v>
      </c>
      <c r="AK92" s="66">
        <f>B92*F92*H92*'Electric AC'!$BE$1</f>
        <v>0</v>
      </c>
      <c r="AL92" s="67">
        <f>B92*G92*H92*'Electric AC'!$BE$33</f>
        <v>0</v>
      </c>
      <c r="AM92" s="36"/>
      <c r="AN92" s="36"/>
      <c r="AO92" s="36"/>
      <c r="AP92" s="36"/>
      <c r="AQ92" s="36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AC'!$E$4:$I$43,4)*'WA LI Conv'!G93,IF(D93="Winter",VLOOKUP('WA LI Conv'!H93,'NG AC'!$E$3:$I$43,5)*'WA LI Conv'!G93,IF(D93="NA",0,0)))</f>
        <v>0</v>
      </c>
      <c r="N93" s="67">
        <f t="shared" si="20"/>
        <v>0</v>
      </c>
      <c r="O93" s="67">
        <f t="shared" si="21"/>
        <v>0</v>
      </c>
      <c r="P93" s="67">
        <f t="shared" si="22"/>
        <v>0</v>
      </c>
      <c r="Q93" s="67">
        <f t="shared" si="23"/>
        <v>0</v>
      </c>
      <c r="R93" s="68" t="e">
        <f>(L93+M93+(PV('NG AC'!$B$1,'WA LI Conv'!H93,'WA LI Conv'!K93)*-1)+'WA LI Conv'!J93)/'WA LI Conv'!E93</f>
        <v>#DIV/0!</v>
      </c>
      <c r="S93" s="68" t="e">
        <f t="shared" si="24"/>
        <v>#DIV/0!</v>
      </c>
      <c r="T93" s="69">
        <f t="shared" si="25"/>
        <v>0</v>
      </c>
      <c r="U93" s="68">
        <f t="shared" si="26"/>
        <v>0</v>
      </c>
      <c r="V93" s="68">
        <f t="shared" si="27"/>
        <v>0</v>
      </c>
      <c r="W93" s="68">
        <f t="shared" si="28"/>
        <v>0</v>
      </c>
      <c r="X93" s="67">
        <f t="shared" si="29"/>
        <v>0</v>
      </c>
      <c r="Y93" s="67">
        <f t="shared" si="30"/>
        <v>0</v>
      </c>
      <c r="Z93" s="67">
        <f t="shared" si="31"/>
        <v>0</v>
      </c>
      <c r="AA93" s="67">
        <f t="shared" si="32"/>
        <v>0</v>
      </c>
      <c r="AB93" s="63">
        <v>0</v>
      </c>
      <c r="AC93" s="67">
        <f t="shared" si="33"/>
        <v>0</v>
      </c>
      <c r="AD93" s="67">
        <f t="shared" si="34"/>
        <v>0</v>
      </c>
      <c r="AE93" s="67">
        <f t="shared" si="35"/>
        <v>0</v>
      </c>
      <c r="AF93" s="67" t="e">
        <f t="shared" si="36"/>
        <v>#DIV/0!</v>
      </c>
      <c r="AG93" s="67" t="e">
        <f t="shared" si="37"/>
        <v>#DIV/0!</v>
      </c>
      <c r="AH93" s="66">
        <f>-PV('NG AC'!$B$1,'WA LI Conv'!H93,'WA LI Conv'!K93)*'WA LI Conv'!B93</f>
        <v>0</v>
      </c>
      <c r="AI93" s="67" t="e">
        <f t="shared" si="38"/>
        <v>#DIV/0!</v>
      </c>
      <c r="AJ93" s="67" t="e">
        <f t="shared" si="39"/>
        <v>#DIV/0!</v>
      </c>
      <c r="AK93" s="66">
        <f>B93*F93*H93*'Electric AC'!$BE$1</f>
        <v>0</v>
      </c>
      <c r="AL93" s="67">
        <f>B93*G93*H93*'Electric AC'!$BE$33</f>
        <v>0</v>
      </c>
      <c r="AM93" s="36"/>
      <c r="AN93" s="36"/>
      <c r="AO93" s="36"/>
      <c r="AP93" s="36"/>
      <c r="AQ93" s="36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AC'!$E$4:$I$43,4)*'WA LI Conv'!G94,IF(D94="Winter",VLOOKUP('WA LI Conv'!H94,'NG AC'!$E$3:$I$43,5)*'WA LI Conv'!G94,IF(D94="NA",0,0)))</f>
        <v>0</v>
      </c>
      <c r="N94" s="67">
        <f t="shared" si="20"/>
        <v>0</v>
      </c>
      <c r="O94" s="67">
        <f t="shared" si="21"/>
        <v>0</v>
      </c>
      <c r="P94" s="67">
        <f t="shared" si="22"/>
        <v>0</v>
      </c>
      <c r="Q94" s="67">
        <f t="shared" si="23"/>
        <v>0</v>
      </c>
      <c r="R94" s="68" t="e">
        <f>(L94+M94+(PV('NG AC'!$B$1,'WA LI Conv'!H94,'WA LI Conv'!K94)*-1)+'WA LI Conv'!J94)/'WA LI Conv'!E94</f>
        <v>#DIV/0!</v>
      </c>
      <c r="S94" s="68" t="e">
        <f t="shared" si="24"/>
        <v>#DIV/0!</v>
      </c>
      <c r="T94" s="69">
        <f t="shared" si="25"/>
        <v>0</v>
      </c>
      <c r="U94" s="68">
        <f t="shared" si="26"/>
        <v>0</v>
      </c>
      <c r="V94" s="68">
        <f t="shared" si="27"/>
        <v>0</v>
      </c>
      <c r="W94" s="68">
        <f t="shared" si="28"/>
        <v>0</v>
      </c>
      <c r="X94" s="67">
        <f t="shared" si="29"/>
        <v>0</v>
      </c>
      <c r="Y94" s="67">
        <f t="shared" si="30"/>
        <v>0</v>
      </c>
      <c r="Z94" s="67">
        <f t="shared" si="31"/>
        <v>0</v>
      </c>
      <c r="AA94" s="67">
        <f t="shared" si="32"/>
        <v>0</v>
      </c>
      <c r="AB94" s="63">
        <v>0</v>
      </c>
      <c r="AC94" s="67">
        <f t="shared" si="33"/>
        <v>0</v>
      </c>
      <c r="AD94" s="67">
        <f t="shared" si="34"/>
        <v>0</v>
      </c>
      <c r="AE94" s="67">
        <f t="shared" si="35"/>
        <v>0</v>
      </c>
      <c r="AF94" s="67" t="e">
        <f t="shared" si="36"/>
        <v>#DIV/0!</v>
      </c>
      <c r="AG94" s="67" t="e">
        <f t="shared" si="37"/>
        <v>#DIV/0!</v>
      </c>
      <c r="AH94" s="66">
        <f>-PV('NG AC'!$B$1,'WA LI Conv'!H94,'WA LI Conv'!K94)*'WA LI Conv'!B94</f>
        <v>0</v>
      </c>
      <c r="AI94" s="67" t="e">
        <f t="shared" si="38"/>
        <v>#DIV/0!</v>
      </c>
      <c r="AJ94" s="67" t="e">
        <f t="shared" si="39"/>
        <v>#DIV/0!</v>
      </c>
      <c r="AK94" s="66">
        <f>B94*F94*H94*'Electric AC'!$BE$1</f>
        <v>0</v>
      </c>
      <c r="AL94" s="67">
        <f>B94*G94*H94*'Electric AC'!$BE$33</f>
        <v>0</v>
      </c>
      <c r="AM94" s="36"/>
      <c r="AN94" s="36"/>
      <c r="AO94" s="36"/>
      <c r="AP94" s="36"/>
      <c r="AQ94" s="36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AC'!$E$4:$I$43,4)*'WA LI Conv'!G95,IF(D95="Winter",VLOOKUP('WA LI Conv'!H95,'NG AC'!$E$3:$I$43,5)*'WA LI Conv'!G95,IF(D95="NA",0,0)))</f>
        <v>0</v>
      </c>
      <c r="N95" s="67">
        <f t="shared" si="20"/>
        <v>0</v>
      </c>
      <c r="O95" s="67">
        <f t="shared" si="21"/>
        <v>0</v>
      </c>
      <c r="P95" s="67">
        <f t="shared" si="22"/>
        <v>0</v>
      </c>
      <c r="Q95" s="67">
        <f t="shared" si="23"/>
        <v>0</v>
      </c>
      <c r="R95" s="68" t="e">
        <f>(L95+M95+(PV('NG AC'!$B$1,'WA LI Conv'!H95,'WA LI Conv'!K95)*-1)+'WA LI Conv'!J95)/'WA LI Conv'!E95</f>
        <v>#DIV/0!</v>
      </c>
      <c r="S95" s="68" t="e">
        <f t="shared" si="24"/>
        <v>#DIV/0!</v>
      </c>
      <c r="T95" s="69">
        <f t="shared" si="25"/>
        <v>0</v>
      </c>
      <c r="U95" s="68">
        <f t="shared" si="26"/>
        <v>0</v>
      </c>
      <c r="V95" s="68">
        <f t="shared" si="27"/>
        <v>0</v>
      </c>
      <c r="W95" s="68">
        <f t="shared" si="28"/>
        <v>0</v>
      </c>
      <c r="X95" s="67">
        <f t="shared" si="29"/>
        <v>0</v>
      </c>
      <c r="Y95" s="67">
        <f t="shared" si="30"/>
        <v>0</v>
      </c>
      <c r="Z95" s="67">
        <f t="shared" si="31"/>
        <v>0</v>
      </c>
      <c r="AA95" s="67">
        <f t="shared" si="32"/>
        <v>0</v>
      </c>
      <c r="AB95" s="63">
        <v>0</v>
      </c>
      <c r="AC95" s="67">
        <f t="shared" si="33"/>
        <v>0</v>
      </c>
      <c r="AD95" s="67">
        <f t="shared" si="34"/>
        <v>0</v>
      </c>
      <c r="AE95" s="67">
        <f t="shared" si="35"/>
        <v>0</v>
      </c>
      <c r="AF95" s="67" t="e">
        <f t="shared" si="36"/>
        <v>#DIV/0!</v>
      </c>
      <c r="AG95" s="67" t="e">
        <f t="shared" si="37"/>
        <v>#DIV/0!</v>
      </c>
      <c r="AH95" s="66">
        <f>-PV('NG AC'!$B$1,'WA LI Conv'!H95,'WA LI Conv'!K95)*'WA LI Conv'!B95</f>
        <v>0</v>
      </c>
      <c r="AI95" s="67" t="e">
        <f t="shared" si="38"/>
        <v>#DIV/0!</v>
      </c>
      <c r="AJ95" s="67" t="e">
        <f t="shared" si="39"/>
        <v>#DIV/0!</v>
      </c>
      <c r="AK95" s="66">
        <f>B95*F95*H95*'Electric AC'!$BE$1</f>
        <v>0</v>
      </c>
      <c r="AL95" s="67">
        <f>B95*G95*H95*'Electric AC'!$BE$33</f>
        <v>0</v>
      </c>
      <c r="AM95" s="36"/>
      <c r="AN95" s="36"/>
      <c r="AO95" s="36"/>
      <c r="AP95" s="36"/>
      <c r="AQ95" s="36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AC'!$E$4:$I$43,4)*'WA LI Conv'!G96,IF(D96="Winter",VLOOKUP('WA LI Conv'!H96,'NG AC'!$E$3:$I$43,5)*'WA LI Conv'!G96,IF(D96="NA",0,0)))</f>
        <v>0</v>
      </c>
      <c r="N96" s="67">
        <f t="shared" si="20"/>
        <v>0</v>
      </c>
      <c r="O96" s="67">
        <f t="shared" si="21"/>
        <v>0</v>
      </c>
      <c r="P96" s="67">
        <f t="shared" si="22"/>
        <v>0</v>
      </c>
      <c r="Q96" s="67">
        <f t="shared" si="23"/>
        <v>0</v>
      </c>
      <c r="R96" s="68" t="e">
        <f>(L96+M96+(PV('NG AC'!$B$1,'WA LI Conv'!H96,'WA LI Conv'!K96)*-1)+'WA LI Conv'!J96)/'WA LI Conv'!E96</f>
        <v>#DIV/0!</v>
      </c>
      <c r="S96" s="68" t="e">
        <f t="shared" si="24"/>
        <v>#DIV/0!</v>
      </c>
      <c r="T96" s="69">
        <f t="shared" si="25"/>
        <v>0</v>
      </c>
      <c r="U96" s="68">
        <f t="shared" si="26"/>
        <v>0</v>
      </c>
      <c r="V96" s="68">
        <f t="shared" si="27"/>
        <v>0</v>
      </c>
      <c r="W96" s="68">
        <f t="shared" si="28"/>
        <v>0</v>
      </c>
      <c r="X96" s="67">
        <f t="shared" si="29"/>
        <v>0</v>
      </c>
      <c r="Y96" s="67">
        <f t="shared" si="30"/>
        <v>0</v>
      </c>
      <c r="Z96" s="67">
        <f t="shared" si="31"/>
        <v>0</v>
      </c>
      <c r="AA96" s="67">
        <f t="shared" si="32"/>
        <v>0</v>
      </c>
      <c r="AB96" s="63">
        <v>0</v>
      </c>
      <c r="AC96" s="67">
        <f t="shared" si="33"/>
        <v>0</v>
      </c>
      <c r="AD96" s="67">
        <f t="shared" si="34"/>
        <v>0</v>
      </c>
      <c r="AE96" s="67">
        <f t="shared" si="35"/>
        <v>0</v>
      </c>
      <c r="AF96" s="67" t="e">
        <f t="shared" si="36"/>
        <v>#DIV/0!</v>
      </c>
      <c r="AG96" s="67" t="e">
        <f t="shared" si="37"/>
        <v>#DIV/0!</v>
      </c>
      <c r="AH96" s="66">
        <f>-PV('NG AC'!$B$1,'WA LI Conv'!H96,'WA LI Conv'!K96)*'WA LI Conv'!B96</f>
        <v>0</v>
      </c>
      <c r="AI96" s="67" t="e">
        <f t="shared" si="38"/>
        <v>#DIV/0!</v>
      </c>
      <c r="AJ96" s="67" t="e">
        <f t="shared" si="39"/>
        <v>#DIV/0!</v>
      </c>
      <c r="AK96" s="66">
        <f>B96*F96*H96*'Electric AC'!$BE$1</f>
        <v>0</v>
      </c>
      <c r="AL96" s="67">
        <f>B96*G96*H96*'Electric AC'!$BE$33</f>
        <v>0</v>
      </c>
      <c r="AM96" s="36"/>
      <c r="AN96" s="36"/>
      <c r="AO96" s="36"/>
      <c r="AP96" s="36"/>
      <c r="AQ96" s="36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AC'!$E$4:$I$43,4)*'WA LI Conv'!G97,IF(D97="Winter",VLOOKUP('WA LI Conv'!H97,'NG AC'!$E$3:$I$43,5)*'WA LI Conv'!G97,IF(D97="NA",0,0)))</f>
        <v>0</v>
      </c>
      <c r="N97" s="67">
        <f t="shared" si="20"/>
        <v>0</v>
      </c>
      <c r="O97" s="67">
        <f t="shared" si="21"/>
        <v>0</v>
      </c>
      <c r="P97" s="67">
        <f t="shared" si="22"/>
        <v>0</v>
      </c>
      <c r="Q97" s="67">
        <f t="shared" si="23"/>
        <v>0</v>
      </c>
      <c r="R97" s="68" t="e">
        <f>(L97+M97+(PV('NG AC'!$B$1,'WA LI Conv'!H97,'WA LI Conv'!K97)*-1)+'WA LI Conv'!J97)/'WA LI Conv'!E97</f>
        <v>#DIV/0!</v>
      </c>
      <c r="S97" s="68" t="e">
        <f t="shared" si="24"/>
        <v>#DIV/0!</v>
      </c>
      <c r="T97" s="69">
        <f t="shared" si="25"/>
        <v>0</v>
      </c>
      <c r="U97" s="68">
        <f t="shared" si="26"/>
        <v>0</v>
      </c>
      <c r="V97" s="68">
        <f t="shared" si="27"/>
        <v>0</v>
      </c>
      <c r="W97" s="68">
        <f t="shared" si="28"/>
        <v>0</v>
      </c>
      <c r="X97" s="67">
        <f t="shared" si="29"/>
        <v>0</v>
      </c>
      <c r="Y97" s="67">
        <f t="shared" si="30"/>
        <v>0</v>
      </c>
      <c r="Z97" s="67">
        <f t="shared" si="31"/>
        <v>0</v>
      </c>
      <c r="AA97" s="67">
        <f t="shared" si="32"/>
        <v>0</v>
      </c>
      <c r="AB97" s="63">
        <v>0</v>
      </c>
      <c r="AC97" s="67">
        <f t="shared" si="33"/>
        <v>0</v>
      </c>
      <c r="AD97" s="67">
        <f t="shared" si="34"/>
        <v>0</v>
      </c>
      <c r="AE97" s="67">
        <f t="shared" si="35"/>
        <v>0</v>
      </c>
      <c r="AF97" s="67" t="e">
        <f t="shared" si="36"/>
        <v>#DIV/0!</v>
      </c>
      <c r="AG97" s="67" t="e">
        <f t="shared" si="37"/>
        <v>#DIV/0!</v>
      </c>
      <c r="AH97" s="66">
        <f>-PV('NG AC'!$B$1,'WA LI Conv'!H97,'WA LI Conv'!K97)*'WA LI Conv'!B97</f>
        <v>0</v>
      </c>
      <c r="AI97" s="67" t="e">
        <f t="shared" si="38"/>
        <v>#DIV/0!</v>
      </c>
      <c r="AJ97" s="67" t="e">
        <f t="shared" si="39"/>
        <v>#DIV/0!</v>
      </c>
      <c r="AK97" s="66">
        <f>B97*F97*H97*'Electric AC'!$BE$1</f>
        <v>0</v>
      </c>
      <c r="AL97" s="67">
        <f>B97*G97*H97*'Electric AC'!$BE$33</f>
        <v>0</v>
      </c>
      <c r="AM97" s="36"/>
      <c r="AN97" s="36"/>
      <c r="AO97" s="36"/>
      <c r="AP97" s="36"/>
      <c r="AQ97" s="36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AC'!$E$4:$I$43,4)*'WA LI Conv'!G98,IF(D98="Winter",VLOOKUP('WA LI Conv'!H98,'NG AC'!$E$3:$I$43,5)*'WA LI Conv'!G98,IF(D98="NA",0,0)))</f>
        <v>0</v>
      </c>
      <c r="N98" s="67">
        <f t="shared" si="20"/>
        <v>0</v>
      </c>
      <c r="O98" s="67">
        <f t="shared" si="21"/>
        <v>0</v>
      </c>
      <c r="P98" s="67">
        <f t="shared" si="22"/>
        <v>0</v>
      </c>
      <c r="Q98" s="67">
        <f t="shared" si="23"/>
        <v>0</v>
      </c>
      <c r="R98" s="68" t="e">
        <f>(L98+M98+(PV('NG AC'!$B$1,'WA LI Conv'!H98,'WA LI Conv'!K98)*-1)+'WA LI Conv'!J98)/'WA LI Conv'!E98</f>
        <v>#DIV/0!</v>
      </c>
      <c r="S98" s="68" t="e">
        <f t="shared" si="24"/>
        <v>#DIV/0!</v>
      </c>
      <c r="T98" s="69">
        <f t="shared" si="25"/>
        <v>0</v>
      </c>
      <c r="U98" s="68">
        <f t="shared" si="26"/>
        <v>0</v>
      </c>
      <c r="V98" s="68">
        <f t="shared" si="27"/>
        <v>0</v>
      </c>
      <c r="W98" s="68">
        <f t="shared" si="28"/>
        <v>0</v>
      </c>
      <c r="X98" s="67">
        <f t="shared" si="29"/>
        <v>0</v>
      </c>
      <c r="Y98" s="67">
        <f t="shared" si="30"/>
        <v>0</v>
      </c>
      <c r="Z98" s="67">
        <f t="shared" si="31"/>
        <v>0</v>
      </c>
      <c r="AA98" s="67">
        <f t="shared" si="32"/>
        <v>0</v>
      </c>
      <c r="AB98" s="63">
        <v>0</v>
      </c>
      <c r="AC98" s="67">
        <f t="shared" si="33"/>
        <v>0</v>
      </c>
      <c r="AD98" s="67">
        <f t="shared" si="34"/>
        <v>0</v>
      </c>
      <c r="AE98" s="67">
        <f t="shared" si="35"/>
        <v>0</v>
      </c>
      <c r="AF98" s="67" t="e">
        <f t="shared" si="36"/>
        <v>#DIV/0!</v>
      </c>
      <c r="AG98" s="67" t="e">
        <f t="shared" si="37"/>
        <v>#DIV/0!</v>
      </c>
      <c r="AH98" s="66">
        <f>-PV('NG AC'!$B$1,'WA LI Conv'!H98,'WA LI Conv'!K98)*'WA LI Conv'!B98</f>
        <v>0</v>
      </c>
      <c r="AI98" s="67" t="e">
        <f t="shared" si="38"/>
        <v>#DIV/0!</v>
      </c>
      <c r="AJ98" s="67" t="e">
        <f t="shared" si="39"/>
        <v>#DIV/0!</v>
      </c>
      <c r="AK98" s="66">
        <f>B98*F98*H98*'Electric AC'!$BE$1</f>
        <v>0</v>
      </c>
      <c r="AL98" s="67">
        <f>B98*G98*H98*'Electric AC'!$BE$33</f>
        <v>0</v>
      </c>
      <c r="AM98" s="36"/>
      <c r="AN98" s="36"/>
      <c r="AO98" s="36"/>
      <c r="AP98" s="36"/>
      <c r="AQ98" s="36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AC'!$E$4:$I$43,4)*'WA LI Conv'!G99,IF(D99="Winter",VLOOKUP('WA LI Conv'!H99,'NG AC'!$E$3:$I$43,5)*'WA LI Conv'!G99,IF(D99="NA",0,0)))</f>
        <v>0</v>
      </c>
      <c r="N99" s="67">
        <f t="shared" si="20"/>
        <v>0</v>
      </c>
      <c r="O99" s="67">
        <f t="shared" si="21"/>
        <v>0</v>
      </c>
      <c r="P99" s="67">
        <f t="shared" si="22"/>
        <v>0</v>
      </c>
      <c r="Q99" s="67">
        <f t="shared" si="23"/>
        <v>0</v>
      </c>
      <c r="R99" s="68" t="e">
        <f>(L99+M99+(PV('NG AC'!$B$1,'WA LI Conv'!H99,'WA LI Conv'!K99)*-1)+'WA LI Conv'!J99)/'WA LI Conv'!E99</f>
        <v>#DIV/0!</v>
      </c>
      <c r="S99" s="68" t="e">
        <f t="shared" si="24"/>
        <v>#DIV/0!</v>
      </c>
      <c r="T99" s="69">
        <f t="shared" si="25"/>
        <v>0</v>
      </c>
      <c r="U99" s="68">
        <f t="shared" si="26"/>
        <v>0</v>
      </c>
      <c r="V99" s="68">
        <f t="shared" si="27"/>
        <v>0</v>
      </c>
      <c r="W99" s="68">
        <f t="shared" si="28"/>
        <v>0</v>
      </c>
      <c r="X99" s="67">
        <f t="shared" si="29"/>
        <v>0</v>
      </c>
      <c r="Y99" s="67">
        <f t="shared" si="30"/>
        <v>0</v>
      </c>
      <c r="Z99" s="67">
        <f t="shared" si="31"/>
        <v>0</v>
      </c>
      <c r="AA99" s="67">
        <f t="shared" si="32"/>
        <v>0</v>
      </c>
      <c r="AB99" s="63">
        <v>0</v>
      </c>
      <c r="AC99" s="67">
        <f t="shared" si="33"/>
        <v>0</v>
      </c>
      <c r="AD99" s="67">
        <f t="shared" si="34"/>
        <v>0</v>
      </c>
      <c r="AE99" s="67">
        <f t="shared" si="35"/>
        <v>0</v>
      </c>
      <c r="AF99" s="67" t="e">
        <f t="shared" si="36"/>
        <v>#DIV/0!</v>
      </c>
      <c r="AG99" s="67" t="e">
        <f t="shared" si="37"/>
        <v>#DIV/0!</v>
      </c>
      <c r="AH99" s="66">
        <f>-PV('NG AC'!$B$1,'WA LI Conv'!H99,'WA LI Conv'!K99)*'WA LI Conv'!B99</f>
        <v>0</v>
      </c>
      <c r="AI99" s="67" t="e">
        <f t="shared" si="38"/>
        <v>#DIV/0!</v>
      </c>
      <c r="AJ99" s="67" t="e">
        <f t="shared" si="39"/>
        <v>#DIV/0!</v>
      </c>
      <c r="AK99" s="66">
        <f>B99*F99*H99*'Electric AC'!$BE$1</f>
        <v>0</v>
      </c>
      <c r="AL99" s="67">
        <f>B99*G99*H99*'Electric AC'!$BE$33</f>
        <v>0</v>
      </c>
      <c r="AM99" s="36"/>
      <c r="AN99" s="36"/>
      <c r="AO99" s="36"/>
      <c r="AP99" s="36"/>
      <c r="AQ99" s="36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AC'!$E$4:$I$43,4)*'WA LI Conv'!G100,IF(D100="Winter",VLOOKUP('WA LI Conv'!H100,'NG AC'!$E$3:$I$43,5)*'WA LI Conv'!G100,IF(D100="NA",0,0)))</f>
        <v>0</v>
      </c>
      <c r="N100" s="67">
        <f t="shared" si="20"/>
        <v>0</v>
      </c>
      <c r="O100" s="67">
        <f t="shared" si="21"/>
        <v>0</v>
      </c>
      <c r="P100" s="67">
        <f t="shared" si="22"/>
        <v>0</v>
      </c>
      <c r="Q100" s="67">
        <f t="shared" si="23"/>
        <v>0</v>
      </c>
      <c r="R100" s="68" t="e">
        <f>(L100+M100+(PV('NG AC'!$B$1,'WA LI Conv'!H100,'WA LI Conv'!K100)*-1)+'WA LI Conv'!J100)/'WA LI Conv'!E100</f>
        <v>#DIV/0!</v>
      </c>
      <c r="S100" s="68" t="e">
        <f t="shared" si="24"/>
        <v>#DIV/0!</v>
      </c>
      <c r="T100" s="69">
        <f t="shared" si="25"/>
        <v>0</v>
      </c>
      <c r="U100" s="68">
        <f t="shared" si="26"/>
        <v>0</v>
      </c>
      <c r="V100" s="68">
        <f t="shared" si="27"/>
        <v>0</v>
      </c>
      <c r="W100" s="68">
        <f t="shared" si="28"/>
        <v>0</v>
      </c>
      <c r="X100" s="67">
        <f t="shared" si="29"/>
        <v>0</v>
      </c>
      <c r="Y100" s="67">
        <f t="shared" si="30"/>
        <v>0</v>
      </c>
      <c r="Z100" s="67">
        <f t="shared" si="31"/>
        <v>0</v>
      </c>
      <c r="AA100" s="67">
        <f t="shared" si="32"/>
        <v>0</v>
      </c>
      <c r="AB100" s="63">
        <v>0</v>
      </c>
      <c r="AC100" s="67">
        <f t="shared" si="33"/>
        <v>0</v>
      </c>
      <c r="AD100" s="67">
        <f t="shared" si="34"/>
        <v>0</v>
      </c>
      <c r="AE100" s="67">
        <f t="shared" si="35"/>
        <v>0</v>
      </c>
      <c r="AF100" s="67" t="e">
        <f t="shared" si="36"/>
        <v>#DIV/0!</v>
      </c>
      <c r="AG100" s="67" t="e">
        <f t="shared" si="37"/>
        <v>#DIV/0!</v>
      </c>
      <c r="AH100" s="66">
        <f>-PV('NG AC'!$B$1,'WA LI Conv'!H100,'WA LI Conv'!K100)*'WA LI Conv'!B100</f>
        <v>0</v>
      </c>
      <c r="AI100" s="67" t="e">
        <f t="shared" si="38"/>
        <v>#DIV/0!</v>
      </c>
      <c r="AJ100" s="67" t="e">
        <f t="shared" si="39"/>
        <v>#DIV/0!</v>
      </c>
      <c r="AK100" s="66">
        <f>B100*F100*H100*'Electric AC'!$BE$1</f>
        <v>0</v>
      </c>
      <c r="AL100" s="67">
        <f>B100*G100*H100*'Electric AC'!$BE$33</f>
        <v>0</v>
      </c>
      <c r="AM100" s="36"/>
      <c r="AN100" s="36"/>
      <c r="AO100" s="36"/>
      <c r="AP100" s="36"/>
      <c r="AQ100" s="36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AC'!$E$4:$I$43,4)*'WA LI Conv'!G101,IF(D101="Winter",VLOOKUP('WA LI Conv'!H101,'NG AC'!$E$3:$I$43,5)*'WA LI Conv'!G101,IF(D101="NA",0,0)))</f>
        <v>0</v>
      </c>
      <c r="N101" s="67">
        <f t="shared" si="20"/>
        <v>0</v>
      </c>
      <c r="O101" s="67">
        <f t="shared" si="21"/>
        <v>0</v>
      </c>
      <c r="P101" s="67">
        <f t="shared" si="22"/>
        <v>0</v>
      </c>
      <c r="Q101" s="67">
        <f t="shared" si="23"/>
        <v>0</v>
      </c>
      <c r="R101" s="68" t="e">
        <f>(L101+M101+(PV('NG AC'!$B$1,'WA LI Conv'!H101,'WA LI Conv'!K101)*-1)+'WA LI Conv'!J101)/'WA LI Conv'!E101</f>
        <v>#DIV/0!</v>
      </c>
      <c r="S101" s="68" t="e">
        <f t="shared" si="24"/>
        <v>#DIV/0!</v>
      </c>
      <c r="T101" s="69">
        <f t="shared" si="25"/>
        <v>0</v>
      </c>
      <c r="U101" s="68">
        <f t="shared" si="26"/>
        <v>0</v>
      </c>
      <c r="V101" s="68">
        <f t="shared" si="27"/>
        <v>0</v>
      </c>
      <c r="W101" s="68">
        <f t="shared" si="28"/>
        <v>0</v>
      </c>
      <c r="X101" s="67">
        <f t="shared" si="29"/>
        <v>0</v>
      </c>
      <c r="Y101" s="67">
        <f t="shared" si="30"/>
        <v>0</v>
      </c>
      <c r="Z101" s="67">
        <f t="shared" si="31"/>
        <v>0</v>
      </c>
      <c r="AA101" s="67">
        <f t="shared" si="32"/>
        <v>0</v>
      </c>
      <c r="AB101" s="63">
        <v>0</v>
      </c>
      <c r="AC101" s="67">
        <f t="shared" si="33"/>
        <v>0</v>
      </c>
      <c r="AD101" s="67">
        <f t="shared" si="34"/>
        <v>0</v>
      </c>
      <c r="AE101" s="67">
        <f t="shared" si="35"/>
        <v>0</v>
      </c>
      <c r="AF101" s="67" t="e">
        <f t="shared" si="36"/>
        <v>#DIV/0!</v>
      </c>
      <c r="AG101" s="67" t="e">
        <f t="shared" si="37"/>
        <v>#DIV/0!</v>
      </c>
      <c r="AH101" s="66">
        <f>-PV('NG AC'!$B$1,'WA LI Conv'!H101,'WA LI Conv'!K101)*'WA LI Conv'!B101</f>
        <v>0</v>
      </c>
      <c r="AI101" s="67" t="e">
        <f t="shared" si="38"/>
        <v>#DIV/0!</v>
      </c>
      <c r="AJ101" s="67" t="e">
        <f t="shared" si="39"/>
        <v>#DIV/0!</v>
      </c>
      <c r="AK101" s="66">
        <f>B101*F101*H101*'Electric AC'!$BE$1</f>
        <v>0</v>
      </c>
      <c r="AL101" s="67">
        <f>B101*G101*H101*'Electric AC'!$BE$33</f>
        <v>0</v>
      </c>
      <c r="AM101" s="36"/>
      <c r="AN101" s="36"/>
      <c r="AO101" s="36"/>
      <c r="AP101" s="36"/>
      <c r="AQ101" s="36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AC'!$E$4:$I$43,4)*'WA LI Conv'!G102,IF(D102="Winter",VLOOKUP('WA LI Conv'!H102,'NG AC'!$E$3:$I$43,5)*'WA LI Conv'!G102,IF(D102="NA",0,0)))</f>
        <v>0</v>
      </c>
      <c r="N102" s="67">
        <f t="shared" si="20"/>
        <v>0</v>
      </c>
      <c r="O102" s="67">
        <f t="shared" si="21"/>
        <v>0</v>
      </c>
      <c r="P102" s="67">
        <f t="shared" si="22"/>
        <v>0</v>
      </c>
      <c r="Q102" s="67">
        <f t="shared" si="23"/>
        <v>0</v>
      </c>
      <c r="R102" s="68" t="e">
        <f>(L102+M102+(PV('NG AC'!$B$1,'WA LI Conv'!H102,'WA LI Conv'!K102)*-1)+'WA LI Conv'!J102)/'WA LI Conv'!E102</f>
        <v>#DIV/0!</v>
      </c>
      <c r="S102" s="68" t="e">
        <f t="shared" si="24"/>
        <v>#DIV/0!</v>
      </c>
      <c r="T102" s="69">
        <f t="shared" si="25"/>
        <v>0</v>
      </c>
      <c r="U102" s="68">
        <f t="shared" si="26"/>
        <v>0</v>
      </c>
      <c r="V102" s="68">
        <f t="shared" si="27"/>
        <v>0</v>
      </c>
      <c r="W102" s="68">
        <f t="shared" si="28"/>
        <v>0</v>
      </c>
      <c r="X102" s="67">
        <f t="shared" si="29"/>
        <v>0</v>
      </c>
      <c r="Y102" s="67">
        <f t="shared" si="30"/>
        <v>0</v>
      </c>
      <c r="Z102" s="67">
        <f t="shared" si="31"/>
        <v>0</v>
      </c>
      <c r="AA102" s="67">
        <f t="shared" si="32"/>
        <v>0</v>
      </c>
      <c r="AB102" s="63">
        <v>0</v>
      </c>
      <c r="AC102" s="67">
        <f t="shared" si="33"/>
        <v>0</v>
      </c>
      <c r="AD102" s="67">
        <f t="shared" si="34"/>
        <v>0</v>
      </c>
      <c r="AE102" s="67">
        <f t="shared" si="35"/>
        <v>0</v>
      </c>
      <c r="AF102" s="67" t="e">
        <f t="shared" si="36"/>
        <v>#DIV/0!</v>
      </c>
      <c r="AG102" s="67" t="e">
        <f t="shared" si="37"/>
        <v>#DIV/0!</v>
      </c>
      <c r="AH102" s="66">
        <f>-PV('NG AC'!$B$1,'WA LI Conv'!H102,'WA LI Conv'!K102)*'WA LI Conv'!B102</f>
        <v>0</v>
      </c>
      <c r="AI102" s="67" t="e">
        <f t="shared" si="38"/>
        <v>#DIV/0!</v>
      </c>
      <c r="AJ102" s="67" t="e">
        <f t="shared" si="39"/>
        <v>#DIV/0!</v>
      </c>
      <c r="AK102" s="66">
        <f>B102*F102*H102*'Electric AC'!$BE$1</f>
        <v>0</v>
      </c>
      <c r="AL102" s="67">
        <f>B102*G102*H102*'Electric AC'!$BE$33</f>
        <v>0</v>
      </c>
      <c r="AM102" s="36"/>
      <c r="AN102" s="36"/>
      <c r="AO102" s="36"/>
      <c r="AP102" s="36"/>
      <c r="AQ102" s="36"/>
    </row>
    <row r="103" spans="1:43" s="28" customFormat="1" x14ac:dyDescent="0.25">
      <c r="A103" s="28" t="s">
        <v>60</v>
      </c>
      <c r="T103" s="29">
        <f>SUMIF(T4:T102,"&lt;&gt;#DIV/0!")</f>
        <v>890100</v>
      </c>
      <c r="U103" s="29">
        <f t="shared" ref="U103:AL103" si="40">SUMIF(U4:U102,"&lt;&gt;#DIV/0!")</f>
        <v>-40500</v>
      </c>
      <c r="V103" s="29">
        <f t="shared" si="40"/>
        <v>1044500.5720676795</v>
      </c>
      <c r="W103" s="29">
        <f t="shared" si="40"/>
        <v>-307748.74256012292</v>
      </c>
      <c r="X103" s="29">
        <f t="shared" si="40"/>
        <v>458445</v>
      </c>
      <c r="Y103" s="29">
        <f t="shared" si="40"/>
        <v>0</v>
      </c>
      <c r="Z103" s="29">
        <f t="shared" si="40"/>
        <v>458445</v>
      </c>
      <c r="AA103" s="29">
        <f t="shared" si="40"/>
        <v>0</v>
      </c>
      <c r="AB103" s="29">
        <f t="shared" si="40"/>
        <v>68766.75</v>
      </c>
      <c r="AC103" s="67">
        <f t="shared" si="33"/>
        <v>68766.75</v>
      </c>
      <c r="AD103" s="29">
        <f t="shared" si="40"/>
        <v>0</v>
      </c>
      <c r="AE103" s="29">
        <f t="shared" si="40"/>
        <v>200000</v>
      </c>
      <c r="AF103" s="29">
        <f t="shared" si="40"/>
        <v>200000</v>
      </c>
      <c r="AG103" s="29">
        <f t="shared" si="40"/>
        <v>0</v>
      </c>
      <c r="AH103" s="29">
        <f t="shared" si="40"/>
        <v>0</v>
      </c>
      <c r="AI103" s="29">
        <f t="shared" si="40"/>
        <v>0</v>
      </c>
      <c r="AJ103" s="29">
        <f t="shared" si="40"/>
        <v>0</v>
      </c>
      <c r="AK103" s="29">
        <f t="shared" si="40"/>
        <v>1179406.3652727271</v>
      </c>
      <c r="AL103" s="29">
        <f t="shared" si="40"/>
        <v>-510564.03159999993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P96" sqref="P96"/>
    </sheetView>
  </sheetViews>
  <sheetFormatPr defaultRowHeight="15" x14ac:dyDescent="0.25"/>
  <cols>
    <col min="1" max="1" width="58.5703125" style="56" customWidth="1"/>
    <col min="2" max="2" width="13.140625" style="56" bestFit="1" customWidth="1"/>
    <col min="3" max="3" width="17.7109375" style="56" bestFit="1" customWidth="1"/>
    <col min="4" max="4" width="19.42578125" style="56" customWidth="1"/>
    <col min="5" max="5" width="17.28515625" style="56" customWidth="1"/>
    <col min="6" max="6" width="10.28515625" style="56" bestFit="1" customWidth="1"/>
    <col min="7" max="11" width="9.140625" style="56"/>
    <col min="12" max="12" width="10.85546875" style="56" customWidth="1"/>
    <col min="13" max="13" width="10.5703125" style="56" customWidth="1"/>
    <col min="14" max="15" width="10.28515625" style="56" customWidth="1"/>
    <col min="16" max="19" width="9.140625" style="56"/>
    <col min="20" max="20" width="11.85546875" style="56" customWidth="1"/>
    <col min="21" max="21" width="9.5703125" style="56" bestFit="1" customWidth="1"/>
    <col min="22" max="22" width="10.5703125" style="56" bestFit="1" customWidth="1"/>
    <col min="23" max="23" width="9.5703125" style="56" customWidth="1"/>
    <col min="24" max="24" width="11.5703125" style="56" bestFit="1" customWidth="1"/>
    <col min="25" max="27" width="10.5703125" style="56" bestFit="1" customWidth="1"/>
    <col min="28" max="28" width="11.42578125" style="56" customWidth="1"/>
    <col min="29" max="29" width="11" style="56" customWidth="1"/>
    <col min="30" max="30" width="10.5703125" style="56" bestFit="1" customWidth="1"/>
    <col min="31" max="33" width="9.140625" style="56"/>
    <col min="34" max="38" width="11.5703125" style="56" bestFit="1" customWidth="1"/>
    <col min="39" max="54" width="9.140625" style="56"/>
    <col min="55" max="55" width="24.28515625" style="56" bestFit="1" customWidth="1"/>
    <col min="56" max="16384" width="9.140625" style="56"/>
  </cols>
  <sheetData>
    <row r="1" spans="1:55" ht="30" x14ac:dyDescent="0.25">
      <c r="A1" s="56" t="s">
        <v>155</v>
      </c>
      <c r="E1" s="64" t="s">
        <v>153</v>
      </c>
      <c r="F1" s="65" t="s">
        <v>154</v>
      </c>
      <c r="T1" s="59" t="s">
        <v>61</v>
      </c>
      <c r="BC1" s="56" t="s">
        <v>9</v>
      </c>
    </row>
    <row r="2" spans="1:55" x14ac:dyDescent="0.25">
      <c r="BC2" s="56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62" t="s">
        <v>842</v>
      </c>
      <c r="B4" s="62">
        <v>1800</v>
      </c>
      <c r="C4" s="62" t="s">
        <v>24</v>
      </c>
      <c r="D4" s="62" t="s">
        <v>39</v>
      </c>
      <c r="E4" s="63">
        <v>454.4</v>
      </c>
      <c r="F4" s="62">
        <v>936</v>
      </c>
      <c r="G4" s="62">
        <v>-11.38</v>
      </c>
      <c r="H4" s="62">
        <v>15</v>
      </c>
      <c r="I4" s="63">
        <v>185</v>
      </c>
      <c r="J4" s="63">
        <v>0</v>
      </c>
      <c r="K4" s="63">
        <v>28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787.7454868649337</v>
      </c>
      <c r="M4" s="66">
        <f>IF(D4="Annual",VLOOKUP(H4,'NG AC'!$E$4:I$43,4)*'Int Ltg'!G4,IF(D4="Winter",VLOOKUP('Int Ltg'!H4,'NG AC'!$E$3:$I$43,5)*'Int Ltg'!G4,IF(D4="NA",0,0)))</f>
        <v>-80.39890853173236</v>
      </c>
      <c r="N4" s="67">
        <f t="shared" ref="N4:N9" si="0">IF(G4&lt;0,E4,(L4/(L4+M4))*E4)</f>
        <v>454.4</v>
      </c>
      <c r="O4" s="67">
        <f>E4-N4</f>
        <v>0</v>
      </c>
      <c r="P4" s="67">
        <f t="shared" ref="P4:P9" si="1">IF(G4&lt;0,I4,(L4/(L4+M4))*I4)</f>
        <v>185</v>
      </c>
      <c r="Q4" s="67">
        <f>I4-P4</f>
        <v>0</v>
      </c>
      <c r="R4" s="68">
        <f>(L4+M4+(PV('NG AC'!$B$1,'Int Ltg'!H4,'Int Ltg'!K4)*-1)+'Int Ltg'!J4)/'Int Ltg'!E4</f>
        <v>2.2225420084698646</v>
      </c>
      <c r="S4" s="68">
        <f>((L4+M4)/1.1)/I4</f>
        <v>3.4759045618339131</v>
      </c>
      <c r="T4" s="69">
        <f>F4*B4</f>
        <v>1684800</v>
      </c>
      <c r="U4" s="68">
        <f>G4*B4</f>
        <v>-20484</v>
      </c>
      <c r="V4" s="68">
        <f>L4*B4</f>
        <v>1417941.8763568806</v>
      </c>
      <c r="W4" s="68">
        <f>M4*B4</f>
        <v>-144718.03535711823</v>
      </c>
      <c r="X4" s="67">
        <f>B4*N4</f>
        <v>817920</v>
      </c>
      <c r="Y4" s="67">
        <f>O4*B4</f>
        <v>0</v>
      </c>
      <c r="Z4" s="67">
        <f>B4*P4</f>
        <v>333000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AC'!$B$1,'Int Ltg'!H4,'Int Ltg'!K4)*'Int Ltg'!B4</f>
        <v>544637.71856790897</v>
      </c>
      <c r="AI4" s="67">
        <f>AH4*(L4/(L4+M4))</f>
        <v>606542.70186655701</v>
      </c>
      <c r="AJ4" s="67">
        <f>AH4-AI4</f>
        <v>-61904.983298648032</v>
      </c>
      <c r="AK4" s="66">
        <f>B4*F4*H4*'Electric AC'!$BE$1</f>
        <v>1935502.0690909089</v>
      </c>
      <c r="AL4" s="67">
        <f>B4*G4*H4*'Electric AC'!$BE$33</f>
        <v>-232753.56728399996</v>
      </c>
      <c r="AM4" s="67">
        <f>P4/F4</f>
        <v>0.19764957264957264</v>
      </c>
      <c r="AN4" s="67">
        <f>Q4/G4</f>
        <v>0</v>
      </c>
      <c r="AO4" s="36"/>
      <c r="AP4" s="36"/>
      <c r="AQ4" s="36"/>
      <c r="BC4" s="52" t="s">
        <v>12</v>
      </c>
    </row>
    <row r="5" spans="1:55" x14ac:dyDescent="0.25">
      <c r="A5" s="62" t="s">
        <v>611</v>
      </c>
      <c r="B5" s="62">
        <v>0</v>
      </c>
      <c r="C5" s="62" t="s">
        <v>24</v>
      </c>
      <c r="D5" s="62" t="s">
        <v>39</v>
      </c>
      <c r="E5" s="63">
        <v>207.15</v>
      </c>
      <c r="F5" s="62">
        <v>613.24</v>
      </c>
      <c r="G5" s="62">
        <v>-7.8</v>
      </c>
      <c r="H5" s="62">
        <v>12</v>
      </c>
      <c r="I5" s="63">
        <v>120</v>
      </c>
      <c r="J5" s="63">
        <v>0</v>
      </c>
      <c r="K5" s="63">
        <v>2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405.29926324862623</v>
      </c>
      <c r="M5" s="66">
        <f>IF(D5="Annual",VLOOKUP(H5,'NG AC'!$E$4:I$43,4)*'Int Ltg'!G5,IF(D5="Winter",VLOOKUP('Int Ltg'!H5,'NG AC'!$E$3:$I$43,5)*'Int Ltg'!G5,IF(D5="NA",0,0)))</f>
        <v>-44.912465907240318</v>
      </c>
      <c r="N5" s="67">
        <f t="shared" si="0"/>
        <v>207.15</v>
      </c>
      <c r="O5" s="67">
        <f t="shared" ref="O5:O68" si="2">E5-N5</f>
        <v>0</v>
      </c>
      <c r="P5" s="67">
        <f t="shared" si="1"/>
        <v>120</v>
      </c>
      <c r="Q5" s="67">
        <f t="shared" ref="Q5:Q68" si="3">I5-P5</f>
        <v>0</v>
      </c>
      <c r="R5" s="68">
        <f>(L5+M5+(PV('NG AC'!$B$1,'Int Ltg'!H5,'Int Ltg'!K5)*-1)+'Int Ltg'!J5)/'Int Ltg'!E5</f>
        <v>1.8282317861495549</v>
      </c>
      <c r="S5" s="68">
        <f t="shared" ref="S5:S68" si="4">((L5+M5)/1.1)/I5</f>
        <v>2.7302030101620143</v>
      </c>
      <c r="T5" s="69">
        <f t="shared" ref="T5:T68" si="5">F5*B5</f>
        <v>0</v>
      </c>
      <c r="U5" s="68">
        <f t="shared" ref="U5:U68" si="6">G5*B5</f>
        <v>0</v>
      </c>
      <c r="V5" s="68">
        <f t="shared" ref="V5:V68" si="7">L5*B5</f>
        <v>0</v>
      </c>
      <c r="W5" s="68">
        <f t="shared" ref="W5:W68" si="8">M5*B5</f>
        <v>0</v>
      </c>
      <c r="X5" s="67">
        <f t="shared" ref="X5:X68" si="9">B5*N5</f>
        <v>0</v>
      </c>
      <c r="Y5" s="67">
        <f t="shared" ref="Y5:Y68" si="10">O5*B5</f>
        <v>0</v>
      </c>
      <c r="Z5" s="67">
        <f t="shared" ref="Z5:Z68" si="11">B5*P5</f>
        <v>0</v>
      </c>
      <c r="AA5" s="67">
        <f t="shared" ref="AA5:AA68" si="12">B5*Q5</f>
        <v>0</v>
      </c>
      <c r="AB5" s="63">
        <v>0</v>
      </c>
      <c r="AC5" s="67">
        <f t="shared" ref="AC5:AC68" si="13">AB5*(L5/(L5+M5))</f>
        <v>0</v>
      </c>
      <c r="AD5" s="67">
        <f t="shared" ref="AD5:AD68" si="14">AB5-AC5</f>
        <v>0</v>
      </c>
      <c r="AE5" s="67">
        <f t="shared" ref="AE5:AE68" si="15">J5*B5</f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AC'!$B$1,'Int Ltg'!H5,'Int Ltg'!K5)*'Int Ltg'!B5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0</v>
      </c>
      <c r="AL5" s="67">
        <f>B5*G5*H5*'Electric AC'!$BE$33</f>
        <v>0</v>
      </c>
      <c r="AM5" s="67">
        <f t="shared" ref="AM5:AN68" si="20">P5/F5</f>
        <v>0.19568195160133064</v>
      </c>
      <c r="AN5" s="67">
        <f t="shared" si="20"/>
        <v>0</v>
      </c>
      <c r="AO5" s="36"/>
      <c r="AP5" s="36"/>
      <c r="AQ5" s="36"/>
      <c r="BC5" s="52" t="s">
        <v>13</v>
      </c>
    </row>
    <row r="6" spans="1:55" x14ac:dyDescent="0.25">
      <c r="A6" s="62" t="s">
        <v>612</v>
      </c>
      <c r="B6" s="62">
        <v>0</v>
      </c>
      <c r="C6" s="62" t="s">
        <v>24</v>
      </c>
      <c r="D6" s="62" t="s">
        <v>39</v>
      </c>
      <c r="E6" s="63">
        <v>298.7</v>
      </c>
      <c r="F6" s="62">
        <v>688.85</v>
      </c>
      <c r="G6" s="62">
        <v>-8.76</v>
      </c>
      <c r="H6" s="62">
        <v>12</v>
      </c>
      <c r="I6" s="63">
        <v>130</v>
      </c>
      <c r="J6" s="63">
        <v>0</v>
      </c>
      <c r="K6" s="63">
        <v>3.5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455.27101540802329</v>
      </c>
      <c r="M6" s="66">
        <f>IF(D6="Annual",VLOOKUP(H6,'NG AC'!$E$4:I$43,4)*'Int Ltg'!G6,IF(D6="Winter",VLOOKUP('Int Ltg'!H6,'NG AC'!$E$3:$I$43,5)*'Int Ltg'!G6,IF(D6="NA",0,0)))</f>
        <v>-50.440154018900664</v>
      </c>
      <c r="N6" s="67">
        <f t="shared" si="0"/>
        <v>298.7</v>
      </c>
      <c r="O6" s="67">
        <f t="shared" si="2"/>
        <v>0</v>
      </c>
      <c r="P6" s="67">
        <f t="shared" si="1"/>
        <v>130</v>
      </c>
      <c r="Q6" s="67">
        <f t="shared" si="3"/>
        <v>0</v>
      </c>
      <c r="R6" s="68">
        <f>(L6+M6+(PV('NG AC'!$B$1,'Int Ltg'!H6,'Int Ltg'!K6)*-1)+'Int Ltg'!J6)/'Int Ltg'!E6</f>
        <v>1.4627078721735449</v>
      </c>
      <c r="S6" s="68">
        <f t="shared" si="4"/>
        <v>2.8309850446791787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>
        <f t="shared" si="9"/>
        <v>0</v>
      </c>
      <c r="Y6" s="67">
        <f t="shared" si="10"/>
        <v>0</v>
      </c>
      <c r="Z6" s="67">
        <f t="shared" si="11"/>
        <v>0</v>
      </c>
      <c r="AA6" s="67">
        <f t="shared" si="12"/>
        <v>0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>
        <f t="shared" si="16"/>
        <v>0</v>
      </c>
      <c r="AG6" s="67">
        <f t="shared" si="17"/>
        <v>0</v>
      </c>
      <c r="AH6" s="66">
        <f>-PV('NG AC'!$B$1,'Int Ltg'!H6,'Int Ltg'!K6)*'Int Ltg'!B6</f>
        <v>0</v>
      </c>
      <c r="AI6" s="67">
        <f t="shared" si="18"/>
        <v>0</v>
      </c>
      <c r="AJ6" s="67">
        <f t="shared" si="19"/>
        <v>0</v>
      </c>
      <c r="AK6" s="66">
        <f>B6*F6*H6*'Electric AC'!$BE$1</f>
        <v>0</v>
      </c>
      <c r="AL6" s="67">
        <f>B6*G6*H6*'Electric AC'!$BE$33</f>
        <v>0</v>
      </c>
      <c r="AM6" s="67">
        <f t="shared" si="20"/>
        <v>0.18872033098642665</v>
      </c>
      <c r="AN6" s="67">
        <f t="shared" si="20"/>
        <v>0</v>
      </c>
      <c r="AO6" s="36"/>
      <c r="AP6" s="36"/>
      <c r="AQ6" s="36"/>
      <c r="BC6" s="52" t="s">
        <v>14</v>
      </c>
    </row>
    <row r="7" spans="1:55" x14ac:dyDescent="0.25">
      <c r="A7" s="62" t="s">
        <v>613</v>
      </c>
      <c r="B7" s="62">
        <v>0</v>
      </c>
      <c r="C7" s="62" t="s">
        <v>24</v>
      </c>
      <c r="D7" s="62" t="s">
        <v>39</v>
      </c>
      <c r="E7" s="63">
        <v>211.86</v>
      </c>
      <c r="F7" s="62">
        <v>646.85</v>
      </c>
      <c r="G7" s="62">
        <v>-8.23</v>
      </c>
      <c r="H7" s="62">
        <v>12</v>
      </c>
      <c r="I7" s="63">
        <v>125</v>
      </c>
      <c r="J7" s="63">
        <v>0</v>
      </c>
      <c r="K7" s="63">
        <v>2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427.51260262274786</v>
      </c>
      <c r="M7" s="66">
        <f>IF(D7="Annual",VLOOKUP(H7,'NG AC'!$E$4:I$43,4)*'Int Ltg'!G7,IF(D7="Winter",VLOOKUP('Int Ltg'!H7,'NG AC'!$E$3:$I$43,5)*'Int Ltg'!G7,IF(D7="NA",0,0)))</f>
        <v>-47.388409540588178</v>
      </c>
      <c r="N7" s="67">
        <f t="shared" si="0"/>
        <v>211.86</v>
      </c>
      <c r="O7" s="67">
        <f t="shared" si="2"/>
        <v>0</v>
      </c>
      <c r="P7" s="67">
        <f t="shared" si="1"/>
        <v>125</v>
      </c>
      <c r="Q7" s="67">
        <f t="shared" si="3"/>
        <v>0</v>
      </c>
      <c r="R7" s="68">
        <f>(L7+M7+(PV('NG AC'!$B$1,'Int Ltg'!H7,'Int Ltg'!K7)*-1)+'Int Ltg'!J7)/'Int Ltg'!E7</f>
        <v>1.8807495999322861</v>
      </c>
      <c r="S7" s="68">
        <f t="shared" si="4"/>
        <v>2.7645395860520701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>
        <f t="shared" si="9"/>
        <v>0</v>
      </c>
      <c r="Y7" s="67">
        <f t="shared" si="10"/>
        <v>0</v>
      </c>
      <c r="Z7" s="67">
        <f t="shared" si="11"/>
        <v>0</v>
      </c>
      <c r="AA7" s="67">
        <f t="shared" si="12"/>
        <v>0</v>
      </c>
      <c r="AB7" s="63">
        <v>0</v>
      </c>
      <c r="AC7" s="67">
        <f t="shared" si="13"/>
        <v>0</v>
      </c>
      <c r="AD7" s="67">
        <f t="shared" si="14"/>
        <v>0</v>
      </c>
      <c r="AE7" s="67">
        <f t="shared" si="15"/>
        <v>0</v>
      </c>
      <c r="AF7" s="67">
        <f t="shared" si="16"/>
        <v>0</v>
      </c>
      <c r="AG7" s="67">
        <f t="shared" si="17"/>
        <v>0</v>
      </c>
      <c r="AH7" s="66">
        <f>-PV('NG AC'!$B$1,'Int Ltg'!H7,'Int Ltg'!K7)*'Int Ltg'!B7</f>
        <v>0</v>
      </c>
      <c r="AI7" s="67">
        <f t="shared" si="18"/>
        <v>0</v>
      </c>
      <c r="AJ7" s="67">
        <f t="shared" si="19"/>
        <v>0</v>
      </c>
      <c r="AK7" s="66">
        <f>B7*F7*H7*'Electric AC'!$BE$1</f>
        <v>0</v>
      </c>
      <c r="AL7" s="67">
        <f>B7*G7*H7*'Electric AC'!$BE$33</f>
        <v>0</v>
      </c>
      <c r="AM7" s="67">
        <f t="shared" si="20"/>
        <v>0.19324418335008114</v>
      </c>
      <c r="AN7" s="67">
        <f t="shared" si="20"/>
        <v>0</v>
      </c>
      <c r="AO7" s="36"/>
      <c r="AP7" s="36"/>
      <c r="AQ7" s="36"/>
      <c r="BC7" s="52" t="s">
        <v>15</v>
      </c>
    </row>
    <row r="8" spans="1:55" x14ac:dyDescent="0.25">
      <c r="A8" s="62" t="s">
        <v>843</v>
      </c>
      <c r="B8" s="62">
        <v>4800</v>
      </c>
      <c r="C8" s="62" t="s">
        <v>24</v>
      </c>
      <c r="D8" s="62" t="s">
        <v>39</v>
      </c>
      <c r="E8" s="63">
        <v>13</v>
      </c>
      <c r="F8" s="62">
        <v>90</v>
      </c>
      <c r="G8" s="62">
        <v>-1.07</v>
      </c>
      <c r="H8" s="62">
        <v>15</v>
      </c>
      <c r="I8" s="63">
        <v>8</v>
      </c>
      <c r="J8" s="63">
        <v>0</v>
      </c>
      <c r="K8" s="63">
        <v>6</v>
      </c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75.744758352397469</v>
      </c>
      <c r="M8" s="66">
        <f>IF(D8="Annual",VLOOKUP(H8,'NG AC'!$E$4:I$43,4)*'Int Ltg'!G8,IF(D8="Winter",VLOOKUP('Int Ltg'!H8,'NG AC'!$E$3:$I$43,5)*'Int Ltg'!G8,IF(D8="NA",0,0)))</f>
        <v>-7.5594755825091058</v>
      </c>
      <c r="N8" s="67">
        <f t="shared" si="0"/>
        <v>13</v>
      </c>
      <c r="O8" s="67">
        <f t="shared" si="2"/>
        <v>0</v>
      </c>
      <c r="P8" s="67">
        <f t="shared" si="1"/>
        <v>8</v>
      </c>
      <c r="Q8" s="67">
        <f t="shared" si="3"/>
        <v>0</v>
      </c>
      <c r="R8" s="68">
        <f>(L8+M8+(PV('NG AC'!$B$1,'Int Ltg'!H8,'Int Ltg'!K8)*-1)+'Int Ltg'!J8)/'Int Ltg'!E8</f>
        <v>10.232546646840396</v>
      </c>
      <c r="S8" s="68">
        <f t="shared" si="4"/>
        <v>7.7483275874873128</v>
      </c>
      <c r="T8" s="69">
        <f t="shared" si="5"/>
        <v>432000</v>
      </c>
      <c r="U8" s="68">
        <f t="shared" si="6"/>
        <v>-5136</v>
      </c>
      <c r="V8" s="68">
        <f t="shared" si="7"/>
        <v>363574.84009150782</v>
      </c>
      <c r="W8" s="68">
        <f t="shared" si="8"/>
        <v>-36285.482796043711</v>
      </c>
      <c r="X8" s="67">
        <f t="shared" si="9"/>
        <v>62400</v>
      </c>
      <c r="Y8" s="67">
        <f t="shared" si="10"/>
        <v>0</v>
      </c>
      <c r="Z8" s="67">
        <f t="shared" si="11"/>
        <v>38400</v>
      </c>
      <c r="AA8" s="67">
        <f t="shared" si="12"/>
        <v>0</v>
      </c>
      <c r="AB8" s="63">
        <v>0</v>
      </c>
      <c r="AC8" s="67">
        <f t="shared" si="13"/>
        <v>0</v>
      </c>
      <c r="AD8" s="67">
        <f t="shared" si="14"/>
        <v>0</v>
      </c>
      <c r="AE8" s="67">
        <f t="shared" si="15"/>
        <v>0</v>
      </c>
      <c r="AF8" s="67">
        <f t="shared" si="16"/>
        <v>0</v>
      </c>
      <c r="AG8" s="67">
        <f t="shared" si="17"/>
        <v>0</v>
      </c>
      <c r="AH8" s="66">
        <f>-PV('NG AC'!$B$1,'Int Ltg'!H8,'Int Ltg'!K8)*'Int Ltg'!B8</f>
        <v>311221.55346737657</v>
      </c>
      <c r="AI8" s="67">
        <f t="shared" si="18"/>
        <v>345725.65227894823</v>
      </c>
      <c r="AJ8" s="67">
        <f t="shared" si="19"/>
        <v>-34504.098811571661</v>
      </c>
      <c r="AK8" s="66">
        <f>B8*F8*H8*'Electric AC'!$BE$1</f>
        <v>496282.58181818173</v>
      </c>
      <c r="AL8" s="67">
        <f>B8*G8*H8*'Electric AC'!$BE$33</f>
        <v>-58358.832335999992</v>
      </c>
      <c r="AM8" s="67">
        <f t="shared" si="20"/>
        <v>8.8888888888888892E-2</v>
      </c>
      <c r="AN8" s="67">
        <f t="shared" si="20"/>
        <v>0</v>
      </c>
      <c r="AO8" s="36"/>
      <c r="AP8" s="36"/>
      <c r="AQ8" s="36"/>
      <c r="BC8" s="52" t="s">
        <v>16</v>
      </c>
    </row>
    <row r="9" spans="1:55" x14ac:dyDescent="0.25">
      <c r="A9" s="62" t="s">
        <v>844</v>
      </c>
      <c r="B9" s="62">
        <v>0</v>
      </c>
      <c r="C9" s="62" t="s">
        <v>24</v>
      </c>
      <c r="D9" s="62" t="s">
        <v>39</v>
      </c>
      <c r="E9" s="63">
        <v>13</v>
      </c>
      <c r="F9" s="62">
        <v>84.01</v>
      </c>
      <c r="G9" s="62">
        <v>-1.07</v>
      </c>
      <c r="H9" s="62">
        <v>15</v>
      </c>
      <c r="I9" s="63">
        <v>8</v>
      </c>
      <c r="J9" s="63">
        <v>0</v>
      </c>
      <c r="K9" s="63">
        <v>9</v>
      </c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70.70352387983236</v>
      </c>
      <c r="M9" s="66">
        <f>IF(D9="Annual",VLOOKUP(H9,'NG AC'!$E$4:I$43,4)*'Int Ltg'!G9,IF(D9="Winter",VLOOKUP('Int Ltg'!H9,'NG AC'!$E$3:$I$43,5)*'Int Ltg'!G9,IF(D9="NA",0,0)))</f>
        <v>-7.5594755825091058</v>
      </c>
      <c r="N9" s="67">
        <f t="shared" si="0"/>
        <v>13</v>
      </c>
      <c r="O9" s="67">
        <f t="shared" si="2"/>
        <v>0</v>
      </c>
      <c r="P9" s="67">
        <f t="shared" si="1"/>
        <v>8</v>
      </c>
      <c r="Q9" s="67">
        <f t="shared" si="3"/>
        <v>0</v>
      </c>
      <c r="R9" s="68">
        <f>(L9+M9+(PV('NG AC'!$B$1,'Int Ltg'!H9,'Int Ltg'!K9)*-1)+'Int Ltg'!J9)/'Int Ltg'!E9</f>
        <v>12.338521827375263</v>
      </c>
      <c r="S9" s="68">
        <f t="shared" si="4"/>
        <v>7.1754600337867327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>
        <f t="shared" si="9"/>
        <v>0</v>
      </c>
      <c r="Y9" s="67">
        <f t="shared" si="10"/>
        <v>0</v>
      </c>
      <c r="Z9" s="67">
        <f t="shared" si="11"/>
        <v>0</v>
      </c>
      <c r="AA9" s="67">
        <f t="shared" si="12"/>
        <v>0</v>
      </c>
      <c r="AB9" s="63">
        <v>0</v>
      </c>
      <c r="AC9" s="67">
        <f t="shared" si="13"/>
        <v>0</v>
      </c>
      <c r="AD9" s="67">
        <f t="shared" si="14"/>
        <v>0</v>
      </c>
      <c r="AE9" s="67">
        <f t="shared" si="15"/>
        <v>0</v>
      </c>
      <c r="AF9" s="67">
        <f t="shared" si="16"/>
        <v>0</v>
      </c>
      <c r="AG9" s="67">
        <f t="shared" si="17"/>
        <v>0</v>
      </c>
      <c r="AH9" s="66">
        <f>-PV('NG AC'!$B$1,'Int Ltg'!H9,'Int Ltg'!K9)*'Int Ltg'!B9</f>
        <v>0</v>
      </c>
      <c r="AI9" s="67">
        <f t="shared" si="18"/>
        <v>0</v>
      </c>
      <c r="AJ9" s="67">
        <f t="shared" si="19"/>
        <v>0</v>
      </c>
      <c r="AK9" s="66">
        <f>B9*F9*H9*'Electric AC'!$BE$1</f>
        <v>0</v>
      </c>
      <c r="AL9" s="67">
        <f>B9*G9*H9*'Electric AC'!$BE$33</f>
        <v>0</v>
      </c>
      <c r="AM9" s="67">
        <f t="shared" si="20"/>
        <v>9.5226758719200083E-2</v>
      </c>
      <c r="AN9" s="67">
        <f t="shared" si="20"/>
        <v>0</v>
      </c>
      <c r="AO9" s="36"/>
      <c r="AP9" s="36"/>
      <c r="AQ9" s="36"/>
      <c r="BC9" s="52" t="s">
        <v>17</v>
      </c>
    </row>
    <row r="10" spans="1:55" x14ac:dyDescent="0.25">
      <c r="A10" s="62" t="s">
        <v>845</v>
      </c>
      <c r="B10" s="62">
        <v>0</v>
      </c>
      <c r="C10" s="62" t="s">
        <v>24</v>
      </c>
      <c r="D10" s="62" t="s">
        <v>39</v>
      </c>
      <c r="E10" s="63">
        <v>13</v>
      </c>
      <c r="F10" s="62">
        <v>117.61</v>
      </c>
      <c r="G10" s="62">
        <v>-1.5</v>
      </c>
      <c r="H10" s="62">
        <v>15</v>
      </c>
      <c r="I10" s="63">
        <v>8</v>
      </c>
      <c r="J10" s="63"/>
      <c r="K10" s="63">
        <v>7</v>
      </c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98.981566998060742</v>
      </c>
      <c r="M10" s="66">
        <f>IF(D10="Annual",VLOOKUP(H10,'NG AC'!$E$4:I$43,4)*'Int Ltg'!G10,IF(D10="Winter",VLOOKUP('Int Ltg'!H10,'NG AC'!$E$3:$I$43,5)*'Int Ltg'!G10,IF(D10="NA",0,0)))</f>
        <v>-10.597395676414635</v>
      </c>
      <c r="N10" s="67">
        <f>IF(G10&lt;0,E10,(L10/(L10+M10))*E10)</f>
        <v>13</v>
      </c>
      <c r="O10" s="67">
        <f t="shared" si="2"/>
        <v>0</v>
      </c>
      <c r="P10" s="67">
        <f>IF(G10&lt;0,I10,(L10/(L10+M10))*I10)</f>
        <v>8</v>
      </c>
      <c r="Q10" s="67">
        <f t="shared" si="3"/>
        <v>0</v>
      </c>
      <c r="R10" s="68">
        <f>(L10+M10+(PV('NG AC'!$B$1,'Int Ltg'!H10,'Int Ltg'!K10)*-1)+'Int Ltg'!J10)/'Int Ltg'!E10</f>
        <v>12.617561453886337</v>
      </c>
      <c r="S10" s="68">
        <f t="shared" si="4"/>
        <v>10.043655832005239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>
        <f t="shared" si="9"/>
        <v>0</v>
      </c>
      <c r="Y10" s="67">
        <f t="shared" si="10"/>
        <v>0</v>
      </c>
      <c r="Z10" s="67">
        <f t="shared" si="11"/>
        <v>0</v>
      </c>
      <c r="AA10" s="67">
        <f t="shared" si="12"/>
        <v>0</v>
      </c>
      <c r="AB10" s="63">
        <v>0</v>
      </c>
      <c r="AC10" s="67">
        <f t="shared" si="13"/>
        <v>0</v>
      </c>
      <c r="AD10" s="67">
        <f t="shared" si="14"/>
        <v>0</v>
      </c>
      <c r="AE10" s="67">
        <f t="shared" si="15"/>
        <v>0</v>
      </c>
      <c r="AF10" s="67">
        <f t="shared" si="16"/>
        <v>0</v>
      </c>
      <c r="AG10" s="67">
        <f t="shared" si="17"/>
        <v>0</v>
      </c>
      <c r="AH10" s="66">
        <f>-PV('NG AC'!$B$1,'Int Ltg'!H10,'Int Ltg'!K10)*'Int Ltg'!B10</f>
        <v>0</v>
      </c>
      <c r="AI10" s="67">
        <f t="shared" si="18"/>
        <v>0</v>
      </c>
      <c r="AJ10" s="67">
        <f t="shared" si="19"/>
        <v>0</v>
      </c>
      <c r="AK10" s="66">
        <f>B10*F10*H10*'Electric AC'!$BE$1</f>
        <v>0</v>
      </c>
      <c r="AL10" s="67">
        <f>B10*G10*H10*'Electric AC'!$BE$33</f>
        <v>0</v>
      </c>
      <c r="AM10" s="67">
        <f>P10/F10</f>
        <v>6.8021426749426073E-2</v>
      </c>
      <c r="AN10" s="67">
        <f>Q10/G10</f>
        <v>0</v>
      </c>
      <c r="AO10" s="36"/>
      <c r="AP10" s="36"/>
      <c r="AQ10" s="36"/>
      <c r="BC10" s="52" t="s">
        <v>18</v>
      </c>
    </row>
    <row r="11" spans="1:55" x14ac:dyDescent="0.25">
      <c r="A11" s="62" t="s">
        <v>617</v>
      </c>
      <c r="B11" s="62">
        <v>300</v>
      </c>
      <c r="C11" s="62" t="s">
        <v>24</v>
      </c>
      <c r="D11" s="62" t="s">
        <v>39</v>
      </c>
      <c r="E11" s="63">
        <v>130</v>
      </c>
      <c r="F11" s="62">
        <v>285</v>
      </c>
      <c r="G11" s="62">
        <v>-4.5</v>
      </c>
      <c r="H11" s="62">
        <v>15</v>
      </c>
      <c r="I11" s="63">
        <v>55</v>
      </c>
      <c r="J11" s="63"/>
      <c r="K11" s="63">
        <v>10</v>
      </c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239.85840144925865</v>
      </c>
      <c r="M11" s="66">
        <f>IF(D11="Annual",VLOOKUP(H11,'NG AC'!$E$4:I$43,4)*'Int Ltg'!G11,IF(D11="Winter",VLOOKUP('Int Ltg'!H11,'NG AC'!$E$3:$I$43,5)*'Int Ltg'!G11,IF(D11="NA",0,0)))</f>
        <v>-31.792187029243902</v>
      </c>
      <c r="N11" s="67">
        <f t="shared" ref="N11:N74" si="21">IF(G11&lt;0,E11,(L11/(L11+M11))*E11)</f>
        <v>130</v>
      </c>
      <c r="O11" s="67">
        <f t="shared" si="2"/>
        <v>0</v>
      </c>
      <c r="P11" s="67">
        <f t="shared" ref="P11:P74" si="22">IF(G11&lt;0,I11,(L11/(L11+M11))*I11)</f>
        <v>55</v>
      </c>
      <c r="Q11" s="67">
        <f t="shared" si="3"/>
        <v>0</v>
      </c>
      <c r="R11" s="68">
        <f>(L11+M11+(PV('NG AC'!$B$1,'Int Ltg'!H11,'Int Ltg'!K11)*-1)+'Int Ltg'!J11)/'Int Ltg'!E11</f>
        <v>2.4317634909108414</v>
      </c>
      <c r="S11" s="68">
        <f t="shared" si="4"/>
        <v>3.4391109821490038</v>
      </c>
      <c r="T11" s="69">
        <f t="shared" si="5"/>
        <v>85500</v>
      </c>
      <c r="U11" s="68">
        <f t="shared" si="6"/>
        <v>-1350</v>
      </c>
      <c r="V11" s="68">
        <f t="shared" si="7"/>
        <v>71957.520434777602</v>
      </c>
      <c r="W11" s="68">
        <f t="shared" si="8"/>
        <v>-9537.6561087731698</v>
      </c>
      <c r="X11" s="67">
        <f t="shared" si="9"/>
        <v>39000</v>
      </c>
      <c r="Y11" s="67">
        <f t="shared" si="10"/>
        <v>0</v>
      </c>
      <c r="Z11" s="67">
        <f t="shared" si="11"/>
        <v>16500</v>
      </c>
      <c r="AA11" s="67">
        <f t="shared" si="12"/>
        <v>0</v>
      </c>
      <c r="AB11" s="63">
        <v>0</v>
      </c>
      <c r="AC11" s="67">
        <f t="shared" si="13"/>
        <v>0</v>
      </c>
      <c r="AD11" s="67">
        <f t="shared" si="14"/>
        <v>0</v>
      </c>
      <c r="AE11" s="67">
        <f t="shared" si="15"/>
        <v>0</v>
      </c>
      <c r="AF11" s="67">
        <f t="shared" si="16"/>
        <v>0</v>
      </c>
      <c r="AG11" s="67">
        <f t="shared" si="17"/>
        <v>0</v>
      </c>
      <c r="AH11" s="66">
        <f>-PV('NG AC'!$B$1,'Int Ltg'!H11,'Int Ltg'!K11)*'Int Ltg'!B11</f>
        <v>32418.911819518395</v>
      </c>
      <c r="AI11" s="67">
        <f t="shared" si="18"/>
        <v>37372.470044834721</v>
      </c>
      <c r="AJ11" s="67">
        <f t="shared" si="19"/>
        <v>-4953.5582253163266</v>
      </c>
      <c r="AK11" s="66">
        <f>B11*F11*H11*'Electric AC'!$BE$1</f>
        <v>98222.5943181818</v>
      </c>
      <c r="AL11" s="67">
        <f>B11*G11*H11*'Electric AC'!$BE$33</f>
        <v>-15339.646349999997</v>
      </c>
      <c r="AM11" s="67">
        <f>P11/F11</f>
        <v>0.19298245614035087</v>
      </c>
      <c r="AN11" s="67">
        <f>Q11/G11</f>
        <v>0</v>
      </c>
      <c r="AO11" s="36"/>
      <c r="AP11" s="36"/>
      <c r="AQ11" s="36"/>
      <c r="BC11" s="52" t="s">
        <v>19</v>
      </c>
    </row>
    <row r="12" spans="1:55" x14ac:dyDescent="0.25">
      <c r="A12" s="62" t="s">
        <v>618</v>
      </c>
      <c r="B12" s="62">
        <v>75</v>
      </c>
      <c r="C12" s="62" t="s">
        <v>24</v>
      </c>
      <c r="D12" s="62" t="s">
        <v>39</v>
      </c>
      <c r="E12" s="63">
        <v>24</v>
      </c>
      <c r="F12" s="62">
        <v>56</v>
      </c>
      <c r="G12" s="62">
        <v>-0.71</v>
      </c>
      <c r="H12" s="62">
        <v>15</v>
      </c>
      <c r="I12" s="63">
        <v>10</v>
      </c>
      <c r="J12" s="63"/>
      <c r="K12" s="63">
        <v>21</v>
      </c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47.130071863713979</v>
      </c>
      <c r="M12" s="66">
        <f>IF(D12="Annual",VLOOKUP(H12,'NG AC'!$E$4:I$43,4)*'Int Ltg'!G12,IF(D12="Winter",VLOOKUP('Int Ltg'!H12,'NG AC'!$E$3:$I$43,5)*'Int Ltg'!G12,IF(D12="NA",0,0)))</f>
        <v>-5.0161006201695937</v>
      </c>
      <c r="N12" s="67">
        <f t="shared" si="21"/>
        <v>24</v>
      </c>
      <c r="O12" s="67">
        <f t="shared" si="2"/>
        <v>0</v>
      </c>
      <c r="P12" s="67">
        <f t="shared" si="22"/>
        <v>10</v>
      </c>
      <c r="Q12" s="67">
        <f t="shared" si="3"/>
        <v>0</v>
      </c>
      <c r="R12" s="68">
        <f>(L12+M12+(PV('NG AC'!$B$1,'Int Ltg'!H12,'Int Ltg'!K12)*-1)+'Int Ltg'!J12)/'Int Ltg'!E12</f>
        <v>11.210264749173881</v>
      </c>
      <c r="S12" s="68">
        <f t="shared" si="4"/>
        <v>3.8285428403222164</v>
      </c>
      <c r="T12" s="69">
        <f t="shared" si="5"/>
        <v>4200</v>
      </c>
      <c r="U12" s="68">
        <f t="shared" si="6"/>
        <v>-53.25</v>
      </c>
      <c r="V12" s="68">
        <f t="shared" si="7"/>
        <v>3534.7553897785483</v>
      </c>
      <c r="W12" s="68">
        <f t="shared" si="8"/>
        <v>-376.20754651271955</v>
      </c>
      <c r="X12" s="67">
        <f t="shared" si="9"/>
        <v>1800</v>
      </c>
      <c r="Y12" s="67">
        <f t="shared" si="10"/>
        <v>0</v>
      </c>
      <c r="Z12" s="67">
        <f t="shared" si="11"/>
        <v>750</v>
      </c>
      <c r="AA12" s="67">
        <f t="shared" si="12"/>
        <v>0</v>
      </c>
      <c r="AB12" s="63">
        <v>0</v>
      </c>
      <c r="AC12" s="67">
        <f t="shared" si="13"/>
        <v>0</v>
      </c>
      <c r="AD12" s="67">
        <f t="shared" si="14"/>
        <v>0</v>
      </c>
      <c r="AE12" s="67">
        <f t="shared" si="15"/>
        <v>0</v>
      </c>
      <c r="AF12" s="67">
        <f t="shared" si="16"/>
        <v>0</v>
      </c>
      <c r="AG12" s="67">
        <f t="shared" si="17"/>
        <v>0</v>
      </c>
      <c r="AH12" s="66">
        <f>-PV('NG AC'!$B$1,'Int Ltg'!H12,'Int Ltg'!K12)*'Int Ltg'!B12</f>
        <v>17019.928705247159</v>
      </c>
      <c r="AI12" s="67">
        <f t="shared" si="18"/>
        <v>19047.134224287813</v>
      </c>
      <c r="AJ12" s="67">
        <f t="shared" si="19"/>
        <v>-2027.2055190406536</v>
      </c>
      <c r="AK12" s="66">
        <f>B12*F12*H12*'Electric AC'!$BE$1</f>
        <v>4824.9695454545445</v>
      </c>
      <c r="AL12" s="67">
        <f>B12*G12*H12*'Electric AC'!$BE$33</f>
        <v>-605.06382824999991</v>
      </c>
      <c r="AM12" s="67">
        <f t="shared" si="20"/>
        <v>0.17857142857142858</v>
      </c>
      <c r="AN12" s="67">
        <f t="shared" si="20"/>
        <v>0</v>
      </c>
      <c r="AO12" s="36"/>
      <c r="AP12" s="36"/>
      <c r="AQ12" s="36"/>
      <c r="BC12" s="52" t="s">
        <v>20</v>
      </c>
    </row>
    <row r="13" spans="1:55" x14ac:dyDescent="0.25">
      <c r="A13" s="62" t="s">
        <v>619</v>
      </c>
      <c r="B13" s="62">
        <v>75</v>
      </c>
      <c r="C13" s="62" t="s">
        <v>24</v>
      </c>
      <c r="D13" s="62" t="s">
        <v>39</v>
      </c>
      <c r="E13" s="63">
        <v>15.94</v>
      </c>
      <c r="F13" s="62">
        <v>42</v>
      </c>
      <c r="G13" s="62">
        <v>-0.53</v>
      </c>
      <c r="H13" s="62">
        <v>15</v>
      </c>
      <c r="I13" s="63">
        <v>10</v>
      </c>
      <c r="J13" s="63"/>
      <c r="K13" s="63">
        <v>26</v>
      </c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35.347553897785488</v>
      </c>
      <c r="M13" s="66">
        <f>IF(D13="Annual",VLOOKUP(H13,'NG AC'!$E$4:I$43,4)*'Int Ltg'!G13,IF(D13="Winter",VLOOKUP('Int Ltg'!H13,'NG AC'!$E$3:$I$43,5)*'Int Ltg'!G13,IF(D13="NA",0,0)))</f>
        <v>-3.7444131389998376</v>
      </c>
      <c r="N13" s="67">
        <f t="shared" si="21"/>
        <v>15.94</v>
      </c>
      <c r="O13" s="67">
        <f t="shared" si="2"/>
        <v>0</v>
      </c>
      <c r="P13" s="67">
        <f t="shared" si="22"/>
        <v>10</v>
      </c>
      <c r="Q13" s="67">
        <f t="shared" si="3"/>
        <v>0</v>
      </c>
      <c r="R13" s="68">
        <f>(L13+M13+(PV('NG AC'!$B$1,'Int Ltg'!H13,'Int Ltg'!K13)*-1)+'Int Ltg'!J13)/'Int Ltg'!E13</f>
        <v>19.608973851606759</v>
      </c>
      <c r="S13" s="68">
        <f t="shared" si="4"/>
        <v>2.8730127962532408</v>
      </c>
      <c r="T13" s="69">
        <f t="shared" si="5"/>
        <v>3150</v>
      </c>
      <c r="U13" s="68">
        <f t="shared" si="6"/>
        <v>-39.75</v>
      </c>
      <c r="V13" s="68">
        <f t="shared" si="7"/>
        <v>2651.0665423339115</v>
      </c>
      <c r="W13" s="68">
        <f t="shared" si="8"/>
        <v>-280.83098542498783</v>
      </c>
      <c r="X13" s="67">
        <f t="shared" si="9"/>
        <v>1195.5</v>
      </c>
      <c r="Y13" s="67">
        <f t="shared" si="10"/>
        <v>0</v>
      </c>
      <c r="Z13" s="67">
        <f t="shared" si="11"/>
        <v>750</v>
      </c>
      <c r="AA13" s="67">
        <f t="shared" si="12"/>
        <v>0</v>
      </c>
      <c r="AB13" s="63">
        <v>0</v>
      </c>
      <c r="AC13" s="67">
        <f t="shared" si="13"/>
        <v>0</v>
      </c>
      <c r="AD13" s="67">
        <f t="shared" si="14"/>
        <v>0</v>
      </c>
      <c r="AE13" s="67">
        <f t="shared" si="15"/>
        <v>0</v>
      </c>
      <c r="AF13" s="67">
        <f t="shared" si="16"/>
        <v>0</v>
      </c>
      <c r="AG13" s="67">
        <f t="shared" si="17"/>
        <v>0</v>
      </c>
      <c r="AH13" s="66">
        <f>-PV('NG AC'!$B$1,'Int Ltg'!H13,'Int Ltg'!K13)*'Int Ltg'!B13</f>
        <v>21072.292682686959</v>
      </c>
      <c r="AI13" s="67">
        <f t="shared" si="18"/>
        <v>23568.986609159063</v>
      </c>
      <c r="AJ13" s="67">
        <f t="shared" si="19"/>
        <v>-2496.6939264721041</v>
      </c>
      <c r="AK13" s="66">
        <f>B13*F13*H13*'Electric AC'!$BE$1</f>
        <v>3618.7271590909086</v>
      </c>
      <c r="AL13" s="67">
        <f>B13*G13*H13*'Electric AC'!$BE$33</f>
        <v>-451.66736474999993</v>
      </c>
      <c r="AM13" s="67">
        <f t="shared" si="20"/>
        <v>0.23809523809523808</v>
      </c>
      <c r="AN13" s="67">
        <f t="shared" si="20"/>
        <v>0</v>
      </c>
      <c r="AO13" s="36"/>
      <c r="AP13" s="36"/>
      <c r="AQ13" s="36"/>
      <c r="BC13" s="52" t="s">
        <v>21</v>
      </c>
    </row>
    <row r="14" spans="1:55" x14ac:dyDescent="0.25">
      <c r="A14" s="62" t="s">
        <v>620</v>
      </c>
      <c r="B14" s="62">
        <v>1000</v>
      </c>
      <c r="C14" s="62" t="s">
        <v>24</v>
      </c>
      <c r="D14" s="62" t="s">
        <v>39</v>
      </c>
      <c r="E14" s="63">
        <v>14.49</v>
      </c>
      <c r="F14" s="62">
        <v>140.01</v>
      </c>
      <c r="G14" s="62">
        <v>-1.78</v>
      </c>
      <c r="H14" s="62">
        <v>15</v>
      </c>
      <c r="I14" s="63">
        <v>10</v>
      </c>
      <c r="J14" s="63"/>
      <c r="K14" s="63">
        <v>31</v>
      </c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117.83359574354633</v>
      </c>
      <c r="M14" s="66">
        <f>IF(D14="Annual",VLOOKUP(H14,'NG AC'!$E$4:I$43,4)*'Int Ltg'!G14,IF(D14="Winter",VLOOKUP('Int Ltg'!H14,'NG AC'!$E$3:$I$43,5)*'Int Ltg'!G14,IF(D14="NA",0,0)))</f>
        <v>-12.575576202678699</v>
      </c>
      <c r="N14" s="67">
        <f t="shared" si="21"/>
        <v>14.49</v>
      </c>
      <c r="O14" s="67">
        <f t="shared" si="2"/>
        <v>0</v>
      </c>
      <c r="P14" s="67">
        <f t="shared" si="22"/>
        <v>10</v>
      </c>
      <c r="Q14" s="67">
        <f t="shared" si="3"/>
        <v>0</v>
      </c>
      <c r="R14" s="68">
        <f>(L14+M14+(PV('NG AC'!$B$1,'Int Ltg'!H14,'Int Ltg'!K14)*-1)+'Int Ltg'!J14)/'Int Ltg'!E14</f>
        <v>30.383260295092551</v>
      </c>
      <c r="S14" s="68">
        <f t="shared" si="4"/>
        <v>9.568910867351601</v>
      </c>
      <c r="T14" s="69">
        <f t="shared" si="5"/>
        <v>140010</v>
      </c>
      <c r="U14" s="68">
        <f t="shared" si="6"/>
        <v>-1780</v>
      </c>
      <c r="V14" s="68">
        <f t="shared" si="7"/>
        <v>117833.59574354632</v>
      </c>
      <c r="W14" s="68">
        <f t="shared" si="8"/>
        <v>-12575.576202678698</v>
      </c>
      <c r="X14" s="67">
        <f t="shared" si="9"/>
        <v>14490</v>
      </c>
      <c r="Y14" s="67">
        <f t="shared" si="10"/>
        <v>0</v>
      </c>
      <c r="Z14" s="67">
        <f t="shared" si="11"/>
        <v>10000</v>
      </c>
      <c r="AA14" s="67">
        <f t="shared" si="12"/>
        <v>0</v>
      </c>
      <c r="AB14" s="63">
        <v>0</v>
      </c>
      <c r="AC14" s="67">
        <f t="shared" si="13"/>
        <v>0</v>
      </c>
      <c r="AD14" s="67">
        <f t="shared" si="14"/>
        <v>0</v>
      </c>
      <c r="AE14" s="67">
        <f t="shared" si="15"/>
        <v>0</v>
      </c>
      <c r="AF14" s="67">
        <f t="shared" si="16"/>
        <v>0</v>
      </c>
      <c r="AG14" s="67">
        <f t="shared" si="17"/>
        <v>0</v>
      </c>
      <c r="AH14" s="66">
        <f>-PV('NG AC'!$B$1,'Int Ltg'!H14,'Int Ltg'!K14)*'Int Ltg'!B14</f>
        <v>334995.42213502346</v>
      </c>
      <c r="AI14" s="67">
        <f t="shared" si="18"/>
        <v>375018.6001976874</v>
      </c>
      <c r="AJ14" s="67">
        <f t="shared" si="19"/>
        <v>-40023.178062663937</v>
      </c>
      <c r="AK14" s="66">
        <f>B14*F14*H14*'Electric AC'!$BE$1</f>
        <v>160843.80620454543</v>
      </c>
      <c r="AL14" s="67">
        <f>B14*G14*H14*'Electric AC'!$BE$33</f>
        <v>-20225.607779999998</v>
      </c>
      <c r="AM14" s="67">
        <f t="shared" si="20"/>
        <v>7.1423469752160559E-2</v>
      </c>
      <c r="AN14" s="67">
        <f t="shared" si="20"/>
        <v>0</v>
      </c>
      <c r="AO14" s="36"/>
      <c r="AP14" s="36"/>
      <c r="AQ14" s="36"/>
      <c r="BC14" s="52" t="s">
        <v>22</v>
      </c>
    </row>
    <row r="15" spans="1:55" x14ac:dyDescent="0.25">
      <c r="A15" s="62" t="s">
        <v>621</v>
      </c>
      <c r="B15" s="62">
        <v>250</v>
      </c>
      <c r="C15" s="62" t="s">
        <v>24</v>
      </c>
      <c r="D15" s="62" t="s">
        <v>39</v>
      </c>
      <c r="E15" s="63">
        <v>30</v>
      </c>
      <c r="F15" s="62">
        <v>210.02</v>
      </c>
      <c r="G15" s="62">
        <v>-2.67</v>
      </c>
      <c r="H15" s="62">
        <v>15</v>
      </c>
      <c r="I15" s="63">
        <v>20</v>
      </c>
      <c r="J15" s="63"/>
      <c r="K15" s="63">
        <v>8</v>
      </c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176.75460165745019</v>
      </c>
      <c r="M15" s="66">
        <f>IF(D15="Annual",VLOOKUP(H15,'NG AC'!$E$4:I$43,4)*'Int Ltg'!G15,IF(D15="Winter",VLOOKUP('Int Ltg'!H15,'NG AC'!$E$3:$I$43,5)*'Int Ltg'!G15,IF(D15="NA",0,0)))</f>
        <v>-18.863364304018049</v>
      </c>
      <c r="N15" s="67">
        <f t="shared" si="21"/>
        <v>30</v>
      </c>
      <c r="O15" s="67">
        <f t="shared" si="2"/>
        <v>0</v>
      </c>
      <c r="P15" s="67">
        <f t="shared" si="22"/>
        <v>20</v>
      </c>
      <c r="Q15" s="67">
        <f t="shared" si="3"/>
        <v>0</v>
      </c>
      <c r="R15" s="68">
        <f>(L15+M15+(PV('NG AC'!$B$1,'Int Ltg'!H15,'Int Ltg'!K15)*-1)+'Int Ltg'!J15)/'Int Ltg'!E15</f>
        <v>8.1447222957382621</v>
      </c>
      <c r="S15" s="68">
        <f t="shared" si="4"/>
        <v>7.1768744251560053</v>
      </c>
      <c r="T15" s="69">
        <f t="shared" si="5"/>
        <v>52505</v>
      </c>
      <c r="U15" s="68">
        <f t="shared" si="6"/>
        <v>-667.5</v>
      </c>
      <c r="V15" s="68">
        <f t="shared" si="7"/>
        <v>44188.65041436255</v>
      </c>
      <c r="W15" s="68">
        <f t="shared" si="8"/>
        <v>-4715.8410760045126</v>
      </c>
      <c r="X15" s="67">
        <f t="shared" si="9"/>
        <v>7500</v>
      </c>
      <c r="Y15" s="67">
        <f t="shared" si="10"/>
        <v>0</v>
      </c>
      <c r="Z15" s="67">
        <f t="shared" si="11"/>
        <v>5000</v>
      </c>
      <c r="AA15" s="67">
        <f t="shared" si="12"/>
        <v>0</v>
      </c>
      <c r="AB15" s="63">
        <v>0</v>
      </c>
      <c r="AC15" s="67">
        <f t="shared" si="13"/>
        <v>0</v>
      </c>
      <c r="AD15" s="67">
        <f t="shared" si="14"/>
        <v>0</v>
      </c>
      <c r="AE15" s="67">
        <f t="shared" si="15"/>
        <v>0</v>
      </c>
      <c r="AF15" s="67">
        <f t="shared" si="16"/>
        <v>0</v>
      </c>
      <c r="AG15" s="67">
        <f t="shared" si="17"/>
        <v>0</v>
      </c>
      <c r="AH15" s="66">
        <f>-PV('NG AC'!$B$1,'Int Ltg'!H15,'Int Ltg'!K15)*'Int Ltg'!B15</f>
        <v>21612.60787967893</v>
      </c>
      <c r="AI15" s="67">
        <f t="shared" si="18"/>
        <v>24194.679581870278</v>
      </c>
      <c r="AJ15" s="67">
        <f t="shared" si="19"/>
        <v>-2582.0717021913479</v>
      </c>
      <c r="AK15" s="66">
        <f>B15*F15*H15*'Electric AC'!$BE$1</f>
        <v>60317.863329545449</v>
      </c>
      <c r="AL15" s="67">
        <f>B15*G15*H15*'Electric AC'!$BE$33</f>
        <v>-7584.6029174999985</v>
      </c>
      <c r="AM15" s="67">
        <f t="shared" si="20"/>
        <v>9.5229025807065992E-2</v>
      </c>
      <c r="AN15" s="67">
        <f t="shared" si="20"/>
        <v>0</v>
      </c>
      <c r="AO15" s="36"/>
      <c r="AP15" s="36"/>
      <c r="AQ15" s="36"/>
      <c r="BC15" s="52" t="s">
        <v>23</v>
      </c>
    </row>
    <row r="16" spans="1:55" x14ac:dyDescent="0.25">
      <c r="A16" s="62" t="s">
        <v>633</v>
      </c>
      <c r="B16" s="62">
        <v>100</v>
      </c>
      <c r="C16" s="62" t="s">
        <v>24</v>
      </c>
      <c r="D16" s="62" t="s">
        <v>39</v>
      </c>
      <c r="E16" s="63">
        <v>64</v>
      </c>
      <c r="F16" s="62">
        <v>204.83</v>
      </c>
      <c r="G16" s="62">
        <v>-2.61</v>
      </c>
      <c r="H16" s="62">
        <v>20</v>
      </c>
      <c r="I16" s="63">
        <v>40</v>
      </c>
      <c r="J16" s="63"/>
      <c r="K16" s="63">
        <v>2</v>
      </c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227.59497997592194</v>
      </c>
      <c r="M16" s="66">
        <f>IF(D16="Annual",VLOOKUP(H16,'NG AC'!$E$4:I$43,4)*'Int Ltg'!G16,IF(D16="Winter",VLOOKUP('Int Ltg'!H16,'NG AC'!$E$3:$I$43,5)*'Int Ltg'!G16,IF(D16="NA",0,0)))</f>
        <v>-23.712708996714294</v>
      </c>
      <c r="N16" s="67">
        <f t="shared" si="21"/>
        <v>64</v>
      </c>
      <c r="O16" s="67">
        <f t="shared" si="2"/>
        <v>0</v>
      </c>
      <c r="P16" s="67">
        <f t="shared" si="22"/>
        <v>40</v>
      </c>
      <c r="Q16" s="67">
        <f t="shared" si="3"/>
        <v>0</v>
      </c>
      <c r="R16" s="68">
        <f>(L16+M16+(PV('NG AC'!$B$1,'Int Ltg'!H16,'Int Ltg'!K16)*-1)+'Int Ltg'!J16)/'Int Ltg'!E16</f>
        <v>3.5953472538828932</v>
      </c>
      <c r="S16" s="68">
        <f t="shared" si="4"/>
        <v>4.6336879768001733</v>
      </c>
      <c r="T16" s="69">
        <f t="shared" si="5"/>
        <v>20483</v>
      </c>
      <c r="U16" s="68">
        <f t="shared" si="6"/>
        <v>-261</v>
      </c>
      <c r="V16" s="68">
        <f t="shared" si="7"/>
        <v>22759.497997592196</v>
      </c>
      <c r="W16" s="68">
        <f t="shared" si="8"/>
        <v>-2371.2708996714296</v>
      </c>
      <c r="X16" s="67">
        <f t="shared" si="9"/>
        <v>6400</v>
      </c>
      <c r="Y16" s="67">
        <f t="shared" si="10"/>
        <v>0</v>
      </c>
      <c r="Z16" s="67">
        <f t="shared" si="11"/>
        <v>4000</v>
      </c>
      <c r="AA16" s="67">
        <f t="shared" si="12"/>
        <v>0</v>
      </c>
      <c r="AB16" s="63">
        <v>0</v>
      </c>
      <c r="AC16" s="67">
        <f t="shared" si="13"/>
        <v>0</v>
      </c>
      <c r="AD16" s="67">
        <f t="shared" si="14"/>
        <v>0</v>
      </c>
      <c r="AE16" s="67">
        <f t="shared" si="15"/>
        <v>0</v>
      </c>
      <c r="AF16" s="67">
        <f t="shared" si="16"/>
        <v>0</v>
      </c>
      <c r="AG16" s="67">
        <f t="shared" si="17"/>
        <v>0</v>
      </c>
      <c r="AH16" s="66">
        <f>-PV('NG AC'!$B$1,'Int Ltg'!H16,'Int Ltg'!K16)*'Int Ltg'!B16</f>
        <v>2621.9953269297512</v>
      </c>
      <c r="AI16" s="67">
        <f t="shared" si="18"/>
        <v>2926.9488272003587</v>
      </c>
      <c r="AJ16" s="67">
        <f t="shared" si="19"/>
        <v>-304.95350027060749</v>
      </c>
      <c r="AK16" s="66">
        <f>B16*F16*H16*'Electric AC'!$BE$1</f>
        <v>31374.555936363631</v>
      </c>
      <c r="AL16" s="67">
        <f>B16*G16*H16*'Electric AC'!$BE$33</f>
        <v>-3954.2199479999995</v>
      </c>
      <c r="AM16" s="67">
        <f t="shared" si="20"/>
        <v>0.19528389396084556</v>
      </c>
      <c r="AN16" s="67">
        <f t="shared" si="20"/>
        <v>0</v>
      </c>
      <c r="AO16" s="36"/>
      <c r="AP16" s="36"/>
      <c r="AQ16" s="36"/>
      <c r="BC16" s="52" t="s">
        <v>24</v>
      </c>
    </row>
    <row r="17" spans="1:55" x14ac:dyDescent="0.25">
      <c r="A17" s="62" t="s">
        <v>846</v>
      </c>
      <c r="B17" s="62">
        <v>5500</v>
      </c>
      <c r="C17" s="62" t="s">
        <v>24</v>
      </c>
      <c r="D17" s="62" t="s">
        <v>39</v>
      </c>
      <c r="E17" s="63">
        <v>120</v>
      </c>
      <c r="F17" s="62">
        <v>188</v>
      </c>
      <c r="G17" s="62">
        <v>-3</v>
      </c>
      <c r="H17" s="62">
        <v>15</v>
      </c>
      <c r="I17" s="63">
        <v>35</v>
      </c>
      <c r="J17" s="63"/>
      <c r="K17" s="63">
        <v>1</v>
      </c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158.22238411389694</v>
      </c>
      <c r="M17" s="66">
        <f>IF(D17="Annual",VLOOKUP(H17,'NG AC'!$E$4:I$43,4)*'Int Ltg'!G17,IF(D17="Winter",VLOOKUP('Int Ltg'!H17,'NG AC'!$E$3:$I$43,5)*'Int Ltg'!G17,IF(D17="NA",0,0)))</f>
        <v>-21.19479135282927</v>
      </c>
      <c r="N17" s="67">
        <f t="shared" si="21"/>
        <v>120</v>
      </c>
      <c r="O17" s="67">
        <f t="shared" si="2"/>
        <v>0</v>
      </c>
      <c r="P17" s="67">
        <f t="shared" si="22"/>
        <v>35</v>
      </c>
      <c r="Q17" s="67">
        <f t="shared" si="3"/>
        <v>0</v>
      </c>
      <c r="R17" s="68">
        <f>(L17+M17+(PV('NG AC'!$B$1,'Int Ltg'!H17,'Int Ltg'!K17)*-1)+'Int Ltg'!J17)/'Int Ltg'!E17</f>
        <v>1.2319491391742261</v>
      </c>
      <c r="S17" s="68">
        <f t="shared" si="4"/>
        <v>3.5591582535342248</v>
      </c>
      <c r="T17" s="69">
        <f t="shared" si="5"/>
        <v>1034000</v>
      </c>
      <c r="U17" s="68">
        <f t="shared" si="6"/>
        <v>-16500</v>
      </c>
      <c r="V17" s="68">
        <f t="shared" si="7"/>
        <v>870223.11262643314</v>
      </c>
      <c r="W17" s="68">
        <f t="shared" si="8"/>
        <v>-116571.35244056099</v>
      </c>
      <c r="X17" s="67">
        <f t="shared" si="9"/>
        <v>660000</v>
      </c>
      <c r="Y17" s="67">
        <f t="shared" si="10"/>
        <v>0</v>
      </c>
      <c r="Z17" s="67">
        <f t="shared" si="11"/>
        <v>192500</v>
      </c>
      <c r="AA17" s="67">
        <f t="shared" si="12"/>
        <v>0</v>
      </c>
      <c r="AB17" s="63">
        <v>0</v>
      </c>
      <c r="AC17" s="67">
        <f t="shared" si="13"/>
        <v>0</v>
      </c>
      <c r="AD17" s="67">
        <f t="shared" si="14"/>
        <v>0</v>
      </c>
      <c r="AE17" s="67">
        <f t="shared" si="15"/>
        <v>0</v>
      </c>
      <c r="AF17" s="67">
        <f t="shared" si="16"/>
        <v>0</v>
      </c>
      <c r="AG17" s="67">
        <f t="shared" si="17"/>
        <v>0</v>
      </c>
      <c r="AH17" s="66">
        <f>-PV('NG AC'!$B$1,'Int Ltg'!H17,'Int Ltg'!K17)*'Int Ltg'!B17</f>
        <v>59434.671669117059</v>
      </c>
      <c r="AI17" s="67">
        <f t="shared" si="18"/>
        <v>68627.750521106907</v>
      </c>
      <c r="AJ17" s="67">
        <f t="shared" si="19"/>
        <v>-9193.0788519898488</v>
      </c>
      <c r="AK17" s="66">
        <f>B17*F17*H17*'Electric AC'!$BE$1</f>
        <v>1187861.5499999998</v>
      </c>
      <c r="AL17" s="67">
        <f>B17*G17*H17*'Electric AC'!$BE$33</f>
        <v>-187484.56649999999</v>
      </c>
      <c r="AM17" s="67">
        <f t="shared" si="20"/>
        <v>0.18617021276595744</v>
      </c>
      <c r="AN17" s="67">
        <f t="shared" si="20"/>
        <v>0</v>
      </c>
      <c r="AO17" s="36"/>
      <c r="AP17" s="36"/>
      <c r="AQ17" s="36"/>
      <c r="BC17" s="52" t="s">
        <v>25</v>
      </c>
    </row>
    <row r="18" spans="1:55" x14ac:dyDescent="0.25">
      <c r="A18" s="62" t="s">
        <v>623</v>
      </c>
      <c r="B18" s="62">
        <v>75</v>
      </c>
      <c r="C18" s="62" t="s">
        <v>24</v>
      </c>
      <c r="D18" s="62" t="s">
        <v>39</v>
      </c>
      <c r="E18" s="63">
        <v>83</v>
      </c>
      <c r="F18" s="62">
        <v>241</v>
      </c>
      <c r="G18" s="62">
        <v>-2.3199999999999998</v>
      </c>
      <c r="H18" s="62">
        <v>12</v>
      </c>
      <c r="I18" s="63">
        <v>35</v>
      </c>
      <c r="J18" s="63"/>
      <c r="K18" s="63">
        <v>1</v>
      </c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159.28041622027089</v>
      </c>
      <c r="M18" s="66">
        <f>IF(D18="Annual",VLOOKUP(H18,'NG AC'!$E$4:I$43,4)*'Int Ltg'!G18,IF(D18="Winter",VLOOKUP('Int Ltg'!H18,'NG AC'!$E$3:$I$43,5)*'Int Ltg'!G18,IF(D18="NA",0,0)))</f>
        <v>-13.358579603179169</v>
      </c>
      <c r="N18" s="67">
        <f t="shared" si="21"/>
        <v>83</v>
      </c>
      <c r="O18" s="67">
        <f t="shared" si="2"/>
        <v>0</v>
      </c>
      <c r="P18" s="67">
        <f t="shared" si="22"/>
        <v>35</v>
      </c>
      <c r="Q18" s="67">
        <f t="shared" si="3"/>
        <v>0</v>
      </c>
      <c r="R18" s="68">
        <f>(L18+M18+(PV('NG AC'!$B$1,'Int Ltg'!H18,'Int Ltg'!K18)*-1)+'Int Ltg'!J18)/'Int Ltg'!E18</f>
        <v>1.8685246409257703</v>
      </c>
      <c r="S18" s="68">
        <f t="shared" si="4"/>
        <v>3.7901775744699147</v>
      </c>
      <c r="T18" s="69">
        <f t="shared" si="5"/>
        <v>18075</v>
      </c>
      <c r="U18" s="68">
        <f t="shared" si="6"/>
        <v>-174</v>
      </c>
      <c r="V18" s="68">
        <f t="shared" si="7"/>
        <v>11946.031216520318</v>
      </c>
      <c r="W18" s="68">
        <f t="shared" si="8"/>
        <v>-1001.8934702384377</v>
      </c>
      <c r="X18" s="67">
        <f t="shared" si="9"/>
        <v>6225</v>
      </c>
      <c r="Y18" s="67">
        <f t="shared" si="10"/>
        <v>0</v>
      </c>
      <c r="Z18" s="67">
        <f t="shared" si="11"/>
        <v>2625</v>
      </c>
      <c r="AA18" s="67">
        <f t="shared" si="12"/>
        <v>0</v>
      </c>
      <c r="AB18" s="63">
        <v>0</v>
      </c>
      <c r="AC18" s="67">
        <f t="shared" si="13"/>
        <v>0</v>
      </c>
      <c r="AD18" s="67">
        <f t="shared" si="14"/>
        <v>0</v>
      </c>
      <c r="AE18" s="67">
        <f t="shared" si="15"/>
        <v>0</v>
      </c>
      <c r="AF18" s="67">
        <f t="shared" si="16"/>
        <v>0</v>
      </c>
      <c r="AG18" s="67">
        <f t="shared" si="17"/>
        <v>0</v>
      </c>
      <c r="AH18" s="66">
        <f>-PV('NG AC'!$B$1,'Int Ltg'!H18,'Int Ltg'!K18)*'Int Ltg'!B18</f>
        <v>687.42814348104093</v>
      </c>
      <c r="AI18" s="67">
        <f t="shared" si="18"/>
        <v>750.35953051020863</v>
      </c>
      <c r="AJ18" s="67">
        <f t="shared" si="19"/>
        <v>-62.931387029167695</v>
      </c>
      <c r="AK18" s="66">
        <f>B18*F18*H18*'Electric AC'!$BE$1</f>
        <v>16611.68086363636</v>
      </c>
      <c r="AL18" s="67">
        <f>B18*G18*H18*'Electric AC'!$BE$33</f>
        <v>-1581.6879791999997</v>
      </c>
      <c r="AM18" s="67">
        <f t="shared" si="20"/>
        <v>0.14522821576763487</v>
      </c>
      <c r="AN18" s="67">
        <f t="shared" si="20"/>
        <v>0</v>
      </c>
      <c r="AO18" s="36"/>
      <c r="AP18" s="36"/>
      <c r="AQ18" s="36"/>
      <c r="BC18" s="52" t="s">
        <v>26</v>
      </c>
    </row>
    <row r="19" spans="1:55" x14ac:dyDescent="0.25">
      <c r="A19" s="62" t="s">
        <v>847</v>
      </c>
      <c r="B19" s="62">
        <v>1500</v>
      </c>
      <c r="C19" s="62" t="s">
        <v>24</v>
      </c>
      <c r="D19" s="62" t="s">
        <v>39</v>
      </c>
      <c r="E19" s="63">
        <v>100</v>
      </c>
      <c r="F19" s="62">
        <v>143</v>
      </c>
      <c r="G19" s="62">
        <v>-2.39</v>
      </c>
      <c r="H19" s="62">
        <v>15</v>
      </c>
      <c r="I19" s="63">
        <v>29</v>
      </c>
      <c r="J19" s="63"/>
      <c r="K19" s="63">
        <v>2.5</v>
      </c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120.3500049376982</v>
      </c>
      <c r="M19" s="66">
        <f>IF(D19="Annual",VLOOKUP(H19,'NG AC'!$E$4:I$43,4)*'Int Ltg'!G19,IF(D19="Winter",VLOOKUP('Int Ltg'!H19,'NG AC'!$E$3:$I$43,5)*'Int Ltg'!G19,IF(D19="NA",0,0)))</f>
        <v>-16.885183777753983</v>
      </c>
      <c r="N19" s="67">
        <f t="shared" si="21"/>
        <v>100</v>
      </c>
      <c r="O19" s="67">
        <f t="shared" si="2"/>
        <v>0</v>
      </c>
      <c r="P19" s="67">
        <f t="shared" si="22"/>
        <v>29</v>
      </c>
      <c r="Q19" s="67">
        <f t="shared" si="3"/>
        <v>0</v>
      </c>
      <c r="R19" s="68">
        <f>(L19+M19+(PV('NG AC'!$B$1,'Int Ltg'!H19,'Int Ltg'!K19)*-1)+'Int Ltg'!J19)/'Int Ltg'!E19</f>
        <v>1.3048058100954287</v>
      </c>
      <c r="S19" s="68">
        <f t="shared" si="4"/>
        <v>3.2434113216283449</v>
      </c>
      <c r="T19" s="69">
        <f t="shared" si="5"/>
        <v>214500</v>
      </c>
      <c r="U19" s="68">
        <f t="shared" si="6"/>
        <v>-3585</v>
      </c>
      <c r="V19" s="68">
        <f t="shared" si="7"/>
        <v>180525.00740654732</v>
      </c>
      <c r="W19" s="68">
        <f t="shared" si="8"/>
        <v>-25327.775666630976</v>
      </c>
      <c r="X19" s="67">
        <f t="shared" si="9"/>
        <v>150000</v>
      </c>
      <c r="Y19" s="67">
        <f t="shared" si="10"/>
        <v>0</v>
      </c>
      <c r="Z19" s="67">
        <f t="shared" si="11"/>
        <v>43500</v>
      </c>
      <c r="AA19" s="67">
        <f t="shared" si="12"/>
        <v>0</v>
      </c>
      <c r="AB19" s="63">
        <v>0</v>
      </c>
      <c r="AC19" s="67">
        <f t="shared" si="13"/>
        <v>0</v>
      </c>
      <c r="AD19" s="67">
        <f t="shared" si="14"/>
        <v>0</v>
      </c>
      <c r="AE19" s="67">
        <f t="shared" si="15"/>
        <v>0</v>
      </c>
      <c r="AF19" s="67">
        <f t="shared" si="16"/>
        <v>0</v>
      </c>
      <c r="AG19" s="67">
        <f t="shared" si="17"/>
        <v>0</v>
      </c>
      <c r="AH19" s="66">
        <f>-PV('NG AC'!$B$1,'Int Ltg'!H19,'Int Ltg'!K19)*'Int Ltg'!B19</f>
        <v>40523.639774397991</v>
      </c>
      <c r="AI19" s="67">
        <f t="shared" si="18"/>
        <v>47136.990063540652</v>
      </c>
      <c r="AJ19" s="67">
        <f t="shared" si="19"/>
        <v>-6613.3502891426615</v>
      </c>
      <c r="AK19" s="66">
        <f>B19*F19*H19*'Electric AC'!$BE$1</f>
        <v>246418.08749999997</v>
      </c>
      <c r="AL19" s="67">
        <f>B19*G19*H19*'Electric AC'!$BE$33</f>
        <v>-40735.283084999995</v>
      </c>
      <c r="AM19" s="67">
        <f t="shared" si="20"/>
        <v>0.20279720279720279</v>
      </c>
      <c r="AN19" s="67">
        <f t="shared" si="20"/>
        <v>0</v>
      </c>
      <c r="AO19" s="36"/>
      <c r="AP19" s="36"/>
      <c r="AQ19" s="36"/>
      <c r="BC19" s="52" t="s">
        <v>27</v>
      </c>
    </row>
    <row r="20" spans="1:55" x14ac:dyDescent="0.25">
      <c r="A20" s="62" t="s">
        <v>625</v>
      </c>
      <c r="B20" s="62">
        <v>60</v>
      </c>
      <c r="C20" s="62" t="s">
        <v>24</v>
      </c>
      <c r="D20" s="62" t="s">
        <v>39</v>
      </c>
      <c r="E20" s="63">
        <v>83</v>
      </c>
      <c r="F20" s="62">
        <v>138</v>
      </c>
      <c r="G20" s="62">
        <v>-1.35</v>
      </c>
      <c r="H20" s="62">
        <v>12</v>
      </c>
      <c r="I20" s="63">
        <v>25</v>
      </c>
      <c r="J20" s="63"/>
      <c r="K20" s="63">
        <v>0.5</v>
      </c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91.206213437333545</v>
      </c>
      <c r="M20" s="66">
        <f>IF(D20="Annual",VLOOKUP(H20,'NG AC'!$E$4:I$43,4)*'Int Ltg'!G20,IF(D20="Winter",VLOOKUP('Int Ltg'!H20,'NG AC'!$E$3:$I$43,5)*'Int Ltg'!G20,IF(D20="NA",0,0)))</f>
        <v>-7.773311407022363</v>
      </c>
      <c r="N20" s="67">
        <f t="shared" si="21"/>
        <v>83</v>
      </c>
      <c r="O20" s="67">
        <f t="shared" si="2"/>
        <v>0</v>
      </c>
      <c r="P20" s="67">
        <f t="shared" si="22"/>
        <v>25</v>
      </c>
      <c r="Q20" s="67">
        <f t="shared" si="3"/>
        <v>0</v>
      </c>
      <c r="R20" s="68">
        <f>(L20+M20+(PV('NG AC'!$B$1,'Int Ltg'!H20,'Int Ltg'!K20)*-1)+'Int Ltg'!J20)/'Int Ltg'!E20</f>
        <v>1.060430799038371</v>
      </c>
      <c r="S20" s="68">
        <f t="shared" si="4"/>
        <v>3.0339237101931338</v>
      </c>
      <c r="T20" s="69">
        <f t="shared" si="5"/>
        <v>8280</v>
      </c>
      <c r="U20" s="68">
        <f t="shared" si="6"/>
        <v>-81</v>
      </c>
      <c r="V20" s="68">
        <f t="shared" si="7"/>
        <v>5472.3728062400123</v>
      </c>
      <c r="W20" s="68">
        <f t="shared" si="8"/>
        <v>-466.39868442134178</v>
      </c>
      <c r="X20" s="67">
        <f t="shared" si="9"/>
        <v>4980</v>
      </c>
      <c r="Y20" s="67">
        <f t="shared" si="10"/>
        <v>0</v>
      </c>
      <c r="Z20" s="67">
        <f t="shared" si="11"/>
        <v>1500</v>
      </c>
      <c r="AA20" s="67">
        <f t="shared" si="12"/>
        <v>0</v>
      </c>
      <c r="AB20" s="63">
        <v>0</v>
      </c>
      <c r="AC20" s="67">
        <f t="shared" si="13"/>
        <v>0</v>
      </c>
      <c r="AD20" s="67">
        <f t="shared" si="14"/>
        <v>0</v>
      </c>
      <c r="AE20" s="67">
        <f t="shared" si="15"/>
        <v>0</v>
      </c>
      <c r="AF20" s="67">
        <f t="shared" si="16"/>
        <v>0</v>
      </c>
      <c r="AG20" s="67">
        <f t="shared" si="17"/>
        <v>0</v>
      </c>
      <c r="AH20" s="66">
        <f>-PV('NG AC'!$B$1,'Int Ltg'!H20,'Int Ltg'!K20)*'Int Ltg'!B20</f>
        <v>274.97125739241636</v>
      </c>
      <c r="AI20" s="67">
        <f t="shared" si="18"/>
        <v>300.58989416134023</v>
      </c>
      <c r="AJ20" s="67">
        <f t="shared" si="19"/>
        <v>-25.618636768923864</v>
      </c>
      <c r="AK20" s="66">
        <f>B20*F20*H20*'Electric AC'!$BE$1</f>
        <v>7609.6662545454537</v>
      </c>
      <c r="AL20" s="67">
        <f>B20*G20*H20*'Electric AC'!$BE$33</f>
        <v>-736.30302479999989</v>
      </c>
      <c r="AM20" s="67">
        <f t="shared" si="20"/>
        <v>0.18115942028985507</v>
      </c>
      <c r="AN20" s="67">
        <f t="shared" si="20"/>
        <v>0</v>
      </c>
      <c r="AO20" s="36"/>
      <c r="AP20" s="36"/>
      <c r="AQ20" s="36"/>
      <c r="BC20" s="52" t="s">
        <v>28</v>
      </c>
    </row>
    <row r="21" spans="1:55" x14ac:dyDescent="0.25">
      <c r="A21" s="62" t="s">
        <v>626</v>
      </c>
      <c r="B21" s="62">
        <v>60</v>
      </c>
      <c r="C21" s="62" t="s">
        <v>24</v>
      </c>
      <c r="D21" s="62" t="s">
        <v>39</v>
      </c>
      <c r="E21" s="63">
        <v>26.34</v>
      </c>
      <c r="F21" s="62">
        <v>106.41</v>
      </c>
      <c r="G21" s="62">
        <v>-1.35</v>
      </c>
      <c r="H21" s="62">
        <v>12</v>
      </c>
      <c r="I21" s="63">
        <v>18</v>
      </c>
      <c r="J21" s="63"/>
      <c r="K21" s="63">
        <v>0.5</v>
      </c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70.327921535265673</v>
      </c>
      <c r="M21" s="66">
        <f>IF(D21="Annual",VLOOKUP(H21,'NG AC'!$E$4:I$43,4)*'Int Ltg'!G21,IF(D21="Winter",VLOOKUP('Int Ltg'!H21,'NG AC'!$E$3:$I$43,5)*'Int Ltg'!G21,IF(D21="NA",0,0)))</f>
        <v>-7.773311407022363</v>
      </c>
      <c r="N21" s="67">
        <f t="shared" si="21"/>
        <v>26.34</v>
      </c>
      <c r="O21" s="67">
        <f t="shared" si="2"/>
        <v>0</v>
      </c>
      <c r="P21" s="67">
        <f t="shared" si="22"/>
        <v>18</v>
      </c>
      <c r="Q21" s="67">
        <f t="shared" si="3"/>
        <v>0</v>
      </c>
      <c r="R21" s="68">
        <f>(L21+M21+(PV('NG AC'!$B$1,'Int Ltg'!H21,'Int Ltg'!K21)*-1)+'Int Ltg'!J21)/'Int Ltg'!E21</f>
        <v>2.5488786795033</v>
      </c>
      <c r="S21" s="68">
        <f t="shared" si="4"/>
        <v>3.1593237438506723</v>
      </c>
      <c r="T21" s="69">
        <f t="shared" si="5"/>
        <v>6384.5999999999995</v>
      </c>
      <c r="U21" s="68">
        <f t="shared" si="6"/>
        <v>-81</v>
      </c>
      <c r="V21" s="68">
        <f t="shared" si="7"/>
        <v>4219.6752921159405</v>
      </c>
      <c r="W21" s="68">
        <f t="shared" si="8"/>
        <v>-466.39868442134178</v>
      </c>
      <c r="X21" s="67">
        <f t="shared" si="9"/>
        <v>1580.4</v>
      </c>
      <c r="Y21" s="67">
        <f t="shared" si="10"/>
        <v>0</v>
      </c>
      <c r="Z21" s="67">
        <f t="shared" si="11"/>
        <v>1080</v>
      </c>
      <c r="AA21" s="67">
        <f t="shared" si="12"/>
        <v>0</v>
      </c>
      <c r="AB21" s="63">
        <v>0</v>
      </c>
      <c r="AC21" s="67">
        <f t="shared" si="13"/>
        <v>0</v>
      </c>
      <c r="AD21" s="67">
        <f t="shared" si="14"/>
        <v>0</v>
      </c>
      <c r="AE21" s="67">
        <f t="shared" si="15"/>
        <v>0</v>
      </c>
      <c r="AF21" s="67">
        <f t="shared" si="16"/>
        <v>0</v>
      </c>
      <c r="AG21" s="67">
        <f t="shared" si="17"/>
        <v>0</v>
      </c>
      <c r="AH21" s="66">
        <f>-PV('NG AC'!$B$1,'Int Ltg'!H21,'Int Ltg'!K21)*'Int Ltg'!B21</f>
        <v>274.97125739241636</v>
      </c>
      <c r="AI21" s="67">
        <f t="shared" si="18"/>
        <v>309.14039708187789</v>
      </c>
      <c r="AJ21" s="67">
        <f t="shared" si="19"/>
        <v>-34.169139689461531</v>
      </c>
      <c r="AK21" s="66">
        <f>B21*F21*H21*'Electric AC'!$BE$1</f>
        <v>5867.7143923636359</v>
      </c>
      <c r="AL21" s="67">
        <f>B21*G21*H21*'Electric AC'!$BE$33</f>
        <v>-736.30302479999989</v>
      </c>
      <c r="AM21" s="67">
        <f t="shared" si="20"/>
        <v>0.16915703411333521</v>
      </c>
      <c r="AN21" s="67">
        <f t="shared" si="20"/>
        <v>0</v>
      </c>
      <c r="AO21" s="36"/>
      <c r="AP21" s="36"/>
      <c r="AQ21" s="36"/>
      <c r="BC21" s="52" t="s">
        <v>29</v>
      </c>
    </row>
    <row r="22" spans="1:55" x14ac:dyDescent="0.25">
      <c r="A22" s="62" t="s">
        <v>627</v>
      </c>
      <c r="B22" s="62">
        <v>0</v>
      </c>
      <c r="C22" s="62" t="s">
        <v>24</v>
      </c>
      <c r="D22" s="62" t="s">
        <v>39</v>
      </c>
      <c r="E22" s="63">
        <v>100</v>
      </c>
      <c r="F22" s="62">
        <v>80.599999999999994</v>
      </c>
      <c r="G22" s="62">
        <v>-1.8</v>
      </c>
      <c r="H22" s="62">
        <v>15</v>
      </c>
      <c r="I22" s="63">
        <v>25</v>
      </c>
      <c r="J22" s="63"/>
      <c r="K22" s="63">
        <v>3</v>
      </c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67.833639146702623</v>
      </c>
      <c r="M22" s="66">
        <f>IF(D22="Annual",VLOOKUP(H22,'NG AC'!$E$4:I$43,4)*'Int Ltg'!G22,IF(D22="Winter",VLOOKUP('Int Ltg'!H22,'NG AC'!$E$3:$I$43,5)*'Int Ltg'!G22,IF(D22="NA",0,0)))</f>
        <v>-12.716874811697561</v>
      </c>
      <c r="N22" s="67">
        <f t="shared" si="21"/>
        <v>100</v>
      </c>
      <c r="O22" s="67">
        <f t="shared" si="2"/>
        <v>0</v>
      </c>
      <c r="P22" s="67">
        <f t="shared" si="22"/>
        <v>25</v>
      </c>
      <c r="Q22" s="67">
        <f t="shared" si="3"/>
        <v>0</v>
      </c>
      <c r="R22" s="68">
        <f>(L22+M22+(PV('NG AC'!$B$1,'Int Ltg'!H22,'Int Ltg'!K22)*-1)+'Int Ltg'!J22)/'Int Ltg'!E22</f>
        <v>0.87535676154523456</v>
      </c>
      <c r="S22" s="68">
        <f t="shared" si="4"/>
        <v>2.0042459758183657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>
        <f t="shared" si="9"/>
        <v>0</v>
      </c>
      <c r="Y22" s="67">
        <f t="shared" si="10"/>
        <v>0</v>
      </c>
      <c r="Z22" s="67">
        <f t="shared" si="11"/>
        <v>0</v>
      </c>
      <c r="AA22" s="67">
        <f t="shared" si="12"/>
        <v>0</v>
      </c>
      <c r="AB22" s="63">
        <v>0</v>
      </c>
      <c r="AC22" s="67">
        <f t="shared" si="13"/>
        <v>0</v>
      </c>
      <c r="AD22" s="67">
        <f t="shared" si="14"/>
        <v>0</v>
      </c>
      <c r="AE22" s="67">
        <f t="shared" si="15"/>
        <v>0</v>
      </c>
      <c r="AF22" s="67">
        <f t="shared" si="16"/>
        <v>0</v>
      </c>
      <c r="AG22" s="67">
        <f t="shared" si="17"/>
        <v>0</v>
      </c>
      <c r="AH22" s="66">
        <f>-PV('NG AC'!$B$1,'Int Ltg'!H22,'Int Ltg'!K22)*'Int Ltg'!B22</f>
        <v>0</v>
      </c>
      <c r="AI22" s="67">
        <f t="shared" si="18"/>
        <v>0</v>
      </c>
      <c r="AJ22" s="67">
        <f t="shared" si="19"/>
        <v>0</v>
      </c>
      <c r="AK22" s="66">
        <f>B22*F22*H22*'Electric AC'!$BE$1</f>
        <v>0</v>
      </c>
      <c r="AL22" s="67">
        <f>B22*G22*H22*'Electric AC'!$BE$33</f>
        <v>0</v>
      </c>
      <c r="AM22" s="67">
        <f t="shared" si="20"/>
        <v>0.3101736972704715</v>
      </c>
      <c r="AN22" s="67">
        <f t="shared" si="20"/>
        <v>0</v>
      </c>
      <c r="AO22" s="36"/>
      <c r="AP22" s="36"/>
      <c r="AQ22" s="36"/>
      <c r="BC22" s="52" t="s">
        <v>30</v>
      </c>
    </row>
    <row r="23" spans="1:55" x14ac:dyDescent="0.25">
      <c r="A23" s="62" t="s">
        <v>628</v>
      </c>
      <c r="B23" s="62">
        <v>0</v>
      </c>
      <c r="C23" s="62" t="s">
        <v>24</v>
      </c>
      <c r="D23" s="62" t="s">
        <v>39</v>
      </c>
      <c r="E23" s="63">
        <v>126.14</v>
      </c>
      <c r="F23" s="62">
        <v>254.82</v>
      </c>
      <c r="G23" s="62">
        <v>-3.24</v>
      </c>
      <c r="H23" s="62">
        <v>15</v>
      </c>
      <c r="I23" s="63">
        <v>50</v>
      </c>
      <c r="J23" s="63"/>
      <c r="K23" s="63">
        <v>1.4</v>
      </c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214.45865914842136</v>
      </c>
      <c r="M23" s="66">
        <f>IF(D23="Annual",VLOOKUP(H23,'NG AC'!$E$4:I$43,4)*'Int Ltg'!G23,IF(D23="Winter",VLOOKUP('Int Ltg'!H23,'NG AC'!$E$3:$I$43,5)*'Int Ltg'!G23,IF(D23="NA",0,0)))</f>
        <v>-22.89037466105561</v>
      </c>
      <c r="N23" s="67">
        <f t="shared" si="21"/>
        <v>126.14</v>
      </c>
      <c r="O23" s="67">
        <f t="shared" si="2"/>
        <v>0</v>
      </c>
      <c r="P23" s="67">
        <f t="shared" si="22"/>
        <v>50</v>
      </c>
      <c r="Q23" s="67">
        <f t="shared" si="3"/>
        <v>0</v>
      </c>
      <c r="R23" s="68">
        <f>(L23+M23+(PV('NG AC'!$B$1,'Int Ltg'!H23,'Int Ltg'!K23)*-1)+'Int Ltg'!J23)/'Int Ltg'!E23</f>
        <v>1.638632551158562</v>
      </c>
      <c r="S23" s="68">
        <f t="shared" si="4"/>
        <v>3.4830597179521043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>
        <f t="shared" si="9"/>
        <v>0</v>
      </c>
      <c r="Y23" s="67">
        <f t="shared" si="10"/>
        <v>0</v>
      </c>
      <c r="Z23" s="67">
        <f t="shared" si="11"/>
        <v>0</v>
      </c>
      <c r="AA23" s="67">
        <f t="shared" si="12"/>
        <v>0</v>
      </c>
      <c r="AB23" s="63">
        <v>0</v>
      </c>
      <c r="AC23" s="67">
        <f t="shared" si="13"/>
        <v>0</v>
      </c>
      <c r="AD23" s="67">
        <f t="shared" si="14"/>
        <v>0</v>
      </c>
      <c r="AE23" s="67">
        <f t="shared" si="15"/>
        <v>0</v>
      </c>
      <c r="AF23" s="67">
        <f t="shared" si="16"/>
        <v>0</v>
      </c>
      <c r="AG23" s="67">
        <f t="shared" si="17"/>
        <v>0</v>
      </c>
      <c r="AH23" s="66">
        <f>-PV('NG AC'!$B$1,'Int Ltg'!H23,'Int Ltg'!K23)*'Int Ltg'!B23</f>
        <v>0</v>
      </c>
      <c r="AI23" s="67">
        <f t="shared" si="18"/>
        <v>0</v>
      </c>
      <c r="AJ23" s="67">
        <f t="shared" si="19"/>
        <v>0</v>
      </c>
      <c r="AK23" s="66">
        <f>B23*F23*H23*'Electric AC'!$BE$1</f>
        <v>0</v>
      </c>
      <c r="AL23" s="67">
        <f>B23*G23*H23*'Electric AC'!$BE$33</f>
        <v>0</v>
      </c>
      <c r="AM23" s="67">
        <f t="shared" si="20"/>
        <v>0.19621693744604035</v>
      </c>
      <c r="AN23" s="67">
        <f t="shared" si="20"/>
        <v>0</v>
      </c>
      <c r="AO23" s="36"/>
      <c r="AP23" s="36"/>
      <c r="AQ23" s="36"/>
      <c r="BC23" s="52"/>
    </row>
    <row r="24" spans="1:55" x14ac:dyDescent="0.25">
      <c r="A24" s="62" t="s">
        <v>841</v>
      </c>
      <c r="B24" s="62">
        <v>1000</v>
      </c>
      <c r="C24" s="62" t="s">
        <v>24</v>
      </c>
      <c r="D24" s="62" t="s">
        <v>39</v>
      </c>
      <c r="E24" s="63">
        <v>480</v>
      </c>
      <c r="F24" s="62">
        <v>590</v>
      </c>
      <c r="G24" s="62">
        <v>-10.6</v>
      </c>
      <c r="H24" s="62">
        <v>15</v>
      </c>
      <c r="I24" s="63">
        <v>120</v>
      </c>
      <c r="J24" s="63"/>
      <c r="K24" s="63">
        <v>18</v>
      </c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496.54897142127231</v>
      </c>
      <c r="M24" s="66">
        <f>IF(D24="Annual",VLOOKUP(H24,'NG AC'!$E$4:I$43,4)*'Int Ltg'!G24,IF(D24="Winter",VLOOKUP('Int Ltg'!H24,'NG AC'!$E$3:$I$43,5)*'Int Ltg'!G24,IF(D24="NA",0,0)))</f>
        <v>-74.888262779996751</v>
      </c>
      <c r="N24" s="67">
        <f t="shared" si="21"/>
        <v>480</v>
      </c>
      <c r="O24" s="67">
        <f t="shared" si="2"/>
        <v>0</v>
      </c>
      <c r="P24" s="67">
        <f t="shared" si="22"/>
        <v>120</v>
      </c>
      <c r="Q24" s="67">
        <f t="shared" si="3"/>
        <v>0</v>
      </c>
      <c r="R24" s="68">
        <f>(L24+M24+(PV('NG AC'!$B$1,'Int Ltg'!H24,'Int Ltg'!K24)*-1)+'Int Ltg'!J24)/'Int Ltg'!E24</f>
        <v>1.283696207413304</v>
      </c>
      <c r="S24" s="68">
        <f t="shared" si="4"/>
        <v>3.1943993078884509</v>
      </c>
      <c r="T24" s="69">
        <f t="shared" si="5"/>
        <v>590000</v>
      </c>
      <c r="U24" s="68">
        <f t="shared" si="6"/>
        <v>-10600</v>
      </c>
      <c r="V24" s="68">
        <f t="shared" si="7"/>
        <v>496548.97142127232</v>
      </c>
      <c r="W24" s="68">
        <f t="shared" si="8"/>
        <v>-74888.262779996745</v>
      </c>
      <c r="X24" s="67">
        <f t="shared" si="9"/>
        <v>480000</v>
      </c>
      <c r="Y24" s="67">
        <f t="shared" si="10"/>
        <v>0</v>
      </c>
      <c r="Z24" s="67">
        <f t="shared" si="11"/>
        <v>120000</v>
      </c>
      <c r="AA24" s="67">
        <f t="shared" si="12"/>
        <v>0</v>
      </c>
      <c r="AB24" s="63">
        <v>0</v>
      </c>
      <c r="AC24" s="67">
        <f t="shared" si="13"/>
        <v>0</v>
      </c>
      <c r="AD24" s="67">
        <f t="shared" si="14"/>
        <v>0</v>
      </c>
      <c r="AE24" s="67">
        <f t="shared" si="15"/>
        <v>0</v>
      </c>
      <c r="AF24" s="67">
        <f t="shared" si="16"/>
        <v>0</v>
      </c>
      <c r="AG24" s="67">
        <f t="shared" si="17"/>
        <v>0</v>
      </c>
      <c r="AH24" s="66">
        <f>-PV('NG AC'!$B$1,'Int Ltg'!H24,'Int Ltg'!K24)*'Int Ltg'!B24</f>
        <v>194513.47091711036</v>
      </c>
      <c r="AI24" s="67">
        <f t="shared" si="18"/>
        <v>229059.67269917487</v>
      </c>
      <c r="AJ24" s="67">
        <f t="shared" si="19"/>
        <v>-34546.201782064512</v>
      </c>
      <c r="AK24" s="66">
        <f>B24*F24*H24*'Electric AC'!$BE$1</f>
        <v>677793.34090909082</v>
      </c>
      <c r="AL24" s="67">
        <f>B24*G24*H24*'Electric AC'!$BE$33</f>
        <v>-120444.63059999999</v>
      </c>
      <c r="AM24" s="67">
        <f t="shared" si="20"/>
        <v>0.20338983050847459</v>
      </c>
      <c r="AN24" s="67">
        <f t="shared" si="20"/>
        <v>0</v>
      </c>
      <c r="AO24" s="36"/>
      <c r="AP24" s="36"/>
      <c r="AQ24" s="36"/>
      <c r="BC24" s="52" t="s">
        <v>0</v>
      </c>
    </row>
    <row r="25" spans="1:55" x14ac:dyDescent="0.25">
      <c r="A25" s="62" t="s">
        <v>630</v>
      </c>
      <c r="B25" s="62">
        <v>500</v>
      </c>
      <c r="C25" s="62" t="s">
        <v>24</v>
      </c>
      <c r="D25" s="62" t="s">
        <v>39</v>
      </c>
      <c r="E25" s="63">
        <v>999</v>
      </c>
      <c r="F25" s="62">
        <v>2300</v>
      </c>
      <c r="G25" s="62">
        <v>-40.6</v>
      </c>
      <c r="H25" s="62">
        <v>15</v>
      </c>
      <c r="I25" s="63">
        <v>460</v>
      </c>
      <c r="J25" s="63"/>
      <c r="K25" s="63">
        <v>34</v>
      </c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1935.6993801168242</v>
      </c>
      <c r="M25" s="66">
        <f>IF(D25="Annual",VLOOKUP(H25,'NG AC'!$E$4:I$43,4)*'Int Ltg'!G25,IF(D25="Winter",VLOOKUP('Int Ltg'!H25,'NG AC'!$E$3:$I$43,5)*'Int Ltg'!G25,IF(D25="NA",0,0)))</f>
        <v>-286.83617630828945</v>
      </c>
      <c r="N25" s="67">
        <f t="shared" si="21"/>
        <v>999</v>
      </c>
      <c r="O25" s="67">
        <f t="shared" si="2"/>
        <v>0</v>
      </c>
      <c r="P25" s="67">
        <f t="shared" si="22"/>
        <v>460</v>
      </c>
      <c r="Q25" s="67">
        <f t="shared" si="3"/>
        <v>0</v>
      </c>
      <c r="R25" s="68">
        <f>(L25+M25+(PV('NG AC'!$B$1,'Int Ltg'!H25,'Int Ltg'!K25)*-1)+'Int Ltg'!J25)/'Int Ltg'!E25</f>
        <v>2.0182958335966732</v>
      </c>
      <c r="S25" s="68">
        <f t="shared" si="4"/>
        <v>3.2586229324279339</v>
      </c>
      <c r="T25" s="69">
        <f t="shared" si="5"/>
        <v>1150000</v>
      </c>
      <c r="U25" s="68">
        <f t="shared" si="6"/>
        <v>-20300</v>
      </c>
      <c r="V25" s="68">
        <f t="shared" si="7"/>
        <v>967849.69005841203</v>
      </c>
      <c r="W25" s="68">
        <f t="shared" si="8"/>
        <v>-143418.08815414473</v>
      </c>
      <c r="X25" s="67">
        <f t="shared" si="9"/>
        <v>499500</v>
      </c>
      <c r="Y25" s="67">
        <f t="shared" si="10"/>
        <v>0</v>
      </c>
      <c r="Z25" s="67">
        <f t="shared" si="11"/>
        <v>230000</v>
      </c>
      <c r="AA25" s="67">
        <f t="shared" si="12"/>
        <v>0</v>
      </c>
      <c r="AB25" s="63">
        <v>0</v>
      </c>
      <c r="AC25" s="67">
        <f t="shared" si="13"/>
        <v>0</v>
      </c>
      <c r="AD25" s="67">
        <f t="shared" si="14"/>
        <v>0</v>
      </c>
      <c r="AE25" s="67">
        <f t="shared" si="15"/>
        <v>0</v>
      </c>
      <c r="AF25" s="67">
        <f t="shared" si="16"/>
        <v>0</v>
      </c>
      <c r="AG25" s="67">
        <f t="shared" si="17"/>
        <v>0</v>
      </c>
      <c r="AH25" s="66">
        <f>-PV('NG AC'!$B$1,'Int Ltg'!H25,'Int Ltg'!K25)*'Int Ltg'!B25</f>
        <v>183707.16697727091</v>
      </c>
      <c r="AI25" s="67">
        <f t="shared" si="18"/>
        <v>215664.85832151154</v>
      </c>
      <c r="AJ25" s="67">
        <f t="shared" si="19"/>
        <v>-31957.691344240622</v>
      </c>
      <c r="AK25" s="66">
        <f>B25*F25*H25*'Electric AC'!$BE$1</f>
        <v>1321122.6136363635</v>
      </c>
      <c r="AL25" s="67">
        <f>B25*G25*H25*'Electric AC'!$BE$33</f>
        <v>-230662.83029999997</v>
      </c>
      <c r="AM25" s="67">
        <f t="shared" si="20"/>
        <v>0.2</v>
      </c>
      <c r="AN25" s="67">
        <f t="shared" si="20"/>
        <v>0</v>
      </c>
      <c r="AO25" s="36"/>
      <c r="AP25" s="36"/>
      <c r="AQ25" s="36"/>
      <c r="BC25" s="52" t="s">
        <v>39</v>
      </c>
    </row>
    <row r="26" spans="1:55" x14ac:dyDescent="0.25">
      <c r="A26" s="62" t="s">
        <v>848</v>
      </c>
      <c r="B26" s="62">
        <v>2000</v>
      </c>
      <c r="C26" s="62" t="s">
        <v>24</v>
      </c>
      <c r="D26" s="62" t="s">
        <v>39</v>
      </c>
      <c r="E26" s="63">
        <v>35.479999999999997</v>
      </c>
      <c r="F26" s="62">
        <v>86.9</v>
      </c>
      <c r="G26" s="62">
        <v>-1.1000000000000001</v>
      </c>
      <c r="H26" s="62">
        <v>15</v>
      </c>
      <c r="I26" s="63">
        <v>15</v>
      </c>
      <c r="J26" s="63"/>
      <c r="K26" s="63">
        <v>1</v>
      </c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73.135772231370453</v>
      </c>
      <c r="M26" s="66">
        <f>IF(D26="Annual",VLOOKUP(H26,'NG AC'!$E$4:I$43,4)*'Int Ltg'!G26,IF(D26="Winter",VLOOKUP('Int Ltg'!H26,'NG AC'!$E$3:$I$43,5)*'Int Ltg'!G26,IF(D26="NA",0,0)))</f>
        <v>-7.7714234960373991</v>
      </c>
      <c r="N26" s="67">
        <f t="shared" si="21"/>
        <v>35.479999999999997</v>
      </c>
      <c r="O26" s="67">
        <f t="shared" si="2"/>
        <v>0</v>
      </c>
      <c r="P26" s="67">
        <f t="shared" si="22"/>
        <v>15</v>
      </c>
      <c r="Q26" s="67">
        <f t="shared" si="3"/>
        <v>0</v>
      </c>
      <c r="R26" s="68">
        <f>(L26+M26+(PV('NG AC'!$B$1,'Int Ltg'!H26,'Int Ltg'!K26)*-1)+'Int Ltg'!J26)/'Int Ltg'!E26</f>
        <v>2.146861687575325</v>
      </c>
      <c r="S26" s="68">
        <f t="shared" si="4"/>
        <v>3.9614756809292757</v>
      </c>
      <c r="T26" s="69">
        <f t="shared" si="5"/>
        <v>173800</v>
      </c>
      <c r="U26" s="68">
        <f t="shared" si="6"/>
        <v>-2200</v>
      </c>
      <c r="V26" s="68">
        <f t="shared" si="7"/>
        <v>146271.54446274092</v>
      </c>
      <c r="W26" s="68">
        <f t="shared" si="8"/>
        <v>-15542.846992074798</v>
      </c>
      <c r="X26" s="67">
        <f t="shared" si="9"/>
        <v>70960</v>
      </c>
      <c r="Y26" s="67">
        <f t="shared" si="10"/>
        <v>0</v>
      </c>
      <c r="Z26" s="67">
        <f t="shared" si="11"/>
        <v>30000</v>
      </c>
      <c r="AA26" s="67">
        <f t="shared" si="12"/>
        <v>0</v>
      </c>
      <c r="AB26" s="63">
        <v>0</v>
      </c>
      <c r="AC26" s="67">
        <f t="shared" si="13"/>
        <v>0</v>
      </c>
      <c r="AD26" s="67">
        <f t="shared" si="14"/>
        <v>0</v>
      </c>
      <c r="AE26" s="67">
        <f t="shared" si="15"/>
        <v>0</v>
      </c>
      <c r="AF26" s="67">
        <f t="shared" si="16"/>
        <v>0</v>
      </c>
      <c r="AG26" s="67">
        <f t="shared" si="17"/>
        <v>0</v>
      </c>
      <c r="AH26" s="66">
        <f>-PV('NG AC'!$B$1,'Int Ltg'!H26,'Int Ltg'!K26)*'Int Ltg'!B26</f>
        <v>21612.60787967893</v>
      </c>
      <c r="AI26" s="67">
        <f t="shared" si="18"/>
        <v>24182.215501210812</v>
      </c>
      <c r="AJ26" s="67">
        <f t="shared" si="19"/>
        <v>-2569.6076215318826</v>
      </c>
      <c r="AK26" s="66">
        <f>B26*F26*H26*'Electric AC'!$BE$1</f>
        <v>199661.83499999996</v>
      </c>
      <c r="AL26" s="67">
        <f>B26*G26*H26*'Electric AC'!$BE$33</f>
        <v>-24997.942199999998</v>
      </c>
      <c r="AM26" s="67">
        <f t="shared" si="20"/>
        <v>0.17261219792865362</v>
      </c>
      <c r="AN26" s="67">
        <f t="shared" si="20"/>
        <v>0</v>
      </c>
      <c r="AO26" s="36"/>
      <c r="AP26" s="36"/>
      <c r="AQ26" s="36"/>
      <c r="BC26" s="52" t="s">
        <v>36</v>
      </c>
    </row>
    <row r="27" spans="1:55" x14ac:dyDescent="0.25">
      <c r="A27" s="62" t="s">
        <v>632</v>
      </c>
      <c r="B27" s="62">
        <v>20000</v>
      </c>
      <c r="C27" s="62" t="s">
        <v>24</v>
      </c>
      <c r="D27" s="62" t="s">
        <v>39</v>
      </c>
      <c r="E27" s="63">
        <v>15</v>
      </c>
      <c r="F27" s="62">
        <v>32.6</v>
      </c>
      <c r="G27" s="62">
        <v>-0.4</v>
      </c>
      <c r="H27" s="62">
        <v>15</v>
      </c>
      <c r="I27" s="63">
        <v>6.5</v>
      </c>
      <c r="J27" s="63"/>
      <c r="K27" s="63">
        <v>1</v>
      </c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27.436434692090639</v>
      </c>
      <c r="M27" s="66">
        <f>IF(D27="Annual",VLOOKUP(H27,'NG AC'!$E$4:I$43,4)*'Int Ltg'!G27,IF(D27="Winter",VLOOKUP('Int Ltg'!H27,'NG AC'!$E$3:$I$43,5)*'Int Ltg'!G27,IF(D27="NA",0,0)))</f>
        <v>-2.825972180377236</v>
      </c>
      <c r="N27" s="67">
        <f t="shared" si="21"/>
        <v>15</v>
      </c>
      <c r="O27" s="67">
        <f t="shared" si="2"/>
        <v>0</v>
      </c>
      <c r="P27" s="67">
        <f t="shared" si="22"/>
        <v>6.5</v>
      </c>
      <c r="Q27" s="67">
        <f t="shared" si="3"/>
        <v>0</v>
      </c>
      <c r="R27" s="68">
        <f>(L27+M27+(PV('NG AC'!$B$1,'Int Ltg'!H27,'Int Ltg'!K27)*-1)+'Int Ltg'!J27)/'Int Ltg'!E27</f>
        <v>2.3611177634368579</v>
      </c>
      <c r="S27" s="68">
        <f t="shared" si="4"/>
        <v>3.4420227289109655</v>
      </c>
      <c r="T27" s="69">
        <f t="shared" si="5"/>
        <v>652000</v>
      </c>
      <c r="U27" s="68">
        <f t="shared" si="6"/>
        <v>-8000</v>
      </c>
      <c r="V27" s="68">
        <f t="shared" si="7"/>
        <v>548728.69384181278</v>
      </c>
      <c r="W27" s="68">
        <f t="shared" si="8"/>
        <v>-56519.443607544723</v>
      </c>
      <c r="X27" s="67">
        <f t="shared" si="9"/>
        <v>300000</v>
      </c>
      <c r="Y27" s="67">
        <f t="shared" si="10"/>
        <v>0</v>
      </c>
      <c r="Z27" s="67">
        <f t="shared" si="11"/>
        <v>130000</v>
      </c>
      <c r="AA27" s="67">
        <f t="shared" si="12"/>
        <v>0</v>
      </c>
      <c r="AB27" s="63">
        <v>0</v>
      </c>
      <c r="AC27" s="67">
        <f t="shared" si="13"/>
        <v>0</v>
      </c>
      <c r="AD27" s="67">
        <f t="shared" si="14"/>
        <v>0</v>
      </c>
      <c r="AE27" s="67">
        <f t="shared" si="15"/>
        <v>0</v>
      </c>
      <c r="AF27" s="67">
        <f t="shared" si="16"/>
        <v>0</v>
      </c>
      <c r="AG27" s="67">
        <f t="shared" si="17"/>
        <v>0</v>
      </c>
      <c r="AH27" s="66">
        <f>-PV('NG AC'!$B$1,'Int Ltg'!H27,'Int Ltg'!K27)*'Int Ltg'!B27</f>
        <v>216126.07879678928</v>
      </c>
      <c r="AI27" s="67">
        <f t="shared" si="18"/>
        <v>240943.42165830798</v>
      </c>
      <c r="AJ27" s="67">
        <f t="shared" si="19"/>
        <v>-24817.3428615187</v>
      </c>
      <c r="AK27" s="66">
        <f>B27*F27*H27*'Electric AC'!$BE$1</f>
        <v>749019.08181818167</v>
      </c>
      <c r="AL27" s="67">
        <f>B27*G27*H27*'Electric AC'!$BE$33</f>
        <v>-90901.607999999993</v>
      </c>
      <c r="AM27" s="67">
        <f t="shared" si="20"/>
        <v>0.19938650306748465</v>
      </c>
      <c r="AN27" s="67">
        <f t="shared" si="20"/>
        <v>0</v>
      </c>
      <c r="AO27" s="36"/>
      <c r="AP27" s="36"/>
      <c r="AQ27" s="36"/>
    </row>
    <row r="28" spans="1:55" x14ac:dyDescent="0.25">
      <c r="A28" s="62"/>
      <c r="B28" s="62"/>
      <c r="C28" s="62"/>
      <c r="D28" s="62"/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AC'!$E$4:I$43,4)*'Int Ltg'!G28,IF(D28="Winter",VLOOKUP('Int Ltg'!H28,'NG AC'!$E$3:$I$43,5)*'Int Ltg'!G28,IF(D28="NA",0,0)))</f>
        <v>0</v>
      </c>
      <c r="N28" s="67" t="e">
        <f t="shared" si="21"/>
        <v>#DIV/0!</v>
      </c>
      <c r="O28" s="67" t="e">
        <f t="shared" si="2"/>
        <v>#DIV/0!</v>
      </c>
      <c r="P28" s="67" t="e">
        <f t="shared" si="22"/>
        <v>#DIV/0!</v>
      </c>
      <c r="Q28" s="67" t="e">
        <f t="shared" si="3"/>
        <v>#DIV/0!</v>
      </c>
      <c r="R28" s="68" t="e">
        <f>(L28+M28+(PV('NG AC'!$B$1,'Int Ltg'!H28,'Int Ltg'!K28)*-1)+'Int Ltg'!J28)/'Int Ltg'!E28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3"/>
        <v>#DIV/0!</v>
      </c>
      <c r="AD28" s="67" t="e">
        <f t="shared" si="14"/>
        <v>#DIV/0!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AC'!$B$1,'Int Ltg'!H28,'Int Ltg'!K28)*'Int Ltg'!B28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36"/>
      <c r="AP28" s="36"/>
      <c r="AQ28" s="36"/>
    </row>
    <row r="29" spans="1:55" x14ac:dyDescent="0.25">
      <c r="A29" s="62"/>
      <c r="B29" s="62"/>
      <c r="C29" s="62"/>
      <c r="D29" s="62"/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AC'!$E$4:I$43,4)*'Int Ltg'!G29,IF(D29="Winter",VLOOKUP('Int Ltg'!H29,'NG AC'!$E$3:$I$43,5)*'Int Ltg'!G29,IF(D29="NA",0,0)))</f>
        <v>0</v>
      </c>
      <c r="N29" s="67" t="e">
        <f t="shared" si="21"/>
        <v>#DIV/0!</v>
      </c>
      <c r="O29" s="67" t="e">
        <f t="shared" si="2"/>
        <v>#DIV/0!</v>
      </c>
      <c r="P29" s="67" t="e">
        <f t="shared" si="22"/>
        <v>#DIV/0!</v>
      </c>
      <c r="Q29" s="67" t="e">
        <f t="shared" si="3"/>
        <v>#DIV/0!</v>
      </c>
      <c r="R29" s="68" t="e">
        <f>(L29+M29+(PV('NG AC'!$B$1,'Int Ltg'!H29,'Int Ltg'!K29)*-1)+'Int Ltg'!J29)/'Int Ltg'!E29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3"/>
        <v>#DIV/0!</v>
      </c>
      <c r="AD29" s="67" t="e">
        <f t="shared" si="14"/>
        <v>#DIV/0!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AC'!$B$1,'Int Ltg'!H29,'Int Ltg'!K29)*'Int Ltg'!B29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36"/>
      <c r="AP29" s="36"/>
      <c r="AQ29" s="36"/>
    </row>
    <row r="30" spans="1:55" x14ac:dyDescent="0.25">
      <c r="A30" s="62"/>
      <c r="B30" s="62"/>
      <c r="C30" s="62"/>
      <c r="D30" s="62"/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AC'!$E$4:I$43,4)*'Int Ltg'!G30,IF(D30="Winter",VLOOKUP('Int Ltg'!H30,'NG AC'!$E$3:$I$43,5)*'Int Ltg'!G30,IF(D30="NA",0,0)))</f>
        <v>0</v>
      </c>
      <c r="N30" s="67" t="e">
        <f t="shared" si="21"/>
        <v>#DIV/0!</v>
      </c>
      <c r="O30" s="67" t="e">
        <f t="shared" si="2"/>
        <v>#DIV/0!</v>
      </c>
      <c r="P30" s="67" t="e">
        <f t="shared" si="22"/>
        <v>#DIV/0!</v>
      </c>
      <c r="Q30" s="67" t="e">
        <f t="shared" si="3"/>
        <v>#DIV/0!</v>
      </c>
      <c r="R30" s="68" t="e">
        <f>(L30+M30+(PV('NG AC'!$B$1,'Int Ltg'!H30,'Int Ltg'!K30)*-1)+'Int Ltg'!J30)/'Int Ltg'!E30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3"/>
        <v>#DIV/0!</v>
      </c>
      <c r="AD30" s="67" t="e">
        <f t="shared" si="14"/>
        <v>#DIV/0!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AC'!$B$1,'Int Ltg'!H30,'Int Ltg'!K30)*'Int Ltg'!B30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36"/>
      <c r="AP30" s="36"/>
      <c r="AQ30" s="36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AC'!$E$4:I$43,4)*'Int Ltg'!G31,IF(D31="Winter",VLOOKUP('Int Ltg'!H31,'NG AC'!$E$3:$I$43,5)*'Int Ltg'!G31,IF(D31="NA",0,0)))</f>
        <v>0</v>
      </c>
      <c r="N31" s="67" t="e">
        <f t="shared" si="21"/>
        <v>#DIV/0!</v>
      </c>
      <c r="O31" s="67" t="e">
        <f t="shared" si="2"/>
        <v>#DIV/0!</v>
      </c>
      <c r="P31" s="67" t="e">
        <f t="shared" si="22"/>
        <v>#DIV/0!</v>
      </c>
      <c r="Q31" s="67" t="e">
        <f t="shared" si="3"/>
        <v>#DIV/0!</v>
      </c>
      <c r="R31" s="68" t="e">
        <f>(L31+M31+(PV('NG AC'!$B$1,'Int Ltg'!H31,'Int Ltg'!K31)*-1)+'Int Ltg'!J31)/'Int Ltg'!E31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3"/>
        <v>#DIV/0!</v>
      </c>
      <c r="AD31" s="67" t="e">
        <f t="shared" si="14"/>
        <v>#DIV/0!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AC'!$B$1,'Int Ltg'!H31,'Int Ltg'!K31)*'Int Ltg'!B31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36"/>
      <c r="AP31" s="36"/>
      <c r="AQ31" s="36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AC'!$E$4:I$43,4)*'Int Ltg'!G32,IF(D32="Winter",VLOOKUP('Int Ltg'!H32,'NG AC'!$E$3:$I$43,5)*'Int Ltg'!G32,IF(D32="NA",0,0)))</f>
        <v>0</v>
      </c>
      <c r="N32" s="67" t="e">
        <f t="shared" si="21"/>
        <v>#DIV/0!</v>
      </c>
      <c r="O32" s="67" t="e">
        <f t="shared" si="2"/>
        <v>#DIV/0!</v>
      </c>
      <c r="P32" s="67" t="e">
        <f t="shared" si="22"/>
        <v>#DIV/0!</v>
      </c>
      <c r="Q32" s="67" t="e">
        <f t="shared" si="3"/>
        <v>#DIV/0!</v>
      </c>
      <c r="R32" s="68" t="e">
        <f>(L32+M32+(PV('NG AC'!$B$1,'Int Ltg'!H32,'Int Ltg'!K32)*-1)+'Int Ltg'!J32)/'Int Ltg'!E32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3"/>
        <v>#DIV/0!</v>
      </c>
      <c r="AD32" s="67" t="e">
        <f t="shared" si="14"/>
        <v>#DIV/0!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AC'!$B$1,'Int Ltg'!H32,'Int Ltg'!K32)*'Int Ltg'!B32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36"/>
      <c r="AP32" s="36"/>
      <c r="AQ32" s="36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AC'!$E$4:I$43,4)*'Int Ltg'!G33,IF(D33="Winter",VLOOKUP('Int Ltg'!H33,'NG AC'!$E$3:$I$43,5)*'Int Ltg'!G33,IF(D33="NA",0,0)))</f>
        <v>0</v>
      </c>
      <c r="N33" s="67" t="e">
        <f t="shared" si="21"/>
        <v>#DIV/0!</v>
      </c>
      <c r="O33" s="67" t="e">
        <f t="shared" si="2"/>
        <v>#DIV/0!</v>
      </c>
      <c r="P33" s="67" t="e">
        <f t="shared" si="22"/>
        <v>#DIV/0!</v>
      </c>
      <c r="Q33" s="67" t="e">
        <f t="shared" si="3"/>
        <v>#DIV/0!</v>
      </c>
      <c r="R33" s="68" t="e">
        <f>(L33+M33+(PV('NG AC'!$B$1,'Int Ltg'!H33,'Int Ltg'!K33)*-1)+'Int Ltg'!J33)/'Int Ltg'!E33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3"/>
        <v>#DIV/0!</v>
      </c>
      <c r="AD33" s="67" t="e">
        <f t="shared" si="14"/>
        <v>#DIV/0!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AC'!$B$1,'Int Ltg'!H33,'Int Ltg'!K33)*'Int Ltg'!B33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36"/>
      <c r="AP33" s="36"/>
      <c r="AQ33" s="36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AC'!$E$4:I$43,4)*'Int Ltg'!G34,IF(D34="Winter",VLOOKUP('Int Ltg'!H34,'NG AC'!$E$3:$I$43,5)*'Int Ltg'!G34,IF(D34="NA",0,0)))</f>
        <v>0</v>
      </c>
      <c r="N34" s="67" t="e">
        <f t="shared" si="21"/>
        <v>#DIV/0!</v>
      </c>
      <c r="O34" s="67" t="e">
        <f t="shared" si="2"/>
        <v>#DIV/0!</v>
      </c>
      <c r="P34" s="67" t="e">
        <f t="shared" si="22"/>
        <v>#DIV/0!</v>
      </c>
      <c r="Q34" s="67" t="e">
        <f t="shared" si="3"/>
        <v>#DIV/0!</v>
      </c>
      <c r="R34" s="68" t="e">
        <f>(L34+M34+(PV('NG AC'!$B$1,'Int Ltg'!H34,'Int Ltg'!K34)*-1)+'Int Ltg'!J34)/'Int Ltg'!E34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3"/>
        <v>#DIV/0!</v>
      </c>
      <c r="AD34" s="67" t="e">
        <f t="shared" si="14"/>
        <v>#DIV/0!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AC'!$B$1,'Int Ltg'!H34,'Int Ltg'!K34)*'Int Ltg'!B34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36"/>
      <c r="AP34" s="36"/>
      <c r="AQ34" s="36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AC'!$E$4:I$43,4)*'Int Ltg'!G35,IF(D35="Winter",VLOOKUP('Int Ltg'!H35,'NG AC'!$E$3:$I$43,5)*'Int Ltg'!G35,IF(D35="NA",0,0)))</f>
        <v>0</v>
      </c>
      <c r="N35" s="67" t="e">
        <f t="shared" si="21"/>
        <v>#DIV/0!</v>
      </c>
      <c r="O35" s="67" t="e">
        <f t="shared" si="2"/>
        <v>#DIV/0!</v>
      </c>
      <c r="P35" s="67" t="e">
        <f t="shared" si="22"/>
        <v>#DIV/0!</v>
      </c>
      <c r="Q35" s="67" t="e">
        <f t="shared" si="3"/>
        <v>#DIV/0!</v>
      </c>
      <c r="R35" s="68" t="e">
        <f>(L35+M35+(PV('NG AC'!$B$1,'Int Ltg'!H35,'Int Ltg'!K35)*-1)+'Int Ltg'!J35)/'Int Ltg'!E35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3"/>
        <v>#DIV/0!</v>
      </c>
      <c r="AD35" s="67" t="e">
        <f t="shared" si="14"/>
        <v>#DIV/0!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AC'!$B$1,'Int Ltg'!H35,'Int Ltg'!K35)*'Int Ltg'!B35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36"/>
      <c r="AP35" s="36"/>
      <c r="AQ35" s="36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AC'!$E$4:I$43,4)*'Int Ltg'!G36,IF(D36="Winter",VLOOKUP('Int Ltg'!H36,'NG AC'!$E$3:$I$43,5)*'Int Ltg'!G36,IF(D36="NA",0,0)))</f>
        <v>0</v>
      </c>
      <c r="N36" s="67" t="e">
        <f t="shared" si="21"/>
        <v>#DIV/0!</v>
      </c>
      <c r="O36" s="67" t="e">
        <f t="shared" si="2"/>
        <v>#DIV/0!</v>
      </c>
      <c r="P36" s="67" t="e">
        <f t="shared" si="22"/>
        <v>#DIV/0!</v>
      </c>
      <c r="Q36" s="67" t="e">
        <f t="shared" si="3"/>
        <v>#DIV/0!</v>
      </c>
      <c r="R36" s="68" t="e">
        <f>(L36+M36+(PV('NG AC'!$B$1,'Int Ltg'!H36,'Int Ltg'!K36)*-1)+'Int Ltg'!J36)/'Int Ltg'!E36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AC'!$B$1,'Int Ltg'!H36,'Int Ltg'!K36)*'Int Ltg'!B36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36"/>
      <c r="AP36" s="36"/>
      <c r="AQ36" s="36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AC'!$E$4:I$43,4)*'Int Ltg'!G37,IF(D37="Winter",VLOOKUP('Int Ltg'!H37,'NG AC'!$E$3:$I$43,5)*'Int Ltg'!G37,IF(D37="NA",0,0)))</f>
        <v>0</v>
      </c>
      <c r="N37" s="67" t="e">
        <f t="shared" si="21"/>
        <v>#DIV/0!</v>
      </c>
      <c r="O37" s="67" t="e">
        <f t="shared" si="2"/>
        <v>#DIV/0!</v>
      </c>
      <c r="P37" s="67" t="e">
        <f t="shared" si="22"/>
        <v>#DIV/0!</v>
      </c>
      <c r="Q37" s="67" t="e">
        <f t="shared" si="3"/>
        <v>#DIV/0!</v>
      </c>
      <c r="R37" s="68" t="e">
        <f>(L37+M37+(PV('NG AC'!$B$1,'Int Ltg'!H37,'Int Ltg'!K37)*-1)+'Int Ltg'!J37)/'Int Ltg'!E37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3"/>
        <v>#DIV/0!</v>
      </c>
      <c r="AD37" s="67" t="e">
        <f t="shared" si="14"/>
        <v>#DIV/0!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AC'!$B$1,'Int Ltg'!H37,'Int Ltg'!K37)*'Int Ltg'!B37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36"/>
      <c r="AP37" s="36"/>
      <c r="AQ37" s="36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AC'!$E$4:I$43,4)*'Int Ltg'!G38,IF(D38="Winter",VLOOKUP('Int Ltg'!H38,'NG AC'!$E$3:$I$43,5)*'Int Ltg'!G38,IF(D38="NA",0,0)))</f>
        <v>0</v>
      </c>
      <c r="N38" s="67" t="e">
        <f t="shared" si="21"/>
        <v>#DIV/0!</v>
      </c>
      <c r="O38" s="67" t="e">
        <f t="shared" si="2"/>
        <v>#DIV/0!</v>
      </c>
      <c r="P38" s="67" t="e">
        <f t="shared" si="22"/>
        <v>#DIV/0!</v>
      </c>
      <c r="Q38" s="67" t="e">
        <f t="shared" si="3"/>
        <v>#DIV/0!</v>
      </c>
      <c r="R38" s="68" t="e">
        <f>(L38+M38+(PV('NG AC'!$B$1,'Int Ltg'!H38,'Int Ltg'!K38)*-1)+'Int Ltg'!J38)/'Int Ltg'!E38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3"/>
        <v>#DIV/0!</v>
      </c>
      <c r="AD38" s="67" t="e">
        <f t="shared" si="14"/>
        <v>#DIV/0!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AC'!$B$1,'Int Ltg'!H38,'Int Ltg'!K38)*'Int Ltg'!B38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36"/>
      <c r="AP38" s="36"/>
      <c r="AQ38" s="36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AC'!$E$4:I$43,4)*'Int Ltg'!G39,IF(D39="Winter",VLOOKUP('Int Ltg'!H39,'NG AC'!$E$3:$I$43,5)*'Int Ltg'!G39,IF(D39="NA",0,0)))</f>
        <v>0</v>
      </c>
      <c r="N39" s="67" t="e">
        <f t="shared" si="21"/>
        <v>#DIV/0!</v>
      </c>
      <c r="O39" s="67" t="e">
        <f t="shared" si="2"/>
        <v>#DIV/0!</v>
      </c>
      <c r="P39" s="67" t="e">
        <f t="shared" si="22"/>
        <v>#DIV/0!</v>
      </c>
      <c r="Q39" s="67" t="e">
        <f t="shared" si="3"/>
        <v>#DIV/0!</v>
      </c>
      <c r="R39" s="68" t="e">
        <f>(L39+M39+(PV('NG AC'!$B$1,'Int Ltg'!H39,'Int Ltg'!K39)*-1)+'Int Ltg'!J39)/'Int Ltg'!E39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3"/>
        <v>#DIV/0!</v>
      </c>
      <c r="AD39" s="67" t="e">
        <f t="shared" si="14"/>
        <v>#DIV/0!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AC'!$B$1,'Int Ltg'!H39,'Int Ltg'!K39)*'Int Ltg'!B39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36"/>
      <c r="AP39" s="36"/>
      <c r="AQ39" s="36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AC'!$E$4:I$43,4)*'Int Ltg'!G40,IF(D40="Winter",VLOOKUP('Int Ltg'!H40,'NG AC'!$E$3:$I$43,5)*'Int Ltg'!G40,IF(D40="NA",0,0)))</f>
        <v>0</v>
      </c>
      <c r="N40" s="67" t="e">
        <f t="shared" si="21"/>
        <v>#DIV/0!</v>
      </c>
      <c r="O40" s="67" t="e">
        <f t="shared" si="2"/>
        <v>#DIV/0!</v>
      </c>
      <c r="P40" s="67" t="e">
        <f t="shared" si="22"/>
        <v>#DIV/0!</v>
      </c>
      <c r="Q40" s="67" t="e">
        <f t="shared" si="3"/>
        <v>#DIV/0!</v>
      </c>
      <c r="R40" s="68" t="e">
        <f>(L40+M40+(PV('NG AC'!$B$1,'Int Ltg'!H40,'Int Ltg'!K40)*-1)+'Int Ltg'!J40)/'Int Ltg'!E40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3"/>
        <v>#DIV/0!</v>
      </c>
      <c r="AD40" s="67" t="e">
        <f t="shared" si="14"/>
        <v>#DIV/0!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AC'!$B$1,'Int Ltg'!H40,'Int Ltg'!K40)*'Int Ltg'!B40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36"/>
      <c r="AP40" s="36"/>
      <c r="AQ40" s="36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AC'!$E$4:I$43,4)*'Int Ltg'!G41,IF(D41="Winter",VLOOKUP('Int Ltg'!H41,'NG AC'!$E$3:$I$43,5)*'Int Ltg'!G41,IF(D41="NA",0,0)))</f>
        <v>0</v>
      </c>
      <c r="N41" s="67" t="e">
        <f t="shared" si="21"/>
        <v>#DIV/0!</v>
      </c>
      <c r="O41" s="67" t="e">
        <f t="shared" si="2"/>
        <v>#DIV/0!</v>
      </c>
      <c r="P41" s="67" t="e">
        <f t="shared" si="22"/>
        <v>#DIV/0!</v>
      </c>
      <c r="Q41" s="67" t="e">
        <f t="shared" si="3"/>
        <v>#DIV/0!</v>
      </c>
      <c r="R41" s="68" t="e">
        <f>(L41+M41+(PV('NG AC'!$B$1,'Int Ltg'!H41,'Int Ltg'!K41)*-1)+'Int Ltg'!J41)/'Int Ltg'!E41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AC'!$B$1,'Int Ltg'!H41,'Int Ltg'!K41)*'Int Ltg'!B41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36"/>
      <c r="AP41" s="36"/>
      <c r="AQ41" s="36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AC'!$E$4:I$43,4)*'Int Ltg'!G42,IF(D42="Winter",VLOOKUP('Int Ltg'!H42,'NG AC'!$E$3:$I$43,5)*'Int Ltg'!G42,IF(D42="NA",0,0)))</f>
        <v>0</v>
      </c>
      <c r="N42" s="67" t="e">
        <f t="shared" si="21"/>
        <v>#DIV/0!</v>
      </c>
      <c r="O42" s="67" t="e">
        <f t="shared" si="2"/>
        <v>#DIV/0!</v>
      </c>
      <c r="P42" s="67" t="e">
        <f t="shared" si="22"/>
        <v>#DIV/0!</v>
      </c>
      <c r="Q42" s="67" t="e">
        <f t="shared" si="3"/>
        <v>#DIV/0!</v>
      </c>
      <c r="R42" s="68" t="e">
        <f>(L42+M42+(PV('NG AC'!$B$1,'Int Ltg'!H42,'Int Ltg'!K42)*-1)+'Int Ltg'!J42)/'Int Ltg'!E42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3"/>
        <v>#DIV/0!</v>
      </c>
      <c r="AD42" s="67" t="e">
        <f t="shared" si="14"/>
        <v>#DIV/0!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AC'!$B$1,'Int Ltg'!H42,'Int Ltg'!K42)*'Int Ltg'!B42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36"/>
      <c r="AP42" s="36"/>
      <c r="AQ42" s="36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AC'!$E$4:I$43,4)*'Int Ltg'!G43,IF(D43="Winter",VLOOKUP('Int Ltg'!H43,'NG AC'!$E$3:$I$43,5)*'Int Ltg'!G43,IF(D43="NA",0,0)))</f>
        <v>0</v>
      </c>
      <c r="N43" s="67" t="e">
        <f t="shared" si="21"/>
        <v>#DIV/0!</v>
      </c>
      <c r="O43" s="67" t="e">
        <f t="shared" si="2"/>
        <v>#DIV/0!</v>
      </c>
      <c r="P43" s="67" t="e">
        <f t="shared" si="22"/>
        <v>#DIV/0!</v>
      </c>
      <c r="Q43" s="67" t="e">
        <f t="shared" si="3"/>
        <v>#DIV/0!</v>
      </c>
      <c r="R43" s="68" t="e">
        <f>(L43+M43+(PV('NG AC'!$B$1,'Int Ltg'!H43,'Int Ltg'!K43)*-1)+'Int Ltg'!J43)/'Int Ltg'!E43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3"/>
        <v>#DIV/0!</v>
      </c>
      <c r="AD43" s="67" t="e">
        <f t="shared" si="14"/>
        <v>#DIV/0!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AC'!$B$1,'Int Ltg'!H43,'Int Ltg'!K43)*'Int Ltg'!B43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36"/>
      <c r="AP43" s="36"/>
      <c r="AQ43" s="36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AC'!$E$4:I$43,4)*'Int Ltg'!G44,IF(D44="Winter",VLOOKUP('Int Ltg'!H44,'NG AC'!$E$3:$I$43,5)*'Int Ltg'!G44,IF(D44="NA",0,0)))</f>
        <v>0</v>
      </c>
      <c r="N44" s="67" t="e">
        <f t="shared" si="21"/>
        <v>#DIV/0!</v>
      </c>
      <c r="O44" s="67" t="e">
        <f t="shared" si="2"/>
        <v>#DIV/0!</v>
      </c>
      <c r="P44" s="67" t="e">
        <f t="shared" si="22"/>
        <v>#DIV/0!</v>
      </c>
      <c r="Q44" s="67" t="e">
        <f t="shared" si="3"/>
        <v>#DIV/0!</v>
      </c>
      <c r="R44" s="68" t="e">
        <f>(L44+M44+(PV('NG AC'!$B$1,'Int Ltg'!H44,'Int Ltg'!K44)*-1)+'Int Ltg'!J44)/'Int Ltg'!E44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AC'!$B$1,'Int Ltg'!H44,'Int Ltg'!K44)*'Int Ltg'!B44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36"/>
      <c r="AP44" s="36"/>
      <c r="AQ44" s="36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AC'!$E$4:I$43,4)*'Int Ltg'!G45,IF(D45="Winter",VLOOKUP('Int Ltg'!H45,'NG AC'!$E$3:$I$43,5)*'Int Ltg'!G45,IF(D45="NA",0,0)))</f>
        <v>0</v>
      </c>
      <c r="N45" s="67" t="e">
        <f t="shared" si="21"/>
        <v>#DIV/0!</v>
      </c>
      <c r="O45" s="67" t="e">
        <f t="shared" si="2"/>
        <v>#DIV/0!</v>
      </c>
      <c r="P45" s="67" t="e">
        <f t="shared" si="22"/>
        <v>#DIV/0!</v>
      </c>
      <c r="Q45" s="67" t="e">
        <f t="shared" si="3"/>
        <v>#DIV/0!</v>
      </c>
      <c r="R45" s="68" t="e">
        <f>(L45+M45+(PV('NG AC'!$B$1,'Int Ltg'!H45,'Int Ltg'!K45)*-1)+'Int Ltg'!J45)/'Int Ltg'!E45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3"/>
        <v>#DIV/0!</v>
      </c>
      <c r="AD45" s="67" t="e">
        <f t="shared" si="14"/>
        <v>#DIV/0!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AC'!$B$1,'Int Ltg'!H45,'Int Ltg'!K45)*'Int Ltg'!B45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36"/>
      <c r="AP45" s="36"/>
      <c r="AQ45" s="36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AC'!$E$4:I$43,4)*'Int Ltg'!G46,IF(D46="Winter",VLOOKUP('Int Ltg'!H46,'NG AC'!$E$3:$I$43,5)*'Int Ltg'!G46,IF(D46="NA",0,0)))</f>
        <v>0</v>
      </c>
      <c r="N46" s="67" t="e">
        <f t="shared" si="21"/>
        <v>#DIV/0!</v>
      </c>
      <c r="O46" s="67" t="e">
        <f t="shared" si="2"/>
        <v>#DIV/0!</v>
      </c>
      <c r="P46" s="67" t="e">
        <f t="shared" si="22"/>
        <v>#DIV/0!</v>
      </c>
      <c r="Q46" s="67" t="e">
        <f t="shared" si="3"/>
        <v>#DIV/0!</v>
      </c>
      <c r="R46" s="68" t="e">
        <f>(L46+M46+(PV('NG AC'!$B$1,'Int Ltg'!H46,'Int Ltg'!K46)*-1)+'Int Ltg'!J46)/'Int Ltg'!E46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3"/>
        <v>#DIV/0!</v>
      </c>
      <c r="AD46" s="67" t="e">
        <f t="shared" si="14"/>
        <v>#DIV/0!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AC'!$B$1,'Int Ltg'!H46,'Int Ltg'!K46)*'Int Ltg'!B46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36"/>
      <c r="AP46" s="36"/>
      <c r="AQ46" s="36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AC'!$E$4:I$43,4)*'Int Ltg'!G47,IF(D47="Winter",VLOOKUP('Int Ltg'!H47,'NG AC'!$E$3:$I$43,5)*'Int Ltg'!G47,IF(D47="NA",0,0)))</f>
        <v>0</v>
      </c>
      <c r="N47" s="67" t="e">
        <f t="shared" si="21"/>
        <v>#DIV/0!</v>
      </c>
      <c r="O47" s="67" t="e">
        <f t="shared" si="2"/>
        <v>#DIV/0!</v>
      </c>
      <c r="P47" s="67" t="e">
        <f t="shared" si="22"/>
        <v>#DIV/0!</v>
      </c>
      <c r="Q47" s="67" t="e">
        <f t="shared" si="3"/>
        <v>#DIV/0!</v>
      </c>
      <c r="R47" s="68" t="e">
        <f>(L47+M47+(PV('NG AC'!$B$1,'Int Ltg'!H47,'Int Ltg'!K47)*-1)+'Int Ltg'!J47)/'Int Ltg'!E47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3"/>
        <v>#DIV/0!</v>
      </c>
      <c r="AD47" s="67" t="e">
        <f t="shared" si="14"/>
        <v>#DIV/0!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AC'!$B$1,'Int Ltg'!H47,'Int Ltg'!K47)*'Int Ltg'!B47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36"/>
      <c r="AP47" s="36"/>
      <c r="AQ47" s="36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AC'!$E$4:I$43,4)*'Int Ltg'!G48,IF(D48="Winter",VLOOKUP('Int Ltg'!H48,'NG AC'!$E$3:$I$43,5)*'Int Ltg'!G48,IF(D48="NA",0,0)))</f>
        <v>0</v>
      </c>
      <c r="N48" s="67" t="e">
        <f t="shared" si="21"/>
        <v>#DIV/0!</v>
      </c>
      <c r="O48" s="67" t="e">
        <f t="shared" si="2"/>
        <v>#DIV/0!</v>
      </c>
      <c r="P48" s="67" t="e">
        <f t="shared" si="22"/>
        <v>#DIV/0!</v>
      </c>
      <c r="Q48" s="67" t="e">
        <f t="shared" si="3"/>
        <v>#DIV/0!</v>
      </c>
      <c r="R48" s="68" t="e">
        <f>(L48+M48+(PV('NG AC'!$B$1,'Int Ltg'!H48,'Int Ltg'!K48)*-1)+'Int Ltg'!J48)/'Int Ltg'!E48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AC'!$B$1,'Int Ltg'!H48,'Int Ltg'!K48)*'Int Ltg'!B48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36"/>
      <c r="AP48" s="36"/>
      <c r="AQ48" s="36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AC'!$E$4:I$43,4)*'Int Ltg'!G49,IF(D49="Winter",VLOOKUP('Int Ltg'!H49,'NG AC'!$E$3:$I$43,5)*'Int Ltg'!G49,IF(D49="NA",0,0)))</f>
        <v>0</v>
      </c>
      <c r="N49" s="67" t="e">
        <f t="shared" si="21"/>
        <v>#DIV/0!</v>
      </c>
      <c r="O49" s="67" t="e">
        <f t="shared" si="2"/>
        <v>#DIV/0!</v>
      </c>
      <c r="P49" s="67" t="e">
        <f t="shared" si="22"/>
        <v>#DIV/0!</v>
      </c>
      <c r="Q49" s="67" t="e">
        <f t="shared" si="3"/>
        <v>#DIV/0!</v>
      </c>
      <c r="R49" s="68" t="e">
        <f>(L49+M49+(PV('NG AC'!$B$1,'Int Ltg'!H49,'Int Ltg'!K49)*-1)+'Int Ltg'!J49)/'Int Ltg'!E49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3"/>
        <v>#DIV/0!</v>
      </c>
      <c r="AD49" s="67" t="e">
        <f t="shared" si="14"/>
        <v>#DIV/0!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AC'!$B$1,'Int Ltg'!H49,'Int Ltg'!K49)*'Int Ltg'!B49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36"/>
      <c r="AP49" s="36"/>
      <c r="AQ49" s="36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AC'!$E$4:I$43,4)*'Int Ltg'!G50,IF(D50="Winter",VLOOKUP('Int Ltg'!H50,'NG AC'!$E$3:$I$43,5)*'Int Ltg'!G50,IF(D50="NA",0,0)))</f>
        <v>0</v>
      </c>
      <c r="N50" s="67" t="e">
        <f t="shared" si="21"/>
        <v>#DIV/0!</v>
      </c>
      <c r="O50" s="67" t="e">
        <f t="shared" si="2"/>
        <v>#DIV/0!</v>
      </c>
      <c r="P50" s="67" t="e">
        <f t="shared" si="22"/>
        <v>#DIV/0!</v>
      </c>
      <c r="Q50" s="67" t="e">
        <f t="shared" si="3"/>
        <v>#DIV/0!</v>
      </c>
      <c r="R50" s="68" t="e">
        <f>(L50+M50+(PV('NG AC'!$B$1,'Int Ltg'!H50,'Int Ltg'!K50)*-1)+'Int Ltg'!J50)/'Int Ltg'!E50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AC'!$B$1,'Int Ltg'!H50,'Int Ltg'!K50)*'Int Ltg'!B50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36"/>
      <c r="AP50" s="36"/>
      <c r="AQ50" s="36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AC'!$E$4:I$43,4)*'Int Ltg'!G51,IF(D51="Winter",VLOOKUP('Int Ltg'!H51,'NG AC'!$E$3:$I$43,5)*'Int Ltg'!G51,IF(D51="NA",0,0)))</f>
        <v>0</v>
      </c>
      <c r="N51" s="67" t="e">
        <f t="shared" si="21"/>
        <v>#DIV/0!</v>
      </c>
      <c r="O51" s="67" t="e">
        <f t="shared" si="2"/>
        <v>#DIV/0!</v>
      </c>
      <c r="P51" s="67" t="e">
        <f t="shared" si="22"/>
        <v>#DIV/0!</v>
      </c>
      <c r="Q51" s="67" t="e">
        <f t="shared" si="3"/>
        <v>#DIV/0!</v>
      </c>
      <c r="R51" s="68" t="e">
        <f>(L51+M51+(PV('NG AC'!$B$1,'Int Ltg'!H51,'Int Ltg'!K51)*-1)+'Int Ltg'!J51)/'Int Ltg'!E51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AC'!$B$1,'Int Ltg'!H51,'Int Ltg'!K51)*'Int Ltg'!B51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36"/>
      <c r="AP51" s="36"/>
      <c r="AQ51" s="36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AC'!$E$4:I$43,4)*'Int Ltg'!G52,IF(D52="Winter",VLOOKUP('Int Ltg'!H52,'NG AC'!$E$3:$I$43,5)*'Int Ltg'!G52,IF(D52="NA",0,0)))</f>
        <v>0</v>
      </c>
      <c r="N52" s="67" t="e">
        <f t="shared" si="21"/>
        <v>#DIV/0!</v>
      </c>
      <c r="O52" s="67" t="e">
        <f t="shared" si="2"/>
        <v>#DIV/0!</v>
      </c>
      <c r="P52" s="67" t="e">
        <f t="shared" si="22"/>
        <v>#DIV/0!</v>
      </c>
      <c r="Q52" s="67" t="e">
        <f t="shared" si="3"/>
        <v>#DIV/0!</v>
      </c>
      <c r="R52" s="68" t="e">
        <f>(L52+M52+(PV('NG AC'!$B$1,'Int Ltg'!H52,'Int Ltg'!K52)*-1)+'Int Ltg'!J52)/'Int Ltg'!E52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3"/>
        <v>#DIV/0!</v>
      </c>
      <c r="AD52" s="67" t="e">
        <f t="shared" si="14"/>
        <v>#DIV/0!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AC'!$B$1,'Int Ltg'!H52,'Int Ltg'!K52)*'Int Ltg'!B52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36"/>
      <c r="AP52" s="36"/>
      <c r="AQ52" s="36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AC'!$E$4:I$43,4)*'Int Ltg'!G53,IF(D53="Winter",VLOOKUP('Int Ltg'!H53,'NG AC'!$E$3:$I$43,5)*'Int Ltg'!G53,IF(D53="NA",0,0)))</f>
        <v>0</v>
      </c>
      <c r="N53" s="67" t="e">
        <f t="shared" si="21"/>
        <v>#DIV/0!</v>
      </c>
      <c r="O53" s="67" t="e">
        <f t="shared" si="2"/>
        <v>#DIV/0!</v>
      </c>
      <c r="P53" s="67" t="e">
        <f t="shared" si="22"/>
        <v>#DIV/0!</v>
      </c>
      <c r="Q53" s="67" t="e">
        <f t="shared" si="3"/>
        <v>#DIV/0!</v>
      </c>
      <c r="R53" s="68" t="e">
        <f>(L53+M53+(PV('NG AC'!$B$1,'Int Ltg'!H53,'Int Ltg'!K53)*-1)+'Int Ltg'!J53)/'Int Ltg'!E53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3"/>
        <v>#DIV/0!</v>
      </c>
      <c r="AD53" s="67" t="e">
        <f t="shared" si="14"/>
        <v>#DIV/0!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AC'!$B$1,'Int Ltg'!H53,'Int Ltg'!K53)*'Int Ltg'!B53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36"/>
      <c r="AP53" s="36"/>
      <c r="AQ53" s="36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AC'!$E$4:I$43,4)*'Int Ltg'!G54,IF(D54="Winter",VLOOKUP('Int Ltg'!H54,'NG AC'!$E$3:$I$43,5)*'Int Ltg'!G54,IF(D54="NA",0,0)))</f>
        <v>0</v>
      </c>
      <c r="N54" s="67" t="e">
        <f t="shared" si="21"/>
        <v>#DIV/0!</v>
      </c>
      <c r="O54" s="67" t="e">
        <f t="shared" si="2"/>
        <v>#DIV/0!</v>
      </c>
      <c r="P54" s="67" t="e">
        <f t="shared" si="22"/>
        <v>#DIV/0!</v>
      </c>
      <c r="Q54" s="67" t="e">
        <f t="shared" si="3"/>
        <v>#DIV/0!</v>
      </c>
      <c r="R54" s="68" t="e">
        <f>(L54+M54+(PV('NG AC'!$B$1,'Int Ltg'!H54,'Int Ltg'!K54)*-1)+'Int Ltg'!J54)/'Int Ltg'!E54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AC'!$B$1,'Int Ltg'!H54,'Int Ltg'!K54)*'Int Ltg'!B54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36"/>
      <c r="AP54" s="36"/>
      <c r="AQ54" s="36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AC'!$E$4:I$43,4)*'Int Ltg'!G55,IF(D55="Winter",VLOOKUP('Int Ltg'!H55,'NG AC'!$E$3:$I$43,5)*'Int Ltg'!G55,IF(D55="NA",0,0)))</f>
        <v>0</v>
      </c>
      <c r="N55" s="67" t="e">
        <f t="shared" si="21"/>
        <v>#DIV/0!</v>
      </c>
      <c r="O55" s="67" t="e">
        <f t="shared" si="2"/>
        <v>#DIV/0!</v>
      </c>
      <c r="P55" s="67" t="e">
        <f t="shared" si="22"/>
        <v>#DIV/0!</v>
      </c>
      <c r="Q55" s="67" t="e">
        <f t="shared" si="3"/>
        <v>#DIV/0!</v>
      </c>
      <c r="R55" s="68" t="e">
        <f>(L55+M55+(PV('NG AC'!$B$1,'Int Ltg'!H55,'Int Ltg'!K55)*-1)+'Int Ltg'!J55)/'Int Ltg'!E55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3"/>
        <v>#DIV/0!</v>
      </c>
      <c r="AD55" s="67" t="e">
        <f t="shared" si="14"/>
        <v>#DIV/0!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AC'!$B$1,'Int Ltg'!H55,'Int Ltg'!K55)*'Int Ltg'!B55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36"/>
      <c r="AP55" s="36"/>
      <c r="AQ55" s="36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AC'!$E$4:I$43,4)*'Int Ltg'!G56,IF(D56="Winter",VLOOKUP('Int Ltg'!H56,'NG AC'!$E$3:$I$43,5)*'Int Ltg'!G56,IF(D56="NA",0,0)))</f>
        <v>0</v>
      </c>
      <c r="N56" s="67" t="e">
        <f t="shared" si="21"/>
        <v>#DIV/0!</v>
      </c>
      <c r="O56" s="67" t="e">
        <f t="shared" si="2"/>
        <v>#DIV/0!</v>
      </c>
      <c r="P56" s="67" t="e">
        <f t="shared" si="22"/>
        <v>#DIV/0!</v>
      </c>
      <c r="Q56" s="67" t="e">
        <f t="shared" si="3"/>
        <v>#DIV/0!</v>
      </c>
      <c r="R56" s="68" t="e">
        <f>(L56+M56+(PV('NG AC'!$B$1,'Int Ltg'!H56,'Int Ltg'!K56)*-1)+'Int Ltg'!J56)/'Int Ltg'!E56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AC'!$B$1,'Int Ltg'!H56,'Int Ltg'!K56)*'Int Ltg'!B56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36"/>
      <c r="AP56" s="36"/>
      <c r="AQ56" s="36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AC'!$E$4:I$43,4)*'Int Ltg'!G57,IF(D57="Winter",VLOOKUP('Int Ltg'!H57,'NG AC'!$E$3:$I$43,5)*'Int Ltg'!G57,IF(D57="NA",0,0)))</f>
        <v>0</v>
      </c>
      <c r="N57" s="67" t="e">
        <f t="shared" si="21"/>
        <v>#DIV/0!</v>
      </c>
      <c r="O57" s="67" t="e">
        <f t="shared" si="2"/>
        <v>#DIV/0!</v>
      </c>
      <c r="P57" s="67" t="e">
        <f t="shared" si="22"/>
        <v>#DIV/0!</v>
      </c>
      <c r="Q57" s="67" t="e">
        <f t="shared" si="3"/>
        <v>#DIV/0!</v>
      </c>
      <c r="R57" s="68" t="e">
        <f>(L57+M57+(PV('NG AC'!$B$1,'Int Ltg'!H57,'Int Ltg'!K57)*-1)+'Int Ltg'!J57)/'Int Ltg'!E57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3"/>
        <v>#DIV/0!</v>
      </c>
      <c r="AD57" s="67" t="e">
        <f t="shared" si="14"/>
        <v>#DIV/0!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AC'!$B$1,'Int Ltg'!H57,'Int Ltg'!K57)*'Int Ltg'!B57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36"/>
      <c r="AP57" s="36"/>
      <c r="AQ57" s="36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AC'!$E$4:I$43,4)*'Int Ltg'!G58,IF(D58="Winter",VLOOKUP('Int Ltg'!H58,'NG AC'!$E$3:$I$43,5)*'Int Ltg'!G58,IF(D58="NA",0,0)))</f>
        <v>0</v>
      </c>
      <c r="N58" s="67" t="e">
        <f t="shared" si="21"/>
        <v>#DIV/0!</v>
      </c>
      <c r="O58" s="67" t="e">
        <f t="shared" si="2"/>
        <v>#DIV/0!</v>
      </c>
      <c r="P58" s="67" t="e">
        <f t="shared" si="22"/>
        <v>#DIV/0!</v>
      </c>
      <c r="Q58" s="67" t="e">
        <f t="shared" si="3"/>
        <v>#DIV/0!</v>
      </c>
      <c r="R58" s="68" t="e">
        <f>(L58+M58+(PV('NG AC'!$B$1,'Int Ltg'!H58,'Int Ltg'!K58)*-1)+'Int Ltg'!J58)/'Int Ltg'!E58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3"/>
        <v>#DIV/0!</v>
      </c>
      <c r="AD58" s="67" t="e">
        <f t="shared" si="14"/>
        <v>#DIV/0!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AC'!$B$1,'Int Ltg'!H58,'Int Ltg'!K58)*'Int Ltg'!B58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36"/>
      <c r="AP58" s="36"/>
      <c r="AQ58" s="36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AC'!$E$4:I$43,4)*'Int Ltg'!G59,IF(D59="Winter",VLOOKUP('Int Ltg'!H59,'NG AC'!$E$3:$I$43,5)*'Int Ltg'!G59,IF(D59="NA",0,0)))</f>
        <v>0</v>
      </c>
      <c r="N59" s="67" t="e">
        <f t="shared" si="21"/>
        <v>#DIV/0!</v>
      </c>
      <c r="O59" s="67" t="e">
        <f t="shared" si="2"/>
        <v>#DIV/0!</v>
      </c>
      <c r="P59" s="67" t="e">
        <f t="shared" si="22"/>
        <v>#DIV/0!</v>
      </c>
      <c r="Q59" s="67" t="e">
        <f t="shared" si="3"/>
        <v>#DIV/0!</v>
      </c>
      <c r="R59" s="68" t="e">
        <f>(L59+M59+(PV('NG AC'!$B$1,'Int Ltg'!H59,'Int Ltg'!K59)*-1)+'Int Ltg'!J59)/'Int Ltg'!E59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AC'!$B$1,'Int Ltg'!H59,'Int Ltg'!K59)*'Int Ltg'!B59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36"/>
      <c r="AP59" s="36"/>
      <c r="AQ59" s="36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AC'!$E$4:I$43,4)*'Int Ltg'!G60,IF(D60="Winter",VLOOKUP('Int Ltg'!H60,'NG AC'!$E$3:$I$43,5)*'Int Ltg'!G60,IF(D60="NA",0,0)))</f>
        <v>0</v>
      </c>
      <c r="N60" s="67" t="e">
        <f t="shared" si="21"/>
        <v>#DIV/0!</v>
      </c>
      <c r="O60" s="67" t="e">
        <f t="shared" si="2"/>
        <v>#DIV/0!</v>
      </c>
      <c r="P60" s="67" t="e">
        <f t="shared" si="22"/>
        <v>#DIV/0!</v>
      </c>
      <c r="Q60" s="67" t="e">
        <f t="shared" si="3"/>
        <v>#DIV/0!</v>
      </c>
      <c r="R60" s="68" t="e">
        <f>(L60+M60+(PV('NG AC'!$B$1,'Int Ltg'!H60,'Int Ltg'!K60)*-1)+'Int Ltg'!J60)/'Int Ltg'!E60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AC'!$B$1,'Int Ltg'!H60,'Int Ltg'!K60)*'Int Ltg'!B60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36"/>
      <c r="AP60" s="36"/>
      <c r="AQ60" s="36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AC'!$E$4:I$43,4)*'Int Ltg'!G61,IF(D61="Winter",VLOOKUP('Int Ltg'!H61,'NG AC'!$E$3:$I$43,5)*'Int Ltg'!G61,IF(D61="NA",0,0)))</f>
        <v>0</v>
      </c>
      <c r="N61" s="67" t="e">
        <f t="shared" si="21"/>
        <v>#DIV/0!</v>
      </c>
      <c r="O61" s="67" t="e">
        <f t="shared" si="2"/>
        <v>#DIV/0!</v>
      </c>
      <c r="P61" s="67" t="e">
        <f t="shared" si="22"/>
        <v>#DIV/0!</v>
      </c>
      <c r="Q61" s="67" t="e">
        <f t="shared" si="3"/>
        <v>#DIV/0!</v>
      </c>
      <c r="R61" s="68" t="e">
        <f>(L61+M61+(PV('NG AC'!$B$1,'Int Ltg'!H61,'Int Ltg'!K61)*-1)+'Int Ltg'!J61)/'Int Ltg'!E61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AC'!$B$1,'Int Ltg'!H61,'Int Ltg'!K61)*'Int Ltg'!B61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36"/>
      <c r="AP61" s="36"/>
      <c r="AQ61" s="36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AC'!$E$4:I$43,4)*'Int Ltg'!G62,IF(D62="Winter",VLOOKUP('Int Ltg'!H62,'NG AC'!$E$3:$I$43,5)*'Int Ltg'!G62,IF(D62="NA",0,0)))</f>
        <v>0</v>
      </c>
      <c r="N62" s="67" t="e">
        <f t="shared" si="21"/>
        <v>#DIV/0!</v>
      </c>
      <c r="O62" s="67" t="e">
        <f t="shared" si="2"/>
        <v>#DIV/0!</v>
      </c>
      <c r="P62" s="67" t="e">
        <f t="shared" si="22"/>
        <v>#DIV/0!</v>
      </c>
      <c r="Q62" s="67" t="e">
        <f t="shared" si="3"/>
        <v>#DIV/0!</v>
      </c>
      <c r="R62" s="68" t="e">
        <f>(L62+M62+(PV('NG AC'!$B$1,'Int Ltg'!H62,'Int Ltg'!K62)*-1)+'Int Ltg'!J62)/'Int Ltg'!E62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AC'!$B$1,'Int Ltg'!H62,'Int Ltg'!K62)*'Int Ltg'!B62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36"/>
      <c r="AP62" s="36"/>
      <c r="AQ62" s="36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AC'!$E$4:I$43,4)*'Int Ltg'!G63,IF(D63="Winter",VLOOKUP('Int Ltg'!H63,'NG AC'!$E$3:$I$43,5)*'Int Ltg'!G63,IF(D63="NA",0,0)))</f>
        <v>0</v>
      </c>
      <c r="N63" s="67" t="e">
        <f t="shared" si="21"/>
        <v>#DIV/0!</v>
      </c>
      <c r="O63" s="67" t="e">
        <f t="shared" si="2"/>
        <v>#DIV/0!</v>
      </c>
      <c r="P63" s="67" t="e">
        <f t="shared" si="22"/>
        <v>#DIV/0!</v>
      </c>
      <c r="Q63" s="67" t="e">
        <f t="shared" si="3"/>
        <v>#DIV/0!</v>
      </c>
      <c r="R63" s="68" t="e">
        <f>(L63+M63+(PV('NG AC'!$B$1,'Int Ltg'!H63,'Int Ltg'!K63)*-1)+'Int Ltg'!J63)/'Int Ltg'!E63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AC'!$B$1,'Int Ltg'!H63,'Int Ltg'!K63)*'Int Ltg'!B63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36"/>
      <c r="AP63" s="36"/>
      <c r="AQ63" s="36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AC'!$E$4:I$43,4)*'Int Ltg'!G64,IF(D64="Winter",VLOOKUP('Int Ltg'!H64,'NG AC'!$E$3:$I$43,5)*'Int Ltg'!G64,IF(D64="NA",0,0)))</f>
        <v>0</v>
      </c>
      <c r="N64" s="67" t="e">
        <f t="shared" si="21"/>
        <v>#DIV/0!</v>
      </c>
      <c r="O64" s="67" t="e">
        <f t="shared" si="2"/>
        <v>#DIV/0!</v>
      </c>
      <c r="P64" s="67" t="e">
        <f t="shared" si="22"/>
        <v>#DIV/0!</v>
      </c>
      <c r="Q64" s="67" t="e">
        <f t="shared" si="3"/>
        <v>#DIV/0!</v>
      </c>
      <c r="R64" s="68" t="e">
        <f>(L64+M64+(PV('NG AC'!$B$1,'Int Ltg'!H64,'Int Ltg'!K64)*-1)+'Int Ltg'!J64)/'Int Ltg'!E64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AC'!$B$1,'Int Ltg'!H64,'Int Ltg'!K64)*'Int Ltg'!B64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36"/>
      <c r="AP64" s="36"/>
      <c r="AQ64" s="36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AC'!$E$4:I$43,4)*'Int Ltg'!G65,IF(D65="Winter",VLOOKUP('Int Ltg'!H65,'NG AC'!$E$3:$I$43,5)*'Int Ltg'!G65,IF(D65="NA",0,0)))</f>
        <v>0</v>
      </c>
      <c r="N65" s="67" t="e">
        <f t="shared" si="21"/>
        <v>#DIV/0!</v>
      </c>
      <c r="O65" s="67" t="e">
        <f t="shared" si="2"/>
        <v>#DIV/0!</v>
      </c>
      <c r="P65" s="67" t="e">
        <f t="shared" si="22"/>
        <v>#DIV/0!</v>
      </c>
      <c r="Q65" s="67" t="e">
        <f t="shared" si="3"/>
        <v>#DIV/0!</v>
      </c>
      <c r="R65" s="68" t="e">
        <f>(L65+M65+(PV('NG AC'!$B$1,'Int Ltg'!H65,'Int Ltg'!K65)*-1)+'Int Ltg'!J65)/'Int Ltg'!E65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AC'!$B$1,'Int Ltg'!H65,'Int Ltg'!K65)*'Int Ltg'!B65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36"/>
      <c r="AP65" s="36"/>
      <c r="AQ65" s="36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AC'!$E$4:I$43,4)*'Int Ltg'!G66,IF(D66="Winter",VLOOKUP('Int Ltg'!H66,'NG AC'!$E$3:$I$43,5)*'Int Ltg'!G66,IF(D66="NA",0,0)))</f>
        <v>0</v>
      </c>
      <c r="N66" s="67" t="e">
        <f t="shared" si="21"/>
        <v>#DIV/0!</v>
      </c>
      <c r="O66" s="67" t="e">
        <f t="shared" si="2"/>
        <v>#DIV/0!</v>
      </c>
      <c r="P66" s="67" t="e">
        <f t="shared" si="22"/>
        <v>#DIV/0!</v>
      </c>
      <c r="Q66" s="67" t="e">
        <f t="shared" si="3"/>
        <v>#DIV/0!</v>
      </c>
      <c r="R66" s="68" t="e">
        <f>(L66+M66+(PV('NG AC'!$B$1,'Int Ltg'!H66,'Int Ltg'!K66)*-1)+'Int Ltg'!J66)/'Int Ltg'!E66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AC'!$B$1,'Int Ltg'!H66,'Int Ltg'!K66)*'Int Ltg'!B66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36"/>
      <c r="AP66" s="36"/>
      <c r="AQ66" s="36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AC'!$E$4:I$43,4)*'Int Ltg'!G67,IF(D67="Winter",VLOOKUP('Int Ltg'!H67,'NG AC'!$E$3:$I$43,5)*'Int Ltg'!G67,IF(D67="NA",0,0)))</f>
        <v>0</v>
      </c>
      <c r="N67" s="67" t="e">
        <f t="shared" si="21"/>
        <v>#DIV/0!</v>
      </c>
      <c r="O67" s="67" t="e">
        <f t="shared" si="2"/>
        <v>#DIV/0!</v>
      </c>
      <c r="P67" s="67" t="e">
        <f t="shared" si="22"/>
        <v>#DIV/0!</v>
      </c>
      <c r="Q67" s="67" t="e">
        <f t="shared" si="3"/>
        <v>#DIV/0!</v>
      </c>
      <c r="R67" s="68" t="e">
        <f>(L67+M67+(PV('NG AC'!$B$1,'Int Ltg'!H67,'Int Ltg'!K67)*-1)+'Int Ltg'!J67)/'Int Ltg'!E67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AC'!$B$1,'Int Ltg'!H67,'Int Ltg'!K67)*'Int Ltg'!B67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36"/>
      <c r="AP67" s="36"/>
      <c r="AQ67" s="36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AC'!$E$4:I$43,4)*'Int Ltg'!G68,IF(D68="Winter",VLOOKUP('Int Ltg'!H68,'NG AC'!$E$3:$I$43,5)*'Int Ltg'!G68,IF(D68="NA",0,0)))</f>
        <v>0</v>
      </c>
      <c r="N68" s="67" t="e">
        <f t="shared" si="21"/>
        <v>#DIV/0!</v>
      </c>
      <c r="O68" s="67" t="e">
        <f t="shared" si="2"/>
        <v>#DIV/0!</v>
      </c>
      <c r="P68" s="67" t="e">
        <f t="shared" si="22"/>
        <v>#DIV/0!</v>
      </c>
      <c r="Q68" s="67" t="e">
        <f t="shared" si="3"/>
        <v>#DIV/0!</v>
      </c>
      <c r="R68" s="68" t="e">
        <f>(L68+M68+(PV('NG AC'!$B$1,'Int Ltg'!H68,'Int Ltg'!K68)*-1)+'Int Ltg'!J68)/'Int Ltg'!E68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AC'!$B$1,'Int Ltg'!H68,'Int Ltg'!K68)*'Int Ltg'!B68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36"/>
      <c r="AP68" s="36"/>
      <c r="AQ68" s="36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AC'!$E$4:I$43,4)*'Int Ltg'!G69,IF(D69="Winter",VLOOKUP('Int Ltg'!H69,'NG AC'!$E$3:$I$43,5)*'Int Ltg'!G69,IF(D69="NA",0,0)))</f>
        <v>0</v>
      </c>
      <c r="N69" s="67" t="e">
        <f t="shared" si="21"/>
        <v>#DIV/0!</v>
      </c>
      <c r="O69" s="67" t="e">
        <f t="shared" ref="O69:O102" si="23">E69-N69</f>
        <v>#DIV/0!</v>
      </c>
      <c r="P69" s="67" t="e">
        <f t="shared" si="22"/>
        <v>#DIV/0!</v>
      </c>
      <c r="Q69" s="67" t="e">
        <f t="shared" ref="Q69:Q102" si="24">I69-P69</f>
        <v>#DIV/0!</v>
      </c>
      <c r="R69" s="68" t="e">
        <f>(L69+M69+(PV('NG AC'!$B$1,'Int Ltg'!H69,'Int Ltg'!K69)*-1)+'Int Ltg'!J69)/'Int Ltg'!E69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AB69*(L69/(L69+M69))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AE69*(L69/(L69+M69))</f>
        <v>#DIV/0!</v>
      </c>
      <c r="AG69" s="67" t="e">
        <f t="shared" ref="AG69:AG102" si="38">AE69-AF69</f>
        <v>#DIV/0!</v>
      </c>
      <c r="AH69" s="66">
        <f>-PV('NG AC'!$B$1,'Int Ltg'!H69,'Int Ltg'!K69)*'Int Ltg'!B69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36"/>
      <c r="AP69" s="36"/>
      <c r="AQ69" s="36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AC'!$E$4:I$43,4)*'Int Ltg'!G70,IF(D70="Winter",VLOOKUP('Int Ltg'!H70,'NG AC'!$E$3:$I$43,5)*'Int Ltg'!G70,IF(D70="NA",0,0)))</f>
        <v>0</v>
      </c>
      <c r="N70" s="67" t="e">
        <f t="shared" si="21"/>
        <v>#DIV/0!</v>
      </c>
      <c r="O70" s="67" t="e">
        <f t="shared" si="23"/>
        <v>#DIV/0!</v>
      </c>
      <c r="P70" s="67" t="e">
        <f t="shared" si="22"/>
        <v>#DIV/0!</v>
      </c>
      <c r="Q70" s="67" t="e">
        <f t="shared" si="24"/>
        <v>#DIV/0!</v>
      </c>
      <c r="R70" s="68" t="e">
        <f>(L70+M70+(PV('NG AC'!$B$1,'Int Ltg'!H70,'Int Ltg'!K70)*-1)+'Int Ltg'!J70)/'Int Ltg'!E70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AC'!$B$1,'Int Ltg'!H70,'Int Ltg'!K70)*'Int Ltg'!B70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36"/>
      <c r="AP70" s="36"/>
      <c r="AQ70" s="36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AC'!$E$4:I$43,4)*'Int Ltg'!G71,IF(D71="Winter",VLOOKUP('Int Ltg'!H71,'NG AC'!$E$3:$I$43,5)*'Int Ltg'!G71,IF(D71="NA",0,0)))</f>
        <v>0</v>
      </c>
      <c r="N71" s="67" t="e">
        <f t="shared" si="21"/>
        <v>#DIV/0!</v>
      </c>
      <c r="O71" s="67" t="e">
        <f t="shared" si="23"/>
        <v>#DIV/0!</v>
      </c>
      <c r="P71" s="67" t="e">
        <f t="shared" si="22"/>
        <v>#DIV/0!</v>
      </c>
      <c r="Q71" s="67" t="e">
        <f t="shared" si="24"/>
        <v>#DIV/0!</v>
      </c>
      <c r="R71" s="68" t="e">
        <f>(L71+M71+(PV('NG AC'!$B$1,'Int Ltg'!H71,'Int Ltg'!K71)*-1)+'Int Ltg'!J71)/'Int Ltg'!E71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AC'!$B$1,'Int Ltg'!H71,'Int Ltg'!K71)*'Int Ltg'!B71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36"/>
      <c r="AP71" s="36"/>
      <c r="AQ71" s="36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AC'!$E$4:I$43,4)*'Int Ltg'!G72,IF(D72="Winter",VLOOKUP('Int Ltg'!H72,'NG AC'!$E$3:$I$43,5)*'Int Ltg'!G72,IF(D72="NA",0,0)))</f>
        <v>0</v>
      </c>
      <c r="N72" s="67" t="e">
        <f t="shared" si="21"/>
        <v>#DIV/0!</v>
      </c>
      <c r="O72" s="67" t="e">
        <f t="shared" si="23"/>
        <v>#DIV/0!</v>
      </c>
      <c r="P72" s="67" t="e">
        <f t="shared" si="22"/>
        <v>#DIV/0!</v>
      </c>
      <c r="Q72" s="67" t="e">
        <f t="shared" si="24"/>
        <v>#DIV/0!</v>
      </c>
      <c r="R72" s="68" t="e">
        <f>(L72+M72+(PV('NG AC'!$B$1,'Int Ltg'!H72,'Int Ltg'!K72)*-1)+'Int Ltg'!J72)/'Int Ltg'!E72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AC'!$B$1,'Int Ltg'!H72,'Int Ltg'!K72)*'Int Ltg'!B72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36"/>
      <c r="AP72" s="36"/>
      <c r="AQ72" s="36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AC'!$E$4:I$43,4)*'Int Ltg'!G73,IF(D73="Winter",VLOOKUP('Int Ltg'!H73,'NG AC'!$E$3:$I$43,5)*'Int Ltg'!G73,IF(D73="NA",0,0)))</f>
        <v>0</v>
      </c>
      <c r="N73" s="67" t="e">
        <f t="shared" si="21"/>
        <v>#DIV/0!</v>
      </c>
      <c r="O73" s="67" t="e">
        <f t="shared" si="23"/>
        <v>#DIV/0!</v>
      </c>
      <c r="P73" s="67" t="e">
        <f t="shared" si="22"/>
        <v>#DIV/0!</v>
      </c>
      <c r="Q73" s="67" t="e">
        <f t="shared" si="24"/>
        <v>#DIV/0!</v>
      </c>
      <c r="R73" s="68" t="e">
        <f>(L73+M73+(PV('NG AC'!$B$1,'Int Ltg'!H73,'Int Ltg'!K73)*-1)+'Int Ltg'!J73)/'Int Ltg'!E73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AC'!$B$1,'Int Ltg'!H73,'Int Ltg'!K73)*'Int Ltg'!B73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36"/>
      <c r="AP73" s="36"/>
      <c r="AQ73" s="36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AC'!$E$4:I$43,4)*'Int Ltg'!G74,IF(D74="Winter",VLOOKUP('Int Ltg'!H74,'NG AC'!$E$3:$I$43,5)*'Int Ltg'!G74,IF(D74="NA",0,0)))</f>
        <v>0</v>
      </c>
      <c r="N74" s="67" t="e">
        <f t="shared" si="21"/>
        <v>#DIV/0!</v>
      </c>
      <c r="O74" s="67" t="e">
        <f t="shared" si="23"/>
        <v>#DIV/0!</v>
      </c>
      <c r="P74" s="67" t="e">
        <f t="shared" si="22"/>
        <v>#DIV/0!</v>
      </c>
      <c r="Q74" s="67" t="e">
        <f t="shared" si="24"/>
        <v>#DIV/0!</v>
      </c>
      <c r="R74" s="68" t="e">
        <f>(L74+M74+(PV('NG AC'!$B$1,'Int Ltg'!H74,'Int Ltg'!K74)*-1)+'Int Ltg'!J74)/'Int Ltg'!E74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AC'!$B$1,'Int Ltg'!H74,'Int Ltg'!K74)*'Int Ltg'!B74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36"/>
      <c r="AP74" s="36"/>
      <c r="AQ74" s="36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AC'!$E$4:I$43,4)*'Int Ltg'!G75,IF(D75="Winter",VLOOKUP('Int Ltg'!H75,'NG AC'!$E$3:$I$43,5)*'Int Ltg'!G75,IF(D75="NA",0,0)))</f>
        <v>0</v>
      </c>
      <c r="N75" s="67" t="e">
        <f t="shared" ref="N75:N102" si="42">IF(G75&lt;0,E75,(L75/(L75+M75))*E75)</f>
        <v>#DIV/0!</v>
      </c>
      <c r="O75" s="67" t="e">
        <f t="shared" si="23"/>
        <v>#DIV/0!</v>
      </c>
      <c r="P75" s="67" t="e">
        <f t="shared" ref="P75:P102" si="43">IF(G75&lt;0,I75,(L75/(L75+M75))*I75)</f>
        <v>#DIV/0!</v>
      </c>
      <c r="Q75" s="67" t="e">
        <f t="shared" si="24"/>
        <v>#DIV/0!</v>
      </c>
      <c r="R75" s="68" t="e">
        <f>(L75+M75+(PV('NG AC'!$B$1,'Int Ltg'!H75,'Int Ltg'!K75)*-1)+'Int Ltg'!J75)/'Int Ltg'!E75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AC'!$B$1,'Int Ltg'!H75,'Int Ltg'!K75)*'Int Ltg'!B75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36"/>
      <c r="AP75" s="36"/>
      <c r="AQ75" s="36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AC'!$E$4:I$43,4)*'Int Ltg'!G76,IF(D76="Winter",VLOOKUP('Int Ltg'!H76,'NG AC'!$E$3:$I$43,5)*'Int Ltg'!G76,IF(D76="NA",0,0)))</f>
        <v>0</v>
      </c>
      <c r="N76" s="67" t="e">
        <f t="shared" si="42"/>
        <v>#DIV/0!</v>
      </c>
      <c r="O76" s="67" t="e">
        <f t="shared" si="23"/>
        <v>#DIV/0!</v>
      </c>
      <c r="P76" s="67" t="e">
        <f t="shared" si="43"/>
        <v>#DIV/0!</v>
      </c>
      <c r="Q76" s="67" t="e">
        <f t="shared" si="24"/>
        <v>#DIV/0!</v>
      </c>
      <c r="R76" s="68" t="e">
        <f>(L76+M76+(PV('NG AC'!$B$1,'Int Ltg'!H76,'Int Ltg'!K76)*-1)+'Int Ltg'!J76)/'Int Ltg'!E76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AC'!$B$1,'Int Ltg'!H76,'Int Ltg'!K76)*'Int Ltg'!B76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36"/>
      <c r="AP76" s="36"/>
      <c r="AQ76" s="36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AC'!$E$4:I$43,4)*'Int Ltg'!G77,IF(D77="Winter",VLOOKUP('Int Ltg'!H77,'NG AC'!$E$3:$I$43,5)*'Int Ltg'!G77,IF(D77="NA",0,0)))</f>
        <v>0</v>
      </c>
      <c r="N77" s="67" t="e">
        <f t="shared" si="42"/>
        <v>#DIV/0!</v>
      </c>
      <c r="O77" s="67" t="e">
        <f t="shared" si="23"/>
        <v>#DIV/0!</v>
      </c>
      <c r="P77" s="67" t="e">
        <f t="shared" si="43"/>
        <v>#DIV/0!</v>
      </c>
      <c r="Q77" s="67" t="e">
        <f t="shared" si="24"/>
        <v>#DIV/0!</v>
      </c>
      <c r="R77" s="68" t="e">
        <f>(L77+M77+(PV('NG AC'!$B$1,'Int Ltg'!H77,'Int Ltg'!K77)*-1)+'Int Ltg'!J77)/'Int Ltg'!E77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AC'!$B$1,'Int Ltg'!H77,'Int Ltg'!K77)*'Int Ltg'!B77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36"/>
      <c r="AP77" s="36"/>
      <c r="AQ77" s="36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AC'!$E$4:I$43,4)*'Int Ltg'!G78,IF(D78="Winter",VLOOKUP('Int Ltg'!H78,'NG AC'!$E$3:$I$43,5)*'Int Ltg'!G78,IF(D78="NA",0,0)))</f>
        <v>0</v>
      </c>
      <c r="N78" s="67" t="e">
        <f t="shared" si="42"/>
        <v>#DIV/0!</v>
      </c>
      <c r="O78" s="67" t="e">
        <f t="shared" si="23"/>
        <v>#DIV/0!</v>
      </c>
      <c r="P78" s="67" t="e">
        <f t="shared" si="43"/>
        <v>#DIV/0!</v>
      </c>
      <c r="Q78" s="67" t="e">
        <f t="shared" si="24"/>
        <v>#DIV/0!</v>
      </c>
      <c r="R78" s="68" t="e">
        <f>(L78+M78+(PV('NG AC'!$B$1,'Int Ltg'!H78,'Int Ltg'!K78)*-1)+'Int Ltg'!J78)/'Int Ltg'!E78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AC'!$B$1,'Int Ltg'!H78,'Int Ltg'!K78)*'Int Ltg'!B78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36"/>
      <c r="AP78" s="36"/>
      <c r="AQ78" s="36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AC'!$E$4:I$43,4)*'Int Ltg'!G79,IF(D79="Winter",VLOOKUP('Int Ltg'!H79,'NG AC'!$E$3:$I$43,5)*'Int Ltg'!G79,IF(D79="NA",0,0)))</f>
        <v>0</v>
      </c>
      <c r="N79" s="67" t="e">
        <f t="shared" si="42"/>
        <v>#DIV/0!</v>
      </c>
      <c r="O79" s="67" t="e">
        <f t="shared" si="23"/>
        <v>#DIV/0!</v>
      </c>
      <c r="P79" s="67" t="e">
        <f t="shared" si="43"/>
        <v>#DIV/0!</v>
      </c>
      <c r="Q79" s="67" t="e">
        <f t="shared" si="24"/>
        <v>#DIV/0!</v>
      </c>
      <c r="R79" s="68" t="e">
        <f>(L79+M79+(PV('NG AC'!$B$1,'Int Ltg'!H79,'Int Ltg'!K79)*-1)+'Int Ltg'!J79)/'Int Ltg'!E79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AC'!$B$1,'Int Ltg'!H79,'Int Ltg'!K79)*'Int Ltg'!B79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36"/>
      <c r="AP79" s="36"/>
      <c r="AQ79" s="36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AC'!$E$4:I$43,4)*'Int Ltg'!G80,IF(D80="Winter",VLOOKUP('Int Ltg'!H80,'NG AC'!$E$3:$I$43,5)*'Int Ltg'!G80,IF(D80="NA",0,0)))</f>
        <v>0</v>
      </c>
      <c r="N80" s="67" t="e">
        <f t="shared" si="42"/>
        <v>#DIV/0!</v>
      </c>
      <c r="O80" s="67" t="e">
        <f t="shared" si="23"/>
        <v>#DIV/0!</v>
      </c>
      <c r="P80" s="67" t="e">
        <f t="shared" si="43"/>
        <v>#DIV/0!</v>
      </c>
      <c r="Q80" s="67" t="e">
        <f t="shared" si="24"/>
        <v>#DIV/0!</v>
      </c>
      <c r="R80" s="68" t="e">
        <f>(L80+M80+(PV('NG AC'!$B$1,'Int Ltg'!H80,'Int Ltg'!K80)*-1)+'Int Ltg'!J80)/'Int Ltg'!E80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AC'!$B$1,'Int Ltg'!H80,'Int Ltg'!K80)*'Int Ltg'!B80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36"/>
      <c r="AP80" s="36"/>
      <c r="AQ80" s="36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AC'!$E$4:I$43,4)*'Int Ltg'!G81,IF(D81="Winter",VLOOKUP('Int Ltg'!H81,'NG AC'!$E$3:$I$43,5)*'Int Ltg'!G81,IF(D81="NA",0,0)))</f>
        <v>0</v>
      </c>
      <c r="N81" s="67" t="e">
        <f t="shared" si="42"/>
        <v>#DIV/0!</v>
      </c>
      <c r="O81" s="67" t="e">
        <f t="shared" si="23"/>
        <v>#DIV/0!</v>
      </c>
      <c r="P81" s="67" t="e">
        <f t="shared" si="43"/>
        <v>#DIV/0!</v>
      </c>
      <c r="Q81" s="67" t="e">
        <f t="shared" si="24"/>
        <v>#DIV/0!</v>
      </c>
      <c r="R81" s="68" t="e">
        <f>(L81+M81+(PV('NG AC'!$B$1,'Int Ltg'!H81,'Int Ltg'!K81)*-1)+'Int Ltg'!J81)/'Int Ltg'!E81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AC'!$B$1,'Int Ltg'!H81,'Int Ltg'!K81)*'Int Ltg'!B81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36"/>
      <c r="AP81" s="36"/>
      <c r="AQ81" s="36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AC'!$E$4:I$43,4)*'Int Ltg'!G82,IF(D82="Winter",VLOOKUP('Int Ltg'!H82,'NG AC'!$E$3:$I$43,5)*'Int Ltg'!G82,IF(D82="NA",0,0)))</f>
        <v>0</v>
      </c>
      <c r="N82" s="67" t="e">
        <f t="shared" si="42"/>
        <v>#DIV/0!</v>
      </c>
      <c r="O82" s="67" t="e">
        <f t="shared" si="23"/>
        <v>#DIV/0!</v>
      </c>
      <c r="P82" s="67" t="e">
        <f t="shared" si="43"/>
        <v>#DIV/0!</v>
      </c>
      <c r="Q82" s="67" t="e">
        <f t="shared" si="24"/>
        <v>#DIV/0!</v>
      </c>
      <c r="R82" s="68" t="e">
        <f>(L82+M82+(PV('NG AC'!$B$1,'Int Ltg'!H82,'Int Ltg'!K82)*-1)+'Int Ltg'!J82)/'Int Ltg'!E82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AC'!$B$1,'Int Ltg'!H82,'Int Ltg'!K82)*'Int Ltg'!B82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36"/>
      <c r="AP82" s="36"/>
      <c r="AQ82" s="36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AC'!$E$4:I$43,4)*'Int Ltg'!G83,IF(D83="Winter",VLOOKUP('Int Ltg'!H83,'NG AC'!$E$3:$I$43,5)*'Int Ltg'!G83,IF(D83="NA",0,0)))</f>
        <v>0</v>
      </c>
      <c r="N83" s="67" t="e">
        <f t="shared" si="42"/>
        <v>#DIV/0!</v>
      </c>
      <c r="O83" s="67" t="e">
        <f t="shared" si="23"/>
        <v>#DIV/0!</v>
      </c>
      <c r="P83" s="67" t="e">
        <f t="shared" si="43"/>
        <v>#DIV/0!</v>
      </c>
      <c r="Q83" s="67" t="e">
        <f t="shared" si="24"/>
        <v>#DIV/0!</v>
      </c>
      <c r="R83" s="68" t="e">
        <f>(L83+M83+(PV('NG AC'!$B$1,'Int Ltg'!H83,'Int Ltg'!K83)*-1)+'Int Ltg'!J83)/'Int Ltg'!E83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AC'!$B$1,'Int Ltg'!H83,'Int Ltg'!K83)*'Int Ltg'!B83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36"/>
      <c r="AP83" s="36"/>
      <c r="AQ83" s="36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AC'!$E$4:I$43,4)*'Int Ltg'!G84,IF(D84="Winter",VLOOKUP('Int Ltg'!H84,'NG AC'!$E$3:$I$43,5)*'Int Ltg'!G84,IF(D84="NA",0,0)))</f>
        <v>0</v>
      </c>
      <c r="N84" s="67" t="e">
        <f t="shared" si="42"/>
        <v>#DIV/0!</v>
      </c>
      <c r="O84" s="67" t="e">
        <f t="shared" si="23"/>
        <v>#DIV/0!</v>
      </c>
      <c r="P84" s="67" t="e">
        <f t="shared" si="43"/>
        <v>#DIV/0!</v>
      </c>
      <c r="Q84" s="67" t="e">
        <f t="shared" si="24"/>
        <v>#DIV/0!</v>
      </c>
      <c r="R84" s="68" t="e">
        <f>(L84+M84+(PV('NG AC'!$B$1,'Int Ltg'!H84,'Int Ltg'!K84)*-1)+'Int Ltg'!J84)/'Int Ltg'!E84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AC'!$B$1,'Int Ltg'!H84,'Int Ltg'!K84)*'Int Ltg'!B84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36"/>
      <c r="AP84" s="36"/>
      <c r="AQ84" s="36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AC'!$E$4:I$43,4)*'Int Ltg'!G85,IF(D85="Winter",VLOOKUP('Int Ltg'!H85,'NG AC'!$E$3:$I$43,5)*'Int Ltg'!G85,IF(D85="NA",0,0)))</f>
        <v>0</v>
      </c>
      <c r="N85" s="67" t="e">
        <f t="shared" si="42"/>
        <v>#DIV/0!</v>
      </c>
      <c r="O85" s="67" t="e">
        <f t="shared" si="23"/>
        <v>#DIV/0!</v>
      </c>
      <c r="P85" s="67" t="e">
        <f t="shared" si="43"/>
        <v>#DIV/0!</v>
      </c>
      <c r="Q85" s="67" t="e">
        <f t="shared" si="24"/>
        <v>#DIV/0!</v>
      </c>
      <c r="R85" s="68" t="e">
        <f>(L85+M85+(PV('NG AC'!$B$1,'Int Ltg'!H85,'Int Ltg'!K85)*-1)+'Int Ltg'!J85)/'Int Ltg'!E85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AC'!$B$1,'Int Ltg'!H85,'Int Ltg'!K85)*'Int Ltg'!B85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36"/>
      <c r="AP85" s="36"/>
      <c r="AQ85" s="36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AC'!$E$4:I$43,4)*'Int Ltg'!G86,IF(D86="Winter",VLOOKUP('Int Ltg'!H86,'NG AC'!$E$3:$I$43,5)*'Int Ltg'!G86,IF(D86="NA",0,0)))</f>
        <v>0</v>
      </c>
      <c r="N86" s="67" t="e">
        <f t="shared" si="42"/>
        <v>#DIV/0!</v>
      </c>
      <c r="O86" s="67" t="e">
        <f t="shared" si="23"/>
        <v>#DIV/0!</v>
      </c>
      <c r="P86" s="67" t="e">
        <f t="shared" si="43"/>
        <v>#DIV/0!</v>
      </c>
      <c r="Q86" s="67" t="e">
        <f t="shared" si="24"/>
        <v>#DIV/0!</v>
      </c>
      <c r="R86" s="68" t="e">
        <f>(L86+M86+(PV('NG AC'!$B$1,'Int Ltg'!H86,'Int Ltg'!K86)*-1)+'Int Ltg'!J86)/'Int Ltg'!E86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AC'!$B$1,'Int Ltg'!H86,'Int Ltg'!K86)*'Int Ltg'!B86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36"/>
      <c r="AP86" s="36"/>
      <c r="AQ86" s="36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AC'!$E$4:I$43,4)*'Int Ltg'!G87,IF(D87="Winter",VLOOKUP('Int Ltg'!H87,'NG AC'!$E$3:$I$43,5)*'Int Ltg'!G87,IF(D87="NA",0,0)))</f>
        <v>0</v>
      </c>
      <c r="N87" s="67" t="e">
        <f t="shared" si="42"/>
        <v>#DIV/0!</v>
      </c>
      <c r="O87" s="67" t="e">
        <f t="shared" si="23"/>
        <v>#DIV/0!</v>
      </c>
      <c r="P87" s="67" t="e">
        <f t="shared" si="43"/>
        <v>#DIV/0!</v>
      </c>
      <c r="Q87" s="67" t="e">
        <f t="shared" si="24"/>
        <v>#DIV/0!</v>
      </c>
      <c r="R87" s="68" t="e">
        <f>(L87+M87+(PV('NG AC'!$B$1,'Int Ltg'!H87,'Int Ltg'!K87)*-1)+'Int Ltg'!J87)/'Int Ltg'!E87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AC'!$B$1,'Int Ltg'!H87,'Int Ltg'!K87)*'Int Ltg'!B87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36"/>
      <c r="AP87" s="36"/>
      <c r="AQ87" s="36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AC'!$E$4:I$43,4)*'Int Ltg'!G88,IF(D88="Winter",VLOOKUP('Int Ltg'!H88,'NG AC'!$E$3:$I$43,5)*'Int Ltg'!G88,IF(D88="NA",0,0)))</f>
        <v>0</v>
      </c>
      <c r="N88" s="67" t="e">
        <f t="shared" si="42"/>
        <v>#DIV/0!</v>
      </c>
      <c r="O88" s="67" t="e">
        <f t="shared" si="23"/>
        <v>#DIV/0!</v>
      </c>
      <c r="P88" s="67" t="e">
        <f t="shared" si="43"/>
        <v>#DIV/0!</v>
      </c>
      <c r="Q88" s="67" t="e">
        <f t="shared" si="24"/>
        <v>#DIV/0!</v>
      </c>
      <c r="R88" s="68" t="e">
        <f>(L88+M88+(PV('NG AC'!$B$1,'Int Ltg'!H88,'Int Ltg'!K88)*-1)+'Int Ltg'!J88)/'Int Ltg'!E88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AC'!$B$1,'Int Ltg'!H88,'Int Ltg'!K88)*'Int Ltg'!B88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36"/>
      <c r="AP88" s="36"/>
      <c r="AQ88" s="36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AC'!$E$4:I$43,4)*'Int Ltg'!G89,IF(D89="Winter",VLOOKUP('Int Ltg'!H89,'NG AC'!$E$3:$I$43,5)*'Int Ltg'!G89,IF(D89="NA",0,0)))</f>
        <v>0</v>
      </c>
      <c r="N89" s="67" t="e">
        <f t="shared" si="42"/>
        <v>#DIV/0!</v>
      </c>
      <c r="O89" s="67" t="e">
        <f t="shared" si="23"/>
        <v>#DIV/0!</v>
      </c>
      <c r="P89" s="67" t="e">
        <f t="shared" si="43"/>
        <v>#DIV/0!</v>
      </c>
      <c r="Q89" s="67" t="e">
        <f t="shared" si="24"/>
        <v>#DIV/0!</v>
      </c>
      <c r="R89" s="68" t="e">
        <f>(L89+M89+(PV('NG AC'!$B$1,'Int Ltg'!H89,'Int Ltg'!K89)*-1)+'Int Ltg'!J89)/'Int Ltg'!E89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AC'!$B$1,'Int Ltg'!H89,'Int Ltg'!K89)*'Int Ltg'!B89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36"/>
      <c r="AP89" s="36"/>
      <c r="AQ89" s="36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AC'!$E$4:I$43,4)*'Int Ltg'!G90,IF(D90="Winter",VLOOKUP('Int Ltg'!H90,'NG AC'!$E$3:$I$43,5)*'Int Ltg'!G90,IF(D90="NA",0,0)))</f>
        <v>0</v>
      </c>
      <c r="N90" s="67" t="e">
        <f t="shared" si="42"/>
        <v>#DIV/0!</v>
      </c>
      <c r="O90" s="67" t="e">
        <f t="shared" si="23"/>
        <v>#DIV/0!</v>
      </c>
      <c r="P90" s="67" t="e">
        <f t="shared" si="43"/>
        <v>#DIV/0!</v>
      </c>
      <c r="Q90" s="67" t="e">
        <f t="shared" si="24"/>
        <v>#DIV/0!</v>
      </c>
      <c r="R90" s="68" t="e">
        <f>(L90+M90+(PV('NG AC'!$B$1,'Int Ltg'!H90,'Int Ltg'!K90)*-1)+'Int Ltg'!J90)/'Int Ltg'!E90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AC'!$B$1,'Int Ltg'!H90,'Int Ltg'!K90)*'Int Ltg'!B90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36"/>
      <c r="AP90" s="36"/>
      <c r="AQ90" s="36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AC'!$E$4:I$43,4)*'Int Ltg'!G91,IF(D91="Winter",VLOOKUP('Int Ltg'!H91,'NG AC'!$E$3:$I$43,5)*'Int Ltg'!G91,IF(D91="NA",0,0)))</f>
        <v>0</v>
      </c>
      <c r="N91" s="67" t="e">
        <f t="shared" si="42"/>
        <v>#DIV/0!</v>
      </c>
      <c r="O91" s="67" t="e">
        <f t="shared" si="23"/>
        <v>#DIV/0!</v>
      </c>
      <c r="P91" s="67" t="e">
        <f t="shared" si="43"/>
        <v>#DIV/0!</v>
      </c>
      <c r="Q91" s="67" t="e">
        <f t="shared" si="24"/>
        <v>#DIV/0!</v>
      </c>
      <c r="R91" s="68" t="e">
        <f>(L91+M91+(PV('NG AC'!$B$1,'Int Ltg'!H91,'Int Ltg'!K91)*-1)+'Int Ltg'!J91)/'Int Ltg'!E91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AC'!$B$1,'Int Ltg'!H91,'Int Ltg'!K91)*'Int Ltg'!B91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36"/>
      <c r="AP91" s="36"/>
      <c r="AQ91" s="36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AC'!$E$4:I$43,4)*'Int Ltg'!G92,IF(D92="Winter",VLOOKUP('Int Ltg'!H92,'NG AC'!$E$3:$I$43,5)*'Int Ltg'!G92,IF(D92="NA",0,0)))</f>
        <v>0</v>
      </c>
      <c r="N92" s="67" t="e">
        <f t="shared" si="42"/>
        <v>#DIV/0!</v>
      </c>
      <c r="O92" s="67" t="e">
        <f t="shared" si="23"/>
        <v>#DIV/0!</v>
      </c>
      <c r="P92" s="67" t="e">
        <f t="shared" si="43"/>
        <v>#DIV/0!</v>
      </c>
      <c r="Q92" s="67" t="e">
        <f t="shared" si="24"/>
        <v>#DIV/0!</v>
      </c>
      <c r="R92" s="68" t="e">
        <f>(L92+M92+(PV('NG AC'!$B$1,'Int Ltg'!H92,'Int Ltg'!K92)*-1)+'Int Ltg'!J92)/'Int Ltg'!E92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AC'!$B$1,'Int Ltg'!H92,'Int Ltg'!K92)*'Int Ltg'!B92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36"/>
      <c r="AP92" s="36"/>
      <c r="AQ92" s="36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AC'!$E$4:I$43,4)*'Int Ltg'!G93,IF(D93="Winter",VLOOKUP('Int Ltg'!H93,'NG AC'!$E$3:$I$43,5)*'Int Ltg'!G93,IF(D93="NA",0,0)))</f>
        <v>0</v>
      </c>
      <c r="N93" s="67" t="e">
        <f t="shared" si="42"/>
        <v>#DIV/0!</v>
      </c>
      <c r="O93" s="67" t="e">
        <f t="shared" si="23"/>
        <v>#DIV/0!</v>
      </c>
      <c r="P93" s="67" t="e">
        <f t="shared" si="43"/>
        <v>#DIV/0!</v>
      </c>
      <c r="Q93" s="67" t="e">
        <f t="shared" si="24"/>
        <v>#DIV/0!</v>
      </c>
      <c r="R93" s="68" t="e">
        <f>(L93+M93+(PV('NG AC'!$B$1,'Int Ltg'!H93,'Int Ltg'!K93)*-1)+'Int Ltg'!J93)/'Int Ltg'!E93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AC'!$B$1,'Int Ltg'!H93,'Int Ltg'!K93)*'Int Ltg'!B93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36"/>
      <c r="AP93" s="36"/>
      <c r="AQ93" s="36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AC'!$E$4:I$43,4)*'Int Ltg'!G94,IF(D94="Winter",VLOOKUP('Int Ltg'!H94,'NG AC'!$E$3:$I$43,5)*'Int Ltg'!G94,IF(D94="NA",0,0)))</f>
        <v>0</v>
      </c>
      <c r="N94" s="67" t="e">
        <f t="shared" si="42"/>
        <v>#DIV/0!</v>
      </c>
      <c r="O94" s="67" t="e">
        <f t="shared" si="23"/>
        <v>#DIV/0!</v>
      </c>
      <c r="P94" s="67" t="e">
        <f t="shared" si="43"/>
        <v>#DIV/0!</v>
      </c>
      <c r="Q94" s="67" t="e">
        <f t="shared" si="24"/>
        <v>#DIV/0!</v>
      </c>
      <c r="R94" s="68" t="e">
        <f>(L94+M94+(PV('NG AC'!$B$1,'Int Ltg'!H94,'Int Ltg'!K94)*-1)+'Int Ltg'!J94)/'Int Ltg'!E94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AC'!$B$1,'Int Ltg'!H94,'Int Ltg'!K94)*'Int Ltg'!B94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36"/>
      <c r="AP94" s="36"/>
      <c r="AQ94" s="36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AC'!$E$4:I$43,4)*'Int Ltg'!G95,IF(D95="Winter",VLOOKUP('Int Ltg'!H95,'NG AC'!$E$3:$I$43,5)*'Int Ltg'!G95,IF(D95="NA",0,0)))</f>
        <v>0</v>
      </c>
      <c r="N95" s="67" t="e">
        <f t="shared" si="42"/>
        <v>#DIV/0!</v>
      </c>
      <c r="O95" s="67" t="e">
        <f t="shared" si="23"/>
        <v>#DIV/0!</v>
      </c>
      <c r="P95" s="67" t="e">
        <f t="shared" si="43"/>
        <v>#DIV/0!</v>
      </c>
      <c r="Q95" s="67" t="e">
        <f t="shared" si="24"/>
        <v>#DIV/0!</v>
      </c>
      <c r="R95" s="68" t="e">
        <f>(L95+M95+(PV('NG AC'!$B$1,'Int Ltg'!H95,'Int Ltg'!K95)*-1)+'Int Ltg'!J95)/'Int Ltg'!E95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AC'!$B$1,'Int Ltg'!H95,'Int Ltg'!K95)*'Int Ltg'!B95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36"/>
      <c r="AP95" s="36"/>
      <c r="AQ95" s="36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AC'!$E$4:I$43,4)*'Int Ltg'!G96,IF(D96="Winter",VLOOKUP('Int Ltg'!H96,'NG AC'!$E$3:$I$43,5)*'Int Ltg'!G96,IF(D96="NA",0,0)))</f>
        <v>0</v>
      </c>
      <c r="N96" s="67" t="e">
        <f t="shared" si="42"/>
        <v>#DIV/0!</v>
      </c>
      <c r="O96" s="67" t="e">
        <f t="shared" si="23"/>
        <v>#DIV/0!</v>
      </c>
      <c r="P96" s="67" t="e">
        <f t="shared" si="43"/>
        <v>#DIV/0!</v>
      </c>
      <c r="Q96" s="67" t="e">
        <f t="shared" si="24"/>
        <v>#DIV/0!</v>
      </c>
      <c r="R96" s="68" t="e">
        <f>(L96+M96+(PV('NG AC'!$B$1,'Int Ltg'!H96,'Int Ltg'!K96)*-1)+'Int Ltg'!J96)/'Int Ltg'!E96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AC'!$B$1,'Int Ltg'!H96,'Int Ltg'!K96)*'Int Ltg'!B96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36"/>
      <c r="AP96" s="36"/>
      <c r="AQ96" s="36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AC'!$E$4:I$43,4)*'Int Ltg'!G97,IF(D97="Winter",VLOOKUP('Int Ltg'!H97,'NG AC'!$E$3:$I$43,5)*'Int Ltg'!G97,IF(D97="NA",0,0)))</f>
        <v>0</v>
      </c>
      <c r="N97" s="67" t="e">
        <f t="shared" si="42"/>
        <v>#DIV/0!</v>
      </c>
      <c r="O97" s="67" t="e">
        <f t="shared" si="23"/>
        <v>#DIV/0!</v>
      </c>
      <c r="P97" s="67" t="e">
        <f t="shared" si="43"/>
        <v>#DIV/0!</v>
      </c>
      <c r="Q97" s="67" t="e">
        <f t="shared" si="24"/>
        <v>#DIV/0!</v>
      </c>
      <c r="R97" s="68" t="e">
        <f>(L97+M97+(PV('NG AC'!$B$1,'Int Ltg'!H97,'Int Ltg'!K97)*-1)+'Int Ltg'!J97)/'Int Ltg'!E97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AC'!$B$1,'Int Ltg'!H97,'Int Ltg'!K97)*'Int Ltg'!B97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36"/>
      <c r="AP97" s="36"/>
      <c r="AQ97" s="36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AC'!$E$4:I$43,4)*'Int Ltg'!G98,IF(D98="Winter",VLOOKUP('Int Ltg'!H98,'NG AC'!$E$3:$I$43,5)*'Int Ltg'!G98,IF(D98="NA",0,0)))</f>
        <v>0</v>
      </c>
      <c r="N98" s="67" t="e">
        <f t="shared" si="42"/>
        <v>#DIV/0!</v>
      </c>
      <c r="O98" s="67" t="e">
        <f t="shared" si="23"/>
        <v>#DIV/0!</v>
      </c>
      <c r="P98" s="67" t="e">
        <f t="shared" si="43"/>
        <v>#DIV/0!</v>
      </c>
      <c r="Q98" s="67" t="e">
        <f t="shared" si="24"/>
        <v>#DIV/0!</v>
      </c>
      <c r="R98" s="68" t="e">
        <f>(L98+M98+(PV('NG AC'!$B$1,'Int Ltg'!H98,'Int Ltg'!K98)*-1)+'Int Ltg'!J98)/'Int Ltg'!E98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AC'!$B$1,'Int Ltg'!H98,'Int Ltg'!K98)*'Int Ltg'!B98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36"/>
      <c r="AP98" s="36"/>
      <c r="AQ98" s="36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AC'!$E$4:I$43,4)*'Int Ltg'!G99,IF(D99="Winter",VLOOKUP('Int Ltg'!H99,'NG AC'!$E$3:$I$43,5)*'Int Ltg'!G99,IF(D99="NA",0,0)))</f>
        <v>0</v>
      </c>
      <c r="N99" s="67" t="e">
        <f t="shared" si="42"/>
        <v>#DIV/0!</v>
      </c>
      <c r="O99" s="67" t="e">
        <f t="shared" si="23"/>
        <v>#DIV/0!</v>
      </c>
      <c r="P99" s="67" t="e">
        <f t="shared" si="43"/>
        <v>#DIV/0!</v>
      </c>
      <c r="Q99" s="67" t="e">
        <f t="shared" si="24"/>
        <v>#DIV/0!</v>
      </c>
      <c r="R99" s="68" t="e">
        <f>(L99+M99+(PV('NG AC'!$B$1,'Int Ltg'!H99,'Int Ltg'!K99)*-1)+'Int Ltg'!J99)/'Int Ltg'!E99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AC'!$B$1,'Int Ltg'!H99,'Int Ltg'!K99)*'Int Ltg'!B99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36"/>
      <c r="AP99" s="36"/>
      <c r="AQ99" s="36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AC'!$E$4:I$43,4)*'Int Ltg'!G100,IF(D100="Winter",VLOOKUP('Int Ltg'!H100,'NG AC'!$E$3:$I$43,5)*'Int Ltg'!G100,IF(D100="NA",0,0)))</f>
        <v>0</v>
      </c>
      <c r="N100" s="67" t="e">
        <f t="shared" si="42"/>
        <v>#DIV/0!</v>
      </c>
      <c r="O100" s="67" t="e">
        <f t="shared" si="23"/>
        <v>#DIV/0!</v>
      </c>
      <c r="P100" s="67" t="e">
        <f t="shared" si="43"/>
        <v>#DIV/0!</v>
      </c>
      <c r="Q100" s="67" t="e">
        <f t="shared" si="24"/>
        <v>#DIV/0!</v>
      </c>
      <c r="R100" s="68" t="e">
        <f>(L100+M100+(PV('NG AC'!$B$1,'Int Ltg'!H100,'Int Ltg'!K100)*-1)+'Int Ltg'!J100)/'Int Ltg'!E100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AC'!$B$1,'Int Ltg'!H100,'Int Ltg'!K100)*'Int Ltg'!B100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36"/>
      <c r="AP100" s="36"/>
      <c r="AQ100" s="36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AC'!$E$4:I$43,4)*'Int Ltg'!G101,IF(D101="Winter",VLOOKUP('Int Ltg'!H101,'NG AC'!$E$3:$I$43,5)*'Int Ltg'!G101,IF(D101="NA",0,0)))</f>
        <v>0</v>
      </c>
      <c r="N101" s="67" t="e">
        <f t="shared" si="42"/>
        <v>#DIV/0!</v>
      </c>
      <c r="O101" s="67" t="e">
        <f t="shared" si="23"/>
        <v>#DIV/0!</v>
      </c>
      <c r="P101" s="67" t="e">
        <f t="shared" si="43"/>
        <v>#DIV/0!</v>
      </c>
      <c r="Q101" s="67" t="e">
        <f t="shared" si="24"/>
        <v>#DIV/0!</v>
      </c>
      <c r="R101" s="68" t="e">
        <f>(L101+M101+(PV('NG AC'!$B$1,'Int Ltg'!H101,'Int Ltg'!K101)*-1)+'Int Ltg'!J101)/'Int Ltg'!E101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AC'!$B$1,'Int Ltg'!H101,'Int Ltg'!K101)*'Int Ltg'!B101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36"/>
      <c r="AP101" s="36"/>
      <c r="AQ101" s="36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AC'!$E$4:I$43,4)*'Int Ltg'!G102,IF(D102="Winter",VLOOKUP('Int Ltg'!H102,'NG AC'!$E$3:$I$43,5)*'Int Ltg'!G102,IF(D102="NA",0,0)))</f>
        <v>0</v>
      </c>
      <c r="N102" s="67" t="e">
        <f t="shared" si="42"/>
        <v>#DIV/0!</v>
      </c>
      <c r="O102" s="67" t="e">
        <f t="shared" si="23"/>
        <v>#DIV/0!</v>
      </c>
      <c r="P102" s="67" t="e">
        <f t="shared" si="43"/>
        <v>#DIV/0!</v>
      </c>
      <c r="Q102" s="67" t="e">
        <f t="shared" si="24"/>
        <v>#DIV/0!</v>
      </c>
      <c r="R102" s="68" t="e">
        <f>(L102+M102+(PV('NG AC'!$B$1,'Int Ltg'!H102,'Int Ltg'!K102)*-1)+'Int Ltg'!J102)/'Int Ltg'!E102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AC'!$B$1,'Int Ltg'!H102,'Int Ltg'!K102)*'Int Ltg'!B102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36"/>
      <c r="AP102" s="36"/>
      <c r="AQ102" s="36"/>
    </row>
    <row r="103" spans="1:43" s="28" customFormat="1" x14ac:dyDescent="0.25">
      <c r="A103" s="28" t="s">
        <v>60</v>
      </c>
      <c r="T103" s="29">
        <f>SUMIF(T4:T102,"&lt;&gt;#DIV/0!")</f>
        <v>6269687.5999999996</v>
      </c>
      <c r="U103" s="29">
        <f t="shared" ref="U103:AL103" si="44">SUMIF(U4:U102,"&lt;&gt;#DIV/0!")</f>
        <v>-91292.5</v>
      </c>
      <c r="V103" s="29">
        <f t="shared" si="44"/>
        <v>5276226.9021028755</v>
      </c>
      <c r="W103" s="29">
        <f t="shared" si="44"/>
        <v>-645063.36145226145</v>
      </c>
      <c r="X103" s="29">
        <f t="shared" si="44"/>
        <v>3123950.9</v>
      </c>
      <c r="Y103" s="29">
        <f t="shared" si="44"/>
        <v>0</v>
      </c>
      <c r="Z103" s="29">
        <f t="shared" si="44"/>
        <v>1159605</v>
      </c>
      <c r="AA103" s="29">
        <f t="shared" si="44"/>
        <v>0</v>
      </c>
      <c r="AB103" s="29">
        <f t="shared" si="44"/>
        <v>0</v>
      </c>
      <c r="AC103" s="29">
        <f t="shared" si="44"/>
        <v>0</v>
      </c>
      <c r="AD103" s="29">
        <f t="shared" si="44"/>
        <v>0</v>
      </c>
      <c r="AE103" s="29">
        <f t="shared" si="44"/>
        <v>0</v>
      </c>
      <c r="AF103" s="29">
        <f t="shared" si="44"/>
        <v>0</v>
      </c>
      <c r="AG103" s="29">
        <f t="shared" si="44"/>
        <v>0</v>
      </c>
      <c r="AH103" s="29">
        <f t="shared" si="44"/>
        <v>2002755.4372570005</v>
      </c>
      <c r="AI103" s="29">
        <f t="shared" si="44"/>
        <v>2261372.1722171512</v>
      </c>
      <c r="AJ103" s="29">
        <f t="shared" si="44"/>
        <v>-258616.73496015047</v>
      </c>
      <c r="AK103" s="29">
        <f t="shared" si="44"/>
        <v>7202952.7377764545</v>
      </c>
      <c r="AL103" s="29">
        <f t="shared" si="44"/>
        <v>-1037554.3625223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B19" sqref="B19"/>
    </sheetView>
  </sheetViews>
  <sheetFormatPr defaultRowHeight="15" x14ac:dyDescent="0.25"/>
  <cols>
    <col min="1" max="1" width="54" style="8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11" width="9.140625" style="81"/>
    <col min="12" max="12" width="10.85546875" style="81" customWidth="1"/>
    <col min="13" max="13" width="10.5703125" style="81" customWidth="1"/>
    <col min="14" max="15" width="10.28515625" style="81" customWidth="1"/>
    <col min="16" max="19" width="9.140625" style="81"/>
    <col min="20" max="20" width="10.140625" style="81" customWidth="1"/>
    <col min="21" max="21" width="9.5703125" style="81" bestFit="1" customWidth="1"/>
    <col min="22" max="22" width="10.5703125" style="81" bestFit="1" customWidth="1"/>
    <col min="23" max="23" width="9.5703125" style="81" customWidth="1"/>
    <col min="24" max="24" width="11.5703125" style="81" bestFit="1" customWidth="1"/>
    <col min="25" max="27" width="10.5703125" style="81" bestFit="1" customWidth="1"/>
    <col min="28" max="28" width="11.42578125" style="81" customWidth="1"/>
    <col min="29" max="29" width="11" style="81" customWidth="1"/>
    <col min="30" max="30" width="10.5703125" style="81" bestFit="1" customWidth="1"/>
    <col min="31" max="33" width="9.140625" style="81"/>
    <col min="34" max="38" width="11.570312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155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62" t="s">
        <v>850</v>
      </c>
      <c r="B4" s="62">
        <v>100</v>
      </c>
      <c r="C4" s="62" t="s">
        <v>21</v>
      </c>
      <c r="D4" s="62" t="s">
        <v>39</v>
      </c>
      <c r="E4" s="63">
        <v>265</v>
      </c>
      <c r="F4" s="62">
        <v>322</v>
      </c>
      <c r="G4" s="62">
        <v>0</v>
      </c>
      <c r="H4" s="62">
        <v>15</v>
      </c>
      <c r="I4" s="63">
        <v>60</v>
      </c>
      <c r="J4" s="63">
        <v>0</v>
      </c>
      <c r="K4" s="63">
        <v>40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256.89264609712433</v>
      </c>
      <c r="M4" s="66">
        <f>IF(D4="Annual",VLOOKUP(H4,'NG AC'!$E$4:I$43,4)*'Ext Ltg'!G4,IF(D4="Winter",VLOOKUP('Ext Ltg'!H4,'NG AC'!$E$3:$I$43,5)*'Ext Ltg'!G4,IF(D4="NA",0,0)))</f>
        <v>0</v>
      </c>
      <c r="N4" s="67">
        <f>(L4/(L4+M4))*E4</f>
        <v>265</v>
      </c>
      <c r="O4" s="67">
        <f>E4-N4</f>
        <v>0</v>
      </c>
      <c r="P4" s="67">
        <f t="shared" ref="P4:P9" si="0">IF(G4&lt;0,I4,(L4/(L4+M4))*I4)</f>
        <v>60</v>
      </c>
      <c r="Q4" s="67">
        <f>I4-P4</f>
        <v>0</v>
      </c>
      <c r="R4" s="68">
        <f>(L4+M4+(PV('NG AC'!$B$1,'Ext Ltg'!H4,'Ext Ltg'!K4)*-1)+'Ext Ltg'!J4)/'Ext Ltg'!E4</f>
        <v>2.6005464290215206</v>
      </c>
      <c r="S4" s="68">
        <f>((L4+M4)/1.1)/I4</f>
        <v>3.8923128196533985</v>
      </c>
      <c r="T4" s="69">
        <f>F4*B4</f>
        <v>32200</v>
      </c>
      <c r="U4" s="68">
        <f>G4*B4</f>
        <v>0</v>
      </c>
      <c r="V4" s="68">
        <f>L4*B4</f>
        <v>25689.264609712434</v>
      </c>
      <c r="W4" s="68">
        <f>M4*B4</f>
        <v>0</v>
      </c>
      <c r="X4" s="67">
        <f>B4*N4</f>
        <v>26500</v>
      </c>
      <c r="Y4" s="67">
        <f>O4*B4</f>
        <v>0</v>
      </c>
      <c r="Z4" s="67">
        <f>B4*P4</f>
        <v>6000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AC'!$B$1,'Ext Ltg'!H4,'Ext Ltg'!K4)*'Ext Ltg'!B4</f>
        <v>43225.215759357859</v>
      </c>
      <c r="AI4" s="67">
        <f>AH4*(L4/(L4+M4))</f>
        <v>43225.215759357859</v>
      </c>
      <c r="AJ4" s="67">
        <f>AH4-AI4</f>
        <v>0</v>
      </c>
      <c r="AK4" s="66">
        <f>B4*F4*H4*'Electric AC'!$BE$1</f>
        <v>36991.433181818174</v>
      </c>
      <c r="AL4" s="67">
        <f>B4*G4*H4*'Electric AC'!$BE$33</f>
        <v>0</v>
      </c>
      <c r="AM4" s="67">
        <f>P4/F4</f>
        <v>0.18633540372670807</v>
      </c>
      <c r="AN4" s="67" t="e">
        <f>Q4/G4</f>
        <v>#DIV/0!</v>
      </c>
      <c r="AO4" s="82"/>
      <c r="AP4" s="82"/>
      <c r="AQ4" s="82"/>
      <c r="BC4" s="78" t="s">
        <v>12</v>
      </c>
    </row>
    <row r="5" spans="1:55" x14ac:dyDescent="0.25">
      <c r="A5" s="62" t="s">
        <v>849</v>
      </c>
      <c r="B5" s="62">
        <v>100</v>
      </c>
      <c r="C5" s="62" t="s">
        <v>21</v>
      </c>
      <c r="D5" s="62" t="s">
        <v>39</v>
      </c>
      <c r="E5" s="63">
        <v>272</v>
      </c>
      <c r="F5" s="62">
        <v>416</v>
      </c>
      <c r="G5" s="62">
        <v>0</v>
      </c>
      <c r="H5" s="62">
        <v>15</v>
      </c>
      <c r="I5" s="63">
        <v>80</v>
      </c>
      <c r="J5" s="63">
        <v>0</v>
      </c>
      <c r="K5" s="63">
        <v>40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331.88615147951469</v>
      </c>
      <c r="M5" s="66">
        <f>IF(D5="Annual",VLOOKUP(H5,'NG AC'!$E$4:I$43,4)*'Ext Ltg'!G5,IF(D5="Winter",VLOOKUP('Ext Ltg'!H5,'NG AC'!$E$3:$I$43,5)*'Ext Ltg'!G5,IF(D5="NA",0,0)))</f>
        <v>0</v>
      </c>
      <c r="N5" s="67">
        <f t="shared" ref="N5:N9" si="1">(L5/(L5+M5))*E5</f>
        <v>272</v>
      </c>
      <c r="O5" s="67">
        <f t="shared" ref="O5:O68" si="2">E5-N5</f>
        <v>0</v>
      </c>
      <c r="P5" s="67">
        <f t="shared" si="0"/>
        <v>80</v>
      </c>
      <c r="Q5" s="67">
        <f t="shared" ref="Q5:Q68" si="3">I5-P5</f>
        <v>0</v>
      </c>
      <c r="R5" s="68">
        <f>(L5+M5+(PV('NG AC'!$B$1,'Ext Ltg'!H5,'Ext Ltg'!K5)*-1)+'Ext Ltg'!J5)/'Ext Ltg'!E5</f>
        <v>2.8093320186510784</v>
      </c>
      <c r="S5" s="68">
        <f t="shared" ref="S5:S68" si="4">((L5+M5)/1.1)/I5</f>
        <v>3.7714335395399394</v>
      </c>
      <c r="T5" s="69">
        <f t="shared" ref="T5:T68" si="5">F5*B5</f>
        <v>41600</v>
      </c>
      <c r="U5" s="68">
        <f t="shared" ref="U5:U68" si="6">G5*B5</f>
        <v>0</v>
      </c>
      <c r="V5" s="68">
        <f t="shared" ref="V5:V68" si="7">L5*B5</f>
        <v>33188.615147951466</v>
      </c>
      <c r="W5" s="68">
        <f t="shared" ref="W5:W68" si="8">M5*B5</f>
        <v>0</v>
      </c>
      <c r="X5" s="67">
        <f t="shared" ref="X5:X68" si="9">B5*N5</f>
        <v>27200</v>
      </c>
      <c r="Y5" s="67">
        <f t="shared" ref="Y5:Y68" si="10">O5*B5</f>
        <v>0</v>
      </c>
      <c r="Z5" s="67">
        <f t="shared" ref="Z5:Z68" si="11">B5*P5</f>
        <v>8000</v>
      </c>
      <c r="AA5" s="67">
        <f t="shared" ref="AA5:AA68" si="12">B5*Q5</f>
        <v>0</v>
      </c>
      <c r="AB5" s="63">
        <v>0</v>
      </c>
      <c r="AC5" s="67">
        <f t="shared" ref="AC5:AC68" si="13">AB5*(L5/(L5+M5))</f>
        <v>0</v>
      </c>
      <c r="AD5" s="67">
        <f t="shared" ref="AD5:AD68" si="14">AB5-AC5</f>
        <v>0</v>
      </c>
      <c r="AE5" s="67">
        <f t="shared" ref="AE5:AE68" si="15">J5*B5</f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AC'!$B$1,'Ext Ltg'!H5,'Ext Ltg'!K5)*'Ext Ltg'!B5</f>
        <v>43225.215759357859</v>
      </c>
      <c r="AI5" s="67">
        <f t="shared" ref="AI5:AI68" si="18">AH5*(L5/(L5+M5))</f>
        <v>43225.215759357859</v>
      </c>
      <c r="AJ5" s="67">
        <f t="shared" ref="AJ5:AJ68" si="19">AH5-AI5</f>
        <v>0</v>
      </c>
      <c r="AK5" s="66">
        <f>B5*F5*H5*'Electric AC'!$BE$1</f>
        <v>47790.174545454538</v>
      </c>
      <c r="AL5" s="67">
        <f>B5*G5*H5*'Electric AC'!$BE$33</f>
        <v>0</v>
      </c>
      <c r="AM5" s="67">
        <f t="shared" ref="AM5:AN68" si="20">P5/F5</f>
        <v>0.19230769230769232</v>
      </c>
      <c r="AN5" s="67" t="e">
        <f t="shared" si="20"/>
        <v>#DIV/0!</v>
      </c>
      <c r="AO5" s="82"/>
      <c r="AP5" s="82"/>
      <c r="AQ5" s="82"/>
      <c r="BC5" s="78" t="s">
        <v>13</v>
      </c>
    </row>
    <row r="6" spans="1:55" x14ac:dyDescent="0.25">
      <c r="A6" s="62" t="s">
        <v>634</v>
      </c>
      <c r="B6" s="62">
        <v>50</v>
      </c>
      <c r="C6" s="62" t="s">
        <v>21</v>
      </c>
      <c r="D6" s="62" t="s">
        <v>39</v>
      </c>
      <c r="E6" s="63">
        <v>257.61</v>
      </c>
      <c r="F6" s="62">
        <v>643.3125</v>
      </c>
      <c r="G6" s="62">
        <v>0</v>
      </c>
      <c r="H6" s="62">
        <v>15</v>
      </c>
      <c r="I6" s="63">
        <v>125</v>
      </c>
      <c r="J6" s="63">
        <v>0</v>
      </c>
      <c r="K6" s="63">
        <v>40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513.23680246073388</v>
      </c>
      <c r="M6" s="66">
        <f>IF(D6="Annual",VLOOKUP(H6,'NG AC'!$E$4:I$43,4)*'Ext Ltg'!G6,IF(D6="Winter",VLOOKUP('Ext Ltg'!H6,'NG AC'!$E$3:$I$43,5)*'Ext Ltg'!G6,IF(D6="NA",0,0)))</f>
        <v>0</v>
      </c>
      <c r="N6" s="67">
        <f t="shared" si="1"/>
        <v>257.61</v>
      </c>
      <c r="O6" s="67">
        <f t="shared" si="2"/>
        <v>0</v>
      </c>
      <c r="P6" s="67">
        <f t="shared" si="0"/>
        <v>125</v>
      </c>
      <c r="Q6" s="67">
        <f t="shared" si="3"/>
        <v>0</v>
      </c>
      <c r="R6" s="68">
        <f>(L6+M6+(PV('NG AC'!$B$1,'Ext Ltg'!H6,'Ext Ltg'!K6)*-1)+'Ext Ltg'!J6)/'Ext Ltg'!E6</f>
        <v>3.670233919701535</v>
      </c>
      <c r="S6" s="68">
        <f t="shared" si="4"/>
        <v>3.7326312906235191</v>
      </c>
      <c r="T6" s="69">
        <f t="shared" si="5"/>
        <v>32165.625</v>
      </c>
      <c r="U6" s="68">
        <f t="shared" si="6"/>
        <v>0</v>
      </c>
      <c r="V6" s="68">
        <f t="shared" si="7"/>
        <v>25661.840123036694</v>
      </c>
      <c r="W6" s="68">
        <f t="shared" si="8"/>
        <v>0</v>
      </c>
      <c r="X6" s="67">
        <f t="shared" si="9"/>
        <v>12880.5</v>
      </c>
      <c r="Y6" s="67">
        <f t="shared" si="10"/>
        <v>0</v>
      </c>
      <c r="Z6" s="67">
        <f t="shared" si="11"/>
        <v>6250</v>
      </c>
      <c r="AA6" s="67">
        <f t="shared" si="12"/>
        <v>0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>
        <f t="shared" si="16"/>
        <v>0</v>
      </c>
      <c r="AG6" s="67">
        <f t="shared" si="17"/>
        <v>0</v>
      </c>
      <c r="AH6" s="66">
        <f>-PV('NG AC'!$B$1,'Ext Ltg'!H6,'Ext Ltg'!K6)*'Ext Ltg'!B6</f>
        <v>21612.60787967893</v>
      </c>
      <c r="AI6" s="67">
        <f t="shared" si="18"/>
        <v>21612.60787967893</v>
      </c>
      <c r="AJ6" s="67">
        <f t="shared" si="19"/>
        <v>0</v>
      </c>
      <c r="AK6" s="66">
        <f>B6*F6*H6*'Electric AC'!$BE$1</f>
        <v>36951.943103693178</v>
      </c>
      <c r="AL6" s="67">
        <f>B6*G6*H6*'Electric AC'!$BE$33</f>
        <v>0</v>
      </c>
      <c r="AM6" s="67">
        <f t="shared" si="20"/>
        <v>0.1943068104537064</v>
      </c>
      <c r="AN6" s="67" t="e">
        <f t="shared" si="20"/>
        <v>#DIV/0!</v>
      </c>
      <c r="AO6" s="82"/>
      <c r="AP6" s="82"/>
      <c r="AQ6" s="82"/>
      <c r="BC6" s="78" t="s">
        <v>14</v>
      </c>
    </row>
    <row r="7" spans="1:55" x14ac:dyDescent="0.25">
      <c r="A7" s="62" t="s">
        <v>635</v>
      </c>
      <c r="B7" s="62">
        <v>150</v>
      </c>
      <c r="C7" s="62" t="s">
        <v>21</v>
      </c>
      <c r="D7" s="62" t="s">
        <v>39</v>
      </c>
      <c r="E7" s="63">
        <v>277.24</v>
      </c>
      <c r="F7" s="62">
        <v>664.75624999999991</v>
      </c>
      <c r="G7" s="62">
        <v>0</v>
      </c>
      <c r="H7" s="62">
        <v>15</v>
      </c>
      <c r="I7" s="63">
        <v>130</v>
      </c>
      <c r="J7" s="63">
        <v>0</v>
      </c>
      <c r="K7" s="63">
        <v>49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530.34469587609158</v>
      </c>
      <c r="M7" s="66">
        <f>IF(D7="Annual",VLOOKUP(H7,'NG AC'!$E$4:I$43,4)*'Ext Ltg'!G7,IF(D7="Winter",VLOOKUP('Ext Ltg'!H7,'NG AC'!$E$3:$I$43,5)*'Ext Ltg'!G7,IF(D7="NA",0,0)))</f>
        <v>0</v>
      </c>
      <c r="N7" s="67">
        <f t="shared" si="1"/>
        <v>277.24</v>
      </c>
      <c r="O7" s="67">
        <f t="shared" si="2"/>
        <v>0</v>
      </c>
      <c r="P7" s="67">
        <f t="shared" si="0"/>
        <v>130</v>
      </c>
      <c r="Q7" s="67">
        <f t="shared" si="3"/>
        <v>0</v>
      </c>
      <c r="R7" s="68">
        <f>(L7+M7+(PV('NG AC'!$B$1,'Ext Ltg'!H7,'Ext Ltg'!K7)*-1)+'Ext Ltg'!J7)/'Ext Ltg'!E7</f>
        <v>3.8228740042137686</v>
      </c>
      <c r="S7" s="68">
        <f t="shared" si="4"/>
        <v>3.7087041669656751</v>
      </c>
      <c r="T7" s="69">
        <f t="shared" si="5"/>
        <v>99713.437499999985</v>
      </c>
      <c r="U7" s="68">
        <f t="shared" si="6"/>
        <v>0</v>
      </c>
      <c r="V7" s="68">
        <f t="shared" si="7"/>
        <v>79551.704381413743</v>
      </c>
      <c r="W7" s="68">
        <f t="shared" si="8"/>
        <v>0</v>
      </c>
      <c r="X7" s="67">
        <f t="shared" si="9"/>
        <v>41586</v>
      </c>
      <c r="Y7" s="67">
        <f t="shared" si="10"/>
        <v>0</v>
      </c>
      <c r="Z7" s="67">
        <f t="shared" si="11"/>
        <v>19500</v>
      </c>
      <c r="AA7" s="67">
        <f t="shared" si="12"/>
        <v>0</v>
      </c>
      <c r="AB7" s="63">
        <v>0</v>
      </c>
      <c r="AC7" s="67">
        <f t="shared" si="13"/>
        <v>0</v>
      </c>
      <c r="AD7" s="67">
        <f t="shared" si="14"/>
        <v>0</v>
      </c>
      <c r="AE7" s="67">
        <f t="shared" si="15"/>
        <v>0</v>
      </c>
      <c r="AF7" s="67">
        <f t="shared" si="16"/>
        <v>0</v>
      </c>
      <c r="AG7" s="67">
        <f t="shared" si="17"/>
        <v>0</v>
      </c>
      <c r="AH7" s="66">
        <f>-PV('NG AC'!$B$1,'Ext Ltg'!H7,'Ext Ltg'!K7)*'Ext Ltg'!B7</f>
        <v>79426.333957820068</v>
      </c>
      <c r="AI7" s="67">
        <f t="shared" si="18"/>
        <v>79426.333957820068</v>
      </c>
      <c r="AJ7" s="67">
        <f t="shared" si="19"/>
        <v>0</v>
      </c>
      <c r="AK7" s="66">
        <f>B7*F7*H7*'Electric AC'!$BE$1</f>
        <v>114551.02362144882</v>
      </c>
      <c r="AL7" s="67">
        <f>B7*G7*H7*'Electric AC'!$BE$33</f>
        <v>0</v>
      </c>
      <c r="AM7" s="67">
        <f t="shared" si="20"/>
        <v>0.19556040277921422</v>
      </c>
      <c r="AN7" s="67" t="e">
        <f t="shared" si="20"/>
        <v>#DIV/0!</v>
      </c>
      <c r="AO7" s="82"/>
      <c r="AP7" s="82"/>
      <c r="AQ7" s="82"/>
      <c r="BC7" s="78" t="s">
        <v>15</v>
      </c>
    </row>
    <row r="8" spans="1:55" x14ac:dyDescent="0.25">
      <c r="A8" s="62" t="s">
        <v>636</v>
      </c>
      <c r="B8" s="62">
        <v>75</v>
      </c>
      <c r="C8" s="62" t="s">
        <v>21</v>
      </c>
      <c r="D8" s="62" t="s">
        <v>39</v>
      </c>
      <c r="E8" s="63">
        <v>495</v>
      </c>
      <c r="F8" s="62">
        <v>711.9325</v>
      </c>
      <c r="G8" s="62">
        <v>0</v>
      </c>
      <c r="H8" s="62">
        <v>15</v>
      </c>
      <c r="I8" s="63">
        <v>140</v>
      </c>
      <c r="J8" s="63">
        <v>0</v>
      </c>
      <c r="K8" s="63">
        <v>31</v>
      </c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567.98206138987882</v>
      </c>
      <c r="M8" s="66">
        <f>IF(D8="Annual",VLOOKUP(H8,'NG AC'!$E$4:I$43,4)*'Ext Ltg'!G8,IF(D8="Winter",VLOOKUP('Ext Ltg'!H8,'NG AC'!$E$3:$I$43,5)*'Ext Ltg'!G8,IF(D8="NA",0,0)))</f>
        <v>0</v>
      </c>
      <c r="N8" s="67">
        <f t="shared" si="1"/>
        <v>495</v>
      </c>
      <c r="O8" s="67">
        <f t="shared" si="2"/>
        <v>0</v>
      </c>
      <c r="P8" s="67">
        <f t="shared" si="0"/>
        <v>140</v>
      </c>
      <c r="Q8" s="67">
        <f t="shared" si="3"/>
        <v>0</v>
      </c>
      <c r="R8" s="68">
        <f>(L8+M8+(PV('NG AC'!$B$1,'Ext Ltg'!H8,'Ext Ltg'!K8)*-1)+'Ext Ltg'!J8)/'Ext Ltg'!E8</f>
        <v>1.8241969364139439</v>
      </c>
      <c r="S8" s="68">
        <f t="shared" si="4"/>
        <v>3.6881952038303822</v>
      </c>
      <c r="T8" s="69">
        <f t="shared" si="5"/>
        <v>53394.9375</v>
      </c>
      <c r="U8" s="68">
        <f t="shared" si="6"/>
        <v>0</v>
      </c>
      <c r="V8" s="68">
        <f t="shared" si="7"/>
        <v>42598.65460424091</v>
      </c>
      <c r="W8" s="68">
        <f t="shared" si="8"/>
        <v>0</v>
      </c>
      <c r="X8" s="67">
        <f t="shared" si="9"/>
        <v>37125</v>
      </c>
      <c r="Y8" s="67">
        <f t="shared" si="10"/>
        <v>0</v>
      </c>
      <c r="Z8" s="67">
        <f t="shared" si="11"/>
        <v>10500</v>
      </c>
      <c r="AA8" s="67">
        <f t="shared" si="12"/>
        <v>0</v>
      </c>
      <c r="AB8" s="63">
        <v>0</v>
      </c>
      <c r="AC8" s="67">
        <f t="shared" si="13"/>
        <v>0</v>
      </c>
      <c r="AD8" s="67">
        <f t="shared" si="14"/>
        <v>0</v>
      </c>
      <c r="AE8" s="67">
        <f t="shared" si="15"/>
        <v>0</v>
      </c>
      <c r="AF8" s="67">
        <f t="shared" si="16"/>
        <v>0</v>
      </c>
      <c r="AG8" s="67">
        <f t="shared" si="17"/>
        <v>0</v>
      </c>
      <c r="AH8" s="66">
        <f>-PV('NG AC'!$B$1,'Ext Ltg'!H8,'Ext Ltg'!K8)*'Ext Ltg'!B8</f>
        <v>25124.656660126759</v>
      </c>
      <c r="AI8" s="67">
        <f t="shared" si="18"/>
        <v>25124.656660126759</v>
      </c>
      <c r="AJ8" s="67">
        <f t="shared" si="19"/>
        <v>0</v>
      </c>
      <c r="AK8" s="66">
        <f>B8*F8*H8*'Electric AC'!$BE$1</f>
        <v>61340.225552130672</v>
      </c>
      <c r="AL8" s="67">
        <f>B8*G8*H8*'Electric AC'!$BE$33</f>
        <v>0</v>
      </c>
      <c r="AM8" s="67">
        <f t="shared" si="20"/>
        <v>0.1966478563627872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62" t="s">
        <v>637</v>
      </c>
      <c r="B9" s="62">
        <v>100</v>
      </c>
      <c r="C9" s="62" t="s">
        <v>21</v>
      </c>
      <c r="D9" s="62" t="s">
        <v>39</v>
      </c>
      <c r="E9" s="63">
        <v>480</v>
      </c>
      <c r="F9" s="62">
        <v>896.34875</v>
      </c>
      <c r="G9" s="62">
        <v>0</v>
      </c>
      <c r="H9" s="62">
        <v>15</v>
      </c>
      <c r="I9" s="63">
        <v>180</v>
      </c>
      <c r="J9" s="63">
        <v>0</v>
      </c>
      <c r="K9" s="63">
        <v>29</v>
      </c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715.10994476195583</v>
      </c>
      <c r="M9" s="66">
        <f>IF(D9="Annual",VLOOKUP(H9,'NG AC'!$E$4:I$43,4)*'Ext Ltg'!G9,IF(D9="Winter",VLOOKUP('Ext Ltg'!H9,'NG AC'!$E$3:$I$43,5)*'Ext Ltg'!G9,IF(D9="NA",0,0)))</f>
        <v>0</v>
      </c>
      <c r="N9" s="67">
        <f t="shared" si="1"/>
        <v>480</v>
      </c>
      <c r="O9" s="67">
        <f t="shared" si="2"/>
        <v>0</v>
      </c>
      <c r="P9" s="67">
        <f t="shared" si="0"/>
        <v>180</v>
      </c>
      <c r="Q9" s="67">
        <f t="shared" si="3"/>
        <v>0</v>
      </c>
      <c r="R9" s="68">
        <f>(L9+M9+(PV('NG AC'!$B$1,'Ext Ltg'!H9,'Ext Ltg'!K9)*-1)+'Ext Ltg'!J9)/'Ext Ltg'!E9</f>
        <v>2.1426932479527085</v>
      </c>
      <c r="S9" s="68">
        <f t="shared" si="4"/>
        <v>3.6116663876866451</v>
      </c>
      <c r="T9" s="69">
        <f t="shared" si="5"/>
        <v>89634.875</v>
      </c>
      <c r="U9" s="68">
        <f t="shared" si="6"/>
        <v>0</v>
      </c>
      <c r="V9" s="68">
        <f t="shared" si="7"/>
        <v>71510.994476195585</v>
      </c>
      <c r="W9" s="68">
        <f t="shared" si="8"/>
        <v>0</v>
      </c>
      <c r="X9" s="67">
        <f t="shared" si="9"/>
        <v>48000</v>
      </c>
      <c r="Y9" s="67">
        <f t="shared" si="10"/>
        <v>0</v>
      </c>
      <c r="Z9" s="67">
        <f t="shared" si="11"/>
        <v>18000</v>
      </c>
      <c r="AA9" s="67">
        <f t="shared" si="12"/>
        <v>0</v>
      </c>
      <c r="AB9" s="63">
        <v>0</v>
      </c>
      <c r="AC9" s="67">
        <f t="shared" si="13"/>
        <v>0</v>
      </c>
      <c r="AD9" s="67">
        <f t="shared" si="14"/>
        <v>0</v>
      </c>
      <c r="AE9" s="67">
        <f t="shared" si="15"/>
        <v>0</v>
      </c>
      <c r="AF9" s="67">
        <f t="shared" si="16"/>
        <v>0</v>
      </c>
      <c r="AG9" s="67">
        <f t="shared" si="17"/>
        <v>0</v>
      </c>
      <c r="AH9" s="66">
        <f>-PV('NG AC'!$B$1,'Ext Ltg'!H9,'Ext Ltg'!K9)*'Ext Ltg'!B9</f>
        <v>31338.281425534446</v>
      </c>
      <c r="AI9" s="67">
        <f t="shared" si="18"/>
        <v>31338.281425534446</v>
      </c>
      <c r="AJ9" s="67">
        <f t="shared" si="19"/>
        <v>0</v>
      </c>
      <c r="AK9" s="66">
        <f>B9*F9*H9*'Electric AC'!$BE$1</f>
        <v>102972.74811562499</v>
      </c>
      <c r="AL9" s="67">
        <f>B9*G9*H9*'Electric AC'!$BE$33</f>
        <v>0</v>
      </c>
      <c r="AM9" s="67">
        <f t="shared" si="20"/>
        <v>0.20081469405741906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62" t="s">
        <v>638</v>
      </c>
      <c r="B10" s="62">
        <v>150</v>
      </c>
      <c r="C10" s="62" t="s">
        <v>21</v>
      </c>
      <c r="D10" s="62" t="s">
        <v>39</v>
      </c>
      <c r="E10" s="63">
        <v>543.19000000000005</v>
      </c>
      <c r="F10" s="62">
        <v>1282.3362499999998</v>
      </c>
      <c r="G10" s="62">
        <v>0</v>
      </c>
      <c r="H10" s="62">
        <v>15</v>
      </c>
      <c r="I10" s="63">
        <v>255</v>
      </c>
      <c r="J10" s="63">
        <v>0</v>
      </c>
      <c r="K10" s="63">
        <v>18</v>
      </c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1023.052026238396</v>
      </c>
      <c r="M10" s="66">
        <f>IF(D10="Annual",VLOOKUP(H10,'NG AC'!$E$4:I$43,4)*'Ext Ltg'!G10,IF(D10="Winter",VLOOKUP('Ext Ltg'!H10,'NG AC'!$E$3:$I$43,5)*'Ext Ltg'!G10,IF(D10="NA",0,0)))</f>
        <v>0</v>
      </c>
      <c r="N10" s="67">
        <f>IF(G10&lt;0,E10,(L10/(L10+M10))*E10)</f>
        <v>543.19000000000005</v>
      </c>
      <c r="O10" s="67">
        <f t="shared" si="2"/>
        <v>0</v>
      </c>
      <c r="P10" s="67">
        <f>IF(G10&lt;0,I10,(L10/(L10+M10))*I10)</f>
        <v>255</v>
      </c>
      <c r="Q10" s="67">
        <f t="shared" si="3"/>
        <v>0</v>
      </c>
      <c r="R10" s="68">
        <f>(L10+M10+(PV('NG AC'!$B$1,'Ext Ltg'!H10,'Ext Ltg'!K10)*-1)+'Ext Ltg'!J10)/'Ext Ltg'!E10</f>
        <v>2.2415094113579159</v>
      </c>
      <c r="S10" s="68">
        <f t="shared" si="4"/>
        <v>3.6472443003151369</v>
      </c>
      <c r="T10" s="69">
        <f t="shared" si="5"/>
        <v>192350.43749999997</v>
      </c>
      <c r="U10" s="68">
        <f t="shared" si="6"/>
        <v>0</v>
      </c>
      <c r="V10" s="68">
        <f t="shared" si="7"/>
        <v>153457.80393575941</v>
      </c>
      <c r="W10" s="68">
        <f t="shared" si="8"/>
        <v>0</v>
      </c>
      <c r="X10" s="67">
        <f t="shared" si="9"/>
        <v>81478.500000000015</v>
      </c>
      <c r="Y10" s="67">
        <f t="shared" si="10"/>
        <v>0</v>
      </c>
      <c r="Z10" s="67">
        <f t="shared" si="11"/>
        <v>38250</v>
      </c>
      <c r="AA10" s="67">
        <f t="shared" si="12"/>
        <v>0</v>
      </c>
      <c r="AB10" s="63">
        <v>0</v>
      </c>
      <c r="AC10" s="67">
        <f t="shared" si="13"/>
        <v>0</v>
      </c>
      <c r="AD10" s="67">
        <f t="shared" si="14"/>
        <v>0</v>
      </c>
      <c r="AE10" s="67">
        <f t="shared" si="15"/>
        <v>0</v>
      </c>
      <c r="AF10" s="67">
        <f t="shared" si="16"/>
        <v>0</v>
      </c>
      <c r="AG10" s="67">
        <f t="shared" si="17"/>
        <v>0</v>
      </c>
      <c r="AH10" s="66">
        <f>-PV('NG AC'!$B$1,'Ext Ltg'!H10,'Ext Ltg'!K10)*'Ext Ltg'!B10</f>
        <v>29177.020637566555</v>
      </c>
      <c r="AI10" s="67">
        <f t="shared" si="18"/>
        <v>29177.020637566555</v>
      </c>
      <c r="AJ10" s="67">
        <f t="shared" si="19"/>
        <v>0</v>
      </c>
      <c r="AK10" s="66">
        <f>B10*F10*H10*'Electric AC'!$BE$1</f>
        <v>220972.61976008516</v>
      </c>
      <c r="AL10" s="67">
        <f>B10*G10*H10*'Electric AC'!$BE$33</f>
        <v>0</v>
      </c>
      <c r="AM10" s="67">
        <f>P10/F10</f>
        <v>0.19885579932720457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 t="s">
        <v>639</v>
      </c>
      <c r="B11" s="62">
        <v>0</v>
      </c>
      <c r="C11" s="62" t="s">
        <v>21</v>
      </c>
      <c r="D11" s="62" t="s">
        <v>39</v>
      </c>
      <c r="E11" s="63">
        <v>480.94</v>
      </c>
      <c r="F11" s="62">
        <v>797.70749999999998</v>
      </c>
      <c r="G11" s="62">
        <v>0</v>
      </c>
      <c r="H11" s="62">
        <v>15</v>
      </c>
      <c r="I11" s="63">
        <v>160</v>
      </c>
      <c r="J11" s="63">
        <v>0</v>
      </c>
      <c r="K11" s="63">
        <v>31</v>
      </c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636.41363505130994</v>
      </c>
      <c r="M11" s="66">
        <f>IF(D11="Annual",VLOOKUP(H11,'NG AC'!$E$4:I$43,4)*'Ext Ltg'!G11,IF(D11="Winter",VLOOKUP('Ext Ltg'!H11,'NG AC'!$E$3:$I$43,5)*'Ext Ltg'!G11,IF(D11="NA",0,0)))</f>
        <v>0</v>
      </c>
      <c r="N11" s="67">
        <f t="shared" ref="N11:N74" si="21">IF(G11&lt;0,E11,(L11/(L11+M11))*E11)</f>
        <v>480.94</v>
      </c>
      <c r="O11" s="67">
        <f t="shared" si="2"/>
        <v>0</v>
      </c>
      <c r="P11" s="67">
        <f t="shared" ref="P11:P74" si="22">IF(G11&lt;0,I11,(L11/(L11+M11))*I11)</f>
        <v>160</v>
      </c>
      <c r="Q11" s="67">
        <f t="shared" si="3"/>
        <v>0</v>
      </c>
      <c r="R11" s="68">
        <f>(L11+M11+(PV('NG AC'!$B$1,'Ext Ltg'!H11,'Ext Ltg'!K11)*-1)+'Ext Ltg'!J11)/'Ext Ltg'!E11</f>
        <v>2.0198134012274576</v>
      </c>
      <c r="S11" s="68">
        <f t="shared" si="4"/>
        <v>3.6159865627915337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>
        <f t="shared" si="9"/>
        <v>0</v>
      </c>
      <c r="Y11" s="67">
        <f t="shared" si="10"/>
        <v>0</v>
      </c>
      <c r="Z11" s="67">
        <f t="shared" si="11"/>
        <v>0</v>
      </c>
      <c r="AA11" s="67">
        <f t="shared" si="12"/>
        <v>0</v>
      </c>
      <c r="AB11" s="63">
        <v>0</v>
      </c>
      <c r="AC11" s="67">
        <f t="shared" si="13"/>
        <v>0</v>
      </c>
      <c r="AD11" s="67">
        <f t="shared" si="14"/>
        <v>0</v>
      </c>
      <c r="AE11" s="67">
        <f t="shared" si="15"/>
        <v>0</v>
      </c>
      <c r="AF11" s="67">
        <f t="shared" si="16"/>
        <v>0</v>
      </c>
      <c r="AG11" s="67">
        <f t="shared" si="17"/>
        <v>0</v>
      </c>
      <c r="AH11" s="66">
        <f>-PV('NG AC'!$B$1,'Ext Ltg'!H11,'Ext Ltg'!K11)*'Ext Ltg'!B11</f>
        <v>0</v>
      </c>
      <c r="AI11" s="67">
        <f t="shared" si="18"/>
        <v>0</v>
      </c>
      <c r="AJ11" s="67">
        <f t="shared" si="19"/>
        <v>0</v>
      </c>
      <c r="AK11" s="66">
        <f>B11*F11*H11*'Electric AC'!$BE$1</f>
        <v>0</v>
      </c>
      <c r="AL11" s="67">
        <f>B11*G11*H11*'Electric AC'!$BE$33</f>
        <v>0</v>
      </c>
      <c r="AM11" s="67">
        <f>P11/F11</f>
        <v>0.20057477208124533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 t="s">
        <v>640</v>
      </c>
      <c r="B12" s="62">
        <v>0</v>
      </c>
      <c r="C12" s="62" t="s">
        <v>21</v>
      </c>
      <c r="D12" s="62" t="s">
        <v>39</v>
      </c>
      <c r="E12" s="63">
        <v>419.68</v>
      </c>
      <c r="F12" s="62">
        <v>1029.3</v>
      </c>
      <c r="G12" s="62">
        <v>0</v>
      </c>
      <c r="H12" s="62">
        <v>15</v>
      </c>
      <c r="I12" s="63">
        <v>200</v>
      </c>
      <c r="J12" s="63">
        <v>0</v>
      </c>
      <c r="K12" s="63">
        <v>29</v>
      </c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821.17888393717408</v>
      </c>
      <c r="M12" s="66">
        <f>IF(D12="Annual",VLOOKUP(H12,'NG AC'!$E$4:I$43,4)*'Ext Ltg'!G12,IF(D12="Winter",VLOOKUP('Ext Ltg'!H12,'NG AC'!$E$3:$I$43,5)*'Ext Ltg'!G12,IF(D12="NA",0,0)))</f>
        <v>0</v>
      </c>
      <c r="N12" s="67">
        <f t="shared" si="21"/>
        <v>419.68</v>
      </c>
      <c r="O12" s="67">
        <f t="shared" si="2"/>
        <v>0</v>
      </c>
      <c r="P12" s="67">
        <f t="shared" si="22"/>
        <v>200</v>
      </c>
      <c r="Q12" s="67">
        <f t="shared" si="3"/>
        <v>0</v>
      </c>
      <c r="R12" s="68">
        <f>(L12+M12+(PV('NG AC'!$B$1,'Ext Ltg'!H12,'Ext Ltg'!K12)*-1)+'Ext Ltg'!J12)/'Ext Ltg'!E12</f>
        <v>2.7033971077785899</v>
      </c>
      <c r="S12" s="68">
        <f t="shared" si="4"/>
        <v>3.7326312906235182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>
        <f t="shared" si="9"/>
        <v>0</v>
      </c>
      <c r="Y12" s="67">
        <f t="shared" si="10"/>
        <v>0</v>
      </c>
      <c r="Z12" s="67">
        <f t="shared" si="11"/>
        <v>0</v>
      </c>
      <c r="AA12" s="67">
        <f t="shared" si="12"/>
        <v>0</v>
      </c>
      <c r="AB12" s="63">
        <v>0</v>
      </c>
      <c r="AC12" s="67">
        <f t="shared" si="13"/>
        <v>0</v>
      </c>
      <c r="AD12" s="67">
        <f t="shared" si="14"/>
        <v>0</v>
      </c>
      <c r="AE12" s="67">
        <f t="shared" si="15"/>
        <v>0</v>
      </c>
      <c r="AF12" s="67">
        <f t="shared" si="16"/>
        <v>0</v>
      </c>
      <c r="AG12" s="67">
        <f t="shared" si="17"/>
        <v>0</v>
      </c>
      <c r="AH12" s="66">
        <f>-PV('NG AC'!$B$1,'Ext Ltg'!H12,'Ext Ltg'!K12)*'Ext Ltg'!B12</f>
        <v>0</v>
      </c>
      <c r="AI12" s="67">
        <f t="shared" si="18"/>
        <v>0</v>
      </c>
      <c r="AJ12" s="67">
        <f t="shared" si="19"/>
        <v>0</v>
      </c>
      <c r="AK12" s="66">
        <f>B12*F12*H12*'Electric AC'!$BE$1</f>
        <v>0</v>
      </c>
      <c r="AL12" s="67">
        <f>B12*G12*H12*'Electric AC'!$BE$33</f>
        <v>0</v>
      </c>
      <c r="AM12" s="67">
        <f t="shared" si="20"/>
        <v>0.1943068104537064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62" t="s">
        <v>641</v>
      </c>
      <c r="B13" s="62">
        <v>0</v>
      </c>
      <c r="C13" s="62" t="s">
        <v>21</v>
      </c>
      <c r="D13" s="62" t="s">
        <v>39</v>
      </c>
      <c r="E13" s="63">
        <v>515.47</v>
      </c>
      <c r="F13" s="62">
        <v>1282.3362499999998</v>
      </c>
      <c r="G13" s="62">
        <v>0</v>
      </c>
      <c r="H13" s="62">
        <v>15</v>
      </c>
      <c r="I13" s="63">
        <v>250</v>
      </c>
      <c r="J13" s="63">
        <v>0</v>
      </c>
      <c r="K13" s="63">
        <v>18</v>
      </c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1023.052026238396</v>
      </c>
      <c r="M13" s="66">
        <f>IF(D13="Annual",VLOOKUP(H13,'NG AC'!$E$4:I$43,4)*'Ext Ltg'!G13,IF(D13="Winter",VLOOKUP('Ext Ltg'!H13,'NG AC'!$E$3:$I$43,5)*'Ext Ltg'!G13,IF(D13="NA",0,0)))</f>
        <v>0</v>
      </c>
      <c r="N13" s="67">
        <f t="shared" si="21"/>
        <v>515.47</v>
      </c>
      <c r="O13" s="67">
        <f t="shared" si="2"/>
        <v>0</v>
      </c>
      <c r="P13" s="67">
        <f t="shared" si="22"/>
        <v>250</v>
      </c>
      <c r="Q13" s="67">
        <f t="shared" si="3"/>
        <v>0</v>
      </c>
      <c r="R13" s="68">
        <f>(L13+M13+(PV('NG AC'!$B$1,'Ext Ltg'!H13,'Ext Ltg'!K13)*-1)+'Ext Ltg'!J13)/'Ext Ltg'!E13</f>
        <v>2.362049192301213</v>
      </c>
      <c r="S13" s="68">
        <f t="shared" si="4"/>
        <v>3.7201891863214396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>
        <f t="shared" si="9"/>
        <v>0</v>
      </c>
      <c r="Y13" s="67">
        <f t="shared" si="10"/>
        <v>0</v>
      </c>
      <c r="Z13" s="67">
        <f t="shared" si="11"/>
        <v>0</v>
      </c>
      <c r="AA13" s="67">
        <f t="shared" si="12"/>
        <v>0</v>
      </c>
      <c r="AB13" s="63">
        <v>0</v>
      </c>
      <c r="AC13" s="67">
        <f t="shared" si="13"/>
        <v>0</v>
      </c>
      <c r="AD13" s="67">
        <f t="shared" si="14"/>
        <v>0</v>
      </c>
      <c r="AE13" s="67">
        <f t="shared" si="15"/>
        <v>0</v>
      </c>
      <c r="AF13" s="67">
        <f t="shared" si="16"/>
        <v>0</v>
      </c>
      <c r="AG13" s="67">
        <f t="shared" si="17"/>
        <v>0</v>
      </c>
      <c r="AH13" s="66">
        <f>-PV('NG AC'!$B$1,'Ext Ltg'!H13,'Ext Ltg'!K13)*'Ext Ltg'!B13</f>
        <v>0</v>
      </c>
      <c r="AI13" s="67">
        <f t="shared" si="18"/>
        <v>0</v>
      </c>
      <c r="AJ13" s="67">
        <f t="shared" si="19"/>
        <v>0</v>
      </c>
      <c r="AK13" s="66">
        <f>B13*F13*H13*'Electric AC'!$BE$1</f>
        <v>0</v>
      </c>
      <c r="AL13" s="67">
        <f>B13*G13*H13*'Electric AC'!$BE$33</f>
        <v>0</v>
      </c>
      <c r="AM13" s="67">
        <f t="shared" si="20"/>
        <v>0.1949566660070633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62" t="s">
        <v>642</v>
      </c>
      <c r="B14" s="62">
        <v>50</v>
      </c>
      <c r="C14" s="62" t="s">
        <v>21</v>
      </c>
      <c r="D14" s="62" t="s">
        <v>39</v>
      </c>
      <c r="E14" s="63">
        <v>175</v>
      </c>
      <c r="F14" s="62">
        <v>664.75624999999991</v>
      </c>
      <c r="G14" s="62">
        <v>0</v>
      </c>
      <c r="H14" s="62">
        <v>15</v>
      </c>
      <c r="I14" s="63">
        <v>130</v>
      </c>
      <c r="J14" s="63">
        <v>0</v>
      </c>
      <c r="K14" s="63">
        <v>49</v>
      </c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530.34469587609158</v>
      </c>
      <c r="M14" s="66">
        <f>IF(D14="Annual",VLOOKUP(H14,'NG AC'!$E$4:I$43,4)*'Ext Ltg'!G14,IF(D14="Winter",VLOOKUP('Ext Ltg'!H14,'NG AC'!$E$3:$I$43,5)*'Ext Ltg'!G14,IF(D14="NA",0,0)))</f>
        <v>0</v>
      </c>
      <c r="N14" s="67">
        <f t="shared" si="21"/>
        <v>175</v>
      </c>
      <c r="O14" s="67">
        <f t="shared" si="2"/>
        <v>0</v>
      </c>
      <c r="P14" s="67">
        <f t="shared" si="22"/>
        <v>130</v>
      </c>
      <c r="Q14" s="67">
        <f t="shared" si="3"/>
        <v>0</v>
      </c>
      <c r="R14" s="68">
        <f>(L14+M14+(PV('NG AC'!$B$1,'Ext Ltg'!H14,'Ext Ltg'!K14)*-1)+'Ext Ltg'!J14)/'Ext Ltg'!E14</f>
        <v>6.0563062224470015</v>
      </c>
      <c r="S14" s="68">
        <f t="shared" si="4"/>
        <v>3.7087041669656751</v>
      </c>
      <c r="T14" s="69">
        <f t="shared" si="5"/>
        <v>33237.812499999993</v>
      </c>
      <c r="U14" s="68">
        <f t="shared" si="6"/>
        <v>0</v>
      </c>
      <c r="V14" s="68">
        <f t="shared" si="7"/>
        <v>26517.234793804579</v>
      </c>
      <c r="W14" s="68">
        <f t="shared" si="8"/>
        <v>0</v>
      </c>
      <c r="X14" s="67">
        <f t="shared" si="9"/>
        <v>8750</v>
      </c>
      <c r="Y14" s="67">
        <f t="shared" si="10"/>
        <v>0</v>
      </c>
      <c r="Z14" s="67">
        <f t="shared" si="11"/>
        <v>6500</v>
      </c>
      <c r="AA14" s="67">
        <f t="shared" si="12"/>
        <v>0</v>
      </c>
      <c r="AB14" s="63">
        <v>0</v>
      </c>
      <c r="AC14" s="67">
        <f t="shared" si="13"/>
        <v>0</v>
      </c>
      <c r="AD14" s="67">
        <f t="shared" si="14"/>
        <v>0</v>
      </c>
      <c r="AE14" s="67">
        <f t="shared" si="15"/>
        <v>0</v>
      </c>
      <c r="AF14" s="67">
        <f t="shared" si="16"/>
        <v>0</v>
      </c>
      <c r="AG14" s="67">
        <f t="shared" si="17"/>
        <v>0</v>
      </c>
      <c r="AH14" s="66">
        <f>-PV('NG AC'!$B$1,'Ext Ltg'!H14,'Ext Ltg'!K14)*'Ext Ltg'!B14</f>
        <v>26475.444652606689</v>
      </c>
      <c r="AI14" s="67">
        <f t="shared" si="18"/>
        <v>26475.444652606689</v>
      </c>
      <c r="AJ14" s="67">
        <f t="shared" si="19"/>
        <v>0</v>
      </c>
      <c r="AK14" s="66">
        <f>B14*F14*H14*'Electric AC'!$BE$1</f>
        <v>38183.674540482942</v>
      </c>
      <c r="AL14" s="67">
        <f>B14*G14*H14*'Electric AC'!$BE$33</f>
        <v>0</v>
      </c>
      <c r="AM14" s="67">
        <f t="shared" si="20"/>
        <v>0.19556040277921422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62" t="s">
        <v>643</v>
      </c>
      <c r="B15" s="62">
        <v>100</v>
      </c>
      <c r="C15" s="62" t="s">
        <v>21</v>
      </c>
      <c r="D15" s="62" t="s">
        <v>39</v>
      </c>
      <c r="E15" s="63">
        <v>371</v>
      </c>
      <c r="F15" s="62">
        <v>711.9325</v>
      </c>
      <c r="G15" s="62">
        <v>0</v>
      </c>
      <c r="H15" s="62">
        <v>15</v>
      </c>
      <c r="I15" s="63">
        <v>140</v>
      </c>
      <c r="J15" s="63">
        <v>0</v>
      </c>
      <c r="K15" s="63">
        <v>31</v>
      </c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567.98206138987882</v>
      </c>
      <c r="M15" s="66">
        <f>IF(D15="Annual",VLOOKUP(H15,'NG AC'!$E$4:I$43,4)*'Ext Ltg'!G15,IF(D15="Winter",VLOOKUP('Ext Ltg'!H15,'NG AC'!$E$3:$I$43,5)*'Ext Ltg'!G15,IF(D15="NA",0,0)))</f>
        <v>0</v>
      </c>
      <c r="N15" s="67">
        <f t="shared" si="21"/>
        <v>371</v>
      </c>
      <c r="O15" s="67">
        <f t="shared" si="2"/>
        <v>0</v>
      </c>
      <c r="P15" s="67">
        <f t="shared" si="22"/>
        <v>140</v>
      </c>
      <c r="Q15" s="67">
        <f t="shared" si="3"/>
        <v>0</v>
      </c>
      <c r="R15" s="68">
        <f>(L15+M15+(PV('NG AC'!$B$1,'Ext Ltg'!H15,'Ext Ltg'!K15)*-1)+'Ext Ltg'!J15)/'Ext Ltg'!E15</f>
        <v>2.4339015728434021</v>
      </c>
      <c r="S15" s="68">
        <f t="shared" si="4"/>
        <v>3.6881952038303822</v>
      </c>
      <c r="T15" s="69">
        <f t="shared" si="5"/>
        <v>71193.25</v>
      </c>
      <c r="U15" s="68">
        <f t="shared" si="6"/>
        <v>0</v>
      </c>
      <c r="V15" s="68">
        <f t="shared" si="7"/>
        <v>56798.20613898788</v>
      </c>
      <c r="W15" s="68">
        <f t="shared" si="8"/>
        <v>0</v>
      </c>
      <c r="X15" s="67">
        <f t="shared" si="9"/>
        <v>37100</v>
      </c>
      <c r="Y15" s="67">
        <f t="shared" si="10"/>
        <v>0</v>
      </c>
      <c r="Z15" s="67">
        <f t="shared" si="11"/>
        <v>14000</v>
      </c>
      <c r="AA15" s="67">
        <f t="shared" si="12"/>
        <v>0</v>
      </c>
      <c r="AB15" s="63">
        <v>0</v>
      </c>
      <c r="AC15" s="67">
        <f t="shared" si="13"/>
        <v>0</v>
      </c>
      <c r="AD15" s="67">
        <f t="shared" si="14"/>
        <v>0</v>
      </c>
      <c r="AE15" s="67">
        <f t="shared" si="15"/>
        <v>0</v>
      </c>
      <c r="AF15" s="67">
        <f t="shared" si="16"/>
        <v>0</v>
      </c>
      <c r="AG15" s="67">
        <f t="shared" si="17"/>
        <v>0</v>
      </c>
      <c r="AH15" s="66">
        <f>-PV('NG AC'!$B$1,'Ext Ltg'!H15,'Ext Ltg'!K15)*'Ext Ltg'!B15</f>
        <v>33499.54221350234</v>
      </c>
      <c r="AI15" s="67">
        <f t="shared" si="18"/>
        <v>33499.54221350234</v>
      </c>
      <c r="AJ15" s="67">
        <f t="shared" si="19"/>
        <v>0</v>
      </c>
      <c r="AK15" s="66">
        <f>B15*F15*H15*'Electric AC'!$BE$1</f>
        <v>81786.967402840906</v>
      </c>
      <c r="AL15" s="67">
        <f>B15*G15*H15*'Electric AC'!$BE$33</f>
        <v>0</v>
      </c>
      <c r="AM15" s="67">
        <f t="shared" si="20"/>
        <v>0.1966478563627872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62" t="s">
        <v>644</v>
      </c>
      <c r="B16" s="62">
        <v>150</v>
      </c>
      <c r="C16" s="62" t="s">
        <v>21</v>
      </c>
      <c r="D16" s="62" t="s">
        <v>39</v>
      </c>
      <c r="E16" s="63">
        <v>372.48</v>
      </c>
      <c r="F16" s="62">
        <v>896.34875</v>
      </c>
      <c r="G16" s="62">
        <v>0</v>
      </c>
      <c r="H16" s="62">
        <v>15</v>
      </c>
      <c r="I16" s="63">
        <v>175</v>
      </c>
      <c r="J16" s="63">
        <v>0</v>
      </c>
      <c r="K16" s="63">
        <v>29</v>
      </c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715.10994476195583</v>
      </c>
      <c r="M16" s="66">
        <f>IF(D16="Annual",VLOOKUP(H16,'NG AC'!$E$4:I$43,4)*'Ext Ltg'!G16,IF(D16="Winter",VLOOKUP('Ext Ltg'!H16,'NG AC'!$E$3:$I$43,5)*'Ext Ltg'!G16,IF(D16="NA",0,0)))</f>
        <v>0</v>
      </c>
      <c r="N16" s="67">
        <f t="shared" si="21"/>
        <v>372.48</v>
      </c>
      <c r="O16" s="67">
        <f t="shared" si="2"/>
        <v>0</v>
      </c>
      <c r="P16" s="67">
        <f t="shared" si="22"/>
        <v>175</v>
      </c>
      <c r="Q16" s="67">
        <f t="shared" si="3"/>
        <v>0</v>
      </c>
      <c r="R16" s="68">
        <f>(L16+M16+(PV('NG AC'!$B$1,'Ext Ltg'!H16,'Ext Ltg'!K16)*-1)+'Ext Ltg'!J16)/'Ext Ltg'!E16</f>
        <v>2.7612026391143152</v>
      </c>
      <c r="S16" s="68">
        <f t="shared" si="4"/>
        <v>3.7148568559062634</v>
      </c>
      <c r="T16" s="69">
        <f t="shared" si="5"/>
        <v>134452.3125</v>
      </c>
      <c r="U16" s="68">
        <f t="shared" si="6"/>
        <v>0</v>
      </c>
      <c r="V16" s="68">
        <f t="shared" si="7"/>
        <v>107266.49171429337</v>
      </c>
      <c r="W16" s="68">
        <f t="shared" si="8"/>
        <v>0</v>
      </c>
      <c r="X16" s="67">
        <f t="shared" si="9"/>
        <v>55872</v>
      </c>
      <c r="Y16" s="67">
        <f t="shared" si="10"/>
        <v>0</v>
      </c>
      <c r="Z16" s="67">
        <f t="shared" si="11"/>
        <v>26250</v>
      </c>
      <c r="AA16" s="67">
        <f t="shared" si="12"/>
        <v>0</v>
      </c>
      <c r="AB16" s="63">
        <v>0</v>
      </c>
      <c r="AC16" s="67">
        <f t="shared" si="13"/>
        <v>0</v>
      </c>
      <c r="AD16" s="67">
        <f t="shared" si="14"/>
        <v>0</v>
      </c>
      <c r="AE16" s="67">
        <f t="shared" si="15"/>
        <v>0</v>
      </c>
      <c r="AF16" s="67">
        <f t="shared" si="16"/>
        <v>0</v>
      </c>
      <c r="AG16" s="67">
        <f t="shared" si="17"/>
        <v>0</v>
      </c>
      <c r="AH16" s="66">
        <f>-PV('NG AC'!$B$1,'Ext Ltg'!H16,'Ext Ltg'!K16)*'Ext Ltg'!B16</f>
        <v>47007.422138301663</v>
      </c>
      <c r="AI16" s="67">
        <f t="shared" si="18"/>
        <v>47007.422138301663</v>
      </c>
      <c r="AJ16" s="67">
        <f t="shared" si="19"/>
        <v>0</v>
      </c>
      <c r="AK16" s="66">
        <f>B16*F16*H16*'Electric AC'!$BE$1</f>
        <v>154459.12217343747</v>
      </c>
      <c r="AL16" s="67">
        <f>B16*G16*H16*'Electric AC'!$BE$33</f>
        <v>0</v>
      </c>
      <c r="AM16" s="67">
        <f t="shared" si="20"/>
        <v>0.19523650811137963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62" t="s">
        <v>645</v>
      </c>
      <c r="B17" s="62">
        <v>200</v>
      </c>
      <c r="C17" s="62" t="s">
        <v>21</v>
      </c>
      <c r="D17" s="62" t="s">
        <v>39</v>
      </c>
      <c r="E17" s="63">
        <v>1198.8</v>
      </c>
      <c r="F17" s="62">
        <v>3057</v>
      </c>
      <c r="G17" s="62">
        <v>0</v>
      </c>
      <c r="H17" s="62">
        <v>15</v>
      </c>
      <c r="I17" s="63">
        <v>610</v>
      </c>
      <c r="J17" s="63">
        <v>0</v>
      </c>
      <c r="K17" s="63">
        <v>58</v>
      </c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2438.8845314251835</v>
      </c>
      <c r="M17" s="66">
        <f>IF(D17="Annual",VLOOKUP(H17,'NG AC'!$E$4:I$43,4)*'Ext Ltg'!G17,IF(D17="Winter",VLOOKUP('Ext Ltg'!H17,'NG AC'!$E$3:$I$43,5)*'Ext Ltg'!G17,IF(D17="NA",0,0)))</f>
        <v>0</v>
      </c>
      <c r="N17" s="67">
        <f t="shared" si="21"/>
        <v>1198.8</v>
      </c>
      <c r="O17" s="67">
        <f t="shared" si="2"/>
        <v>0</v>
      </c>
      <c r="P17" s="67">
        <f t="shared" si="22"/>
        <v>610</v>
      </c>
      <c r="Q17" s="67">
        <f t="shared" si="3"/>
        <v>0</v>
      </c>
      <c r="R17" s="68">
        <f>(L17+M17+(PV('NG AC'!$B$1,'Ext Ltg'!H17,'Ext Ltg'!K17)*-1)+'Ext Ltg'!J17)/'Ext Ltg'!E17</f>
        <v>2.5572657323455728</v>
      </c>
      <c r="S17" s="68">
        <f t="shared" si="4"/>
        <v>3.6347012390837303</v>
      </c>
      <c r="T17" s="69">
        <f t="shared" si="5"/>
        <v>611400</v>
      </c>
      <c r="U17" s="68">
        <f t="shared" si="6"/>
        <v>0</v>
      </c>
      <c r="V17" s="68">
        <f t="shared" si="7"/>
        <v>487776.9062850367</v>
      </c>
      <c r="W17" s="68">
        <f t="shared" si="8"/>
        <v>0</v>
      </c>
      <c r="X17" s="67">
        <f t="shared" si="9"/>
        <v>239760</v>
      </c>
      <c r="Y17" s="67">
        <f t="shared" si="10"/>
        <v>0</v>
      </c>
      <c r="Z17" s="67">
        <f t="shared" si="11"/>
        <v>122000</v>
      </c>
      <c r="AA17" s="67">
        <f t="shared" si="12"/>
        <v>0</v>
      </c>
      <c r="AB17" s="63">
        <v>0</v>
      </c>
      <c r="AC17" s="67">
        <f t="shared" si="13"/>
        <v>0</v>
      </c>
      <c r="AD17" s="67">
        <f t="shared" si="14"/>
        <v>0</v>
      </c>
      <c r="AE17" s="67">
        <f t="shared" si="15"/>
        <v>0</v>
      </c>
      <c r="AF17" s="67">
        <f t="shared" si="16"/>
        <v>0</v>
      </c>
      <c r="AG17" s="67">
        <f t="shared" si="17"/>
        <v>0</v>
      </c>
      <c r="AH17" s="66">
        <f>-PV('NG AC'!$B$1,'Ext Ltg'!H17,'Ext Ltg'!K17)*'Ext Ltg'!B17</f>
        <v>125353.12570213778</v>
      </c>
      <c r="AI17" s="67">
        <f t="shared" si="18"/>
        <v>125353.12570213778</v>
      </c>
      <c r="AJ17" s="67">
        <f t="shared" si="19"/>
        <v>0</v>
      </c>
      <c r="AK17" s="66">
        <f>B17*F17*H17*'Electric AC'!$BE$1</f>
        <v>702377.70954545448</v>
      </c>
      <c r="AL17" s="67">
        <f>B17*G17*H17*'Electric AC'!$BE$33</f>
        <v>0</v>
      </c>
      <c r="AM17" s="67">
        <f t="shared" si="20"/>
        <v>0.1995420346745175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62" t="s">
        <v>646</v>
      </c>
      <c r="B18" s="62">
        <v>6000</v>
      </c>
      <c r="C18" s="62" t="s">
        <v>21</v>
      </c>
      <c r="D18" s="62" t="s">
        <v>39</v>
      </c>
      <c r="E18" s="63">
        <v>24</v>
      </c>
      <c r="F18" s="62">
        <v>125</v>
      </c>
      <c r="G18" s="62">
        <v>0</v>
      </c>
      <c r="H18" s="62">
        <v>15</v>
      </c>
      <c r="I18" s="63">
        <v>17</v>
      </c>
      <c r="J18" s="63">
        <v>0</v>
      </c>
      <c r="K18" s="63">
        <v>0</v>
      </c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99.725406093604164</v>
      </c>
      <c r="M18" s="66">
        <f>IF(D18="Annual",VLOOKUP(H18,'NG AC'!$E$4:I$43,4)*'Ext Ltg'!G18,IF(D18="Winter",VLOOKUP('Ext Ltg'!H18,'NG AC'!$E$3:$I$43,5)*'Ext Ltg'!G18,IF(D18="NA",0,0)))</f>
        <v>0</v>
      </c>
      <c r="N18" s="67">
        <f t="shared" si="21"/>
        <v>24</v>
      </c>
      <c r="O18" s="67">
        <f t="shared" si="2"/>
        <v>0</v>
      </c>
      <c r="P18" s="67">
        <f t="shared" si="22"/>
        <v>17</v>
      </c>
      <c r="Q18" s="67">
        <f t="shared" si="3"/>
        <v>0</v>
      </c>
      <c r="R18" s="68">
        <f>(L18+M18+(PV('NG AC'!$B$1,'Ext Ltg'!H18,'Ext Ltg'!K18)*-1)+'Ext Ltg'!J18)/'Ext Ltg'!E18</f>
        <v>4.1552252539001735</v>
      </c>
      <c r="S18" s="68">
        <f t="shared" si="4"/>
        <v>5.332909416770276</v>
      </c>
      <c r="T18" s="69">
        <f t="shared" si="5"/>
        <v>750000</v>
      </c>
      <c r="U18" s="68">
        <f t="shared" si="6"/>
        <v>0</v>
      </c>
      <c r="V18" s="68">
        <f t="shared" si="7"/>
        <v>598352.43656162499</v>
      </c>
      <c r="W18" s="68">
        <f t="shared" si="8"/>
        <v>0</v>
      </c>
      <c r="X18" s="67">
        <f t="shared" si="9"/>
        <v>144000</v>
      </c>
      <c r="Y18" s="67">
        <f t="shared" si="10"/>
        <v>0</v>
      </c>
      <c r="Z18" s="67">
        <f t="shared" si="11"/>
        <v>102000</v>
      </c>
      <c r="AA18" s="67">
        <f t="shared" si="12"/>
        <v>0</v>
      </c>
      <c r="AB18" s="63">
        <v>0</v>
      </c>
      <c r="AC18" s="67">
        <f t="shared" si="13"/>
        <v>0</v>
      </c>
      <c r="AD18" s="67">
        <f t="shared" si="14"/>
        <v>0</v>
      </c>
      <c r="AE18" s="67">
        <f t="shared" si="15"/>
        <v>0</v>
      </c>
      <c r="AF18" s="67">
        <f t="shared" si="16"/>
        <v>0</v>
      </c>
      <c r="AG18" s="67">
        <f t="shared" si="17"/>
        <v>0</v>
      </c>
      <c r="AH18" s="66">
        <f>-PV('NG AC'!$B$1,'Ext Ltg'!H18,'Ext Ltg'!K18)*'Ext Ltg'!B18</f>
        <v>0</v>
      </c>
      <c r="AI18" s="67">
        <f t="shared" si="18"/>
        <v>0</v>
      </c>
      <c r="AJ18" s="67">
        <f t="shared" si="19"/>
        <v>0</v>
      </c>
      <c r="AK18" s="66">
        <f>B18*F18*H18*'Electric AC'!$BE$1</f>
        <v>861601.70454545447</v>
      </c>
      <c r="AL18" s="67">
        <f>B18*G18*H18*'Electric AC'!$BE$33</f>
        <v>0</v>
      </c>
      <c r="AM18" s="67">
        <f t="shared" si="20"/>
        <v>0.13600000000000001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/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AC'!$E$4:I$43,4)*'Ext Ltg'!G19,IF(D19="Winter",VLOOKUP('Ext Ltg'!H19,'NG AC'!$E$3:$I$43,5)*'Ext Ltg'!G19,IF(D19="NA",0,0)))</f>
        <v>0</v>
      </c>
      <c r="N19" s="67" t="e">
        <f t="shared" si="21"/>
        <v>#DIV/0!</v>
      </c>
      <c r="O19" s="67" t="e">
        <f t="shared" si="2"/>
        <v>#DIV/0!</v>
      </c>
      <c r="P19" s="67" t="e">
        <f t="shared" si="22"/>
        <v>#DIV/0!</v>
      </c>
      <c r="Q19" s="67" t="e">
        <f t="shared" si="3"/>
        <v>#DIV/0!</v>
      </c>
      <c r="R19" s="68" t="e">
        <f>(L19+M19+(PV('NG AC'!$B$1,'Ext Ltg'!H19,'Ext Ltg'!K19)*-1)+'Ext Ltg'!J19)/'Ext Ltg'!E19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3"/>
        <v>#DIV/0!</v>
      </c>
      <c r="AD19" s="67" t="e">
        <f t="shared" si="14"/>
        <v>#DIV/0!</v>
      </c>
      <c r="AE19" s="67">
        <f t="shared" si="15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AC'!$B$1,'Ext Ltg'!H19,'Ext Ltg'!K19)*'Ext Ltg'!B19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/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AC'!$E$4:I$43,4)*'Ext Ltg'!G20,IF(D20="Winter",VLOOKUP('Ext Ltg'!H20,'NG AC'!$E$3:$I$43,5)*'Ext Ltg'!G20,IF(D20="NA",0,0)))</f>
        <v>0</v>
      </c>
      <c r="N20" s="67" t="e">
        <f t="shared" si="21"/>
        <v>#DIV/0!</v>
      </c>
      <c r="O20" s="67" t="e">
        <f t="shared" si="2"/>
        <v>#DIV/0!</v>
      </c>
      <c r="P20" s="67" t="e">
        <f t="shared" si="22"/>
        <v>#DIV/0!</v>
      </c>
      <c r="Q20" s="67" t="e">
        <f t="shared" si="3"/>
        <v>#DIV/0!</v>
      </c>
      <c r="R20" s="68" t="e">
        <f>(L20+M20+(PV('NG AC'!$B$1,'Ext Ltg'!H20,'Ext Ltg'!K20)*-1)+'Ext Ltg'!J20)/'Ext Ltg'!E20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3"/>
        <v>#DIV/0!</v>
      </c>
      <c r="AD20" s="67" t="e">
        <f t="shared" si="14"/>
        <v>#DIV/0!</v>
      </c>
      <c r="AE20" s="67">
        <f t="shared" si="15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AC'!$B$1,'Ext Ltg'!H20,'Ext Ltg'!K20)*'Ext Ltg'!B20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/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AC'!$E$4:I$43,4)*'Ext Ltg'!G21,IF(D21="Winter",VLOOKUP('Ext Ltg'!H21,'NG AC'!$E$3:$I$43,5)*'Ext Ltg'!G21,IF(D21="NA",0,0)))</f>
        <v>0</v>
      </c>
      <c r="N21" s="67" t="e">
        <f t="shared" si="21"/>
        <v>#DIV/0!</v>
      </c>
      <c r="O21" s="67" t="e">
        <f t="shared" si="2"/>
        <v>#DIV/0!</v>
      </c>
      <c r="P21" s="67" t="e">
        <f t="shared" si="22"/>
        <v>#DIV/0!</v>
      </c>
      <c r="Q21" s="67" t="e">
        <f t="shared" si="3"/>
        <v>#DIV/0!</v>
      </c>
      <c r="R21" s="68" t="e">
        <f>(L21+M21+(PV('NG AC'!$B$1,'Ext Ltg'!H21,'Ext Ltg'!K21)*-1)+'Ext Ltg'!J21)/'Ext Ltg'!E21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3"/>
        <v>#DIV/0!</v>
      </c>
      <c r="AD21" s="67" t="e">
        <f t="shared" si="14"/>
        <v>#DIV/0!</v>
      </c>
      <c r="AE21" s="67">
        <f t="shared" si="15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AC'!$B$1,'Ext Ltg'!H21,'Ext Ltg'!K21)*'Ext Ltg'!B21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/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AC'!$E$4:I$43,4)*'Ext Ltg'!G22,IF(D22="Winter",VLOOKUP('Ext Ltg'!H22,'NG AC'!$E$3:$I$43,5)*'Ext Ltg'!G22,IF(D22="NA",0,0)))</f>
        <v>0</v>
      </c>
      <c r="N22" s="67" t="e">
        <f t="shared" si="21"/>
        <v>#DIV/0!</v>
      </c>
      <c r="O22" s="67" t="e">
        <f t="shared" si="2"/>
        <v>#DIV/0!</v>
      </c>
      <c r="P22" s="67" t="e">
        <f t="shared" si="22"/>
        <v>#DIV/0!</v>
      </c>
      <c r="Q22" s="67" t="e">
        <f t="shared" si="3"/>
        <v>#DIV/0!</v>
      </c>
      <c r="R22" s="68" t="e">
        <f>(L22+M22+(PV('NG AC'!$B$1,'Ext Ltg'!H22,'Ext Ltg'!K22)*-1)+'Ext Ltg'!J22)/'Ext Ltg'!E22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3"/>
        <v>#DIV/0!</v>
      </c>
      <c r="AD22" s="67" t="e">
        <f t="shared" si="14"/>
        <v>#DIV/0!</v>
      </c>
      <c r="AE22" s="67">
        <f t="shared" si="15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AC'!$B$1,'Ext Ltg'!H22,'Ext Ltg'!K22)*'Ext Ltg'!B22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/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AC'!$E$4:I$43,4)*'Ext Ltg'!G23,IF(D23="Winter",VLOOKUP('Ext Ltg'!H23,'NG AC'!$E$3:$I$43,5)*'Ext Ltg'!G23,IF(D23="NA",0,0)))</f>
        <v>0</v>
      </c>
      <c r="N23" s="67" t="e">
        <f t="shared" si="21"/>
        <v>#DIV/0!</v>
      </c>
      <c r="O23" s="67" t="e">
        <f t="shared" si="2"/>
        <v>#DIV/0!</v>
      </c>
      <c r="P23" s="67" t="e">
        <f t="shared" si="22"/>
        <v>#DIV/0!</v>
      </c>
      <c r="Q23" s="67" t="e">
        <f t="shared" si="3"/>
        <v>#DIV/0!</v>
      </c>
      <c r="R23" s="68" t="e">
        <f>(L23+M23+(PV('NG AC'!$B$1,'Ext Ltg'!H23,'Ext Ltg'!K23)*-1)+'Ext Ltg'!J23)/'Ext Ltg'!E23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3"/>
        <v>#DIV/0!</v>
      </c>
      <c r="AD23" s="67" t="e">
        <f t="shared" si="14"/>
        <v>#DIV/0!</v>
      </c>
      <c r="AE23" s="67">
        <f t="shared" si="15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AC'!$B$1,'Ext Ltg'!H23,'Ext Ltg'!K23)*'Ext Ltg'!B23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62"/>
      <c r="B24" s="62"/>
      <c r="C24" s="62"/>
      <c r="D24" s="62"/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AC'!$E$4:I$43,4)*'Ext Ltg'!G24,IF(D24="Winter",VLOOKUP('Ext Ltg'!H24,'NG AC'!$E$3:$I$43,5)*'Ext Ltg'!G24,IF(D24="NA",0,0)))</f>
        <v>0</v>
      </c>
      <c r="N24" s="67" t="e">
        <f t="shared" si="21"/>
        <v>#DIV/0!</v>
      </c>
      <c r="O24" s="67" t="e">
        <f t="shared" si="2"/>
        <v>#DIV/0!</v>
      </c>
      <c r="P24" s="67" t="e">
        <f t="shared" si="22"/>
        <v>#DIV/0!</v>
      </c>
      <c r="Q24" s="67" t="e">
        <f t="shared" si="3"/>
        <v>#DIV/0!</v>
      </c>
      <c r="R24" s="68" t="e">
        <f>(L24+M24+(PV('NG AC'!$B$1,'Ext Ltg'!H24,'Ext Ltg'!K24)*-1)+'Ext Ltg'!J24)/'Ext Ltg'!E24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3"/>
        <v>#DIV/0!</v>
      </c>
      <c r="AD24" s="67" t="e">
        <f t="shared" si="14"/>
        <v>#DIV/0!</v>
      </c>
      <c r="AE24" s="67">
        <f t="shared" si="15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AC'!$B$1,'Ext Ltg'!H24,'Ext Ltg'!K24)*'Ext Ltg'!B24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/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AC'!$E$4:I$43,4)*'Ext Ltg'!G25,IF(D25="Winter",VLOOKUP('Ext Ltg'!H25,'NG AC'!$E$3:$I$43,5)*'Ext Ltg'!G25,IF(D25="NA",0,0)))</f>
        <v>0</v>
      </c>
      <c r="N25" s="67" t="e">
        <f t="shared" si="21"/>
        <v>#DIV/0!</v>
      </c>
      <c r="O25" s="67" t="e">
        <f t="shared" si="2"/>
        <v>#DIV/0!</v>
      </c>
      <c r="P25" s="67" t="e">
        <f t="shared" si="22"/>
        <v>#DIV/0!</v>
      </c>
      <c r="Q25" s="67" t="e">
        <f t="shared" si="3"/>
        <v>#DIV/0!</v>
      </c>
      <c r="R25" s="68" t="e">
        <f>(L25+M25+(PV('NG AC'!$B$1,'Ext Ltg'!H25,'Ext Ltg'!K25)*-1)+'Ext Ltg'!J25)/'Ext Ltg'!E25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3"/>
        <v>#DIV/0!</v>
      </c>
      <c r="AD25" s="67" t="e">
        <f t="shared" si="14"/>
        <v>#DIV/0!</v>
      </c>
      <c r="AE25" s="67">
        <f t="shared" si="15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AC'!$B$1,'Ext Ltg'!H25,'Ext Ltg'!K25)*'Ext Ltg'!B25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/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AC'!$E$4:I$43,4)*'Ext Ltg'!G26,IF(D26="Winter",VLOOKUP('Ext Ltg'!H26,'NG AC'!$E$3:$I$43,5)*'Ext Ltg'!G26,IF(D26="NA",0,0)))</f>
        <v>0</v>
      </c>
      <c r="N26" s="67" t="e">
        <f t="shared" si="21"/>
        <v>#DIV/0!</v>
      </c>
      <c r="O26" s="67" t="e">
        <f t="shared" si="2"/>
        <v>#DIV/0!</v>
      </c>
      <c r="P26" s="67" t="e">
        <f t="shared" si="22"/>
        <v>#DIV/0!</v>
      </c>
      <c r="Q26" s="67" t="e">
        <f t="shared" si="3"/>
        <v>#DIV/0!</v>
      </c>
      <c r="R26" s="68" t="e">
        <f>(L26+M26+(PV('NG AC'!$B$1,'Ext Ltg'!H26,'Ext Ltg'!K26)*-1)+'Ext Ltg'!J26)/'Ext Ltg'!E26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3"/>
        <v>#DIV/0!</v>
      </c>
      <c r="AD26" s="67" t="e">
        <f t="shared" si="14"/>
        <v>#DIV/0!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AC'!$B$1,'Ext Ltg'!H26,'Ext Ltg'!K26)*'Ext Ltg'!B26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/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AC'!$E$4:I$43,4)*'Ext Ltg'!G27,IF(D27="Winter",VLOOKUP('Ext Ltg'!H27,'NG AC'!$E$3:$I$43,5)*'Ext Ltg'!G27,IF(D27="NA",0,0)))</f>
        <v>0</v>
      </c>
      <c r="N27" s="67" t="e">
        <f t="shared" si="21"/>
        <v>#DIV/0!</v>
      </c>
      <c r="O27" s="67" t="e">
        <f t="shared" si="2"/>
        <v>#DIV/0!</v>
      </c>
      <c r="P27" s="67" t="e">
        <f t="shared" si="22"/>
        <v>#DIV/0!</v>
      </c>
      <c r="Q27" s="67" t="e">
        <f t="shared" si="3"/>
        <v>#DIV/0!</v>
      </c>
      <c r="R27" s="68" t="e">
        <f>(L27+M27+(PV('NG AC'!$B$1,'Ext Ltg'!H27,'Ext Ltg'!K27)*-1)+'Ext Ltg'!J27)/'Ext Ltg'!E27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3"/>
        <v>#DIV/0!</v>
      </c>
      <c r="AD27" s="67" t="e">
        <f t="shared" si="14"/>
        <v>#DIV/0!</v>
      </c>
      <c r="AE27" s="67">
        <f t="shared" si="15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AC'!$B$1,'Ext Ltg'!H27,'Ext Ltg'!K27)*'Ext Ltg'!B27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/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AC'!$E$4:I$43,4)*'Ext Ltg'!G28,IF(D28="Winter",VLOOKUP('Ext Ltg'!H28,'NG AC'!$E$3:$I$43,5)*'Ext Ltg'!G28,IF(D28="NA",0,0)))</f>
        <v>0</v>
      </c>
      <c r="N28" s="67" t="e">
        <f t="shared" si="21"/>
        <v>#DIV/0!</v>
      </c>
      <c r="O28" s="67" t="e">
        <f t="shared" si="2"/>
        <v>#DIV/0!</v>
      </c>
      <c r="P28" s="67" t="e">
        <f t="shared" si="22"/>
        <v>#DIV/0!</v>
      </c>
      <c r="Q28" s="67" t="e">
        <f t="shared" si="3"/>
        <v>#DIV/0!</v>
      </c>
      <c r="R28" s="68" t="e">
        <f>(L28+M28+(PV('NG AC'!$B$1,'Ext Ltg'!H28,'Ext Ltg'!K28)*-1)+'Ext Ltg'!J28)/'Ext Ltg'!E28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3"/>
        <v>#DIV/0!</v>
      </c>
      <c r="AD28" s="67" t="e">
        <f t="shared" si="14"/>
        <v>#DIV/0!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AC'!$B$1,'Ext Ltg'!H28,'Ext Ltg'!K28)*'Ext Ltg'!B28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/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AC'!$E$4:I$43,4)*'Ext Ltg'!G29,IF(D29="Winter",VLOOKUP('Ext Ltg'!H29,'NG AC'!$E$3:$I$43,5)*'Ext Ltg'!G29,IF(D29="NA",0,0)))</f>
        <v>0</v>
      </c>
      <c r="N29" s="67" t="e">
        <f t="shared" si="21"/>
        <v>#DIV/0!</v>
      </c>
      <c r="O29" s="67" t="e">
        <f t="shared" si="2"/>
        <v>#DIV/0!</v>
      </c>
      <c r="P29" s="67" t="e">
        <f t="shared" si="22"/>
        <v>#DIV/0!</v>
      </c>
      <c r="Q29" s="67" t="e">
        <f t="shared" si="3"/>
        <v>#DIV/0!</v>
      </c>
      <c r="R29" s="68" t="e">
        <f>(L29+M29+(PV('NG AC'!$B$1,'Ext Ltg'!H29,'Ext Ltg'!K29)*-1)+'Ext Ltg'!J29)/'Ext Ltg'!E29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3"/>
        <v>#DIV/0!</v>
      </c>
      <c r="AD29" s="67" t="e">
        <f t="shared" si="14"/>
        <v>#DIV/0!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AC'!$B$1,'Ext Ltg'!H29,'Ext Ltg'!K29)*'Ext Ltg'!B29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/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AC'!$E$4:I$43,4)*'Ext Ltg'!G30,IF(D30="Winter",VLOOKUP('Ext Ltg'!H30,'NG AC'!$E$3:$I$43,5)*'Ext Ltg'!G30,IF(D30="NA",0,0)))</f>
        <v>0</v>
      </c>
      <c r="N30" s="67" t="e">
        <f t="shared" si="21"/>
        <v>#DIV/0!</v>
      </c>
      <c r="O30" s="67" t="e">
        <f t="shared" si="2"/>
        <v>#DIV/0!</v>
      </c>
      <c r="P30" s="67" t="e">
        <f t="shared" si="22"/>
        <v>#DIV/0!</v>
      </c>
      <c r="Q30" s="67" t="e">
        <f t="shared" si="3"/>
        <v>#DIV/0!</v>
      </c>
      <c r="R30" s="68" t="e">
        <f>(L30+M30+(PV('NG AC'!$B$1,'Ext Ltg'!H30,'Ext Ltg'!K30)*-1)+'Ext Ltg'!J30)/'Ext Ltg'!E30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3"/>
        <v>#DIV/0!</v>
      </c>
      <c r="AD30" s="67" t="e">
        <f t="shared" si="14"/>
        <v>#DIV/0!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AC'!$B$1,'Ext Ltg'!H30,'Ext Ltg'!K30)*'Ext Ltg'!B30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AC'!$E$4:I$43,4)*'Ext Ltg'!G31,IF(D31="Winter",VLOOKUP('Ext Ltg'!H31,'NG AC'!$E$3:$I$43,5)*'Ext Ltg'!G31,IF(D31="NA",0,0)))</f>
        <v>0</v>
      </c>
      <c r="N31" s="67" t="e">
        <f t="shared" si="21"/>
        <v>#DIV/0!</v>
      </c>
      <c r="O31" s="67" t="e">
        <f t="shared" si="2"/>
        <v>#DIV/0!</v>
      </c>
      <c r="P31" s="67" t="e">
        <f t="shared" si="22"/>
        <v>#DIV/0!</v>
      </c>
      <c r="Q31" s="67" t="e">
        <f t="shared" si="3"/>
        <v>#DIV/0!</v>
      </c>
      <c r="R31" s="68" t="e">
        <f>(L31+M31+(PV('NG AC'!$B$1,'Ext Ltg'!H31,'Ext Ltg'!K31)*-1)+'Ext Ltg'!J31)/'Ext Ltg'!E31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3"/>
        <v>#DIV/0!</v>
      </c>
      <c r="AD31" s="67" t="e">
        <f t="shared" si="14"/>
        <v>#DIV/0!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AC'!$B$1,'Ext Ltg'!H31,'Ext Ltg'!K31)*'Ext Ltg'!B31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AC'!$E$4:I$43,4)*'Ext Ltg'!G32,IF(D32="Winter",VLOOKUP('Ext Ltg'!H32,'NG AC'!$E$3:$I$43,5)*'Ext Ltg'!G32,IF(D32="NA",0,0)))</f>
        <v>0</v>
      </c>
      <c r="N32" s="67" t="e">
        <f t="shared" si="21"/>
        <v>#DIV/0!</v>
      </c>
      <c r="O32" s="67" t="e">
        <f t="shared" si="2"/>
        <v>#DIV/0!</v>
      </c>
      <c r="P32" s="67" t="e">
        <f t="shared" si="22"/>
        <v>#DIV/0!</v>
      </c>
      <c r="Q32" s="67" t="e">
        <f t="shared" si="3"/>
        <v>#DIV/0!</v>
      </c>
      <c r="R32" s="68" t="e">
        <f>(L32+M32+(PV('NG AC'!$B$1,'Ext Ltg'!H32,'Ext Ltg'!K32)*-1)+'Ext Ltg'!J32)/'Ext Ltg'!E32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3"/>
        <v>#DIV/0!</v>
      </c>
      <c r="AD32" s="67" t="e">
        <f t="shared" si="14"/>
        <v>#DIV/0!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AC'!$B$1,'Ext Ltg'!H32,'Ext Ltg'!K32)*'Ext Ltg'!B32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AC'!$E$4:I$43,4)*'Ext Ltg'!G33,IF(D33="Winter",VLOOKUP('Ext Ltg'!H33,'NG AC'!$E$3:$I$43,5)*'Ext Ltg'!G33,IF(D33="NA",0,0)))</f>
        <v>0</v>
      </c>
      <c r="N33" s="67" t="e">
        <f t="shared" si="21"/>
        <v>#DIV/0!</v>
      </c>
      <c r="O33" s="67" t="e">
        <f t="shared" si="2"/>
        <v>#DIV/0!</v>
      </c>
      <c r="P33" s="67" t="e">
        <f t="shared" si="22"/>
        <v>#DIV/0!</v>
      </c>
      <c r="Q33" s="67" t="e">
        <f t="shared" si="3"/>
        <v>#DIV/0!</v>
      </c>
      <c r="R33" s="68" t="e">
        <f>(L33+M33+(PV('NG AC'!$B$1,'Ext Ltg'!H33,'Ext Ltg'!K33)*-1)+'Ext Ltg'!J33)/'Ext Ltg'!E33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3"/>
        <v>#DIV/0!</v>
      </c>
      <c r="AD33" s="67" t="e">
        <f t="shared" si="14"/>
        <v>#DIV/0!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AC'!$B$1,'Ext Ltg'!H33,'Ext Ltg'!K33)*'Ext Ltg'!B33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AC'!$E$4:I$43,4)*'Ext Ltg'!G34,IF(D34="Winter",VLOOKUP('Ext Ltg'!H34,'NG AC'!$E$3:$I$43,5)*'Ext Ltg'!G34,IF(D34="NA",0,0)))</f>
        <v>0</v>
      </c>
      <c r="N34" s="67" t="e">
        <f t="shared" si="21"/>
        <v>#DIV/0!</v>
      </c>
      <c r="O34" s="67" t="e">
        <f t="shared" si="2"/>
        <v>#DIV/0!</v>
      </c>
      <c r="P34" s="67" t="e">
        <f t="shared" si="22"/>
        <v>#DIV/0!</v>
      </c>
      <c r="Q34" s="67" t="e">
        <f t="shared" si="3"/>
        <v>#DIV/0!</v>
      </c>
      <c r="R34" s="68" t="e">
        <f>(L34+M34+(PV('NG AC'!$B$1,'Ext Ltg'!H34,'Ext Ltg'!K34)*-1)+'Ext Ltg'!J34)/'Ext Ltg'!E34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3"/>
        <v>#DIV/0!</v>
      </c>
      <c r="AD34" s="67" t="e">
        <f t="shared" si="14"/>
        <v>#DIV/0!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AC'!$B$1,'Ext Ltg'!H34,'Ext Ltg'!K34)*'Ext Ltg'!B34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AC'!$E$4:I$43,4)*'Ext Ltg'!G35,IF(D35="Winter",VLOOKUP('Ext Ltg'!H35,'NG AC'!$E$3:$I$43,5)*'Ext Ltg'!G35,IF(D35="NA",0,0)))</f>
        <v>0</v>
      </c>
      <c r="N35" s="67" t="e">
        <f t="shared" si="21"/>
        <v>#DIV/0!</v>
      </c>
      <c r="O35" s="67" t="e">
        <f t="shared" si="2"/>
        <v>#DIV/0!</v>
      </c>
      <c r="P35" s="67" t="e">
        <f t="shared" si="22"/>
        <v>#DIV/0!</v>
      </c>
      <c r="Q35" s="67" t="e">
        <f t="shared" si="3"/>
        <v>#DIV/0!</v>
      </c>
      <c r="R35" s="68" t="e">
        <f>(L35+M35+(PV('NG AC'!$B$1,'Ext Ltg'!H35,'Ext Ltg'!K35)*-1)+'Ext Ltg'!J35)/'Ext Ltg'!E35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3"/>
        <v>#DIV/0!</v>
      </c>
      <c r="AD35" s="67" t="e">
        <f t="shared" si="14"/>
        <v>#DIV/0!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AC'!$B$1,'Ext Ltg'!H35,'Ext Ltg'!K35)*'Ext Ltg'!B35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AC'!$E$4:I$43,4)*'Ext Ltg'!G36,IF(D36="Winter",VLOOKUP('Ext Ltg'!H36,'NG AC'!$E$3:$I$43,5)*'Ext Ltg'!G36,IF(D36="NA",0,0)))</f>
        <v>0</v>
      </c>
      <c r="N36" s="67" t="e">
        <f t="shared" si="21"/>
        <v>#DIV/0!</v>
      </c>
      <c r="O36" s="67" t="e">
        <f t="shared" si="2"/>
        <v>#DIV/0!</v>
      </c>
      <c r="P36" s="67" t="e">
        <f t="shared" si="22"/>
        <v>#DIV/0!</v>
      </c>
      <c r="Q36" s="67" t="e">
        <f t="shared" si="3"/>
        <v>#DIV/0!</v>
      </c>
      <c r="R36" s="68" t="e">
        <f>(L36+M36+(PV('NG AC'!$B$1,'Ext Ltg'!H36,'Ext Ltg'!K36)*-1)+'Ext Ltg'!J36)/'Ext Ltg'!E36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AC'!$B$1,'Ext Ltg'!H36,'Ext Ltg'!K36)*'Ext Ltg'!B36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AC'!$E$4:I$43,4)*'Ext Ltg'!G37,IF(D37="Winter",VLOOKUP('Ext Ltg'!H37,'NG AC'!$E$3:$I$43,5)*'Ext Ltg'!G37,IF(D37="NA",0,0)))</f>
        <v>0</v>
      </c>
      <c r="N37" s="67" t="e">
        <f t="shared" si="21"/>
        <v>#DIV/0!</v>
      </c>
      <c r="O37" s="67" t="e">
        <f t="shared" si="2"/>
        <v>#DIV/0!</v>
      </c>
      <c r="P37" s="67" t="e">
        <f t="shared" si="22"/>
        <v>#DIV/0!</v>
      </c>
      <c r="Q37" s="67" t="e">
        <f t="shared" si="3"/>
        <v>#DIV/0!</v>
      </c>
      <c r="R37" s="68" t="e">
        <f>(L37+M37+(PV('NG AC'!$B$1,'Ext Ltg'!H37,'Ext Ltg'!K37)*-1)+'Ext Ltg'!J37)/'Ext Ltg'!E37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3"/>
        <v>#DIV/0!</v>
      </c>
      <c r="AD37" s="67" t="e">
        <f t="shared" si="14"/>
        <v>#DIV/0!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AC'!$B$1,'Ext Ltg'!H37,'Ext Ltg'!K37)*'Ext Ltg'!B37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AC'!$E$4:I$43,4)*'Ext Ltg'!G38,IF(D38="Winter",VLOOKUP('Ext Ltg'!H38,'NG AC'!$E$3:$I$43,5)*'Ext Ltg'!G38,IF(D38="NA",0,0)))</f>
        <v>0</v>
      </c>
      <c r="N38" s="67" t="e">
        <f t="shared" si="21"/>
        <v>#DIV/0!</v>
      </c>
      <c r="O38" s="67" t="e">
        <f t="shared" si="2"/>
        <v>#DIV/0!</v>
      </c>
      <c r="P38" s="67" t="e">
        <f t="shared" si="22"/>
        <v>#DIV/0!</v>
      </c>
      <c r="Q38" s="67" t="e">
        <f t="shared" si="3"/>
        <v>#DIV/0!</v>
      </c>
      <c r="R38" s="68" t="e">
        <f>(L38+M38+(PV('NG AC'!$B$1,'Ext Ltg'!H38,'Ext Ltg'!K38)*-1)+'Ext Ltg'!J38)/'Ext Ltg'!E38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3"/>
        <v>#DIV/0!</v>
      </c>
      <c r="AD38" s="67" t="e">
        <f t="shared" si="14"/>
        <v>#DIV/0!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AC'!$B$1,'Ext Ltg'!H38,'Ext Ltg'!K38)*'Ext Ltg'!B38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AC'!$E$4:I$43,4)*'Ext Ltg'!G39,IF(D39="Winter",VLOOKUP('Ext Ltg'!H39,'NG AC'!$E$3:$I$43,5)*'Ext Ltg'!G39,IF(D39="NA",0,0)))</f>
        <v>0</v>
      </c>
      <c r="N39" s="67" t="e">
        <f t="shared" si="21"/>
        <v>#DIV/0!</v>
      </c>
      <c r="O39" s="67" t="e">
        <f t="shared" si="2"/>
        <v>#DIV/0!</v>
      </c>
      <c r="P39" s="67" t="e">
        <f t="shared" si="22"/>
        <v>#DIV/0!</v>
      </c>
      <c r="Q39" s="67" t="e">
        <f t="shared" si="3"/>
        <v>#DIV/0!</v>
      </c>
      <c r="R39" s="68" t="e">
        <f>(L39+M39+(PV('NG AC'!$B$1,'Ext Ltg'!H39,'Ext Ltg'!K39)*-1)+'Ext Ltg'!J39)/'Ext Ltg'!E39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3"/>
        <v>#DIV/0!</v>
      </c>
      <c r="AD39" s="67" t="e">
        <f t="shared" si="14"/>
        <v>#DIV/0!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AC'!$B$1,'Ext Ltg'!H39,'Ext Ltg'!K39)*'Ext Ltg'!B39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AC'!$E$4:I$43,4)*'Ext Ltg'!G40,IF(D40="Winter",VLOOKUP('Ext Ltg'!H40,'NG AC'!$E$3:$I$43,5)*'Ext Ltg'!G40,IF(D40="NA",0,0)))</f>
        <v>0</v>
      </c>
      <c r="N40" s="67" t="e">
        <f t="shared" si="21"/>
        <v>#DIV/0!</v>
      </c>
      <c r="O40" s="67" t="e">
        <f t="shared" si="2"/>
        <v>#DIV/0!</v>
      </c>
      <c r="P40" s="67" t="e">
        <f t="shared" si="22"/>
        <v>#DIV/0!</v>
      </c>
      <c r="Q40" s="67" t="e">
        <f t="shared" si="3"/>
        <v>#DIV/0!</v>
      </c>
      <c r="R40" s="68" t="e">
        <f>(L40+M40+(PV('NG AC'!$B$1,'Ext Ltg'!H40,'Ext Ltg'!K40)*-1)+'Ext Ltg'!J40)/'Ext Ltg'!E40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3"/>
        <v>#DIV/0!</v>
      </c>
      <c r="AD40" s="67" t="e">
        <f t="shared" si="14"/>
        <v>#DIV/0!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AC'!$B$1,'Ext Ltg'!H40,'Ext Ltg'!K40)*'Ext Ltg'!B40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AC'!$E$4:I$43,4)*'Ext Ltg'!G41,IF(D41="Winter",VLOOKUP('Ext Ltg'!H41,'NG AC'!$E$3:$I$43,5)*'Ext Ltg'!G41,IF(D41="NA",0,0)))</f>
        <v>0</v>
      </c>
      <c r="N41" s="67" t="e">
        <f t="shared" si="21"/>
        <v>#DIV/0!</v>
      </c>
      <c r="O41" s="67" t="e">
        <f t="shared" si="2"/>
        <v>#DIV/0!</v>
      </c>
      <c r="P41" s="67" t="e">
        <f t="shared" si="22"/>
        <v>#DIV/0!</v>
      </c>
      <c r="Q41" s="67" t="e">
        <f t="shared" si="3"/>
        <v>#DIV/0!</v>
      </c>
      <c r="R41" s="68" t="e">
        <f>(L41+M41+(PV('NG AC'!$B$1,'Ext Ltg'!H41,'Ext Ltg'!K41)*-1)+'Ext Ltg'!J41)/'Ext Ltg'!E41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AC'!$B$1,'Ext Ltg'!H41,'Ext Ltg'!K41)*'Ext Ltg'!B41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AC'!$E$4:I$43,4)*'Ext Ltg'!G42,IF(D42="Winter",VLOOKUP('Ext Ltg'!H42,'NG AC'!$E$3:$I$43,5)*'Ext Ltg'!G42,IF(D42="NA",0,0)))</f>
        <v>0</v>
      </c>
      <c r="N42" s="67" t="e">
        <f t="shared" si="21"/>
        <v>#DIV/0!</v>
      </c>
      <c r="O42" s="67" t="e">
        <f t="shared" si="2"/>
        <v>#DIV/0!</v>
      </c>
      <c r="P42" s="67" t="e">
        <f t="shared" si="22"/>
        <v>#DIV/0!</v>
      </c>
      <c r="Q42" s="67" t="e">
        <f t="shared" si="3"/>
        <v>#DIV/0!</v>
      </c>
      <c r="R42" s="68" t="e">
        <f>(L42+M42+(PV('NG AC'!$B$1,'Ext Ltg'!H42,'Ext Ltg'!K42)*-1)+'Ext Ltg'!J42)/'Ext Ltg'!E42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3"/>
        <v>#DIV/0!</v>
      </c>
      <c r="AD42" s="67" t="e">
        <f t="shared" si="14"/>
        <v>#DIV/0!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AC'!$B$1,'Ext Ltg'!H42,'Ext Ltg'!K42)*'Ext Ltg'!B42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AC'!$E$4:I$43,4)*'Ext Ltg'!G43,IF(D43="Winter",VLOOKUP('Ext Ltg'!H43,'NG AC'!$E$3:$I$43,5)*'Ext Ltg'!G43,IF(D43="NA",0,0)))</f>
        <v>0</v>
      </c>
      <c r="N43" s="67" t="e">
        <f t="shared" si="21"/>
        <v>#DIV/0!</v>
      </c>
      <c r="O43" s="67" t="e">
        <f t="shared" si="2"/>
        <v>#DIV/0!</v>
      </c>
      <c r="P43" s="67" t="e">
        <f t="shared" si="22"/>
        <v>#DIV/0!</v>
      </c>
      <c r="Q43" s="67" t="e">
        <f t="shared" si="3"/>
        <v>#DIV/0!</v>
      </c>
      <c r="R43" s="68" t="e">
        <f>(L43+M43+(PV('NG AC'!$B$1,'Ext Ltg'!H43,'Ext Ltg'!K43)*-1)+'Ext Ltg'!J43)/'Ext Ltg'!E43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3"/>
        <v>#DIV/0!</v>
      </c>
      <c r="AD43" s="67" t="e">
        <f t="shared" si="14"/>
        <v>#DIV/0!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AC'!$B$1,'Ext Ltg'!H43,'Ext Ltg'!K43)*'Ext Ltg'!B43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AC'!$E$4:I$43,4)*'Ext Ltg'!G44,IF(D44="Winter",VLOOKUP('Ext Ltg'!H44,'NG AC'!$E$3:$I$43,5)*'Ext Ltg'!G44,IF(D44="NA",0,0)))</f>
        <v>0</v>
      </c>
      <c r="N44" s="67" t="e">
        <f t="shared" si="21"/>
        <v>#DIV/0!</v>
      </c>
      <c r="O44" s="67" t="e">
        <f t="shared" si="2"/>
        <v>#DIV/0!</v>
      </c>
      <c r="P44" s="67" t="e">
        <f t="shared" si="22"/>
        <v>#DIV/0!</v>
      </c>
      <c r="Q44" s="67" t="e">
        <f t="shared" si="3"/>
        <v>#DIV/0!</v>
      </c>
      <c r="R44" s="68" t="e">
        <f>(L44+M44+(PV('NG AC'!$B$1,'Ext Ltg'!H44,'Ext Ltg'!K44)*-1)+'Ext Ltg'!J44)/'Ext Ltg'!E44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AC'!$B$1,'Ext Ltg'!H44,'Ext Ltg'!K44)*'Ext Ltg'!B44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AC'!$E$4:I$43,4)*'Ext Ltg'!G45,IF(D45="Winter",VLOOKUP('Ext Ltg'!H45,'NG AC'!$E$3:$I$43,5)*'Ext Ltg'!G45,IF(D45="NA",0,0)))</f>
        <v>0</v>
      </c>
      <c r="N45" s="67" t="e">
        <f t="shared" si="21"/>
        <v>#DIV/0!</v>
      </c>
      <c r="O45" s="67" t="e">
        <f t="shared" si="2"/>
        <v>#DIV/0!</v>
      </c>
      <c r="P45" s="67" t="e">
        <f t="shared" si="22"/>
        <v>#DIV/0!</v>
      </c>
      <c r="Q45" s="67" t="e">
        <f t="shared" si="3"/>
        <v>#DIV/0!</v>
      </c>
      <c r="R45" s="68" t="e">
        <f>(L45+M45+(PV('NG AC'!$B$1,'Ext Ltg'!H45,'Ext Ltg'!K45)*-1)+'Ext Ltg'!J45)/'Ext Ltg'!E45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3"/>
        <v>#DIV/0!</v>
      </c>
      <c r="AD45" s="67" t="e">
        <f t="shared" si="14"/>
        <v>#DIV/0!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AC'!$B$1,'Ext Ltg'!H45,'Ext Ltg'!K45)*'Ext Ltg'!B45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AC'!$E$4:I$43,4)*'Ext Ltg'!G46,IF(D46="Winter",VLOOKUP('Ext Ltg'!H46,'NG AC'!$E$3:$I$43,5)*'Ext Ltg'!G46,IF(D46="NA",0,0)))</f>
        <v>0</v>
      </c>
      <c r="N46" s="67" t="e">
        <f t="shared" si="21"/>
        <v>#DIV/0!</v>
      </c>
      <c r="O46" s="67" t="e">
        <f t="shared" si="2"/>
        <v>#DIV/0!</v>
      </c>
      <c r="P46" s="67" t="e">
        <f t="shared" si="22"/>
        <v>#DIV/0!</v>
      </c>
      <c r="Q46" s="67" t="e">
        <f t="shared" si="3"/>
        <v>#DIV/0!</v>
      </c>
      <c r="R46" s="68" t="e">
        <f>(L46+M46+(PV('NG AC'!$B$1,'Ext Ltg'!H46,'Ext Ltg'!K46)*-1)+'Ext Ltg'!J46)/'Ext Ltg'!E46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3"/>
        <v>#DIV/0!</v>
      </c>
      <c r="AD46" s="67" t="e">
        <f t="shared" si="14"/>
        <v>#DIV/0!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AC'!$B$1,'Ext Ltg'!H46,'Ext Ltg'!K46)*'Ext Ltg'!B46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AC'!$E$4:I$43,4)*'Ext Ltg'!G47,IF(D47="Winter",VLOOKUP('Ext Ltg'!H47,'NG AC'!$E$3:$I$43,5)*'Ext Ltg'!G47,IF(D47="NA",0,0)))</f>
        <v>0</v>
      </c>
      <c r="N47" s="67" t="e">
        <f t="shared" si="21"/>
        <v>#DIV/0!</v>
      </c>
      <c r="O47" s="67" t="e">
        <f t="shared" si="2"/>
        <v>#DIV/0!</v>
      </c>
      <c r="P47" s="67" t="e">
        <f t="shared" si="22"/>
        <v>#DIV/0!</v>
      </c>
      <c r="Q47" s="67" t="e">
        <f t="shared" si="3"/>
        <v>#DIV/0!</v>
      </c>
      <c r="R47" s="68" t="e">
        <f>(L47+M47+(PV('NG AC'!$B$1,'Ext Ltg'!H47,'Ext Ltg'!K47)*-1)+'Ext Ltg'!J47)/'Ext Ltg'!E47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3"/>
        <v>#DIV/0!</v>
      </c>
      <c r="AD47" s="67" t="e">
        <f t="shared" si="14"/>
        <v>#DIV/0!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AC'!$B$1,'Ext Ltg'!H47,'Ext Ltg'!K47)*'Ext Ltg'!B47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AC'!$E$4:I$43,4)*'Ext Ltg'!G48,IF(D48="Winter",VLOOKUP('Ext Ltg'!H48,'NG AC'!$E$3:$I$43,5)*'Ext Ltg'!G48,IF(D48="NA",0,0)))</f>
        <v>0</v>
      </c>
      <c r="N48" s="67" t="e">
        <f t="shared" si="21"/>
        <v>#DIV/0!</v>
      </c>
      <c r="O48" s="67" t="e">
        <f t="shared" si="2"/>
        <v>#DIV/0!</v>
      </c>
      <c r="P48" s="67" t="e">
        <f t="shared" si="22"/>
        <v>#DIV/0!</v>
      </c>
      <c r="Q48" s="67" t="e">
        <f t="shared" si="3"/>
        <v>#DIV/0!</v>
      </c>
      <c r="R48" s="68" t="e">
        <f>(L48+M48+(PV('NG AC'!$B$1,'Ext Ltg'!H48,'Ext Ltg'!K48)*-1)+'Ext Ltg'!J48)/'Ext Ltg'!E48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AC'!$B$1,'Ext Ltg'!H48,'Ext Ltg'!K48)*'Ext Ltg'!B48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AC'!$E$4:I$43,4)*'Ext Ltg'!G49,IF(D49="Winter",VLOOKUP('Ext Ltg'!H49,'NG AC'!$E$3:$I$43,5)*'Ext Ltg'!G49,IF(D49="NA",0,0)))</f>
        <v>0</v>
      </c>
      <c r="N49" s="67" t="e">
        <f t="shared" si="21"/>
        <v>#DIV/0!</v>
      </c>
      <c r="O49" s="67" t="e">
        <f t="shared" si="2"/>
        <v>#DIV/0!</v>
      </c>
      <c r="P49" s="67" t="e">
        <f t="shared" si="22"/>
        <v>#DIV/0!</v>
      </c>
      <c r="Q49" s="67" t="e">
        <f t="shared" si="3"/>
        <v>#DIV/0!</v>
      </c>
      <c r="R49" s="68" t="e">
        <f>(L49+M49+(PV('NG AC'!$B$1,'Ext Ltg'!H49,'Ext Ltg'!K49)*-1)+'Ext Ltg'!J49)/'Ext Ltg'!E49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3"/>
        <v>#DIV/0!</v>
      </c>
      <c r="AD49" s="67" t="e">
        <f t="shared" si="14"/>
        <v>#DIV/0!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AC'!$B$1,'Ext Ltg'!H49,'Ext Ltg'!K49)*'Ext Ltg'!B49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AC'!$E$4:I$43,4)*'Ext Ltg'!G50,IF(D50="Winter",VLOOKUP('Ext Ltg'!H50,'NG AC'!$E$3:$I$43,5)*'Ext Ltg'!G50,IF(D50="NA",0,0)))</f>
        <v>0</v>
      </c>
      <c r="N50" s="67" t="e">
        <f t="shared" si="21"/>
        <v>#DIV/0!</v>
      </c>
      <c r="O50" s="67" t="e">
        <f t="shared" si="2"/>
        <v>#DIV/0!</v>
      </c>
      <c r="P50" s="67" t="e">
        <f t="shared" si="22"/>
        <v>#DIV/0!</v>
      </c>
      <c r="Q50" s="67" t="e">
        <f t="shared" si="3"/>
        <v>#DIV/0!</v>
      </c>
      <c r="R50" s="68" t="e">
        <f>(L50+M50+(PV('NG AC'!$B$1,'Ext Ltg'!H50,'Ext Ltg'!K50)*-1)+'Ext Ltg'!J50)/'Ext Ltg'!E50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AC'!$B$1,'Ext Ltg'!H50,'Ext Ltg'!K50)*'Ext Ltg'!B50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AC'!$E$4:I$43,4)*'Ext Ltg'!G51,IF(D51="Winter",VLOOKUP('Ext Ltg'!H51,'NG AC'!$E$3:$I$43,5)*'Ext Ltg'!G51,IF(D51="NA",0,0)))</f>
        <v>0</v>
      </c>
      <c r="N51" s="67" t="e">
        <f t="shared" si="21"/>
        <v>#DIV/0!</v>
      </c>
      <c r="O51" s="67" t="e">
        <f t="shared" si="2"/>
        <v>#DIV/0!</v>
      </c>
      <c r="P51" s="67" t="e">
        <f t="shared" si="22"/>
        <v>#DIV/0!</v>
      </c>
      <c r="Q51" s="67" t="e">
        <f t="shared" si="3"/>
        <v>#DIV/0!</v>
      </c>
      <c r="R51" s="68" t="e">
        <f>(L51+M51+(PV('NG AC'!$B$1,'Ext Ltg'!H51,'Ext Ltg'!K51)*-1)+'Ext Ltg'!J51)/'Ext Ltg'!E51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AC'!$B$1,'Ext Ltg'!H51,'Ext Ltg'!K51)*'Ext Ltg'!B51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AC'!$E$4:I$43,4)*'Ext Ltg'!G52,IF(D52="Winter",VLOOKUP('Ext Ltg'!H52,'NG AC'!$E$3:$I$43,5)*'Ext Ltg'!G52,IF(D52="NA",0,0)))</f>
        <v>0</v>
      </c>
      <c r="N52" s="67" t="e">
        <f t="shared" si="21"/>
        <v>#DIV/0!</v>
      </c>
      <c r="O52" s="67" t="e">
        <f t="shared" si="2"/>
        <v>#DIV/0!</v>
      </c>
      <c r="P52" s="67" t="e">
        <f t="shared" si="22"/>
        <v>#DIV/0!</v>
      </c>
      <c r="Q52" s="67" t="e">
        <f t="shared" si="3"/>
        <v>#DIV/0!</v>
      </c>
      <c r="R52" s="68" t="e">
        <f>(L52+M52+(PV('NG AC'!$B$1,'Ext Ltg'!H52,'Ext Ltg'!K52)*-1)+'Ext Ltg'!J52)/'Ext Ltg'!E52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3"/>
        <v>#DIV/0!</v>
      </c>
      <c r="AD52" s="67" t="e">
        <f t="shared" si="14"/>
        <v>#DIV/0!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AC'!$B$1,'Ext Ltg'!H52,'Ext Ltg'!K52)*'Ext Ltg'!B52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AC'!$E$4:I$43,4)*'Ext Ltg'!G53,IF(D53="Winter",VLOOKUP('Ext Ltg'!H53,'NG AC'!$E$3:$I$43,5)*'Ext Ltg'!G53,IF(D53="NA",0,0)))</f>
        <v>0</v>
      </c>
      <c r="N53" s="67" t="e">
        <f t="shared" si="21"/>
        <v>#DIV/0!</v>
      </c>
      <c r="O53" s="67" t="e">
        <f t="shared" si="2"/>
        <v>#DIV/0!</v>
      </c>
      <c r="P53" s="67" t="e">
        <f t="shared" si="22"/>
        <v>#DIV/0!</v>
      </c>
      <c r="Q53" s="67" t="e">
        <f t="shared" si="3"/>
        <v>#DIV/0!</v>
      </c>
      <c r="R53" s="68" t="e">
        <f>(L53+M53+(PV('NG AC'!$B$1,'Ext Ltg'!H53,'Ext Ltg'!K53)*-1)+'Ext Ltg'!J53)/'Ext Ltg'!E53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3"/>
        <v>#DIV/0!</v>
      </c>
      <c r="AD53" s="67" t="e">
        <f t="shared" si="14"/>
        <v>#DIV/0!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AC'!$B$1,'Ext Ltg'!H53,'Ext Ltg'!K53)*'Ext Ltg'!B53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AC'!$E$4:I$43,4)*'Ext Ltg'!G54,IF(D54="Winter",VLOOKUP('Ext Ltg'!H54,'NG AC'!$E$3:$I$43,5)*'Ext Ltg'!G54,IF(D54="NA",0,0)))</f>
        <v>0</v>
      </c>
      <c r="N54" s="67" t="e">
        <f t="shared" si="21"/>
        <v>#DIV/0!</v>
      </c>
      <c r="O54" s="67" t="e">
        <f t="shared" si="2"/>
        <v>#DIV/0!</v>
      </c>
      <c r="P54" s="67" t="e">
        <f t="shared" si="22"/>
        <v>#DIV/0!</v>
      </c>
      <c r="Q54" s="67" t="e">
        <f t="shared" si="3"/>
        <v>#DIV/0!</v>
      </c>
      <c r="R54" s="68" t="e">
        <f>(L54+M54+(PV('NG AC'!$B$1,'Ext Ltg'!H54,'Ext Ltg'!K54)*-1)+'Ext Ltg'!J54)/'Ext Ltg'!E54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AC'!$B$1,'Ext Ltg'!H54,'Ext Ltg'!K54)*'Ext Ltg'!B54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AC'!$E$4:I$43,4)*'Ext Ltg'!G55,IF(D55="Winter",VLOOKUP('Ext Ltg'!H55,'NG AC'!$E$3:$I$43,5)*'Ext Ltg'!G55,IF(D55="NA",0,0)))</f>
        <v>0</v>
      </c>
      <c r="N55" s="67" t="e">
        <f t="shared" si="21"/>
        <v>#DIV/0!</v>
      </c>
      <c r="O55" s="67" t="e">
        <f t="shared" si="2"/>
        <v>#DIV/0!</v>
      </c>
      <c r="P55" s="67" t="e">
        <f t="shared" si="22"/>
        <v>#DIV/0!</v>
      </c>
      <c r="Q55" s="67" t="e">
        <f t="shared" si="3"/>
        <v>#DIV/0!</v>
      </c>
      <c r="R55" s="68" t="e">
        <f>(L55+M55+(PV('NG AC'!$B$1,'Ext Ltg'!H55,'Ext Ltg'!K55)*-1)+'Ext Ltg'!J55)/'Ext Ltg'!E55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3"/>
        <v>#DIV/0!</v>
      </c>
      <c r="AD55" s="67" t="e">
        <f t="shared" si="14"/>
        <v>#DIV/0!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AC'!$B$1,'Ext Ltg'!H55,'Ext Ltg'!K55)*'Ext Ltg'!B55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AC'!$E$4:I$43,4)*'Ext Ltg'!G56,IF(D56="Winter",VLOOKUP('Ext Ltg'!H56,'NG AC'!$E$3:$I$43,5)*'Ext Ltg'!G56,IF(D56="NA",0,0)))</f>
        <v>0</v>
      </c>
      <c r="N56" s="67" t="e">
        <f t="shared" si="21"/>
        <v>#DIV/0!</v>
      </c>
      <c r="O56" s="67" t="e">
        <f t="shared" si="2"/>
        <v>#DIV/0!</v>
      </c>
      <c r="P56" s="67" t="e">
        <f t="shared" si="22"/>
        <v>#DIV/0!</v>
      </c>
      <c r="Q56" s="67" t="e">
        <f t="shared" si="3"/>
        <v>#DIV/0!</v>
      </c>
      <c r="R56" s="68" t="e">
        <f>(L56+M56+(PV('NG AC'!$B$1,'Ext Ltg'!H56,'Ext Ltg'!K56)*-1)+'Ext Ltg'!J56)/'Ext Ltg'!E56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AC'!$B$1,'Ext Ltg'!H56,'Ext Ltg'!K56)*'Ext Ltg'!B56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AC'!$E$4:I$43,4)*'Ext Ltg'!G57,IF(D57="Winter",VLOOKUP('Ext Ltg'!H57,'NG AC'!$E$3:$I$43,5)*'Ext Ltg'!G57,IF(D57="NA",0,0)))</f>
        <v>0</v>
      </c>
      <c r="N57" s="67" t="e">
        <f t="shared" si="21"/>
        <v>#DIV/0!</v>
      </c>
      <c r="O57" s="67" t="e">
        <f t="shared" si="2"/>
        <v>#DIV/0!</v>
      </c>
      <c r="P57" s="67" t="e">
        <f t="shared" si="22"/>
        <v>#DIV/0!</v>
      </c>
      <c r="Q57" s="67" t="e">
        <f t="shared" si="3"/>
        <v>#DIV/0!</v>
      </c>
      <c r="R57" s="68" t="e">
        <f>(L57+M57+(PV('NG AC'!$B$1,'Ext Ltg'!H57,'Ext Ltg'!K57)*-1)+'Ext Ltg'!J57)/'Ext Ltg'!E57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3"/>
        <v>#DIV/0!</v>
      </c>
      <c r="AD57" s="67" t="e">
        <f t="shared" si="14"/>
        <v>#DIV/0!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AC'!$B$1,'Ext Ltg'!H57,'Ext Ltg'!K57)*'Ext Ltg'!B57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AC'!$E$4:I$43,4)*'Ext Ltg'!G58,IF(D58="Winter",VLOOKUP('Ext Ltg'!H58,'NG AC'!$E$3:$I$43,5)*'Ext Ltg'!G58,IF(D58="NA",0,0)))</f>
        <v>0</v>
      </c>
      <c r="N58" s="67" t="e">
        <f t="shared" si="21"/>
        <v>#DIV/0!</v>
      </c>
      <c r="O58" s="67" t="e">
        <f t="shared" si="2"/>
        <v>#DIV/0!</v>
      </c>
      <c r="P58" s="67" t="e">
        <f t="shared" si="22"/>
        <v>#DIV/0!</v>
      </c>
      <c r="Q58" s="67" t="e">
        <f t="shared" si="3"/>
        <v>#DIV/0!</v>
      </c>
      <c r="R58" s="68" t="e">
        <f>(L58+M58+(PV('NG AC'!$B$1,'Ext Ltg'!H58,'Ext Ltg'!K58)*-1)+'Ext Ltg'!J58)/'Ext Ltg'!E58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3"/>
        <v>#DIV/0!</v>
      </c>
      <c r="AD58" s="67" t="e">
        <f t="shared" si="14"/>
        <v>#DIV/0!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AC'!$B$1,'Ext Ltg'!H58,'Ext Ltg'!K58)*'Ext Ltg'!B58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AC'!$E$4:I$43,4)*'Ext Ltg'!G59,IF(D59="Winter",VLOOKUP('Ext Ltg'!H59,'NG AC'!$E$3:$I$43,5)*'Ext Ltg'!G59,IF(D59="NA",0,0)))</f>
        <v>0</v>
      </c>
      <c r="N59" s="67" t="e">
        <f t="shared" si="21"/>
        <v>#DIV/0!</v>
      </c>
      <c r="O59" s="67" t="e">
        <f t="shared" si="2"/>
        <v>#DIV/0!</v>
      </c>
      <c r="P59" s="67" t="e">
        <f t="shared" si="22"/>
        <v>#DIV/0!</v>
      </c>
      <c r="Q59" s="67" t="e">
        <f t="shared" si="3"/>
        <v>#DIV/0!</v>
      </c>
      <c r="R59" s="68" t="e">
        <f>(L59+M59+(PV('NG AC'!$B$1,'Ext Ltg'!H59,'Ext Ltg'!K59)*-1)+'Ext Ltg'!J59)/'Ext Ltg'!E59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AC'!$B$1,'Ext Ltg'!H59,'Ext Ltg'!K59)*'Ext Ltg'!B59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AC'!$E$4:I$43,4)*'Ext Ltg'!G60,IF(D60="Winter",VLOOKUP('Ext Ltg'!H60,'NG AC'!$E$3:$I$43,5)*'Ext Ltg'!G60,IF(D60="NA",0,0)))</f>
        <v>0</v>
      </c>
      <c r="N60" s="67" t="e">
        <f t="shared" si="21"/>
        <v>#DIV/0!</v>
      </c>
      <c r="O60" s="67" t="e">
        <f t="shared" si="2"/>
        <v>#DIV/0!</v>
      </c>
      <c r="P60" s="67" t="e">
        <f t="shared" si="22"/>
        <v>#DIV/0!</v>
      </c>
      <c r="Q60" s="67" t="e">
        <f t="shared" si="3"/>
        <v>#DIV/0!</v>
      </c>
      <c r="R60" s="68" t="e">
        <f>(L60+M60+(PV('NG AC'!$B$1,'Ext Ltg'!H60,'Ext Ltg'!K60)*-1)+'Ext Ltg'!J60)/'Ext Ltg'!E60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AC'!$B$1,'Ext Ltg'!H60,'Ext Ltg'!K60)*'Ext Ltg'!B60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AC'!$E$4:I$43,4)*'Ext Ltg'!G61,IF(D61="Winter",VLOOKUP('Ext Ltg'!H61,'NG AC'!$E$3:$I$43,5)*'Ext Ltg'!G61,IF(D61="NA",0,0)))</f>
        <v>0</v>
      </c>
      <c r="N61" s="67" t="e">
        <f t="shared" si="21"/>
        <v>#DIV/0!</v>
      </c>
      <c r="O61" s="67" t="e">
        <f t="shared" si="2"/>
        <v>#DIV/0!</v>
      </c>
      <c r="P61" s="67" t="e">
        <f t="shared" si="22"/>
        <v>#DIV/0!</v>
      </c>
      <c r="Q61" s="67" t="e">
        <f t="shared" si="3"/>
        <v>#DIV/0!</v>
      </c>
      <c r="R61" s="68" t="e">
        <f>(L61+M61+(PV('NG AC'!$B$1,'Ext Ltg'!H61,'Ext Ltg'!K61)*-1)+'Ext Ltg'!J61)/'Ext Ltg'!E61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AC'!$B$1,'Ext Ltg'!H61,'Ext Ltg'!K61)*'Ext Ltg'!B61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AC'!$E$4:I$43,4)*'Ext Ltg'!G62,IF(D62="Winter",VLOOKUP('Ext Ltg'!H62,'NG AC'!$E$3:$I$43,5)*'Ext Ltg'!G62,IF(D62="NA",0,0)))</f>
        <v>0</v>
      </c>
      <c r="N62" s="67" t="e">
        <f t="shared" si="21"/>
        <v>#DIV/0!</v>
      </c>
      <c r="O62" s="67" t="e">
        <f t="shared" si="2"/>
        <v>#DIV/0!</v>
      </c>
      <c r="P62" s="67" t="e">
        <f t="shared" si="22"/>
        <v>#DIV/0!</v>
      </c>
      <c r="Q62" s="67" t="e">
        <f t="shared" si="3"/>
        <v>#DIV/0!</v>
      </c>
      <c r="R62" s="68" t="e">
        <f>(L62+M62+(PV('NG AC'!$B$1,'Ext Ltg'!H62,'Ext Ltg'!K62)*-1)+'Ext Ltg'!J62)/'Ext Ltg'!E62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AC'!$B$1,'Ext Ltg'!H62,'Ext Ltg'!K62)*'Ext Ltg'!B62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AC'!$E$4:I$43,4)*'Ext Ltg'!G63,IF(D63="Winter",VLOOKUP('Ext Ltg'!H63,'NG AC'!$E$3:$I$43,5)*'Ext Ltg'!G63,IF(D63="NA",0,0)))</f>
        <v>0</v>
      </c>
      <c r="N63" s="67" t="e">
        <f t="shared" si="21"/>
        <v>#DIV/0!</v>
      </c>
      <c r="O63" s="67" t="e">
        <f t="shared" si="2"/>
        <v>#DIV/0!</v>
      </c>
      <c r="P63" s="67" t="e">
        <f t="shared" si="22"/>
        <v>#DIV/0!</v>
      </c>
      <c r="Q63" s="67" t="e">
        <f t="shared" si="3"/>
        <v>#DIV/0!</v>
      </c>
      <c r="R63" s="68" t="e">
        <f>(L63+M63+(PV('NG AC'!$B$1,'Ext Ltg'!H63,'Ext Ltg'!K63)*-1)+'Ext Ltg'!J63)/'Ext Ltg'!E63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AC'!$B$1,'Ext Ltg'!H63,'Ext Ltg'!K63)*'Ext Ltg'!B63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AC'!$E$4:I$43,4)*'Ext Ltg'!G64,IF(D64="Winter",VLOOKUP('Ext Ltg'!H64,'NG AC'!$E$3:$I$43,5)*'Ext Ltg'!G64,IF(D64="NA",0,0)))</f>
        <v>0</v>
      </c>
      <c r="N64" s="67" t="e">
        <f t="shared" si="21"/>
        <v>#DIV/0!</v>
      </c>
      <c r="O64" s="67" t="e">
        <f t="shared" si="2"/>
        <v>#DIV/0!</v>
      </c>
      <c r="P64" s="67" t="e">
        <f t="shared" si="22"/>
        <v>#DIV/0!</v>
      </c>
      <c r="Q64" s="67" t="e">
        <f t="shared" si="3"/>
        <v>#DIV/0!</v>
      </c>
      <c r="R64" s="68" t="e">
        <f>(L64+M64+(PV('NG AC'!$B$1,'Ext Ltg'!H64,'Ext Ltg'!K64)*-1)+'Ext Ltg'!J64)/'Ext Ltg'!E64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AC'!$B$1,'Ext Ltg'!H64,'Ext Ltg'!K64)*'Ext Ltg'!B64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AC'!$E$4:I$43,4)*'Ext Ltg'!G65,IF(D65="Winter",VLOOKUP('Ext Ltg'!H65,'NG AC'!$E$3:$I$43,5)*'Ext Ltg'!G65,IF(D65="NA",0,0)))</f>
        <v>0</v>
      </c>
      <c r="N65" s="67" t="e">
        <f t="shared" si="21"/>
        <v>#DIV/0!</v>
      </c>
      <c r="O65" s="67" t="e">
        <f t="shared" si="2"/>
        <v>#DIV/0!</v>
      </c>
      <c r="P65" s="67" t="e">
        <f t="shared" si="22"/>
        <v>#DIV/0!</v>
      </c>
      <c r="Q65" s="67" t="e">
        <f t="shared" si="3"/>
        <v>#DIV/0!</v>
      </c>
      <c r="R65" s="68" t="e">
        <f>(L65+M65+(PV('NG AC'!$B$1,'Ext Ltg'!H65,'Ext Ltg'!K65)*-1)+'Ext Ltg'!J65)/'Ext Ltg'!E65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AC'!$B$1,'Ext Ltg'!H65,'Ext Ltg'!K65)*'Ext Ltg'!B65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AC'!$E$4:I$43,4)*'Ext Ltg'!G66,IF(D66="Winter",VLOOKUP('Ext Ltg'!H66,'NG AC'!$E$3:$I$43,5)*'Ext Ltg'!G66,IF(D66="NA",0,0)))</f>
        <v>0</v>
      </c>
      <c r="N66" s="67" t="e">
        <f t="shared" si="21"/>
        <v>#DIV/0!</v>
      </c>
      <c r="O66" s="67" t="e">
        <f t="shared" si="2"/>
        <v>#DIV/0!</v>
      </c>
      <c r="P66" s="67" t="e">
        <f t="shared" si="22"/>
        <v>#DIV/0!</v>
      </c>
      <c r="Q66" s="67" t="e">
        <f t="shared" si="3"/>
        <v>#DIV/0!</v>
      </c>
      <c r="R66" s="68" t="e">
        <f>(L66+M66+(PV('NG AC'!$B$1,'Ext Ltg'!H66,'Ext Ltg'!K66)*-1)+'Ext Ltg'!J66)/'Ext Ltg'!E66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AC'!$B$1,'Ext Ltg'!H66,'Ext Ltg'!K66)*'Ext Ltg'!B66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AC'!$E$4:I$43,4)*'Ext Ltg'!G67,IF(D67="Winter",VLOOKUP('Ext Ltg'!H67,'NG AC'!$E$3:$I$43,5)*'Ext Ltg'!G67,IF(D67="NA",0,0)))</f>
        <v>0</v>
      </c>
      <c r="N67" s="67" t="e">
        <f t="shared" si="21"/>
        <v>#DIV/0!</v>
      </c>
      <c r="O67" s="67" t="e">
        <f t="shared" si="2"/>
        <v>#DIV/0!</v>
      </c>
      <c r="P67" s="67" t="e">
        <f t="shared" si="22"/>
        <v>#DIV/0!</v>
      </c>
      <c r="Q67" s="67" t="e">
        <f t="shared" si="3"/>
        <v>#DIV/0!</v>
      </c>
      <c r="R67" s="68" t="e">
        <f>(L67+M67+(PV('NG AC'!$B$1,'Ext Ltg'!H67,'Ext Ltg'!K67)*-1)+'Ext Ltg'!J67)/'Ext Ltg'!E67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AC'!$B$1,'Ext Ltg'!H67,'Ext Ltg'!K67)*'Ext Ltg'!B67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AC'!$E$4:I$43,4)*'Ext Ltg'!G68,IF(D68="Winter",VLOOKUP('Ext Ltg'!H68,'NG AC'!$E$3:$I$43,5)*'Ext Ltg'!G68,IF(D68="NA",0,0)))</f>
        <v>0</v>
      </c>
      <c r="N68" s="67" t="e">
        <f t="shared" si="21"/>
        <v>#DIV/0!</v>
      </c>
      <c r="O68" s="67" t="e">
        <f t="shared" si="2"/>
        <v>#DIV/0!</v>
      </c>
      <c r="P68" s="67" t="e">
        <f t="shared" si="22"/>
        <v>#DIV/0!</v>
      </c>
      <c r="Q68" s="67" t="e">
        <f t="shared" si="3"/>
        <v>#DIV/0!</v>
      </c>
      <c r="R68" s="68" t="e">
        <f>(L68+M68+(PV('NG AC'!$B$1,'Ext Ltg'!H68,'Ext Ltg'!K68)*-1)+'Ext Ltg'!J68)/'Ext Ltg'!E68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AC'!$B$1,'Ext Ltg'!H68,'Ext Ltg'!K68)*'Ext Ltg'!B68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AC'!$E$4:I$43,4)*'Ext Ltg'!G69,IF(D69="Winter",VLOOKUP('Ext Ltg'!H69,'NG AC'!$E$3:$I$43,5)*'Ext Ltg'!G69,IF(D69="NA",0,0)))</f>
        <v>0</v>
      </c>
      <c r="N69" s="67" t="e">
        <f t="shared" si="21"/>
        <v>#DIV/0!</v>
      </c>
      <c r="O69" s="67" t="e">
        <f t="shared" ref="O69:O102" si="23">E69-N69</f>
        <v>#DIV/0!</v>
      </c>
      <c r="P69" s="67" t="e">
        <f t="shared" si="22"/>
        <v>#DIV/0!</v>
      </c>
      <c r="Q69" s="67" t="e">
        <f t="shared" ref="Q69:Q102" si="24">I69-P69</f>
        <v>#DIV/0!</v>
      </c>
      <c r="R69" s="68" t="e">
        <f>(L69+M69+(PV('NG AC'!$B$1,'Ext Ltg'!H69,'Ext Ltg'!K69)*-1)+'Ext Ltg'!J69)/'Ext Ltg'!E69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AB69*(L69/(L69+M69))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AE69*(L69/(L69+M69))</f>
        <v>#DIV/0!</v>
      </c>
      <c r="AG69" s="67" t="e">
        <f t="shared" ref="AG69:AG102" si="38">AE69-AF69</f>
        <v>#DIV/0!</v>
      </c>
      <c r="AH69" s="66">
        <f>-PV('NG AC'!$B$1,'Ext Ltg'!H69,'Ext Ltg'!K69)*'Ext Ltg'!B69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AC'!$E$4:I$43,4)*'Ext Ltg'!G70,IF(D70="Winter",VLOOKUP('Ext Ltg'!H70,'NG AC'!$E$3:$I$43,5)*'Ext Ltg'!G70,IF(D70="NA",0,0)))</f>
        <v>0</v>
      </c>
      <c r="N70" s="67" t="e">
        <f t="shared" si="21"/>
        <v>#DIV/0!</v>
      </c>
      <c r="O70" s="67" t="e">
        <f t="shared" si="23"/>
        <v>#DIV/0!</v>
      </c>
      <c r="P70" s="67" t="e">
        <f t="shared" si="22"/>
        <v>#DIV/0!</v>
      </c>
      <c r="Q70" s="67" t="e">
        <f t="shared" si="24"/>
        <v>#DIV/0!</v>
      </c>
      <c r="R70" s="68" t="e">
        <f>(L70+M70+(PV('NG AC'!$B$1,'Ext Ltg'!H70,'Ext Ltg'!K70)*-1)+'Ext Ltg'!J70)/'Ext Ltg'!E70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AC'!$B$1,'Ext Ltg'!H70,'Ext Ltg'!K70)*'Ext Ltg'!B70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AC'!$E$4:I$43,4)*'Ext Ltg'!G71,IF(D71="Winter",VLOOKUP('Ext Ltg'!H71,'NG AC'!$E$3:$I$43,5)*'Ext Ltg'!G71,IF(D71="NA",0,0)))</f>
        <v>0</v>
      </c>
      <c r="N71" s="67" t="e">
        <f t="shared" si="21"/>
        <v>#DIV/0!</v>
      </c>
      <c r="O71" s="67" t="e">
        <f t="shared" si="23"/>
        <v>#DIV/0!</v>
      </c>
      <c r="P71" s="67" t="e">
        <f t="shared" si="22"/>
        <v>#DIV/0!</v>
      </c>
      <c r="Q71" s="67" t="e">
        <f t="shared" si="24"/>
        <v>#DIV/0!</v>
      </c>
      <c r="R71" s="68" t="e">
        <f>(L71+M71+(PV('NG AC'!$B$1,'Ext Ltg'!H71,'Ext Ltg'!K71)*-1)+'Ext Ltg'!J71)/'Ext Ltg'!E71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AC'!$B$1,'Ext Ltg'!H71,'Ext Ltg'!K71)*'Ext Ltg'!B71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AC'!$E$4:I$43,4)*'Ext Ltg'!G72,IF(D72="Winter",VLOOKUP('Ext Ltg'!H72,'NG AC'!$E$3:$I$43,5)*'Ext Ltg'!G72,IF(D72="NA",0,0)))</f>
        <v>0</v>
      </c>
      <c r="N72" s="67" t="e">
        <f t="shared" si="21"/>
        <v>#DIV/0!</v>
      </c>
      <c r="O72" s="67" t="e">
        <f t="shared" si="23"/>
        <v>#DIV/0!</v>
      </c>
      <c r="P72" s="67" t="e">
        <f t="shared" si="22"/>
        <v>#DIV/0!</v>
      </c>
      <c r="Q72" s="67" t="e">
        <f t="shared" si="24"/>
        <v>#DIV/0!</v>
      </c>
      <c r="R72" s="68" t="e">
        <f>(L72+M72+(PV('NG AC'!$B$1,'Ext Ltg'!H72,'Ext Ltg'!K72)*-1)+'Ext Ltg'!J72)/'Ext Ltg'!E72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AC'!$B$1,'Ext Ltg'!H72,'Ext Ltg'!K72)*'Ext Ltg'!B72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AC'!$E$4:I$43,4)*'Ext Ltg'!G73,IF(D73="Winter",VLOOKUP('Ext Ltg'!H73,'NG AC'!$E$3:$I$43,5)*'Ext Ltg'!G73,IF(D73="NA",0,0)))</f>
        <v>0</v>
      </c>
      <c r="N73" s="67" t="e">
        <f t="shared" si="21"/>
        <v>#DIV/0!</v>
      </c>
      <c r="O73" s="67" t="e">
        <f t="shared" si="23"/>
        <v>#DIV/0!</v>
      </c>
      <c r="P73" s="67" t="e">
        <f t="shared" si="22"/>
        <v>#DIV/0!</v>
      </c>
      <c r="Q73" s="67" t="e">
        <f t="shared" si="24"/>
        <v>#DIV/0!</v>
      </c>
      <c r="R73" s="68" t="e">
        <f>(L73+M73+(PV('NG AC'!$B$1,'Ext Ltg'!H73,'Ext Ltg'!K73)*-1)+'Ext Ltg'!J73)/'Ext Ltg'!E73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AC'!$B$1,'Ext Ltg'!H73,'Ext Ltg'!K73)*'Ext Ltg'!B73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AC'!$E$4:I$43,4)*'Ext Ltg'!G74,IF(D74="Winter",VLOOKUP('Ext Ltg'!H74,'NG AC'!$E$3:$I$43,5)*'Ext Ltg'!G74,IF(D74="NA",0,0)))</f>
        <v>0</v>
      </c>
      <c r="N74" s="67" t="e">
        <f t="shared" si="21"/>
        <v>#DIV/0!</v>
      </c>
      <c r="O74" s="67" t="e">
        <f t="shared" si="23"/>
        <v>#DIV/0!</v>
      </c>
      <c r="P74" s="67" t="e">
        <f t="shared" si="22"/>
        <v>#DIV/0!</v>
      </c>
      <c r="Q74" s="67" t="e">
        <f t="shared" si="24"/>
        <v>#DIV/0!</v>
      </c>
      <c r="R74" s="68" t="e">
        <f>(L74+M74+(PV('NG AC'!$B$1,'Ext Ltg'!H74,'Ext Ltg'!K74)*-1)+'Ext Ltg'!J74)/'Ext Ltg'!E74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AC'!$B$1,'Ext Ltg'!H74,'Ext Ltg'!K74)*'Ext Ltg'!B74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AC'!$E$4:I$43,4)*'Ext Ltg'!G75,IF(D75="Winter",VLOOKUP('Ext Ltg'!H75,'NG AC'!$E$3:$I$43,5)*'Ext Ltg'!G75,IF(D75="NA",0,0)))</f>
        <v>0</v>
      </c>
      <c r="N75" s="67" t="e">
        <f t="shared" ref="N75:N102" si="42">IF(G75&lt;0,E75,(L75/(L75+M75))*E75)</f>
        <v>#DIV/0!</v>
      </c>
      <c r="O75" s="67" t="e">
        <f t="shared" si="23"/>
        <v>#DIV/0!</v>
      </c>
      <c r="P75" s="67" t="e">
        <f t="shared" ref="P75:P102" si="43">IF(G75&lt;0,I75,(L75/(L75+M75))*I75)</f>
        <v>#DIV/0!</v>
      </c>
      <c r="Q75" s="67" t="e">
        <f t="shared" si="24"/>
        <v>#DIV/0!</v>
      </c>
      <c r="R75" s="68" t="e">
        <f>(L75+M75+(PV('NG AC'!$B$1,'Ext Ltg'!H75,'Ext Ltg'!K75)*-1)+'Ext Ltg'!J75)/'Ext Ltg'!E75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AC'!$B$1,'Ext Ltg'!H75,'Ext Ltg'!K75)*'Ext Ltg'!B75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AC'!$E$4:I$43,4)*'Ext Ltg'!G76,IF(D76="Winter",VLOOKUP('Ext Ltg'!H76,'NG AC'!$E$3:$I$43,5)*'Ext Ltg'!G76,IF(D76="NA",0,0)))</f>
        <v>0</v>
      </c>
      <c r="N76" s="67" t="e">
        <f t="shared" si="42"/>
        <v>#DIV/0!</v>
      </c>
      <c r="O76" s="67" t="e">
        <f t="shared" si="23"/>
        <v>#DIV/0!</v>
      </c>
      <c r="P76" s="67" t="e">
        <f t="shared" si="43"/>
        <v>#DIV/0!</v>
      </c>
      <c r="Q76" s="67" t="e">
        <f t="shared" si="24"/>
        <v>#DIV/0!</v>
      </c>
      <c r="R76" s="68" t="e">
        <f>(L76+M76+(PV('NG AC'!$B$1,'Ext Ltg'!H76,'Ext Ltg'!K76)*-1)+'Ext Ltg'!J76)/'Ext Ltg'!E76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AC'!$B$1,'Ext Ltg'!H76,'Ext Ltg'!K76)*'Ext Ltg'!B76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AC'!$E$4:I$43,4)*'Ext Ltg'!G77,IF(D77="Winter",VLOOKUP('Ext Ltg'!H77,'NG AC'!$E$3:$I$43,5)*'Ext Ltg'!G77,IF(D77="NA",0,0)))</f>
        <v>0</v>
      </c>
      <c r="N77" s="67" t="e">
        <f t="shared" si="42"/>
        <v>#DIV/0!</v>
      </c>
      <c r="O77" s="67" t="e">
        <f t="shared" si="23"/>
        <v>#DIV/0!</v>
      </c>
      <c r="P77" s="67" t="e">
        <f t="shared" si="43"/>
        <v>#DIV/0!</v>
      </c>
      <c r="Q77" s="67" t="e">
        <f t="shared" si="24"/>
        <v>#DIV/0!</v>
      </c>
      <c r="R77" s="68" t="e">
        <f>(L77+M77+(PV('NG AC'!$B$1,'Ext Ltg'!H77,'Ext Ltg'!K77)*-1)+'Ext Ltg'!J77)/'Ext Ltg'!E77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AC'!$B$1,'Ext Ltg'!H77,'Ext Ltg'!K77)*'Ext Ltg'!B77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AC'!$E$4:I$43,4)*'Ext Ltg'!G78,IF(D78="Winter",VLOOKUP('Ext Ltg'!H78,'NG AC'!$E$3:$I$43,5)*'Ext Ltg'!G78,IF(D78="NA",0,0)))</f>
        <v>0</v>
      </c>
      <c r="N78" s="67" t="e">
        <f t="shared" si="42"/>
        <v>#DIV/0!</v>
      </c>
      <c r="O78" s="67" t="e">
        <f t="shared" si="23"/>
        <v>#DIV/0!</v>
      </c>
      <c r="P78" s="67" t="e">
        <f t="shared" si="43"/>
        <v>#DIV/0!</v>
      </c>
      <c r="Q78" s="67" t="e">
        <f t="shared" si="24"/>
        <v>#DIV/0!</v>
      </c>
      <c r="R78" s="68" t="e">
        <f>(L78+M78+(PV('NG AC'!$B$1,'Ext Ltg'!H78,'Ext Ltg'!K78)*-1)+'Ext Ltg'!J78)/'Ext Ltg'!E78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AC'!$B$1,'Ext Ltg'!H78,'Ext Ltg'!K78)*'Ext Ltg'!B78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AC'!$E$4:I$43,4)*'Ext Ltg'!G79,IF(D79="Winter",VLOOKUP('Ext Ltg'!H79,'NG AC'!$E$3:$I$43,5)*'Ext Ltg'!G79,IF(D79="NA",0,0)))</f>
        <v>0</v>
      </c>
      <c r="N79" s="67" t="e">
        <f t="shared" si="42"/>
        <v>#DIV/0!</v>
      </c>
      <c r="O79" s="67" t="e">
        <f t="shared" si="23"/>
        <v>#DIV/0!</v>
      </c>
      <c r="P79" s="67" t="e">
        <f t="shared" si="43"/>
        <v>#DIV/0!</v>
      </c>
      <c r="Q79" s="67" t="e">
        <f t="shared" si="24"/>
        <v>#DIV/0!</v>
      </c>
      <c r="R79" s="68" t="e">
        <f>(L79+M79+(PV('NG AC'!$B$1,'Ext Ltg'!H79,'Ext Ltg'!K79)*-1)+'Ext Ltg'!J79)/'Ext Ltg'!E79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AC'!$B$1,'Ext Ltg'!H79,'Ext Ltg'!K79)*'Ext Ltg'!B79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AC'!$E$4:I$43,4)*'Ext Ltg'!G80,IF(D80="Winter",VLOOKUP('Ext Ltg'!H80,'NG AC'!$E$3:$I$43,5)*'Ext Ltg'!G80,IF(D80="NA",0,0)))</f>
        <v>0</v>
      </c>
      <c r="N80" s="67" t="e">
        <f t="shared" si="42"/>
        <v>#DIV/0!</v>
      </c>
      <c r="O80" s="67" t="e">
        <f t="shared" si="23"/>
        <v>#DIV/0!</v>
      </c>
      <c r="P80" s="67" t="e">
        <f t="shared" si="43"/>
        <v>#DIV/0!</v>
      </c>
      <c r="Q80" s="67" t="e">
        <f t="shared" si="24"/>
        <v>#DIV/0!</v>
      </c>
      <c r="R80" s="68" t="e">
        <f>(L80+M80+(PV('NG AC'!$B$1,'Ext Ltg'!H80,'Ext Ltg'!K80)*-1)+'Ext Ltg'!J80)/'Ext Ltg'!E80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AC'!$B$1,'Ext Ltg'!H80,'Ext Ltg'!K80)*'Ext Ltg'!B80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AC'!$E$4:I$43,4)*'Ext Ltg'!G81,IF(D81="Winter",VLOOKUP('Ext Ltg'!H81,'NG AC'!$E$3:$I$43,5)*'Ext Ltg'!G81,IF(D81="NA",0,0)))</f>
        <v>0</v>
      </c>
      <c r="N81" s="67" t="e">
        <f t="shared" si="42"/>
        <v>#DIV/0!</v>
      </c>
      <c r="O81" s="67" t="e">
        <f t="shared" si="23"/>
        <v>#DIV/0!</v>
      </c>
      <c r="P81" s="67" t="e">
        <f t="shared" si="43"/>
        <v>#DIV/0!</v>
      </c>
      <c r="Q81" s="67" t="e">
        <f t="shared" si="24"/>
        <v>#DIV/0!</v>
      </c>
      <c r="R81" s="68" t="e">
        <f>(L81+M81+(PV('NG AC'!$B$1,'Ext Ltg'!H81,'Ext Ltg'!K81)*-1)+'Ext Ltg'!J81)/'Ext Ltg'!E81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AC'!$B$1,'Ext Ltg'!H81,'Ext Ltg'!K81)*'Ext Ltg'!B81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AC'!$E$4:I$43,4)*'Ext Ltg'!G82,IF(D82="Winter",VLOOKUP('Ext Ltg'!H82,'NG AC'!$E$3:$I$43,5)*'Ext Ltg'!G82,IF(D82="NA",0,0)))</f>
        <v>0</v>
      </c>
      <c r="N82" s="67" t="e">
        <f t="shared" si="42"/>
        <v>#DIV/0!</v>
      </c>
      <c r="O82" s="67" t="e">
        <f t="shared" si="23"/>
        <v>#DIV/0!</v>
      </c>
      <c r="P82" s="67" t="e">
        <f t="shared" si="43"/>
        <v>#DIV/0!</v>
      </c>
      <c r="Q82" s="67" t="e">
        <f t="shared" si="24"/>
        <v>#DIV/0!</v>
      </c>
      <c r="R82" s="68" t="e">
        <f>(L82+M82+(PV('NG AC'!$B$1,'Ext Ltg'!H82,'Ext Ltg'!K82)*-1)+'Ext Ltg'!J82)/'Ext Ltg'!E82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AC'!$B$1,'Ext Ltg'!H82,'Ext Ltg'!K82)*'Ext Ltg'!B82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AC'!$E$4:I$43,4)*'Ext Ltg'!G83,IF(D83="Winter",VLOOKUP('Ext Ltg'!H83,'NG AC'!$E$3:$I$43,5)*'Ext Ltg'!G83,IF(D83="NA",0,0)))</f>
        <v>0</v>
      </c>
      <c r="N83" s="67" t="e">
        <f t="shared" si="42"/>
        <v>#DIV/0!</v>
      </c>
      <c r="O83" s="67" t="e">
        <f t="shared" si="23"/>
        <v>#DIV/0!</v>
      </c>
      <c r="P83" s="67" t="e">
        <f t="shared" si="43"/>
        <v>#DIV/0!</v>
      </c>
      <c r="Q83" s="67" t="e">
        <f t="shared" si="24"/>
        <v>#DIV/0!</v>
      </c>
      <c r="R83" s="68" t="e">
        <f>(L83+M83+(PV('NG AC'!$B$1,'Ext Ltg'!H83,'Ext Ltg'!K83)*-1)+'Ext Ltg'!J83)/'Ext Ltg'!E83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AC'!$B$1,'Ext Ltg'!H83,'Ext Ltg'!K83)*'Ext Ltg'!B83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AC'!$E$4:I$43,4)*'Ext Ltg'!G84,IF(D84="Winter",VLOOKUP('Ext Ltg'!H84,'NG AC'!$E$3:$I$43,5)*'Ext Ltg'!G84,IF(D84="NA",0,0)))</f>
        <v>0</v>
      </c>
      <c r="N84" s="67" t="e">
        <f t="shared" si="42"/>
        <v>#DIV/0!</v>
      </c>
      <c r="O84" s="67" t="e">
        <f t="shared" si="23"/>
        <v>#DIV/0!</v>
      </c>
      <c r="P84" s="67" t="e">
        <f t="shared" si="43"/>
        <v>#DIV/0!</v>
      </c>
      <c r="Q84" s="67" t="e">
        <f t="shared" si="24"/>
        <v>#DIV/0!</v>
      </c>
      <c r="R84" s="68" t="e">
        <f>(L84+M84+(PV('NG AC'!$B$1,'Ext Ltg'!H84,'Ext Ltg'!K84)*-1)+'Ext Ltg'!J84)/'Ext Ltg'!E84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AC'!$B$1,'Ext Ltg'!H84,'Ext Ltg'!K84)*'Ext Ltg'!B84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AC'!$E$4:I$43,4)*'Ext Ltg'!G85,IF(D85="Winter",VLOOKUP('Ext Ltg'!H85,'NG AC'!$E$3:$I$43,5)*'Ext Ltg'!G85,IF(D85="NA",0,0)))</f>
        <v>0</v>
      </c>
      <c r="N85" s="67" t="e">
        <f t="shared" si="42"/>
        <v>#DIV/0!</v>
      </c>
      <c r="O85" s="67" t="e">
        <f t="shared" si="23"/>
        <v>#DIV/0!</v>
      </c>
      <c r="P85" s="67" t="e">
        <f t="shared" si="43"/>
        <v>#DIV/0!</v>
      </c>
      <c r="Q85" s="67" t="e">
        <f t="shared" si="24"/>
        <v>#DIV/0!</v>
      </c>
      <c r="R85" s="68" t="e">
        <f>(L85+M85+(PV('NG AC'!$B$1,'Ext Ltg'!H85,'Ext Ltg'!K85)*-1)+'Ext Ltg'!J85)/'Ext Ltg'!E85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AC'!$B$1,'Ext Ltg'!H85,'Ext Ltg'!K85)*'Ext Ltg'!B85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AC'!$E$4:I$43,4)*'Ext Ltg'!G86,IF(D86="Winter",VLOOKUP('Ext Ltg'!H86,'NG AC'!$E$3:$I$43,5)*'Ext Ltg'!G86,IF(D86="NA",0,0)))</f>
        <v>0</v>
      </c>
      <c r="N86" s="67" t="e">
        <f t="shared" si="42"/>
        <v>#DIV/0!</v>
      </c>
      <c r="O86" s="67" t="e">
        <f t="shared" si="23"/>
        <v>#DIV/0!</v>
      </c>
      <c r="P86" s="67" t="e">
        <f t="shared" si="43"/>
        <v>#DIV/0!</v>
      </c>
      <c r="Q86" s="67" t="e">
        <f t="shared" si="24"/>
        <v>#DIV/0!</v>
      </c>
      <c r="R86" s="68" t="e">
        <f>(L86+M86+(PV('NG AC'!$B$1,'Ext Ltg'!H86,'Ext Ltg'!K86)*-1)+'Ext Ltg'!J86)/'Ext Ltg'!E86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AC'!$B$1,'Ext Ltg'!H86,'Ext Ltg'!K86)*'Ext Ltg'!B86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AC'!$E$4:I$43,4)*'Ext Ltg'!G87,IF(D87="Winter",VLOOKUP('Ext Ltg'!H87,'NG AC'!$E$3:$I$43,5)*'Ext Ltg'!G87,IF(D87="NA",0,0)))</f>
        <v>0</v>
      </c>
      <c r="N87" s="67" t="e">
        <f t="shared" si="42"/>
        <v>#DIV/0!</v>
      </c>
      <c r="O87" s="67" t="e">
        <f t="shared" si="23"/>
        <v>#DIV/0!</v>
      </c>
      <c r="P87" s="67" t="e">
        <f t="shared" si="43"/>
        <v>#DIV/0!</v>
      </c>
      <c r="Q87" s="67" t="e">
        <f t="shared" si="24"/>
        <v>#DIV/0!</v>
      </c>
      <c r="R87" s="68" t="e">
        <f>(L87+M87+(PV('NG AC'!$B$1,'Ext Ltg'!H87,'Ext Ltg'!K87)*-1)+'Ext Ltg'!J87)/'Ext Ltg'!E87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AC'!$B$1,'Ext Ltg'!H87,'Ext Ltg'!K87)*'Ext Ltg'!B87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AC'!$E$4:I$43,4)*'Ext Ltg'!G88,IF(D88="Winter",VLOOKUP('Ext Ltg'!H88,'NG AC'!$E$3:$I$43,5)*'Ext Ltg'!G88,IF(D88="NA",0,0)))</f>
        <v>0</v>
      </c>
      <c r="N88" s="67" t="e">
        <f t="shared" si="42"/>
        <v>#DIV/0!</v>
      </c>
      <c r="O88" s="67" t="e">
        <f t="shared" si="23"/>
        <v>#DIV/0!</v>
      </c>
      <c r="P88" s="67" t="e">
        <f t="shared" si="43"/>
        <v>#DIV/0!</v>
      </c>
      <c r="Q88" s="67" t="e">
        <f t="shared" si="24"/>
        <v>#DIV/0!</v>
      </c>
      <c r="R88" s="68" t="e">
        <f>(L88+M88+(PV('NG AC'!$B$1,'Ext Ltg'!H88,'Ext Ltg'!K88)*-1)+'Ext Ltg'!J88)/'Ext Ltg'!E88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AC'!$B$1,'Ext Ltg'!H88,'Ext Ltg'!K88)*'Ext Ltg'!B88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AC'!$E$4:I$43,4)*'Ext Ltg'!G89,IF(D89="Winter",VLOOKUP('Ext Ltg'!H89,'NG AC'!$E$3:$I$43,5)*'Ext Ltg'!G89,IF(D89="NA",0,0)))</f>
        <v>0</v>
      </c>
      <c r="N89" s="67" t="e">
        <f t="shared" si="42"/>
        <v>#DIV/0!</v>
      </c>
      <c r="O89" s="67" t="e">
        <f t="shared" si="23"/>
        <v>#DIV/0!</v>
      </c>
      <c r="P89" s="67" t="e">
        <f t="shared" si="43"/>
        <v>#DIV/0!</v>
      </c>
      <c r="Q89" s="67" t="e">
        <f t="shared" si="24"/>
        <v>#DIV/0!</v>
      </c>
      <c r="R89" s="68" t="e">
        <f>(L89+M89+(PV('NG AC'!$B$1,'Ext Ltg'!H89,'Ext Ltg'!K89)*-1)+'Ext Ltg'!J89)/'Ext Ltg'!E89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AC'!$B$1,'Ext Ltg'!H89,'Ext Ltg'!K89)*'Ext Ltg'!B89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AC'!$E$4:I$43,4)*'Ext Ltg'!G90,IF(D90="Winter",VLOOKUP('Ext Ltg'!H90,'NG AC'!$E$3:$I$43,5)*'Ext Ltg'!G90,IF(D90="NA",0,0)))</f>
        <v>0</v>
      </c>
      <c r="N90" s="67" t="e">
        <f t="shared" si="42"/>
        <v>#DIV/0!</v>
      </c>
      <c r="O90" s="67" t="e">
        <f t="shared" si="23"/>
        <v>#DIV/0!</v>
      </c>
      <c r="P90" s="67" t="e">
        <f t="shared" si="43"/>
        <v>#DIV/0!</v>
      </c>
      <c r="Q90" s="67" t="e">
        <f t="shared" si="24"/>
        <v>#DIV/0!</v>
      </c>
      <c r="R90" s="68" t="e">
        <f>(L90+M90+(PV('NG AC'!$B$1,'Ext Ltg'!H90,'Ext Ltg'!K90)*-1)+'Ext Ltg'!J90)/'Ext Ltg'!E90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AC'!$B$1,'Ext Ltg'!H90,'Ext Ltg'!K90)*'Ext Ltg'!B90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AC'!$E$4:I$43,4)*'Ext Ltg'!G91,IF(D91="Winter",VLOOKUP('Ext Ltg'!H91,'NG AC'!$E$3:$I$43,5)*'Ext Ltg'!G91,IF(D91="NA",0,0)))</f>
        <v>0</v>
      </c>
      <c r="N91" s="67" t="e">
        <f t="shared" si="42"/>
        <v>#DIV/0!</v>
      </c>
      <c r="O91" s="67" t="e">
        <f t="shared" si="23"/>
        <v>#DIV/0!</v>
      </c>
      <c r="P91" s="67" t="e">
        <f t="shared" si="43"/>
        <v>#DIV/0!</v>
      </c>
      <c r="Q91" s="67" t="e">
        <f t="shared" si="24"/>
        <v>#DIV/0!</v>
      </c>
      <c r="R91" s="68" t="e">
        <f>(L91+M91+(PV('NG AC'!$B$1,'Ext Ltg'!H91,'Ext Ltg'!K91)*-1)+'Ext Ltg'!J91)/'Ext Ltg'!E91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AC'!$B$1,'Ext Ltg'!H91,'Ext Ltg'!K91)*'Ext Ltg'!B91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AC'!$E$4:I$43,4)*'Ext Ltg'!G92,IF(D92="Winter",VLOOKUP('Ext Ltg'!H92,'NG AC'!$E$3:$I$43,5)*'Ext Ltg'!G92,IF(D92="NA",0,0)))</f>
        <v>0</v>
      </c>
      <c r="N92" s="67" t="e">
        <f t="shared" si="42"/>
        <v>#DIV/0!</v>
      </c>
      <c r="O92" s="67" t="e">
        <f t="shared" si="23"/>
        <v>#DIV/0!</v>
      </c>
      <c r="P92" s="67" t="e">
        <f t="shared" si="43"/>
        <v>#DIV/0!</v>
      </c>
      <c r="Q92" s="67" t="e">
        <f t="shared" si="24"/>
        <v>#DIV/0!</v>
      </c>
      <c r="R92" s="68" t="e">
        <f>(L92+M92+(PV('NG AC'!$B$1,'Ext Ltg'!H92,'Ext Ltg'!K92)*-1)+'Ext Ltg'!J92)/'Ext Ltg'!E92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AC'!$B$1,'Ext Ltg'!H92,'Ext Ltg'!K92)*'Ext Ltg'!B92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AC'!$E$4:I$43,4)*'Ext Ltg'!G93,IF(D93="Winter",VLOOKUP('Ext Ltg'!H93,'NG AC'!$E$3:$I$43,5)*'Ext Ltg'!G93,IF(D93="NA",0,0)))</f>
        <v>0</v>
      </c>
      <c r="N93" s="67" t="e">
        <f t="shared" si="42"/>
        <v>#DIV/0!</v>
      </c>
      <c r="O93" s="67" t="e">
        <f t="shared" si="23"/>
        <v>#DIV/0!</v>
      </c>
      <c r="P93" s="67" t="e">
        <f t="shared" si="43"/>
        <v>#DIV/0!</v>
      </c>
      <c r="Q93" s="67" t="e">
        <f t="shared" si="24"/>
        <v>#DIV/0!</v>
      </c>
      <c r="R93" s="68" t="e">
        <f>(L93+M93+(PV('NG AC'!$B$1,'Ext Ltg'!H93,'Ext Ltg'!K93)*-1)+'Ext Ltg'!J93)/'Ext Ltg'!E93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AC'!$B$1,'Ext Ltg'!H93,'Ext Ltg'!K93)*'Ext Ltg'!B93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AC'!$E$4:I$43,4)*'Ext Ltg'!G94,IF(D94="Winter",VLOOKUP('Ext Ltg'!H94,'NG AC'!$E$3:$I$43,5)*'Ext Ltg'!G94,IF(D94="NA",0,0)))</f>
        <v>0</v>
      </c>
      <c r="N94" s="67" t="e">
        <f t="shared" si="42"/>
        <v>#DIV/0!</v>
      </c>
      <c r="O94" s="67" t="e">
        <f t="shared" si="23"/>
        <v>#DIV/0!</v>
      </c>
      <c r="P94" s="67" t="e">
        <f t="shared" si="43"/>
        <v>#DIV/0!</v>
      </c>
      <c r="Q94" s="67" t="e">
        <f t="shared" si="24"/>
        <v>#DIV/0!</v>
      </c>
      <c r="R94" s="68" t="e">
        <f>(L94+M94+(PV('NG AC'!$B$1,'Ext Ltg'!H94,'Ext Ltg'!K94)*-1)+'Ext Ltg'!J94)/'Ext Ltg'!E94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AC'!$B$1,'Ext Ltg'!H94,'Ext Ltg'!K94)*'Ext Ltg'!B94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AC'!$E$4:I$43,4)*'Ext Ltg'!G95,IF(D95="Winter",VLOOKUP('Ext Ltg'!H95,'NG AC'!$E$3:$I$43,5)*'Ext Ltg'!G95,IF(D95="NA",0,0)))</f>
        <v>0</v>
      </c>
      <c r="N95" s="67" t="e">
        <f t="shared" si="42"/>
        <v>#DIV/0!</v>
      </c>
      <c r="O95" s="67" t="e">
        <f t="shared" si="23"/>
        <v>#DIV/0!</v>
      </c>
      <c r="P95" s="67" t="e">
        <f t="shared" si="43"/>
        <v>#DIV/0!</v>
      </c>
      <c r="Q95" s="67" t="e">
        <f t="shared" si="24"/>
        <v>#DIV/0!</v>
      </c>
      <c r="R95" s="68" t="e">
        <f>(L95+M95+(PV('NG AC'!$B$1,'Ext Ltg'!H95,'Ext Ltg'!K95)*-1)+'Ext Ltg'!J95)/'Ext Ltg'!E95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AC'!$B$1,'Ext Ltg'!H95,'Ext Ltg'!K95)*'Ext Ltg'!B95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AC'!$E$4:I$43,4)*'Ext Ltg'!G96,IF(D96="Winter",VLOOKUP('Ext Ltg'!H96,'NG AC'!$E$3:$I$43,5)*'Ext Ltg'!G96,IF(D96="NA",0,0)))</f>
        <v>0</v>
      </c>
      <c r="N96" s="67" t="e">
        <f t="shared" si="42"/>
        <v>#DIV/0!</v>
      </c>
      <c r="O96" s="67" t="e">
        <f t="shared" si="23"/>
        <v>#DIV/0!</v>
      </c>
      <c r="P96" s="67" t="e">
        <f t="shared" si="43"/>
        <v>#DIV/0!</v>
      </c>
      <c r="Q96" s="67" t="e">
        <f t="shared" si="24"/>
        <v>#DIV/0!</v>
      </c>
      <c r="R96" s="68" t="e">
        <f>(L96+M96+(PV('NG AC'!$B$1,'Ext Ltg'!H96,'Ext Ltg'!K96)*-1)+'Ext Ltg'!J96)/'Ext Ltg'!E96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AC'!$B$1,'Ext Ltg'!H96,'Ext Ltg'!K96)*'Ext Ltg'!B96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AC'!$E$4:I$43,4)*'Ext Ltg'!G97,IF(D97="Winter",VLOOKUP('Ext Ltg'!H97,'NG AC'!$E$3:$I$43,5)*'Ext Ltg'!G97,IF(D97="NA",0,0)))</f>
        <v>0</v>
      </c>
      <c r="N97" s="67" t="e">
        <f t="shared" si="42"/>
        <v>#DIV/0!</v>
      </c>
      <c r="O97" s="67" t="e">
        <f t="shared" si="23"/>
        <v>#DIV/0!</v>
      </c>
      <c r="P97" s="67" t="e">
        <f t="shared" si="43"/>
        <v>#DIV/0!</v>
      </c>
      <c r="Q97" s="67" t="e">
        <f t="shared" si="24"/>
        <v>#DIV/0!</v>
      </c>
      <c r="R97" s="68" t="e">
        <f>(L97+M97+(PV('NG AC'!$B$1,'Ext Ltg'!H97,'Ext Ltg'!K97)*-1)+'Ext Ltg'!J97)/'Ext Ltg'!E97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AC'!$B$1,'Ext Ltg'!H97,'Ext Ltg'!K97)*'Ext Ltg'!B97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AC'!$E$4:I$43,4)*'Ext Ltg'!G98,IF(D98="Winter",VLOOKUP('Ext Ltg'!H98,'NG AC'!$E$3:$I$43,5)*'Ext Ltg'!G98,IF(D98="NA",0,0)))</f>
        <v>0</v>
      </c>
      <c r="N98" s="67" t="e">
        <f t="shared" si="42"/>
        <v>#DIV/0!</v>
      </c>
      <c r="O98" s="67" t="e">
        <f t="shared" si="23"/>
        <v>#DIV/0!</v>
      </c>
      <c r="P98" s="67" t="e">
        <f t="shared" si="43"/>
        <v>#DIV/0!</v>
      </c>
      <c r="Q98" s="67" t="e">
        <f t="shared" si="24"/>
        <v>#DIV/0!</v>
      </c>
      <c r="R98" s="68" t="e">
        <f>(L98+M98+(PV('NG AC'!$B$1,'Ext Ltg'!H98,'Ext Ltg'!K98)*-1)+'Ext Ltg'!J98)/'Ext Ltg'!E98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AC'!$B$1,'Ext Ltg'!H98,'Ext Ltg'!K98)*'Ext Ltg'!B98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AC'!$E$4:I$43,4)*'Ext Ltg'!G99,IF(D99="Winter",VLOOKUP('Ext Ltg'!H99,'NG AC'!$E$3:$I$43,5)*'Ext Ltg'!G99,IF(D99="NA",0,0)))</f>
        <v>0</v>
      </c>
      <c r="N99" s="67" t="e">
        <f t="shared" si="42"/>
        <v>#DIV/0!</v>
      </c>
      <c r="O99" s="67" t="e">
        <f t="shared" si="23"/>
        <v>#DIV/0!</v>
      </c>
      <c r="P99" s="67" t="e">
        <f t="shared" si="43"/>
        <v>#DIV/0!</v>
      </c>
      <c r="Q99" s="67" t="e">
        <f t="shared" si="24"/>
        <v>#DIV/0!</v>
      </c>
      <c r="R99" s="68" t="e">
        <f>(L99+M99+(PV('NG AC'!$B$1,'Ext Ltg'!H99,'Ext Ltg'!K99)*-1)+'Ext Ltg'!J99)/'Ext Ltg'!E99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AC'!$B$1,'Ext Ltg'!H99,'Ext Ltg'!K99)*'Ext Ltg'!B99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AC'!$E$4:I$43,4)*'Ext Ltg'!G100,IF(D100="Winter",VLOOKUP('Ext Ltg'!H100,'NG AC'!$E$3:$I$43,5)*'Ext Ltg'!G100,IF(D100="NA",0,0)))</f>
        <v>0</v>
      </c>
      <c r="N100" s="67" t="e">
        <f t="shared" si="42"/>
        <v>#DIV/0!</v>
      </c>
      <c r="O100" s="67" t="e">
        <f t="shared" si="23"/>
        <v>#DIV/0!</v>
      </c>
      <c r="P100" s="67" t="e">
        <f t="shared" si="43"/>
        <v>#DIV/0!</v>
      </c>
      <c r="Q100" s="67" t="e">
        <f t="shared" si="24"/>
        <v>#DIV/0!</v>
      </c>
      <c r="R100" s="68" t="e">
        <f>(L100+M100+(PV('NG AC'!$B$1,'Ext Ltg'!H100,'Ext Ltg'!K100)*-1)+'Ext Ltg'!J100)/'Ext Ltg'!E100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AC'!$B$1,'Ext Ltg'!H100,'Ext Ltg'!K100)*'Ext Ltg'!B100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AC'!$E$4:I$43,4)*'Ext Ltg'!G101,IF(D101="Winter",VLOOKUP('Ext Ltg'!H101,'NG AC'!$E$3:$I$43,5)*'Ext Ltg'!G101,IF(D101="NA",0,0)))</f>
        <v>0</v>
      </c>
      <c r="N101" s="67" t="e">
        <f t="shared" si="42"/>
        <v>#DIV/0!</v>
      </c>
      <c r="O101" s="67" t="e">
        <f t="shared" si="23"/>
        <v>#DIV/0!</v>
      </c>
      <c r="P101" s="67" t="e">
        <f t="shared" si="43"/>
        <v>#DIV/0!</v>
      </c>
      <c r="Q101" s="67" t="e">
        <f t="shared" si="24"/>
        <v>#DIV/0!</v>
      </c>
      <c r="R101" s="68" t="e">
        <f>(L101+M101+(PV('NG AC'!$B$1,'Ext Ltg'!H101,'Ext Ltg'!K101)*-1)+'Ext Ltg'!J101)/'Ext Ltg'!E101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AC'!$B$1,'Ext Ltg'!H101,'Ext Ltg'!K101)*'Ext Ltg'!B101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AC'!$E$4:I$43,4)*'Ext Ltg'!G102,IF(D102="Winter",VLOOKUP('Ext Ltg'!H102,'NG AC'!$E$3:$I$43,5)*'Ext Ltg'!G102,IF(D102="NA",0,0)))</f>
        <v>0</v>
      </c>
      <c r="N102" s="67" t="e">
        <f t="shared" si="42"/>
        <v>#DIV/0!</v>
      </c>
      <c r="O102" s="67" t="e">
        <f t="shared" si="23"/>
        <v>#DIV/0!</v>
      </c>
      <c r="P102" s="67" t="e">
        <f t="shared" si="43"/>
        <v>#DIV/0!</v>
      </c>
      <c r="Q102" s="67" t="e">
        <f t="shared" si="24"/>
        <v>#DIV/0!</v>
      </c>
      <c r="R102" s="68" t="e">
        <f>(L102+M102+(PV('NG AC'!$B$1,'Ext Ltg'!H102,'Ext Ltg'!K102)*-1)+'Ext Ltg'!J102)/'Ext Ltg'!E102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AC'!$B$1,'Ext Ltg'!H102,'Ext Ltg'!K102)*'Ext Ltg'!B102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2141342.6875</v>
      </c>
      <c r="U103" s="29">
        <f t="shared" ref="U103:AL103" si="44">SUMIF(U4:U102,"&lt;&gt;#DIV/0!")</f>
        <v>0</v>
      </c>
      <c r="V103" s="29">
        <f t="shared" si="44"/>
        <v>1708370.1527720578</v>
      </c>
      <c r="W103" s="29">
        <f t="shared" si="44"/>
        <v>0</v>
      </c>
      <c r="X103" s="29">
        <f t="shared" si="44"/>
        <v>760252</v>
      </c>
      <c r="Y103" s="29">
        <f t="shared" si="44"/>
        <v>0</v>
      </c>
      <c r="Z103" s="29">
        <f t="shared" si="44"/>
        <v>377250</v>
      </c>
      <c r="AA103" s="29">
        <f t="shared" si="44"/>
        <v>0</v>
      </c>
      <c r="AB103" s="29">
        <f t="shared" si="44"/>
        <v>0</v>
      </c>
      <c r="AC103" s="29">
        <f t="shared" si="44"/>
        <v>0</v>
      </c>
      <c r="AD103" s="29">
        <f t="shared" si="44"/>
        <v>0</v>
      </c>
      <c r="AE103" s="29">
        <f t="shared" si="44"/>
        <v>0</v>
      </c>
      <c r="AF103" s="29">
        <f t="shared" si="44"/>
        <v>0</v>
      </c>
      <c r="AG103" s="29">
        <f t="shared" si="44"/>
        <v>0</v>
      </c>
      <c r="AH103" s="29">
        <f t="shared" si="44"/>
        <v>505464.86678599095</v>
      </c>
      <c r="AI103" s="29">
        <f t="shared" si="44"/>
        <v>505464.86678599095</v>
      </c>
      <c r="AJ103" s="29">
        <f t="shared" si="44"/>
        <v>0</v>
      </c>
      <c r="AK103" s="29">
        <f t="shared" si="44"/>
        <v>2459979.3460879261</v>
      </c>
      <c r="AL103" s="29">
        <f t="shared" si="44"/>
        <v>0</v>
      </c>
    </row>
  </sheetData>
  <dataValidations disablePrompts="1" count="2">
    <dataValidation type="list" allowBlank="1" showInputMessage="1" showErrorMessage="1" sqref="D4:D102">
      <formula1>$BC$24:$BC$26</formula1>
    </dataValidation>
    <dataValidation type="list" allowBlank="1" showInputMessage="1" showErrorMessage="1" sqref="C4:C102">
      <formula1>Elec_Measure_Type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E4" sqref="E4"/>
    </sheetView>
  </sheetViews>
  <sheetFormatPr defaultRowHeight="15" x14ac:dyDescent="0.25"/>
  <cols>
    <col min="1" max="1" width="24.7109375" style="81" bestFit="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3.28515625" style="81" bestFit="1" customWidth="1"/>
    <col min="7" max="8" width="9.140625" style="81"/>
    <col min="9" max="9" width="14.28515625" style="81" bestFit="1" customWidth="1"/>
    <col min="10" max="11" width="9.140625" style="81"/>
    <col min="12" max="12" width="13.28515625" style="81" bestFit="1" customWidth="1"/>
    <col min="13" max="13" width="11.5703125" style="81" bestFit="1" customWidth="1"/>
    <col min="14" max="14" width="13.28515625" style="81" bestFit="1" customWidth="1"/>
    <col min="15" max="15" width="11.5703125" style="81" bestFit="1" customWidth="1"/>
    <col min="16" max="16" width="13.28515625" style="81" bestFit="1" customWidth="1"/>
    <col min="17" max="17" width="11.5703125" style="81" bestFit="1" customWidth="1"/>
    <col min="18" max="19" width="9.140625" style="81"/>
    <col min="20" max="21" width="10.5703125" style="81" bestFit="1" customWidth="1"/>
    <col min="22" max="22" width="13.28515625" style="81" bestFit="1" customWidth="1"/>
    <col min="23" max="23" width="9.5703125" style="81" customWidth="1"/>
    <col min="24" max="24" width="12.140625" style="81" bestFit="1" customWidth="1"/>
    <col min="25" max="25" width="10.7109375" style="81" bestFit="1" customWidth="1"/>
    <col min="26" max="26" width="12.140625" style="81" bestFit="1" customWidth="1"/>
    <col min="27" max="27" width="10.7109375" style="81" bestFit="1" customWidth="1"/>
    <col min="28" max="28" width="11.42578125" style="81" customWidth="1"/>
    <col min="29" max="29" width="11" style="81" customWidth="1"/>
    <col min="30" max="30" width="10.5703125" style="81" bestFit="1" customWidth="1"/>
    <col min="31" max="33" width="9.140625" style="81"/>
    <col min="34" max="36" width="11.5703125" style="81" bestFit="1" customWidth="1"/>
    <col min="37" max="37" width="13.28515625" style="81" bestFit="1" customWidth="1"/>
    <col min="38" max="38" width="11.710937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831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62" t="s">
        <v>97</v>
      </c>
      <c r="B4" s="62">
        <v>1</v>
      </c>
      <c r="C4" s="62" t="s">
        <v>25</v>
      </c>
      <c r="D4" s="62" t="s">
        <v>39</v>
      </c>
      <c r="E4" s="73">
        <v>3483296</v>
      </c>
      <c r="F4" s="144">
        <v>6368000</v>
      </c>
      <c r="G4" s="62">
        <v>0</v>
      </c>
      <c r="H4" s="62">
        <v>16</v>
      </c>
      <c r="I4" s="73">
        <v>1025886</v>
      </c>
      <c r="J4" s="63">
        <v>0</v>
      </c>
      <c r="K4" s="63">
        <v>0</v>
      </c>
      <c r="L4" s="72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5554101.6193139022</v>
      </c>
      <c r="M4" s="72">
        <f>IF(D4="Annual",VLOOKUP(H4,'NG AC'!$E$4:$I$43,4)*SS!G4,IF(D4="Winter",VLOOKUP(SS!H4,'NG AC'!$E$3:I$43,5)*SS!G4,IF(D4="NA",0,0)))</f>
        <v>0</v>
      </c>
      <c r="N4" s="80">
        <f>IF(F4&lt;0,0,(L4/(L4+M4))*E4)</f>
        <v>3483296</v>
      </c>
      <c r="O4" s="80">
        <f>E4-N4</f>
        <v>0</v>
      </c>
      <c r="P4" s="80">
        <f>IF(F4&lt;0,0,(L4/(L4+M4))*I4)</f>
        <v>1025886</v>
      </c>
      <c r="Q4" s="80">
        <f>I4-P4</f>
        <v>0</v>
      </c>
      <c r="R4" s="68">
        <f>(L4+M4+(PV('NG AC'!$B$1,SS!H4,SS!K4)*-1)+SS!J4)/SS!E4</f>
        <v>1.5944960231096934</v>
      </c>
      <c r="S4" s="68">
        <f>((L4+M4)/1.1)/I4</f>
        <v>4.9217781413191775</v>
      </c>
      <c r="T4" s="69">
        <f>F4*B4</f>
        <v>6368000</v>
      </c>
      <c r="U4" s="69">
        <f>G4*B4</f>
        <v>0</v>
      </c>
      <c r="V4" s="69">
        <f>L4*B4</f>
        <v>5554101.6193139022</v>
      </c>
      <c r="W4" s="69">
        <f>M4*B4</f>
        <v>0</v>
      </c>
      <c r="X4" s="79">
        <f>B4*N4</f>
        <v>3483296</v>
      </c>
      <c r="Y4" s="79">
        <f>O4*B4</f>
        <v>0</v>
      </c>
      <c r="Z4" s="79">
        <f>B4*P4</f>
        <v>1025886</v>
      </c>
      <c r="AA4" s="79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IF(F4&lt;0,0,AE4*(L4/(L4+M4)))</f>
        <v>0</v>
      </c>
      <c r="AG4" s="67">
        <f>AE4-AF4</f>
        <v>0</v>
      </c>
      <c r="AH4" s="66">
        <f>-PV('NG AC'!$B$1,SS!H4,SS!K4)*SS!B4</f>
        <v>0</v>
      </c>
      <c r="AI4" s="67">
        <f>IF(F4&lt;0,0,AH4*(L4/(L4+M4)))</f>
        <v>0</v>
      </c>
      <c r="AJ4" s="67">
        <f>AH4-AI4</f>
        <v>0</v>
      </c>
      <c r="AK4" s="72">
        <f>B4*F4*H4*'Electric AC'!$BE$1</f>
        <v>7803277.7309090896</v>
      </c>
      <c r="AL4" s="80">
        <f>B4*G4*H4*'Electric AC'!$BE$33</f>
        <v>0</v>
      </c>
      <c r="AM4" s="67">
        <f>P4/F4</f>
        <v>0.16110018844221105</v>
      </c>
      <c r="AN4" s="67" t="e">
        <f>Q4/G4</f>
        <v>#DIV/0!</v>
      </c>
      <c r="AO4" s="82"/>
      <c r="AP4" s="82"/>
      <c r="AQ4" s="82"/>
      <c r="BC4" s="78" t="s">
        <v>12</v>
      </c>
    </row>
    <row r="5" spans="1:55" x14ac:dyDescent="0.25">
      <c r="A5" s="62"/>
      <c r="B5" s="62"/>
      <c r="C5" s="62"/>
      <c r="D5" s="62"/>
      <c r="E5" s="63"/>
      <c r="F5" s="62"/>
      <c r="G5" s="62"/>
      <c r="H5" s="62"/>
      <c r="I5" s="63"/>
      <c r="J5" s="63"/>
      <c r="K5" s="63"/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0</v>
      </c>
      <c r="M5" s="66">
        <f>IF(D5="Annual",VLOOKUP(H5,'NG AC'!$E$4:$I$43,4)*SS!G5,IF(D5="Winter",VLOOKUP(SS!H5,'NG AC'!$E$3:I$43,5)*SS!G5,IF(D5="NA",0,0)))</f>
        <v>0</v>
      </c>
      <c r="N5" s="67" t="e">
        <f t="shared" ref="N5:N68" si="0">IF(F5&lt;0,0,(L5/(L5+M5))*E5)</f>
        <v>#DIV/0!</v>
      </c>
      <c r="O5" s="67" t="e">
        <f t="shared" ref="O5:O68" si="1">E5-N5</f>
        <v>#DIV/0!</v>
      </c>
      <c r="P5" s="67" t="e">
        <f t="shared" ref="P5:P68" si="2">IF(F5&lt;0,0,(L5/(L5+M5))*I5)</f>
        <v>#DIV/0!</v>
      </c>
      <c r="Q5" s="67" t="e">
        <f t="shared" ref="Q5:Q68" si="3">I5-P5</f>
        <v>#DIV/0!</v>
      </c>
      <c r="R5" s="68" t="e">
        <f>(L5+M5+(PV('NG AC'!$B$1,SS!H5,SS!K5)*-1)+SS!J5)/SS!E5</f>
        <v>#DIV/0!</v>
      </c>
      <c r="S5" s="68" t="e">
        <f t="shared" ref="S5:S68" si="4">((L5+M5)/1.1)/I5</f>
        <v>#DIV/0!</v>
      </c>
      <c r="T5" s="69">
        <f t="shared" ref="T5:T68" si="5">F5*B5</f>
        <v>0</v>
      </c>
      <c r="U5" s="68">
        <f t="shared" ref="U5:U68" si="6">G5*B5</f>
        <v>0</v>
      </c>
      <c r="V5" s="68">
        <f t="shared" ref="V5:V68" si="7">L5*B5</f>
        <v>0</v>
      </c>
      <c r="W5" s="68">
        <f t="shared" ref="W5:W68" si="8">M5*B5</f>
        <v>0</v>
      </c>
      <c r="X5" s="67" t="e">
        <f t="shared" ref="X5:X68" si="9">B5*N5</f>
        <v>#DIV/0!</v>
      </c>
      <c r="Y5" s="67" t="e">
        <f t="shared" ref="Y5:Y68" si="10">O5*B5</f>
        <v>#DIV/0!</v>
      </c>
      <c r="Z5" s="67" t="e">
        <f t="shared" ref="Z5:Z68" si="11">B5*P5</f>
        <v>#DIV/0!</v>
      </c>
      <c r="AA5" s="67" t="e">
        <f t="shared" ref="AA5:AA68" si="12">B5*Q5</f>
        <v>#DIV/0!</v>
      </c>
      <c r="AB5" s="63">
        <v>0</v>
      </c>
      <c r="AC5" s="67" t="e">
        <f t="shared" ref="AC5:AC68" si="13">AB5*(L5/(L5+M5))</f>
        <v>#DIV/0!</v>
      </c>
      <c r="AD5" s="67" t="e">
        <f t="shared" ref="AD5:AD68" si="14">AB5-AC5</f>
        <v>#DIV/0!</v>
      </c>
      <c r="AE5" s="67">
        <f t="shared" ref="AE5:AE68" si="15">J5*B5</f>
        <v>0</v>
      </c>
      <c r="AF5" s="67" t="e">
        <f t="shared" ref="AF5:AF68" si="16">IF(F5&lt;0,0,AE5*(L5/(L5+M5)))</f>
        <v>#DIV/0!</v>
      </c>
      <c r="AG5" s="67" t="e">
        <f t="shared" ref="AG5:AG68" si="17">AE5-AF5</f>
        <v>#DIV/0!</v>
      </c>
      <c r="AH5" s="66">
        <f>-PV('NG AC'!$B$1,SS!H5,SS!K5)*SS!B5</f>
        <v>0</v>
      </c>
      <c r="AI5" s="67" t="e">
        <f t="shared" ref="AI5:AI68" si="18">IF(F5&lt;0,0,AH5*(L5/(L5+M5)))</f>
        <v>#DIV/0!</v>
      </c>
      <c r="AJ5" s="67" t="e">
        <f t="shared" ref="AJ5:AJ68" si="19">AH5-AI5</f>
        <v>#DIV/0!</v>
      </c>
      <c r="AK5" s="66">
        <f>B5*F5*H5*'Electric AC'!$BE$1</f>
        <v>0</v>
      </c>
      <c r="AL5" s="67">
        <f>B5*G5*H5*'Electric AC'!$BE$33</f>
        <v>0</v>
      </c>
      <c r="AM5" s="67" t="e">
        <f t="shared" ref="AM5:AN68" si="20">P5/F5</f>
        <v>#DIV/0!</v>
      </c>
      <c r="AN5" s="67" t="e">
        <f t="shared" si="20"/>
        <v>#DIV/0!</v>
      </c>
      <c r="AO5" s="82"/>
      <c r="AP5" s="82"/>
      <c r="AQ5" s="82"/>
      <c r="BC5" s="78" t="s">
        <v>13</v>
      </c>
    </row>
    <row r="6" spans="1:55" x14ac:dyDescent="0.25">
      <c r="A6" s="62"/>
      <c r="B6" s="62"/>
      <c r="C6" s="62"/>
      <c r="D6" s="62"/>
      <c r="E6" s="63"/>
      <c r="F6" s="62"/>
      <c r="G6" s="62"/>
      <c r="H6" s="62"/>
      <c r="I6" s="63"/>
      <c r="J6" s="63"/>
      <c r="K6" s="63"/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0</v>
      </c>
      <c r="M6" s="66">
        <f>IF(D6="Annual",VLOOKUP(H6,'NG AC'!$E$4:$I$43,4)*SS!G6,IF(D6="Winter",VLOOKUP(SS!H6,'NG AC'!$E$3:I$43,5)*SS!G6,IF(D6="NA",0,0)))</f>
        <v>0</v>
      </c>
      <c r="N6" s="67" t="e">
        <f t="shared" si="0"/>
        <v>#DIV/0!</v>
      </c>
      <c r="O6" s="67" t="e">
        <f t="shared" si="1"/>
        <v>#DIV/0!</v>
      </c>
      <c r="P6" s="67" t="e">
        <f t="shared" si="2"/>
        <v>#DIV/0!</v>
      </c>
      <c r="Q6" s="67" t="e">
        <f t="shared" si="3"/>
        <v>#DIV/0!</v>
      </c>
      <c r="R6" s="68" t="e">
        <f>(L6+M6+(PV('NG AC'!$B$1,SS!H6,SS!K6)*-1)+SS!J6)/SS!E6</f>
        <v>#DIV/0!</v>
      </c>
      <c r="S6" s="68" t="e">
        <f t="shared" si="4"/>
        <v>#DIV/0!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 t="e">
        <f t="shared" si="9"/>
        <v>#DIV/0!</v>
      </c>
      <c r="Y6" s="67" t="e">
        <f t="shared" si="10"/>
        <v>#DIV/0!</v>
      </c>
      <c r="Z6" s="67" t="e">
        <f t="shared" si="11"/>
        <v>#DIV/0!</v>
      </c>
      <c r="AA6" s="67" t="e">
        <f t="shared" si="12"/>
        <v>#DIV/0!</v>
      </c>
      <c r="AB6" s="63">
        <v>0</v>
      </c>
      <c r="AC6" s="67" t="e">
        <f t="shared" si="13"/>
        <v>#DIV/0!</v>
      </c>
      <c r="AD6" s="67" t="e">
        <f t="shared" si="14"/>
        <v>#DIV/0!</v>
      </c>
      <c r="AE6" s="67">
        <f t="shared" si="15"/>
        <v>0</v>
      </c>
      <c r="AF6" s="67" t="e">
        <f t="shared" si="16"/>
        <v>#DIV/0!</v>
      </c>
      <c r="AG6" s="67" t="e">
        <f t="shared" si="17"/>
        <v>#DIV/0!</v>
      </c>
      <c r="AH6" s="66">
        <f>-PV('NG AC'!$B$1,SS!H6,SS!K6)*SS!B6</f>
        <v>0</v>
      </c>
      <c r="AI6" s="67" t="e">
        <f t="shared" si="18"/>
        <v>#DIV/0!</v>
      </c>
      <c r="AJ6" s="67" t="e">
        <f t="shared" si="19"/>
        <v>#DIV/0!</v>
      </c>
      <c r="AK6" s="66">
        <f>B6*F6*H6*'Electric AC'!$BE$1</f>
        <v>0</v>
      </c>
      <c r="AL6" s="67">
        <f>B6*G6*H6*'Electric AC'!$BE$33</f>
        <v>0</v>
      </c>
      <c r="AM6" s="67" t="e">
        <f t="shared" si="20"/>
        <v>#DIV/0!</v>
      </c>
      <c r="AN6" s="67" t="e">
        <f t="shared" si="20"/>
        <v>#DIV/0!</v>
      </c>
      <c r="AO6" s="82"/>
      <c r="AP6" s="82"/>
      <c r="AQ6" s="82"/>
      <c r="BC6" s="78" t="s">
        <v>14</v>
      </c>
    </row>
    <row r="7" spans="1:55" x14ac:dyDescent="0.25">
      <c r="A7" s="62"/>
      <c r="B7" s="62"/>
      <c r="C7" s="62"/>
      <c r="D7" s="62"/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AC'!$E$4:$I$43,4)*SS!G7,IF(D7="Winter",VLOOKUP(SS!H7,'NG AC'!$E$3:I$43,5)*SS!G7,IF(D7="NA",0,0)))</f>
        <v>0</v>
      </c>
      <c r="N7" s="67" t="e">
        <f t="shared" si="0"/>
        <v>#DIV/0!</v>
      </c>
      <c r="O7" s="67" t="e">
        <f t="shared" si="1"/>
        <v>#DIV/0!</v>
      </c>
      <c r="P7" s="67" t="e">
        <f t="shared" si="2"/>
        <v>#DIV/0!</v>
      </c>
      <c r="Q7" s="67" t="e">
        <f t="shared" si="3"/>
        <v>#DIV/0!</v>
      </c>
      <c r="R7" s="68" t="e">
        <f>(L7+M7+(PV('NG AC'!$B$1,SS!H7,SS!K7)*-1)+SS!J7)/SS!E7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 t="e">
        <f t="shared" si="9"/>
        <v>#DIV/0!</v>
      </c>
      <c r="Y7" s="67" t="e">
        <f t="shared" si="10"/>
        <v>#DIV/0!</v>
      </c>
      <c r="Z7" s="67" t="e">
        <f t="shared" si="11"/>
        <v>#DIV/0!</v>
      </c>
      <c r="AA7" s="67" t="e">
        <f t="shared" si="12"/>
        <v>#DIV/0!</v>
      </c>
      <c r="AB7" s="63">
        <v>0</v>
      </c>
      <c r="AC7" s="67" t="e">
        <f t="shared" si="13"/>
        <v>#DIV/0!</v>
      </c>
      <c r="AD7" s="67" t="e">
        <f t="shared" si="14"/>
        <v>#DIV/0!</v>
      </c>
      <c r="AE7" s="67">
        <f t="shared" si="15"/>
        <v>0</v>
      </c>
      <c r="AF7" s="67" t="e">
        <f t="shared" si="16"/>
        <v>#DIV/0!</v>
      </c>
      <c r="AG7" s="67" t="e">
        <f t="shared" si="17"/>
        <v>#DIV/0!</v>
      </c>
      <c r="AH7" s="66">
        <f>-PV('NG AC'!$B$1,SS!H7,SS!K7)*SS!B7</f>
        <v>0</v>
      </c>
      <c r="AI7" s="67" t="e">
        <f t="shared" si="18"/>
        <v>#DIV/0!</v>
      </c>
      <c r="AJ7" s="67" t="e">
        <f t="shared" si="19"/>
        <v>#DIV/0!</v>
      </c>
      <c r="AK7" s="66">
        <f>B7*F7*H7*'Electric AC'!$BE$1</f>
        <v>0</v>
      </c>
      <c r="AL7" s="67">
        <f>B7*G7*H7*'Electric AC'!$BE$33</f>
        <v>0</v>
      </c>
      <c r="AM7" s="67" t="e">
        <f t="shared" si="20"/>
        <v>#DIV/0!</v>
      </c>
      <c r="AN7" s="67" t="e">
        <f t="shared" si="20"/>
        <v>#DIV/0!</v>
      </c>
      <c r="AO7" s="82"/>
      <c r="AP7" s="82"/>
      <c r="AQ7" s="82"/>
      <c r="BC7" s="78" t="s">
        <v>15</v>
      </c>
    </row>
    <row r="8" spans="1:55" x14ac:dyDescent="0.25">
      <c r="A8" s="62"/>
      <c r="B8" s="62"/>
      <c r="C8" s="62"/>
      <c r="D8" s="62"/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AC'!$E$4:$I$43,4)*SS!G8,IF(D8="Winter",VLOOKUP(SS!H8,'NG AC'!$E$3:I$43,5)*SS!G8,IF(D8="NA",0,0)))</f>
        <v>0</v>
      </c>
      <c r="N8" s="67" t="e">
        <f t="shared" si="0"/>
        <v>#DIV/0!</v>
      </c>
      <c r="O8" s="67" t="e">
        <f t="shared" si="1"/>
        <v>#DIV/0!</v>
      </c>
      <c r="P8" s="67" t="e">
        <f t="shared" si="2"/>
        <v>#DIV/0!</v>
      </c>
      <c r="Q8" s="67" t="e">
        <f t="shared" si="3"/>
        <v>#DIV/0!</v>
      </c>
      <c r="R8" s="68" t="e">
        <f>(L8+M8+(PV('NG AC'!$B$1,SS!H8,SS!K8)*-1)+SS!J8)/SS!E8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 t="e">
        <f t="shared" si="9"/>
        <v>#DIV/0!</v>
      </c>
      <c r="Y8" s="67" t="e">
        <f t="shared" si="10"/>
        <v>#DIV/0!</v>
      </c>
      <c r="Z8" s="67" t="e">
        <f t="shared" si="11"/>
        <v>#DIV/0!</v>
      </c>
      <c r="AA8" s="67" t="e">
        <f t="shared" si="12"/>
        <v>#DIV/0!</v>
      </c>
      <c r="AB8" s="63">
        <v>0</v>
      </c>
      <c r="AC8" s="67" t="e">
        <f t="shared" si="13"/>
        <v>#DIV/0!</v>
      </c>
      <c r="AD8" s="67" t="e">
        <f t="shared" si="14"/>
        <v>#DIV/0!</v>
      </c>
      <c r="AE8" s="67">
        <f t="shared" si="15"/>
        <v>0</v>
      </c>
      <c r="AF8" s="67" t="e">
        <f t="shared" si="16"/>
        <v>#DIV/0!</v>
      </c>
      <c r="AG8" s="67" t="e">
        <f t="shared" si="17"/>
        <v>#DIV/0!</v>
      </c>
      <c r="AH8" s="66">
        <f>-PV('NG AC'!$B$1,SS!H8,SS!K8)*SS!B8</f>
        <v>0</v>
      </c>
      <c r="AI8" s="67" t="e">
        <f t="shared" si="18"/>
        <v>#DIV/0!</v>
      </c>
      <c r="AJ8" s="67" t="e">
        <f t="shared" si="19"/>
        <v>#DIV/0!</v>
      </c>
      <c r="AK8" s="66">
        <f>B8*F8*H8*'Electric AC'!$BE$1</f>
        <v>0</v>
      </c>
      <c r="AL8" s="67">
        <f>B8*G8*H8*'Electric AC'!$BE$33</f>
        <v>0</v>
      </c>
      <c r="AM8" s="67" t="e">
        <f t="shared" si="20"/>
        <v>#DIV/0!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62"/>
      <c r="B9" s="62"/>
      <c r="C9" s="62"/>
      <c r="D9" s="62"/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AC'!$E$4:$I$43,4)*SS!G9,IF(D9="Winter",VLOOKUP(SS!H9,'NG AC'!$E$3:I$43,5)*SS!G9,IF(D9="NA",0,0)))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AC'!$B$1,SS!H9,SS!K9)*-1)+SS!J9)/SS!E9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>
        <v>0</v>
      </c>
      <c r="AC9" s="67" t="e">
        <f t="shared" si="13"/>
        <v>#DIV/0!</v>
      </c>
      <c r="AD9" s="67" t="e">
        <f t="shared" si="14"/>
        <v>#DIV/0!</v>
      </c>
      <c r="AE9" s="67">
        <f t="shared" si="15"/>
        <v>0</v>
      </c>
      <c r="AF9" s="67" t="e">
        <f t="shared" si="16"/>
        <v>#DIV/0!</v>
      </c>
      <c r="AG9" s="67" t="e">
        <f t="shared" si="17"/>
        <v>#DIV/0!</v>
      </c>
      <c r="AH9" s="66">
        <f>-PV('NG AC'!$B$1,SS!H9,SS!K9)*SS!B9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62"/>
      <c r="B10" s="62"/>
      <c r="C10" s="62"/>
      <c r="D10" s="62"/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AC'!$E$4:$I$43,4)*SS!G10,IF(D10="Winter",VLOOKUP(SS!H10,'NG AC'!$E$3:I$43,5)*SS!G10,IF(D10="NA",0,0)))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AC'!$B$1,SS!H10,SS!K10)*-1)+SS!J10)/SS!E10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>
        <v>0</v>
      </c>
      <c r="AC10" s="67" t="e">
        <f t="shared" si="13"/>
        <v>#DIV/0!</v>
      </c>
      <c r="AD10" s="67" t="e">
        <f t="shared" si="14"/>
        <v>#DIV/0!</v>
      </c>
      <c r="AE10" s="67">
        <f t="shared" si="15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AC'!$B$1,SS!H10,SS!K10)*SS!B10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>P10/F10</f>
        <v>#DIV/0!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/>
      <c r="B11" s="62"/>
      <c r="C11" s="62"/>
      <c r="D11" s="62"/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AC'!$E$4:$I$43,4)*SS!G11,IF(D11="Winter",VLOOKUP(SS!H11,'NG AC'!$E$3:I$43,5)*SS!G11,IF(D11="NA",0,0)))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AC'!$B$1,SS!H11,SS!K11)*-1)+SS!J11)/SS!E11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>
        <v>0</v>
      </c>
      <c r="AC11" s="67" t="e">
        <f t="shared" si="13"/>
        <v>#DIV/0!</v>
      </c>
      <c r="AD11" s="67" t="e">
        <f t="shared" si="14"/>
        <v>#DIV/0!</v>
      </c>
      <c r="AE11" s="67">
        <f t="shared" si="15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AC'!$B$1,SS!H11,SS!K11)*SS!B11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/>
      <c r="B12" s="62"/>
      <c r="C12" s="62"/>
      <c r="D12" s="62"/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AC'!$E$4:$I$43,4)*SS!G12,IF(D12="Winter",VLOOKUP(SS!H12,'NG AC'!$E$3:I$43,5)*SS!G12,IF(D12="NA",0,0)))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AC'!$B$1,SS!H12,SS!K12)*-1)+SS!J12)/SS!E12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>
        <v>0</v>
      </c>
      <c r="AC12" s="67" t="e">
        <f t="shared" si="13"/>
        <v>#DIV/0!</v>
      </c>
      <c r="AD12" s="67" t="e">
        <f t="shared" si="14"/>
        <v>#DIV/0!</v>
      </c>
      <c r="AE12" s="67">
        <f t="shared" si="15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AC'!$B$1,SS!H12,SS!K12)*SS!B12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0"/>
        <v>#DIV/0!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62"/>
      <c r="B13" s="62"/>
      <c r="C13" s="62"/>
      <c r="D13" s="62"/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AC'!$E$4:$I$43,4)*SS!G13,IF(D13="Winter",VLOOKUP(SS!H13,'NG AC'!$E$3:I$43,5)*SS!G13,IF(D13="NA",0,0)))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AC'!$B$1,SS!H13,SS!K13)*-1)+SS!J13)/SS!E13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>
        <v>0</v>
      </c>
      <c r="AC13" s="67" t="e">
        <f t="shared" si="13"/>
        <v>#DIV/0!</v>
      </c>
      <c r="AD13" s="67" t="e">
        <f t="shared" si="14"/>
        <v>#DIV/0!</v>
      </c>
      <c r="AE13" s="67">
        <f t="shared" si="15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AC'!$B$1,SS!H13,SS!K13)*SS!B13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62"/>
      <c r="B14" s="62"/>
      <c r="C14" s="62"/>
      <c r="D14" s="62"/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AC'!$E$4:$I$43,4)*SS!G14,IF(D14="Winter",VLOOKUP(SS!H14,'NG AC'!$E$3:I$43,5)*SS!G14,IF(D14="NA",0,0)))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AC'!$B$1,SS!H14,SS!K14)*-1)+SS!J14)/SS!E14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>
        <v>0</v>
      </c>
      <c r="AC14" s="67" t="e">
        <f t="shared" si="13"/>
        <v>#DIV/0!</v>
      </c>
      <c r="AD14" s="67" t="e">
        <f t="shared" si="14"/>
        <v>#DIV/0!</v>
      </c>
      <c r="AE14" s="67">
        <f t="shared" si="15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AC'!$B$1,SS!H14,SS!K14)*SS!B14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0"/>
        <v>#DIV/0!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62"/>
      <c r="B15" s="62"/>
      <c r="C15" s="62"/>
      <c r="D15" s="62"/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AC'!$E$4:$I$43,4)*SS!G15,IF(D15="Winter",VLOOKUP(SS!H15,'NG AC'!$E$3:I$43,5)*SS!G15,IF(D15="NA",0,0)))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AC'!$B$1,SS!H15,SS!K15)*-1)+SS!J15)/SS!E15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>
        <v>0</v>
      </c>
      <c r="AC15" s="67" t="e">
        <f t="shared" si="13"/>
        <v>#DIV/0!</v>
      </c>
      <c r="AD15" s="67" t="e">
        <f t="shared" si="14"/>
        <v>#DIV/0!</v>
      </c>
      <c r="AE15" s="67">
        <f t="shared" si="15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AC'!$B$1,SS!H15,SS!K15)*SS!B15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62"/>
      <c r="B16" s="62"/>
      <c r="C16" s="62"/>
      <c r="D16" s="62"/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AC'!$E$4:$I$43,4)*SS!G16,IF(D16="Winter",VLOOKUP(SS!H16,'NG AC'!$E$3:I$43,5)*SS!G16,IF(D16="NA",0,0)))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AC'!$B$1,SS!H16,SS!K16)*-1)+SS!J16)/SS!E16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>
        <v>0</v>
      </c>
      <c r="AC16" s="67" t="e">
        <f t="shared" si="13"/>
        <v>#DIV/0!</v>
      </c>
      <c r="AD16" s="67" t="e">
        <f t="shared" si="14"/>
        <v>#DIV/0!</v>
      </c>
      <c r="AE16" s="67">
        <f t="shared" si="15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AC'!$B$1,SS!H16,SS!K16)*SS!B16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0"/>
        <v>#DIV/0!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62"/>
      <c r="B17" s="62"/>
      <c r="C17" s="62"/>
      <c r="D17" s="62"/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AC'!$E$4:$I$43,4)*SS!G17,IF(D17="Winter",VLOOKUP(SS!H17,'NG AC'!$E$3:I$43,5)*SS!G17,IF(D17="NA",0,0)))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AC'!$B$1,SS!H17,SS!K17)*-1)+SS!J17)/SS!E17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>
        <v>0</v>
      </c>
      <c r="AC17" s="67" t="e">
        <f t="shared" si="13"/>
        <v>#DIV/0!</v>
      </c>
      <c r="AD17" s="67" t="e">
        <f t="shared" si="14"/>
        <v>#DIV/0!</v>
      </c>
      <c r="AE17" s="67">
        <f t="shared" si="15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AC'!$B$1,SS!H17,SS!K17)*SS!B17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62"/>
      <c r="B18" s="62"/>
      <c r="C18" s="62"/>
      <c r="D18" s="62"/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AC'!$E$4:$I$43,4)*SS!G18,IF(D18="Winter",VLOOKUP(SS!H18,'NG AC'!$E$3:I$43,5)*SS!G18,IF(D18="NA",0,0)))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AC'!$B$1,SS!H18,SS!K18)*-1)+SS!J18)/SS!E18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v>0</v>
      </c>
      <c r="AC18" s="67" t="e">
        <f t="shared" si="13"/>
        <v>#DIV/0!</v>
      </c>
      <c r="AD18" s="67" t="e">
        <f t="shared" si="14"/>
        <v>#DIV/0!</v>
      </c>
      <c r="AE18" s="67">
        <f t="shared" si="15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AC'!$B$1,SS!H18,SS!K18)*SS!B18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0"/>
        <v>#DIV/0!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/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AC'!$E$4:$I$43,4)*SS!G19,IF(D19="Winter",VLOOKUP(SS!H19,'NG AC'!$E$3:I$43,5)*SS!G19,IF(D19="NA",0,0)))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AC'!$B$1,SS!H19,SS!K19)*-1)+SS!J19)/SS!E19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3"/>
        <v>#DIV/0!</v>
      </c>
      <c r="AD19" s="67" t="e">
        <f t="shared" si="14"/>
        <v>#DIV/0!</v>
      </c>
      <c r="AE19" s="67">
        <f t="shared" si="15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AC'!$B$1,SS!H19,SS!K19)*SS!B19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/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AC'!$E$4:$I$43,4)*SS!G20,IF(D20="Winter",VLOOKUP(SS!H20,'NG AC'!$E$3:I$43,5)*SS!G20,IF(D20="NA",0,0)))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AC'!$B$1,SS!H20,SS!K20)*-1)+SS!J20)/SS!E20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3"/>
        <v>#DIV/0!</v>
      </c>
      <c r="AD20" s="67" t="e">
        <f t="shared" si="14"/>
        <v>#DIV/0!</v>
      </c>
      <c r="AE20" s="67">
        <f t="shared" si="15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AC'!$B$1,SS!H20,SS!K20)*SS!B20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/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AC'!$E$4:$I$43,4)*SS!G21,IF(D21="Winter",VLOOKUP(SS!H21,'NG AC'!$E$3:I$43,5)*SS!G21,IF(D21="NA",0,0)))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AC'!$B$1,SS!H21,SS!K21)*-1)+SS!J21)/SS!E21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3"/>
        <v>#DIV/0!</v>
      </c>
      <c r="AD21" s="67" t="e">
        <f t="shared" si="14"/>
        <v>#DIV/0!</v>
      </c>
      <c r="AE21" s="67">
        <f t="shared" si="15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AC'!$B$1,SS!H21,SS!K21)*SS!B21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/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AC'!$E$4:$I$43,4)*SS!G22,IF(D22="Winter",VLOOKUP(SS!H22,'NG AC'!$E$3:I$43,5)*SS!G22,IF(D22="NA",0,0)))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AC'!$B$1,SS!H22,SS!K22)*-1)+SS!J22)/SS!E22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3"/>
        <v>#DIV/0!</v>
      </c>
      <c r="AD22" s="67" t="e">
        <f t="shared" si="14"/>
        <v>#DIV/0!</v>
      </c>
      <c r="AE22" s="67">
        <f t="shared" si="15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AC'!$B$1,SS!H22,SS!K22)*SS!B22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/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AC'!$E$4:$I$43,4)*SS!G23,IF(D23="Winter",VLOOKUP(SS!H23,'NG AC'!$E$3:I$43,5)*SS!G23,IF(D23="NA",0,0)))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AC'!$B$1,SS!H23,SS!K23)*-1)+SS!J23)/SS!E23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3"/>
        <v>#DIV/0!</v>
      </c>
      <c r="AD23" s="67" t="e">
        <f t="shared" si="14"/>
        <v>#DIV/0!</v>
      </c>
      <c r="AE23" s="67">
        <f t="shared" si="15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AC'!$B$1,SS!H23,SS!K23)*SS!B23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62"/>
      <c r="B24" s="62"/>
      <c r="C24" s="62"/>
      <c r="D24" s="62"/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AC'!$E$4:$I$43,4)*SS!G24,IF(D24="Winter",VLOOKUP(SS!H24,'NG AC'!$E$3:I$43,5)*SS!G24,IF(D24="NA",0,0)))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AC'!$B$1,SS!H24,SS!K24)*-1)+SS!J24)/SS!E24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3"/>
        <v>#DIV/0!</v>
      </c>
      <c r="AD24" s="67" t="e">
        <f t="shared" si="14"/>
        <v>#DIV/0!</v>
      </c>
      <c r="AE24" s="67">
        <f t="shared" si="15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AC'!$B$1,SS!H24,SS!K24)*SS!B24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/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AC'!$E$4:$I$43,4)*SS!G25,IF(D25="Winter",VLOOKUP(SS!H25,'NG AC'!$E$3:I$43,5)*SS!G25,IF(D25="NA",0,0)))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AC'!$B$1,SS!H25,SS!K25)*-1)+SS!J25)/SS!E25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3"/>
        <v>#DIV/0!</v>
      </c>
      <c r="AD25" s="67" t="e">
        <f t="shared" si="14"/>
        <v>#DIV/0!</v>
      </c>
      <c r="AE25" s="67">
        <f t="shared" si="15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AC'!$B$1,SS!H25,SS!K25)*SS!B25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/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AC'!$E$4:$I$43,4)*SS!G26,IF(D26="Winter",VLOOKUP(SS!H26,'NG AC'!$E$3:I$43,5)*SS!G26,IF(D26="NA",0,0)))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AC'!$B$1,SS!H26,SS!K26)*-1)+SS!J26)/SS!E26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3"/>
        <v>#DIV/0!</v>
      </c>
      <c r="AD26" s="67" t="e">
        <f t="shared" si="14"/>
        <v>#DIV/0!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AC'!$B$1,SS!H26,SS!K26)*SS!B26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/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AC'!$E$4:$I$43,4)*SS!G27,IF(D27="Winter",VLOOKUP(SS!H27,'NG AC'!$E$3:I$43,5)*SS!G27,IF(D27="NA",0,0)))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AC'!$B$1,SS!H27,SS!K27)*-1)+SS!J27)/SS!E27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3"/>
        <v>#DIV/0!</v>
      </c>
      <c r="AD27" s="67" t="e">
        <f t="shared" si="14"/>
        <v>#DIV/0!</v>
      </c>
      <c r="AE27" s="67">
        <f t="shared" si="15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AC'!$B$1,SS!H27,SS!K27)*SS!B27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/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AC'!$E$4:$I$43,4)*SS!G28,IF(D28="Winter",VLOOKUP(SS!H28,'NG AC'!$E$3:I$43,5)*SS!G28,IF(D28="NA",0,0)))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AC'!$B$1,SS!H28,SS!K28)*-1)+SS!J28)/SS!E28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3"/>
        <v>#DIV/0!</v>
      </c>
      <c r="AD28" s="67" t="e">
        <f t="shared" si="14"/>
        <v>#DIV/0!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AC'!$B$1,SS!H28,SS!K28)*SS!B28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/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AC'!$E$4:$I$43,4)*SS!G29,IF(D29="Winter",VLOOKUP(SS!H29,'NG AC'!$E$3:I$43,5)*SS!G29,IF(D29="NA",0,0)))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AC'!$B$1,SS!H29,SS!K29)*-1)+SS!J29)/SS!E29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3"/>
        <v>#DIV/0!</v>
      </c>
      <c r="AD29" s="67" t="e">
        <f t="shared" si="14"/>
        <v>#DIV/0!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AC'!$B$1,SS!H29,SS!K29)*SS!B29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/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AC'!$E$4:$I$43,4)*SS!G30,IF(D30="Winter",VLOOKUP(SS!H30,'NG AC'!$E$3:I$43,5)*SS!G30,IF(D30="NA",0,0)))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AC'!$B$1,SS!H30,SS!K30)*-1)+SS!J30)/SS!E30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3"/>
        <v>#DIV/0!</v>
      </c>
      <c r="AD30" s="67" t="e">
        <f t="shared" si="14"/>
        <v>#DIV/0!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AC'!$B$1,SS!H30,SS!K30)*SS!B30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/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AC'!$E$4:$I$43,4)*SS!G31,IF(D31="Winter",VLOOKUP(SS!H31,'NG AC'!$E$3:I$43,5)*SS!G31,IF(D31="NA",0,0)))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AC'!$B$1,SS!H31,SS!K31)*-1)+SS!J31)/SS!E31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3"/>
        <v>#DIV/0!</v>
      </c>
      <c r="AD31" s="67" t="e">
        <f t="shared" si="14"/>
        <v>#DIV/0!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AC'!$B$1,SS!H31,SS!K31)*SS!B31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/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AC'!$E$4:$I$43,4)*SS!G32,IF(D32="Winter",VLOOKUP(SS!H32,'NG AC'!$E$3:I$43,5)*SS!G32,IF(D32="NA",0,0)))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AC'!$B$1,SS!H32,SS!K32)*-1)+SS!J32)/SS!E32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3"/>
        <v>#DIV/0!</v>
      </c>
      <c r="AD32" s="67" t="e">
        <f t="shared" si="14"/>
        <v>#DIV/0!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AC'!$B$1,SS!H32,SS!K32)*SS!B32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/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AC'!$E$4:$I$43,4)*SS!G33,IF(D33="Winter",VLOOKUP(SS!H33,'NG AC'!$E$3:I$43,5)*SS!G33,IF(D33="NA",0,0)))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AC'!$B$1,SS!H33,SS!K33)*-1)+SS!J33)/SS!E33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3"/>
        <v>#DIV/0!</v>
      </c>
      <c r="AD33" s="67" t="e">
        <f t="shared" si="14"/>
        <v>#DIV/0!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AC'!$B$1,SS!H33,SS!K33)*SS!B33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/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AC'!$E$4:$I$43,4)*SS!G34,IF(D34="Winter",VLOOKUP(SS!H34,'NG AC'!$E$3:I$43,5)*SS!G34,IF(D34="NA",0,0)))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AC'!$B$1,SS!H34,SS!K34)*-1)+SS!J34)/SS!E34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3"/>
        <v>#DIV/0!</v>
      </c>
      <c r="AD34" s="67" t="e">
        <f t="shared" si="14"/>
        <v>#DIV/0!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AC'!$B$1,SS!H34,SS!K34)*SS!B34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/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AC'!$E$4:$I$43,4)*SS!G35,IF(D35="Winter",VLOOKUP(SS!H35,'NG AC'!$E$3:I$43,5)*SS!G35,IF(D35="NA",0,0)))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AC'!$B$1,SS!H35,SS!K35)*-1)+SS!J35)/SS!E35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3"/>
        <v>#DIV/0!</v>
      </c>
      <c r="AD35" s="67" t="e">
        <f t="shared" si="14"/>
        <v>#DIV/0!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AC'!$B$1,SS!H35,SS!K35)*SS!B35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/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AC'!$E$4:$I$43,4)*SS!G36,IF(D36="Winter",VLOOKUP(SS!H36,'NG AC'!$E$3:I$43,5)*SS!G36,IF(D36="NA",0,0)))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AC'!$B$1,SS!H36,SS!K36)*-1)+SS!J36)/SS!E36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AC'!$B$1,SS!H36,SS!K36)*SS!B36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/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AC'!$E$4:$I$43,4)*SS!G37,IF(D37="Winter",VLOOKUP(SS!H37,'NG AC'!$E$3:I$43,5)*SS!G37,IF(D37="NA",0,0)))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AC'!$B$1,SS!H37,SS!K37)*-1)+SS!J37)/SS!E37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3"/>
        <v>#DIV/0!</v>
      </c>
      <c r="AD37" s="67" t="e">
        <f t="shared" si="14"/>
        <v>#DIV/0!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AC'!$B$1,SS!H37,SS!K37)*SS!B37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/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AC'!$E$4:$I$43,4)*SS!G38,IF(D38="Winter",VLOOKUP(SS!H38,'NG AC'!$E$3:I$43,5)*SS!G38,IF(D38="NA",0,0)))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AC'!$B$1,SS!H38,SS!K38)*-1)+SS!J38)/SS!E38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3"/>
        <v>#DIV/0!</v>
      </c>
      <c r="AD38" s="67" t="e">
        <f t="shared" si="14"/>
        <v>#DIV/0!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AC'!$B$1,SS!H38,SS!K38)*SS!B38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/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AC'!$E$4:$I$43,4)*SS!G39,IF(D39="Winter",VLOOKUP(SS!H39,'NG AC'!$E$3:I$43,5)*SS!G39,IF(D39="NA",0,0)))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AC'!$B$1,SS!H39,SS!K39)*-1)+SS!J39)/SS!E39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3"/>
        <v>#DIV/0!</v>
      </c>
      <c r="AD39" s="67" t="e">
        <f t="shared" si="14"/>
        <v>#DIV/0!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AC'!$B$1,SS!H39,SS!K39)*SS!B39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/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AC'!$E$4:$I$43,4)*SS!G40,IF(D40="Winter",VLOOKUP(SS!H40,'NG AC'!$E$3:I$43,5)*SS!G40,IF(D40="NA",0,0)))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AC'!$B$1,SS!H40,SS!K40)*-1)+SS!J40)/SS!E40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3"/>
        <v>#DIV/0!</v>
      </c>
      <c r="AD40" s="67" t="e">
        <f t="shared" si="14"/>
        <v>#DIV/0!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AC'!$B$1,SS!H40,SS!K40)*SS!B40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/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AC'!$E$4:$I$43,4)*SS!G41,IF(D41="Winter",VLOOKUP(SS!H41,'NG AC'!$E$3:I$43,5)*SS!G41,IF(D41="NA",0,0)))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AC'!$B$1,SS!H41,SS!K41)*-1)+SS!J41)/SS!E41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AC'!$B$1,SS!H41,SS!K41)*SS!B41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/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AC'!$E$4:$I$43,4)*SS!G42,IF(D42="Winter",VLOOKUP(SS!H42,'NG AC'!$E$3:I$43,5)*SS!G42,IF(D42="NA",0,0)))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AC'!$B$1,SS!H42,SS!K42)*-1)+SS!J42)/SS!E42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3"/>
        <v>#DIV/0!</v>
      </c>
      <c r="AD42" s="67" t="e">
        <f t="shared" si="14"/>
        <v>#DIV/0!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AC'!$B$1,SS!H42,SS!K42)*SS!B42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/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AC'!$E$4:$I$43,4)*SS!G43,IF(D43="Winter",VLOOKUP(SS!H43,'NG AC'!$E$3:I$43,5)*SS!G43,IF(D43="NA",0,0)))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AC'!$B$1,SS!H43,SS!K43)*-1)+SS!J43)/SS!E43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3"/>
        <v>#DIV/0!</v>
      </c>
      <c r="AD43" s="67" t="e">
        <f t="shared" si="14"/>
        <v>#DIV/0!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AC'!$B$1,SS!H43,SS!K43)*SS!B43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/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AC'!$E$4:$I$43,4)*SS!G44,IF(D44="Winter",VLOOKUP(SS!H44,'NG AC'!$E$3:I$43,5)*SS!G44,IF(D44="NA",0,0)))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AC'!$B$1,SS!H44,SS!K44)*-1)+SS!J44)/SS!E44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AC'!$B$1,SS!H44,SS!K44)*SS!B44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/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AC'!$E$4:$I$43,4)*SS!G45,IF(D45="Winter",VLOOKUP(SS!H45,'NG AC'!$E$3:I$43,5)*SS!G45,IF(D45="NA",0,0)))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AC'!$B$1,SS!H45,SS!K45)*-1)+SS!J45)/SS!E45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3"/>
        <v>#DIV/0!</v>
      </c>
      <c r="AD45" s="67" t="e">
        <f t="shared" si="14"/>
        <v>#DIV/0!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AC'!$B$1,SS!H45,SS!K45)*SS!B45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/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AC'!$E$4:$I$43,4)*SS!G46,IF(D46="Winter",VLOOKUP(SS!H46,'NG AC'!$E$3:I$43,5)*SS!G46,IF(D46="NA",0,0)))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AC'!$B$1,SS!H46,SS!K46)*-1)+SS!J46)/SS!E46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3"/>
        <v>#DIV/0!</v>
      </c>
      <c r="AD46" s="67" t="e">
        <f t="shared" si="14"/>
        <v>#DIV/0!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AC'!$B$1,SS!H46,SS!K46)*SS!B46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/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AC'!$E$4:$I$43,4)*SS!G47,IF(D47="Winter",VLOOKUP(SS!H47,'NG AC'!$E$3:I$43,5)*SS!G47,IF(D47="NA",0,0)))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AC'!$B$1,SS!H47,SS!K47)*-1)+SS!J47)/SS!E47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3"/>
        <v>#DIV/0!</v>
      </c>
      <c r="AD47" s="67" t="e">
        <f t="shared" si="14"/>
        <v>#DIV/0!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AC'!$B$1,SS!H47,SS!K47)*SS!B47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/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AC'!$E$4:$I$43,4)*SS!G48,IF(D48="Winter",VLOOKUP(SS!H48,'NG AC'!$E$3:I$43,5)*SS!G48,IF(D48="NA",0,0)))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AC'!$B$1,SS!H48,SS!K48)*-1)+SS!J48)/SS!E48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AC'!$B$1,SS!H48,SS!K48)*SS!B48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/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AC'!$E$4:$I$43,4)*SS!G49,IF(D49="Winter",VLOOKUP(SS!H49,'NG AC'!$E$3:I$43,5)*SS!G49,IF(D49="NA",0,0)))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AC'!$B$1,SS!H49,SS!K49)*-1)+SS!J49)/SS!E49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3"/>
        <v>#DIV/0!</v>
      </c>
      <c r="AD49" s="67" t="e">
        <f t="shared" si="14"/>
        <v>#DIV/0!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AC'!$B$1,SS!H49,SS!K49)*SS!B49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/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AC'!$E$4:$I$43,4)*SS!G50,IF(D50="Winter",VLOOKUP(SS!H50,'NG AC'!$E$3:I$43,5)*SS!G50,IF(D50="NA",0,0)))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AC'!$B$1,SS!H50,SS!K50)*-1)+SS!J50)/SS!E50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AC'!$B$1,SS!H50,SS!K50)*SS!B50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/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AC'!$E$4:$I$43,4)*SS!G51,IF(D51="Winter",VLOOKUP(SS!H51,'NG AC'!$E$3:I$43,5)*SS!G51,IF(D51="NA",0,0)))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AC'!$B$1,SS!H51,SS!K51)*-1)+SS!J51)/SS!E51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AC'!$B$1,SS!H51,SS!K51)*SS!B51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/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AC'!$E$4:$I$43,4)*SS!G52,IF(D52="Winter",VLOOKUP(SS!H52,'NG AC'!$E$3:I$43,5)*SS!G52,IF(D52="NA",0,0)))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AC'!$B$1,SS!H52,SS!K52)*-1)+SS!J52)/SS!E52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3"/>
        <v>#DIV/0!</v>
      </c>
      <c r="AD52" s="67" t="e">
        <f t="shared" si="14"/>
        <v>#DIV/0!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AC'!$B$1,SS!H52,SS!K52)*SS!B52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/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AC'!$E$4:$I$43,4)*SS!G53,IF(D53="Winter",VLOOKUP(SS!H53,'NG AC'!$E$3:I$43,5)*SS!G53,IF(D53="NA",0,0)))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AC'!$B$1,SS!H53,SS!K53)*-1)+SS!J53)/SS!E53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3"/>
        <v>#DIV/0!</v>
      </c>
      <c r="AD53" s="67" t="e">
        <f t="shared" si="14"/>
        <v>#DIV/0!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AC'!$B$1,SS!H53,SS!K53)*SS!B53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/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AC'!$E$4:$I$43,4)*SS!G54,IF(D54="Winter",VLOOKUP(SS!H54,'NG AC'!$E$3:I$43,5)*SS!G54,IF(D54="NA",0,0)))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AC'!$B$1,SS!H54,SS!K54)*-1)+SS!J54)/SS!E54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AC'!$B$1,SS!H54,SS!K54)*SS!B54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/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AC'!$E$4:$I$43,4)*SS!G55,IF(D55="Winter",VLOOKUP(SS!H55,'NG AC'!$E$3:I$43,5)*SS!G55,IF(D55="NA",0,0)))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AC'!$B$1,SS!H55,SS!K55)*-1)+SS!J55)/SS!E55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3"/>
        <v>#DIV/0!</v>
      </c>
      <c r="AD55" s="67" t="e">
        <f t="shared" si="14"/>
        <v>#DIV/0!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AC'!$B$1,SS!H55,SS!K55)*SS!B55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/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AC'!$E$4:$I$43,4)*SS!G56,IF(D56="Winter",VLOOKUP(SS!H56,'NG AC'!$E$3:I$43,5)*SS!G56,IF(D56="NA",0,0)))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AC'!$B$1,SS!H56,SS!K56)*-1)+SS!J56)/SS!E56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AC'!$B$1,SS!H56,SS!K56)*SS!B56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/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AC'!$E$4:$I$43,4)*SS!G57,IF(D57="Winter",VLOOKUP(SS!H57,'NG AC'!$E$3:I$43,5)*SS!G57,IF(D57="NA",0,0)))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AC'!$B$1,SS!H57,SS!K57)*-1)+SS!J57)/SS!E57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3"/>
        <v>#DIV/0!</v>
      </c>
      <c r="AD57" s="67" t="e">
        <f t="shared" si="14"/>
        <v>#DIV/0!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AC'!$B$1,SS!H57,SS!K57)*SS!B57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/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AC'!$E$4:$I$43,4)*SS!G58,IF(D58="Winter",VLOOKUP(SS!H58,'NG AC'!$E$3:I$43,5)*SS!G58,IF(D58="NA",0,0)))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AC'!$B$1,SS!H58,SS!K58)*-1)+SS!J58)/SS!E58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3"/>
        <v>#DIV/0!</v>
      </c>
      <c r="AD58" s="67" t="e">
        <f t="shared" si="14"/>
        <v>#DIV/0!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AC'!$B$1,SS!H58,SS!K58)*SS!B58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/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AC'!$E$4:$I$43,4)*SS!G59,IF(D59="Winter",VLOOKUP(SS!H59,'NG AC'!$E$3:I$43,5)*SS!G59,IF(D59="NA",0,0)))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AC'!$B$1,SS!H59,SS!K59)*-1)+SS!J59)/SS!E59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AC'!$B$1,SS!H59,SS!K59)*SS!B59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/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AC'!$E$4:$I$43,4)*SS!G60,IF(D60="Winter",VLOOKUP(SS!H60,'NG AC'!$E$3:I$43,5)*SS!G60,IF(D60="NA",0,0)))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AC'!$B$1,SS!H60,SS!K60)*-1)+SS!J60)/SS!E60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AC'!$B$1,SS!H60,SS!K60)*SS!B60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/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AC'!$E$4:$I$43,4)*SS!G61,IF(D61="Winter",VLOOKUP(SS!H61,'NG AC'!$E$3:I$43,5)*SS!G61,IF(D61="NA",0,0)))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AC'!$B$1,SS!H61,SS!K61)*-1)+SS!J61)/SS!E61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AC'!$B$1,SS!H61,SS!K61)*SS!B61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/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AC'!$E$4:$I$43,4)*SS!G62,IF(D62="Winter",VLOOKUP(SS!H62,'NG AC'!$E$3:I$43,5)*SS!G62,IF(D62="NA",0,0)))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AC'!$B$1,SS!H62,SS!K62)*-1)+SS!J62)/SS!E62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AC'!$B$1,SS!H62,SS!K62)*SS!B62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/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AC'!$E$4:$I$43,4)*SS!G63,IF(D63="Winter",VLOOKUP(SS!H63,'NG AC'!$E$3:I$43,5)*SS!G63,IF(D63="NA",0,0)))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AC'!$B$1,SS!H63,SS!K63)*-1)+SS!J63)/SS!E63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AC'!$B$1,SS!H63,SS!K63)*SS!B63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/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AC'!$E$4:$I$43,4)*SS!G64,IF(D64="Winter",VLOOKUP(SS!H64,'NG AC'!$E$3:I$43,5)*SS!G64,IF(D64="NA",0,0)))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AC'!$B$1,SS!H64,SS!K64)*-1)+SS!J64)/SS!E64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AC'!$B$1,SS!H64,SS!K64)*SS!B64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/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AC'!$E$4:$I$43,4)*SS!G65,IF(D65="Winter",VLOOKUP(SS!H65,'NG AC'!$E$3:I$43,5)*SS!G65,IF(D65="NA",0,0)))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AC'!$B$1,SS!H65,SS!K65)*-1)+SS!J65)/SS!E65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AC'!$B$1,SS!H65,SS!K65)*SS!B65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/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AC'!$E$4:$I$43,4)*SS!G66,IF(D66="Winter",VLOOKUP(SS!H66,'NG AC'!$E$3:I$43,5)*SS!G66,IF(D66="NA",0,0)))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AC'!$B$1,SS!H66,SS!K66)*-1)+SS!J66)/SS!E66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AC'!$B$1,SS!H66,SS!K66)*SS!B66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/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AC'!$E$4:$I$43,4)*SS!G67,IF(D67="Winter",VLOOKUP(SS!H67,'NG AC'!$E$3:I$43,5)*SS!G67,IF(D67="NA",0,0)))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AC'!$B$1,SS!H67,SS!K67)*-1)+SS!J67)/SS!E67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AC'!$B$1,SS!H67,SS!K67)*SS!B67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/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AC'!$E$4:$I$43,4)*SS!G68,IF(D68="Winter",VLOOKUP(SS!H68,'NG AC'!$E$3:I$43,5)*SS!G68,IF(D68="NA",0,0)))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AC'!$B$1,SS!H68,SS!K68)*-1)+SS!J68)/SS!E68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AC'!$B$1,SS!H68,SS!K68)*SS!B68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/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AC'!$E$4:$I$43,4)*SS!G69,IF(D69="Winter",VLOOKUP(SS!H69,'NG AC'!$E$3:I$43,5)*SS!G69,IF(D69="NA",0,0)))</f>
        <v>0</v>
      </c>
      <c r="N69" s="67" t="e">
        <f t="shared" ref="N69:N102" si="21">IF(F69&lt;0,0,(L69/(L69+M69))*E69)</f>
        <v>#DIV/0!</v>
      </c>
      <c r="O69" s="67" t="e">
        <f t="shared" ref="O69:O102" si="22">E69-N69</f>
        <v>#DIV/0!</v>
      </c>
      <c r="P69" s="67" t="e">
        <f t="shared" ref="P69:P102" si="23">IF(F69&lt;0,0,(L69/(L69+M69))*I69)</f>
        <v>#DIV/0!</v>
      </c>
      <c r="Q69" s="67" t="e">
        <f t="shared" ref="Q69:Q102" si="24">I69-P69</f>
        <v>#DIV/0!</v>
      </c>
      <c r="R69" s="68" t="e">
        <f>(L69+M69+(PV('NG AC'!$B$1,SS!H69,SS!K69)*-1)+SS!J69)/SS!E69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AB69*(L69/(L69+M69))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IF(F69&lt;0,0,AE69*(L69/(L69+M69)))</f>
        <v>#DIV/0!</v>
      </c>
      <c r="AG69" s="67" t="e">
        <f t="shared" ref="AG69:AG102" si="38">AE69-AF69</f>
        <v>#DIV/0!</v>
      </c>
      <c r="AH69" s="66">
        <f>-PV('NG AC'!$B$1,SS!H69,SS!K69)*SS!B69</f>
        <v>0</v>
      </c>
      <c r="AI69" s="67" t="e">
        <f t="shared" ref="AI69:AI102" si="39">IF(F69&lt;0,0,AH69*(L69/(L69+M69)))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/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AC'!$E$4:$I$43,4)*SS!G70,IF(D70="Winter",VLOOKUP(SS!H70,'NG AC'!$E$3:I$43,5)*SS!G70,IF(D70="NA",0,0)))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AC'!$B$1,SS!H70,SS!K70)*-1)+SS!J70)/SS!E70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AC'!$B$1,SS!H70,SS!K70)*SS!B70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/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AC'!$E$4:$I$43,4)*SS!G71,IF(D71="Winter",VLOOKUP(SS!H71,'NG AC'!$E$3:I$43,5)*SS!G71,IF(D71="NA",0,0)))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AC'!$B$1,SS!H71,SS!K71)*-1)+SS!J71)/SS!E71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AC'!$B$1,SS!H71,SS!K71)*SS!B71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/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AC'!$E$4:$I$43,4)*SS!G72,IF(D72="Winter",VLOOKUP(SS!H72,'NG AC'!$E$3:I$43,5)*SS!G72,IF(D72="NA",0,0)))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AC'!$B$1,SS!H72,SS!K72)*-1)+SS!J72)/SS!E72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AC'!$B$1,SS!H72,SS!K72)*SS!B72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/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AC'!$E$4:$I$43,4)*SS!G73,IF(D73="Winter",VLOOKUP(SS!H73,'NG AC'!$E$3:I$43,5)*SS!G73,IF(D73="NA",0,0)))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AC'!$B$1,SS!H73,SS!K73)*-1)+SS!J73)/SS!E73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AC'!$B$1,SS!H73,SS!K73)*SS!B73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/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AC'!$E$4:$I$43,4)*SS!G74,IF(D74="Winter",VLOOKUP(SS!H74,'NG AC'!$E$3:I$43,5)*SS!G74,IF(D74="NA",0,0)))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AC'!$B$1,SS!H74,SS!K74)*-1)+SS!J74)/SS!E74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AC'!$B$1,SS!H74,SS!K74)*SS!B74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/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AC'!$E$4:$I$43,4)*SS!G75,IF(D75="Winter",VLOOKUP(SS!H75,'NG AC'!$E$3:I$43,5)*SS!G75,IF(D75="NA",0,0)))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AC'!$B$1,SS!H75,SS!K75)*-1)+SS!J75)/SS!E75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AC'!$B$1,SS!H75,SS!K75)*SS!B75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/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AC'!$E$4:$I$43,4)*SS!G76,IF(D76="Winter",VLOOKUP(SS!H76,'NG AC'!$E$3:I$43,5)*SS!G76,IF(D76="NA",0,0)))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AC'!$B$1,SS!H76,SS!K76)*-1)+SS!J76)/SS!E76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AC'!$B$1,SS!H76,SS!K76)*SS!B76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/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AC'!$E$4:$I$43,4)*SS!G77,IF(D77="Winter",VLOOKUP(SS!H77,'NG AC'!$E$3:I$43,5)*SS!G77,IF(D77="NA",0,0)))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AC'!$B$1,SS!H77,SS!K77)*-1)+SS!J77)/SS!E77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AC'!$B$1,SS!H77,SS!K77)*SS!B77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/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AC'!$E$4:$I$43,4)*SS!G78,IF(D78="Winter",VLOOKUP(SS!H78,'NG AC'!$E$3:I$43,5)*SS!G78,IF(D78="NA",0,0)))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AC'!$B$1,SS!H78,SS!K78)*-1)+SS!J78)/SS!E78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AC'!$B$1,SS!H78,SS!K78)*SS!B78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/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AC'!$E$4:$I$43,4)*SS!G79,IF(D79="Winter",VLOOKUP(SS!H79,'NG AC'!$E$3:I$43,5)*SS!G79,IF(D79="NA",0,0)))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AC'!$B$1,SS!H79,SS!K79)*-1)+SS!J79)/SS!E79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AC'!$B$1,SS!H79,SS!K79)*SS!B79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/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AC'!$E$4:$I$43,4)*SS!G80,IF(D80="Winter",VLOOKUP(SS!H80,'NG AC'!$E$3:I$43,5)*SS!G80,IF(D80="NA",0,0)))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AC'!$B$1,SS!H80,SS!K80)*-1)+SS!J80)/SS!E80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AC'!$B$1,SS!H80,SS!K80)*SS!B80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/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AC'!$E$4:$I$43,4)*SS!G81,IF(D81="Winter",VLOOKUP(SS!H81,'NG AC'!$E$3:I$43,5)*SS!G81,IF(D81="NA",0,0)))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AC'!$B$1,SS!H81,SS!K81)*-1)+SS!J81)/SS!E81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AC'!$B$1,SS!H81,SS!K81)*SS!B81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/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AC'!$E$4:$I$43,4)*SS!G82,IF(D82="Winter",VLOOKUP(SS!H82,'NG AC'!$E$3:I$43,5)*SS!G82,IF(D82="NA",0,0)))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AC'!$B$1,SS!H82,SS!K82)*-1)+SS!J82)/SS!E82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AC'!$B$1,SS!H82,SS!K82)*SS!B82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/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AC'!$E$4:$I$43,4)*SS!G83,IF(D83="Winter",VLOOKUP(SS!H83,'NG AC'!$E$3:I$43,5)*SS!G83,IF(D83="NA",0,0)))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AC'!$B$1,SS!H83,SS!K83)*-1)+SS!J83)/SS!E83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AC'!$B$1,SS!H83,SS!K83)*SS!B83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/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AC'!$E$4:$I$43,4)*SS!G84,IF(D84="Winter",VLOOKUP(SS!H84,'NG AC'!$E$3:I$43,5)*SS!G84,IF(D84="NA",0,0)))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AC'!$B$1,SS!H84,SS!K84)*-1)+SS!J84)/SS!E84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AC'!$B$1,SS!H84,SS!K84)*SS!B84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/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AC'!$E$4:$I$43,4)*SS!G85,IF(D85="Winter",VLOOKUP(SS!H85,'NG AC'!$E$3:I$43,5)*SS!G85,IF(D85="NA",0,0)))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AC'!$B$1,SS!H85,SS!K85)*-1)+SS!J85)/SS!E85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AC'!$B$1,SS!H85,SS!K85)*SS!B85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/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AC'!$E$4:$I$43,4)*SS!G86,IF(D86="Winter",VLOOKUP(SS!H86,'NG AC'!$E$3:I$43,5)*SS!G86,IF(D86="NA",0,0)))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AC'!$B$1,SS!H86,SS!K86)*-1)+SS!J86)/SS!E86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AC'!$B$1,SS!H86,SS!K86)*SS!B86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/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AC'!$E$4:$I$43,4)*SS!G87,IF(D87="Winter",VLOOKUP(SS!H87,'NG AC'!$E$3:I$43,5)*SS!G87,IF(D87="NA",0,0)))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AC'!$B$1,SS!H87,SS!K87)*-1)+SS!J87)/SS!E87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AC'!$B$1,SS!H87,SS!K87)*SS!B87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/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AC'!$E$4:$I$43,4)*SS!G88,IF(D88="Winter",VLOOKUP(SS!H88,'NG AC'!$E$3:I$43,5)*SS!G88,IF(D88="NA",0,0)))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AC'!$B$1,SS!H88,SS!K88)*-1)+SS!J88)/SS!E88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AC'!$B$1,SS!H88,SS!K88)*SS!B88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/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AC'!$E$4:$I$43,4)*SS!G89,IF(D89="Winter",VLOOKUP(SS!H89,'NG AC'!$E$3:I$43,5)*SS!G89,IF(D89="NA",0,0)))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AC'!$B$1,SS!H89,SS!K89)*-1)+SS!J89)/SS!E89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AC'!$B$1,SS!H89,SS!K89)*SS!B89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/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AC'!$E$4:$I$43,4)*SS!G90,IF(D90="Winter",VLOOKUP(SS!H90,'NG AC'!$E$3:I$43,5)*SS!G90,IF(D90="NA",0,0)))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AC'!$B$1,SS!H90,SS!K90)*-1)+SS!J90)/SS!E90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AC'!$B$1,SS!H90,SS!K90)*SS!B90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/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AC'!$E$4:$I$43,4)*SS!G91,IF(D91="Winter",VLOOKUP(SS!H91,'NG AC'!$E$3:I$43,5)*SS!G91,IF(D91="NA",0,0)))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AC'!$B$1,SS!H91,SS!K91)*-1)+SS!J91)/SS!E91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AC'!$B$1,SS!H91,SS!K91)*SS!B91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/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AC'!$E$4:$I$43,4)*SS!G92,IF(D92="Winter",VLOOKUP(SS!H92,'NG AC'!$E$3:I$43,5)*SS!G92,IF(D92="NA",0,0)))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AC'!$B$1,SS!H92,SS!K92)*-1)+SS!J92)/SS!E92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AC'!$B$1,SS!H92,SS!K92)*SS!B92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/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AC'!$E$4:$I$43,4)*SS!G93,IF(D93="Winter",VLOOKUP(SS!H93,'NG AC'!$E$3:I$43,5)*SS!G93,IF(D93="NA",0,0)))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AC'!$B$1,SS!H93,SS!K93)*-1)+SS!J93)/SS!E93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AC'!$B$1,SS!H93,SS!K93)*SS!B93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/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AC'!$E$4:$I$43,4)*SS!G94,IF(D94="Winter",VLOOKUP(SS!H94,'NG AC'!$E$3:I$43,5)*SS!G94,IF(D94="NA",0,0)))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AC'!$B$1,SS!H94,SS!K94)*-1)+SS!J94)/SS!E94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AC'!$B$1,SS!H94,SS!K94)*SS!B94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/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AC'!$E$4:$I$43,4)*SS!G95,IF(D95="Winter",VLOOKUP(SS!H95,'NG AC'!$E$3:I$43,5)*SS!G95,IF(D95="NA",0,0)))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AC'!$B$1,SS!H95,SS!K95)*-1)+SS!J95)/SS!E95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AC'!$B$1,SS!H95,SS!K95)*SS!B95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/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AC'!$E$4:$I$43,4)*SS!G96,IF(D96="Winter",VLOOKUP(SS!H96,'NG AC'!$E$3:I$43,5)*SS!G96,IF(D96="NA",0,0)))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AC'!$B$1,SS!H96,SS!K96)*-1)+SS!J96)/SS!E96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AC'!$B$1,SS!H96,SS!K96)*SS!B96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/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AC'!$E$4:$I$43,4)*SS!G97,IF(D97="Winter",VLOOKUP(SS!H97,'NG AC'!$E$3:I$43,5)*SS!G97,IF(D97="NA",0,0)))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AC'!$B$1,SS!H97,SS!K97)*-1)+SS!J97)/SS!E97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AC'!$B$1,SS!H97,SS!K97)*SS!B97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/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AC'!$E$4:$I$43,4)*SS!G98,IF(D98="Winter",VLOOKUP(SS!H98,'NG AC'!$E$3:I$43,5)*SS!G98,IF(D98="NA",0,0)))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AC'!$B$1,SS!H98,SS!K98)*-1)+SS!J98)/SS!E98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AC'!$B$1,SS!H98,SS!K98)*SS!B98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/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AC'!$E$4:$I$43,4)*SS!G99,IF(D99="Winter",VLOOKUP(SS!H99,'NG AC'!$E$3:I$43,5)*SS!G99,IF(D99="NA",0,0)))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AC'!$B$1,SS!H99,SS!K99)*-1)+SS!J99)/SS!E99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AC'!$B$1,SS!H99,SS!K99)*SS!B99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/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AC'!$E$4:$I$43,4)*SS!G100,IF(D100="Winter",VLOOKUP(SS!H100,'NG AC'!$E$3:I$43,5)*SS!G100,IF(D100="NA",0,0)))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AC'!$B$1,SS!H100,SS!K100)*-1)+SS!J100)/SS!E100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AC'!$B$1,SS!H100,SS!K100)*SS!B100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/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AC'!$E$4:$I$43,4)*SS!G101,IF(D101="Winter",VLOOKUP(SS!H101,'NG AC'!$E$3:I$43,5)*SS!G101,IF(D101="NA",0,0)))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AC'!$B$1,SS!H101,SS!K101)*-1)+SS!J101)/SS!E101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AC'!$B$1,SS!H101,SS!K101)*SS!B101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/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AC'!$E$4:$I$43,4)*SS!G102,IF(D102="Winter",VLOOKUP(SS!H102,'NG AC'!$E$3:I$43,5)*SS!G102,IF(D102="NA",0,0)))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AC'!$B$1,SS!H102,SS!K102)*-1)+SS!J102)/SS!E102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AC'!$B$1,SS!H102,SS!K102)*SS!B102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6368000</v>
      </c>
      <c r="U103" s="29">
        <f t="shared" ref="U103:AL103" si="42">SUMIF(U4:U102,"&lt;&gt;#DIV/0!")</f>
        <v>0</v>
      </c>
      <c r="V103" s="29">
        <f t="shared" si="42"/>
        <v>5554101.6193139022</v>
      </c>
      <c r="W103" s="29">
        <f t="shared" si="42"/>
        <v>0</v>
      </c>
      <c r="X103" s="29">
        <f t="shared" si="42"/>
        <v>3483296</v>
      </c>
      <c r="Y103" s="29">
        <f t="shared" si="42"/>
        <v>0</v>
      </c>
      <c r="Z103" s="29">
        <f t="shared" si="42"/>
        <v>1025886</v>
      </c>
      <c r="AA103" s="29">
        <f t="shared" si="42"/>
        <v>0</v>
      </c>
      <c r="AB103" s="29">
        <f t="shared" si="42"/>
        <v>0</v>
      </c>
      <c r="AC103" s="29">
        <f t="shared" si="42"/>
        <v>0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7803277.7309090896</v>
      </c>
      <c r="AL103" s="29">
        <f t="shared" si="42"/>
        <v>0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103"/>
  <sheetViews>
    <sheetView workbookViewId="0">
      <pane xSplit="1" ySplit="3" topLeftCell="F4" activePane="bottomRight" state="frozenSplit"/>
      <selection activeCell="B105" sqref="B105"/>
      <selection pane="topRight" activeCell="I1" sqref="I1"/>
      <selection pane="bottomLeft" activeCell="A20" sqref="A20"/>
      <selection pane="bottomRight" activeCell="F4" sqref="F4:F8"/>
    </sheetView>
  </sheetViews>
  <sheetFormatPr defaultRowHeight="15" x14ac:dyDescent="0.25"/>
  <cols>
    <col min="1" max="1" width="49.7109375" style="56" customWidth="1"/>
    <col min="2" max="2" width="13.140625" style="56" bestFit="1" customWidth="1"/>
    <col min="3" max="3" width="17.7109375" style="56" bestFit="1" customWidth="1"/>
    <col min="4" max="4" width="19.42578125" style="56" customWidth="1"/>
    <col min="5" max="5" width="17.28515625" style="56" customWidth="1"/>
    <col min="6" max="6" width="10.28515625" style="56" bestFit="1" customWidth="1"/>
    <col min="7" max="19" width="9.140625" style="56"/>
    <col min="20" max="20" width="10.140625" style="56" customWidth="1"/>
    <col min="21" max="21" width="9.5703125" style="56" bestFit="1" customWidth="1"/>
    <col min="22" max="22" width="10.5703125" style="56" bestFit="1" customWidth="1"/>
    <col min="23" max="23" width="9.5703125" style="56" customWidth="1"/>
    <col min="24" max="24" width="11.5703125" style="56" bestFit="1" customWidth="1"/>
    <col min="25" max="27" width="10.5703125" style="56" bestFit="1" customWidth="1"/>
    <col min="28" max="28" width="11.42578125" style="56" customWidth="1"/>
    <col min="29" max="29" width="11" style="56" customWidth="1"/>
    <col min="30" max="30" width="10.5703125" style="56" bestFit="1" customWidth="1"/>
    <col min="31" max="33" width="9.140625" style="56"/>
    <col min="34" max="38" width="11.5703125" style="56" bestFit="1" customWidth="1"/>
    <col min="39" max="54" width="9.140625" style="56"/>
    <col min="55" max="55" width="24.28515625" style="56" bestFit="1" customWidth="1"/>
    <col min="56" max="16384" width="9.140625" style="56"/>
  </cols>
  <sheetData>
    <row r="1" spans="1:55" ht="30" x14ac:dyDescent="0.25">
      <c r="A1" s="71" t="s">
        <v>155</v>
      </c>
      <c r="E1" s="64" t="s">
        <v>153</v>
      </c>
      <c r="F1" s="65" t="s">
        <v>154</v>
      </c>
      <c r="T1" s="59" t="s">
        <v>61</v>
      </c>
      <c r="BC1" s="56" t="s">
        <v>9</v>
      </c>
    </row>
    <row r="2" spans="1:55" x14ac:dyDescent="0.25">
      <c r="BC2" s="56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70" t="s">
        <v>647</v>
      </c>
      <c r="B4" s="62">
        <v>250</v>
      </c>
      <c r="C4" s="62" t="s">
        <v>22</v>
      </c>
      <c r="D4" s="62" t="s">
        <v>39</v>
      </c>
      <c r="E4" s="63">
        <v>0.76</v>
      </c>
      <c r="F4" s="62">
        <v>1.02</v>
      </c>
      <c r="G4" s="62">
        <v>0</v>
      </c>
      <c r="H4" s="62">
        <v>22</v>
      </c>
      <c r="I4" s="63">
        <v>0.2</v>
      </c>
      <c r="J4" s="63">
        <v>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1.6075588968314547</v>
      </c>
      <c r="M4" s="66">
        <f>IF(D4="Annual",VLOOKUP(H4,'NG AC'!$E$4:$I$43,4)*NRShell!G4,IF(D4="Winter",VLOOKUP(NRShell!H4,'NG AC'!$E$3:$I$43,5)*NRShell!G4,IF(D4="NA",0,0)))</f>
        <v>0</v>
      </c>
      <c r="N4" s="67">
        <f>(L4/(L4+M4))*E4</f>
        <v>0.76</v>
      </c>
      <c r="O4" s="67">
        <f>E4-N4</f>
        <v>0</v>
      </c>
      <c r="P4" s="67">
        <f>(L4/(L4+M4))*I4</f>
        <v>0.2</v>
      </c>
      <c r="Q4" s="67">
        <f>I4-P4</f>
        <v>0</v>
      </c>
      <c r="R4" s="68">
        <f>(L4+M4+(PV('NG AC'!$B$1,NRShell!H4,NRShell!K4)*-1)+NRShell!J4)/NRShell!E4</f>
        <v>2.1152090747782299</v>
      </c>
      <c r="S4" s="68">
        <f>((L4+M4)/1.1)/I4</f>
        <v>7.3070858946884298</v>
      </c>
      <c r="T4" s="69">
        <f>F4*B4</f>
        <v>255</v>
      </c>
      <c r="U4" s="68">
        <f>G4*B4</f>
        <v>0</v>
      </c>
      <c r="V4" s="68">
        <f>L4*B4</f>
        <v>401.88972420786365</v>
      </c>
      <c r="W4" s="68">
        <f>M4*B4</f>
        <v>0</v>
      </c>
      <c r="X4" s="67">
        <f>B4*N4</f>
        <v>190</v>
      </c>
      <c r="Y4" s="67">
        <f>O4*B4</f>
        <v>0</v>
      </c>
      <c r="Z4" s="67">
        <f>B4*P4</f>
        <v>50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AC'!$B$1,NRShell!H4,NRShell!K4)*NRShell!B4</f>
        <v>0</v>
      </c>
      <c r="AI4" s="67">
        <f>AH4*(L4/(L4+M4))</f>
        <v>0</v>
      </c>
      <c r="AJ4" s="67">
        <f>AH4-AI4</f>
        <v>0</v>
      </c>
      <c r="AK4" s="66">
        <f>B4*F4*H4*'Electric AC'!$BE$1</f>
        <v>429.65204999999997</v>
      </c>
      <c r="AL4" s="67">
        <f>B4*G4*H4*'Electric AC'!$BE$33</f>
        <v>0</v>
      </c>
      <c r="AM4" s="67">
        <f>P4/F4</f>
        <v>0.19607843137254902</v>
      </c>
      <c r="AN4" s="67" t="e">
        <f>Q4/G4</f>
        <v>#DIV/0!</v>
      </c>
      <c r="AO4" s="36"/>
      <c r="AP4" s="36"/>
      <c r="AQ4" s="36"/>
      <c r="BC4" s="52" t="s">
        <v>12</v>
      </c>
    </row>
    <row r="5" spans="1:55" x14ac:dyDescent="0.25">
      <c r="A5" s="70" t="s">
        <v>648</v>
      </c>
      <c r="B5" s="62">
        <v>250</v>
      </c>
      <c r="C5" s="62" t="s">
        <v>22</v>
      </c>
      <c r="D5" s="62" t="s">
        <v>39</v>
      </c>
      <c r="E5" s="63">
        <v>0.86</v>
      </c>
      <c r="F5" s="62">
        <v>1.39</v>
      </c>
      <c r="G5" s="62">
        <v>0</v>
      </c>
      <c r="H5" s="62">
        <v>22</v>
      </c>
      <c r="I5" s="63">
        <v>0.25</v>
      </c>
      <c r="J5" s="63">
        <v>0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2.1906930064663941</v>
      </c>
      <c r="M5" s="66">
        <f>IF(D5="Annual",VLOOKUP(H5,'NG AC'!$E$4:$I$43,4)*NRShell!G5,IF(D5="Winter",VLOOKUP(NRShell!H5,'NG AC'!$E$3:$I$43,5)*NRShell!G5,IF(D5="NA",0,0)))</f>
        <v>0</v>
      </c>
      <c r="N5" s="67">
        <f t="shared" ref="N5:N68" si="0">(L5/(L5+M5))*E5</f>
        <v>0.86</v>
      </c>
      <c r="O5" s="67">
        <f t="shared" ref="O5:O68" si="1">E5-N5</f>
        <v>0</v>
      </c>
      <c r="P5" s="67">
        <f t="shared" ref="P5:P68" si="2">(L5/(L5+M5))*I5</f>
        <v>0.25</v>
      </c>
      <c r="Q5" s="67">
        <f t="shared" ref="Q5:Q68" si="3">I5-P5</f>
        <v>0</v>
      </c>
      <c r="R5" s="68">
        <f>(L5+M5+(PV('NG AC'!$B$1,NRShell!H5,NRShell!K5)*-1)+NRShell!J5)/NRShell!E5</f>
        <v>2.5473174493795279</v>
      </c>
      <c r="S5" s="68">
        <f t="shared" ref="S5:S68" si="4">((L5+M5)/1.1)/I5</f>
        <v>7.966156387150523</v>
      </c>
      <c r="T5" s="69">
        <f t="shared" ref="T5:T68" si="5">F5*B5</f>
        <v>347.5</v>
      </c>
      <c r="U5" s="68">
        <f t="shared" ref="U5:U68" si="6">G5*B5</f>
        <v>0</v>
      </c>
      <c r="V5" s="68">
        <f t="shared" ref="V5:V68" si="7">L5*B5</f>
        <v>547.67325161659858</v>
      </c>
      <c r="W5" s="68">
        <f t="shared" ref="W5:W68" si="8">M5*B5</f>
        <v>0</v>
      </c>
      <c r="X5" s="67">
        <f t="shared" ref="X5:X68" si="9">B5*N5</f>
        <v>215</v>
      </c>
      <c r="Y5" s="67">
        <f t="shared" ref="Y5:Y68" si="10">O5*B5</f>
        <v>0</v>
      </c>
      <c r="Z5" s="67">
        <f t="shared" ref="Z5:Z68" si="11">B5*P5</f>
        <v>62.5</v>
      </c>
      <c r="AA5" s="67">
        <f t="shared" ref="AA5:AA68" si="12">B5*Q5</f>
        <v>0</v>
      </c>
      <c r="AB5" s="63">
        <v>0</v>
      </c>
      <c r="AC5" s="67">
        <f t="shared" ref="AC5:AC68" si="13">AB5*(L5/(L5+M5))</f>
        <v>0</v>
      </c>
      <c r="AD5" s="67">
        <f t="shared" ref="AD5:AD68" si="14">AB5-AC5</f>
        <v>0</v>
      </c>
      <c r="AE5" s="67">
        <f t="shared" ref="AE5:AE68" si="15">J5*B5</f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AC'!$B$1,NRShell!H5,NRShell!K5)*NRShell!B5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585.50622499999997</v>
      </c>
      <c r="AL5" s="67">
        <f>B5*G5*H5*'Electric AC'!$BE$33</f>
        <v>0</v>
      </c>
      <c r="AM5" s="67">
        <f t="shared" ref="AM5:AN68" si="20">P5/F5</f>
        <v>0.17985611510791369</v>
      </c>
      <c r="AN5" s="67" t="e">
        <f t="shared" si="20"/>
        <v>#DIV/0!</v>
      </c>
      <c r="AO5" s="36"/>
      <c r="AP5" s="36"/>
      <c r="AQ5" s="36"/>
      <c r="BC5" s="52" t="s">
        <v>13</v>
      </c>
    </row>
    <row r="6" spans="1:55" x14ac:dyDescent="0.25">
      <c r="A6" s="70" t="s">
        <v>649</v>
      </c>
      <c r="B6" s="62">
        <v>6000</v>
      </c>
      <c r="C6" s="62" t="s">
        <v>22</v>
      </c>
      <c r="D6" s="62" t="s">
        <v>39</v>
      </c>
      <c r="E6" s="63">
        <v>0.62</v>
      </c>
      <c r="F6" s="62">
        <v>1.36</v>
      </c>
      <c r="G6" s="62">
        <v>0</v>
      </c>
      <c r="H6" s="62">
        <v>22</v>
      </c>
      <c r="I6" s="63">
        <v>0.25</v>
      </c>
      <c r="J6" s="63">
        <v>0</v>
      </c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2.1434118624419396</v>
      </c>
      <c r="M6" s="66">
        <f>IF(D6="Annual",VLOOKUP(H6,'NG AC'!$E$4:$I$43,4)*NRShell!G6,IF(D6="Winter",VLOOKUP(NRShell!H6,'NG AC'!$E$3:$I$43,5)*NRShell!G6,IF(D6="NA",0,0)))</f>
        <v>0</v>
      </c>
      <c r="N6" s="67">
        <f t="shared" si="0"/>
        <v>0.62</v>
      </c>
      <c r="O6" s="67">
        <f t="shared" si="1"/>
        <v>0</v>
      </c>
      <c r="P6" s="67">
        <f t="shared" si="2"/>
        <v>0.25</v>
      </c>
      <c r="Q6" s="67">
        <f t="shared" si="3"/>
        <v>0</v>
      </c>
      <c r="R6" s="68">
        <f>(L6+M6+(PV('NG AC'!$B$1,NRShell!H6,NRShell!K6)*-1)+NRShell!J6)/NRShell!E6</f>
        <v>3.4571159071644186</v>
      </c>
      <c r="S6" s="68">
        <f t="shared" si="4"/>
        <v>7.7942249543343252</v>
      </c>
      <c r="T6" s="69">
        <f t="shared" si="5"/>
        <v>8160.0000000000009</v>
      </c>
      <c r="U6" s="68">
        <f t="shared" si="6"/>
        <v>0</v>
      </c>
      <c r="V6" s="68">
        <f t="shared" si="7"/>
        <v>12860.471174651637</v>
      </c>
      <c r="W6" s="68">
        <f t="shared" si="8"/>
        <v>0</v>
      </c>
      <c r="X6" s="67">
        <f t="shared" si="9"/>
        <v>3720</v>
      </c>
      <c r="Y6" s="67">
        <f t="shared" si="10"/>
        <v>0</v>
      </c>
      <c r="Z6" s="67">
        <f t="shared" si="11"/>
        <v>1500</v>
      </c>
      <c r="AA6" s="67">
        <f t="shared" si="12"/>
        <v>0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>
        <f t="shared" si="16"/>
        <v>0</v>
      </c>
      <c r="AG6" s="67">
        <f t="shared" si="17"/>
        <v>0</v>
      </c>
      <c r="AH6" s="66">
        <f>-PV('NG AC'!$B$1,NRShell!H6,NRShell!K6)*NRShell!B6</f>
        <v>0</v>
      </c>
      <c r="AI6" s="67">
        <f t="shared" si="18"/>
        <v>0</v>
      </c>
      <c r="AJ6" s="67">
        <f t="shared" si="19"/>
        <v>0</v>
      </c>
      <c r="AK6" s="66">
        <f>B6*F6*H6*'Electric AC'!$BE$1</f>
        <v>13748.865600000001</v>
      </c>
      <c r="AL6" s="67">
        <f>B6*G6*H6*'Electric AC'!$BE$33</f>
        <v>0</v>
      </c>
      <c r="AM6" s="67">
        <f t="shared" si="20"/>
        <v>0.18382352941176469</v>
      </c>
      <c r="AN6" s="67" t="e">
        <f t="shared" si="20"/>
        <v>#DIV/0!</v>
      </c>
      <c r="AO6" s="36"/>
      <c r="AP6" s="36"/>
      <c r="AQ6" s="36"/>
      <c r="BC6" s="52" t="s">
        <v>14</v>
      </c>
    </row>
    <row r="7" spans="1:55" x14ac:dyDescent="0.25">
      <c r="A7" s="70" t="s">
        <v>650</v>
      </c>
      <c r="B7" s="62">
        <v>1800</v>
      </c>
      <c r="C7" s="62" t="s">
        <v>22</v>
      </c>
      <c r="D7" s="62" t="s">
        <v>39</v>
      </c>
      <c r="E7" s="63">
        <v>0.61</v>
      </c>
      <c r="F7" s="62">
        <v>2.82</v>
      </c>
      <c r="G7" s="62">
        <v>0</v>
      </c>
      <c r="H7" s="62">
        <v>22</v>
      </c>
      <c r="I7" s="63">
        <v>0.4</v>
      </c>
      <c r="J7" s="63">
        <v>0</v>
      </c>
      <c r="K7" s="63">
        <v>0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4.4444275382987275</v>
      </c>
      <c r="M7" s="66">
        <f>IF(D7="Annual",VLOOKUP(H7,'NG AC'!$E$4:$I$43,4)*NRShell!G7,IF(D7="Winter",VLOOKUP(NRShell!H7,'NG AC'!$E$3:$I$43,5)*NRShell!G7,IF(D7="NA",0,0)))</f>
        <v>0</v>
      </c>
      <c r="N7" s="67">
        <f t="shared" si="0"/>
        <v>0.61</v>
      </c>
      <c r="O7" s="67">
        <f t="shared" si="1"/>
        <v>0</v>
      </c>
      <c r="P7" s="67">
        <f t="shared" si="2"/>
        <v>0.4</v>
      </c>
      <c r="Q7" s="67">
        <f t="shared" si="3"/>
        <v>0</v>
      </c>
      <c r="R7" s="68">
        <f>(L7+M7+(PV('NG AC'!$B$1,NRShell!H7,NRShell!K7)*-1)+NRShell!J7)/NRShell!E7</f>
        <v>7.2859467840962751</v>
      </c>
      <c r="S7" s="68">
        <f t="shared" si="4"/>
        <v>10.100971677951653</v>
      </c>
      <c r="T7" s="69">
        <f t="shared" si="5"/>
        <v>5076</v>
      </c>
      <c r="U7" s="68">
        <f t="shared" si="6"/>
        <v>0</v>
      </c>
      <c r="V7" s="68">
        <f t="shared" si="7"/>
        <v>7999.9695689377095</v>
      </c>
      <c r="W7" s="68">
        <f t="shared" si="8"/>
        <v>0</v>
      </c>
      <c r="X7" s="67">
        <f t="shared" si="9"/>
        <v>1098</v>
      </c>
      <c r="Y7" s="67">
        <f t="shared" si="10"/>
        <v>0</v>
      </c>
      <c r="Z7" s="67">
        <f t="shared" si="11"/>
        <v>720</v>
      </c>
      <c r="AA7" s="67">
        <f t="shared" si="12"/>
        <v>0</v>
      </c>
      <c r="AB7" s="63">
        <v>0</v>
      </c>
      <c r="AC7" s="67">
        <f t="shared" si="13"/>
        <v>0</v>
      </c>
      <c r="AD7" s="67">
        <f t="shared" si="14"/>
        <v>0</v>
      </c>
      <c r="AE7" s="67">
        <f t="shared" si="15"/>
        <v>0</v>
      </c>
      <c r="AF7" s="67">
        <f t="shared" si="16"/>
        <v>0</v>
      </c>
      <c r="AG7" s="67">
        <f t="shared" si="17"/>
        <v>0</v>
      </c>
      <c r="AH7" s="66">
        <f>-PV('NG AC'!$B$1,NRShell!H7,NRShell!K7)*NRShell!B7</f>
        <v>0</v>
      </c>
      <c r="AI7" s="67">
        <f t="shared" si="18"/>
        <v>0</v>
      </c>
      <c r="AJ7" s="67">
        <f t="shared" si="19"/>
        <v>0</v>
      </c>
      <c r="AK7" s="66">
        <f>B7*F7*H7*'Electric AC'!$BE$1</f>
        <v>8552.6031599999988</v>
      </c>
      <c r="AL7" s="67">
        <f>B7*G7*H7*'Electric AC'!$BE$33</f>
        <v>0</v>
      </c>
      <c r="AM7" s="67">
        <f t="shared" si="20"/>
        <v>0.14184397163120568</v>
      </c>
      <c r="AN7" s="67" t="e">
        <f t="shared" si="20"/>
        <v>#DIV/0!</v>
      </c>
      <c r="AO7" s="36"/>
      <c r="AP7" s="36"/>
      <c r="AQ7" s="36"/>
      <c r="BC7" s="52" t="s">
        <v>15</v>
      </c>
    </row>
    <row r="8" spans="1:55" x14ac:dyDescent="0.25">
      <c r="A8" s="70" t="s">
        <v>651</v>
      </c>
      <c r="B8" s="62">
        <v>1800</v>
      </c>
      <c r="C8" s="62" t="s">
        <v>22</v>
      </c>
      <c r="D8" s="62" t="s">
        <v>39</v>
      </c>
      <c r="E8" s="63">
        <v>0.65</v>
      </c>
      <c r="F8" s="62">
        <v>4.1100000000000003</v>
      </c>
      <c r="G8" s="62">
        <v>0</v>
      </c>
      <c r="H8" s="62">
        <v>22</v>
      </c>
      <c r="I8" s="63">
        <v>0.45</v>
      </c>
      <c r="J8" s="63">
        <v>0</v>
      </c>
      <c r="K8" s="63">
        <v>0</v>
      </c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6.4775167313502742</v>
      </c>
      <c r="M8" s="66">
        <f>IF(D8="Annual",VLOOKUP(H8,'NG AC'!$E$4:$I$43,4)*NRShell!G8,IF(D8="Winter",VLOOKUP(NRShell!H8,'NG AC'!$E$3:$I$43,5)*NRShell!G8,IF(D8="NA",0,0)))</f>
        <v>0</v>
      </c>
      <c r="N8" s="67">
        <f t="shared" si="0"/>
        <v>0.65</v>
      </c>
      <c r="O8" s="67">
        <f t="shared" si="1"/>
        <v>0</v>
      </c>
      <c r="P8" s="67">
        <f t="shared" si="2"/>
        <v>0.45</v>
      </c>
      <c r="Q8" s="67">
        <f t="shared" si="3"/>
        <v>0</v>
      </c>
      <c r="R8" s="68">
        <f>(L8+M8+(PV('NG AC'!$B$1,NRShell!H8,NRShell!K8)*-1)+NRShell!J8)/NRShell!E8</f>
        <v>9.965410355923499</v>
      </c>
      <c r="S8" s="68">
        <f t="shared" si="4"/>
        <v>13.08589238656621</v>
      </c>
      <c r="T8" s="69">
        <f t="shared" si="5"/>
        <v>7398.0000000000009</v>
      </c>
      <c r="U8" s="68">
        <f t="shared" si="6"/>
        <v>0</v>
      </c>
      <c r="V8" s="68">
        <f t="shared" si="7"/>
        <v>11659.530116430493</v>
      </c>
      <c r="W8" s="68">
        <f t="shared" si="8"/>
        <v>0</v>
      </c>
      <c r="X8" s="67">
        <f t="shared" si="9"/>
        <v>1170</v>
      </c>
      <c r="Y8" s="67">
        <f t="shared" si="10"/>
        <v>0</v>
      </c>
      <c r="Z8" s="67">
        <f t="shared" si="11"/>
        <v>810</v>
      </c>
      <c r="AA8" s="67">
        <f t="shared" si="12"/>
        <v>0</v>
      </c>
      <c r="AB8" s="63">
        <v>0</v>
      </c>
      <c r="AC8" s="67">
        <f t="shared" si="13"/>
        <v>0</v>
      </c>
      <c r="AD8" s="67">
        <f t="shared" si="14"/>
        <v>0</v>
      </c>
      <c r="AE8" s="67">
        <f t="shared" si="15"/>
        <v>0</v>
      </c>
      <c r="AF8" s="67">
        <f t="shared" si="16"/>
        <v>0</v>
      </c>
      <c r="AG8" s="67">
        <f t="shared" si="17"/>
        <v>0</v>
      </c>
      <c r="AH8" s="66">
        <f>-PV('NG AC'!$B$1,NRShell!H8,NRShell!K8)*NRShell!B8</f>
        <v>0</v>
      </c>
      <c r="AI8" s="67">
        <f t="shared" si="18"/>
        <v>0</v>
      </c>
      <c r="AJ8" s="67">
        <f t="shared" si="19"/>
        <v>0</v>
      </c>
      <c r="AK8" s="66">
        <f>B8*F8*H8*'Electric AC'!$BE$1</f>
        <v>12464.964180000001</v>
      </c>
      <c r="AL8" s="67">
        <f>B8*G8*H8*'Electric AC'!$BE$33</f>
        <v>0</v>
      </c>
      <c r="AM8" s="67">
        <f t="shared" si="20"/>
        <v>0.1094890510948905</v>
      </c>
      <c r="AN8" s="67" t="e">
        <f t="shared" si="20"/>
        <v>#DIV/0!</v>
      </c>
      <c r="AO8" s="36"/>
      <c r="AP8" s="36"/>
      <c r="AQ8" s="36"/>
      <c r="BC8" s="52" t="s">
        <v>16</v>
      </c>
    </row>
    <row r="9" spans="1:55" x14ac:dyDescent="0.25">
      <c r="A9" s="62"/>
      <c r="B9" s="62"/>
      <c r="C9" s="62"/>
      <c r="D9" s="62" t="s">
        <v>36</v>
      </c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AC'!$E$4:$I$43,4)*NRShell!G9,IF(D9="Winter",VLOOKUP(NRShell!H9,'NG AC'!$E$3:$I$43,5)*NRShell!G9,IF(D9="NA",0,0)))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AC'!$B$1,NRShell!H9,NRShell!K9)*-1)+NRShell!J9)/NRShell!E9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>
        <v>0</v>
      </c>
      <c r="AC9" s="67" t="e">
        <f t="shared" si="13"/>
        <v>#DIV/0!</v>
      </c>
      <c r="AD9" s="67" t="e">
        <f t="shared" si="14"/>
        <v>#DIV/0!</v>
      </c>
      <c r="AE9" s="67">
        <f t="shared" si="15"/>
        <v>0</v>
      </c>
      <c r="AF9" s="67" t="e">
        <f t="shared" si="16"/>
        <v>#DIV/0!</v>
      </c>
      <c r="AG9" s="67" t="e">
        <f t="shared" si="17"/>
        <v>#DIV/0!</v>
      </c>
      <c r="AH9" s="66">
        <f>-PV('NG AC'!$B$1,NRShell!H9,NRShell!K9)*NRShell!B9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 t="e">
        <f t="shared" si="20"/>
        <v>#DIV/0!</v>
      </c>
      <c r="AO9" s="36"/>
      <c r="AP9" s="36"/>
      <c r="AQ9" s="36"/>
      <c r="BC9" s="52" t="s">
        <v>17</v>
      </c>
    </row>
    <row r="10" spans="1:55" x14ac:dyDescent="0.25">
      <c r="A10" s="62"/>
      <c r="B10" s="62"/>
      <c r="C10" s="62"/>
      <c r="D10" s="62" t="s">
        <v>36</v>
      </c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AC'!$E$4:$I$43,4)*NRShell!G10,IF(D10="Winter",VLOOKUP(NRShell!H10,'NG AC'!$E$3:$I$43,5)*NRShell!G10,IF(D10="NA",0,0)))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AC'!$B$1,NRShell!H10,NRShell!K10)*-1)+NRShell!J10)/NRShell!E10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>
        <v>0</v>
      </c>
      <c r="AC10" s="67" t="e">
        <f t="shared" si="13"/>
        <v>#DIV/0!</v>
      </c>
      <c r="AD10" s="67" t="e">
        <f t="shared" si="14"/>
        <v>#DIV/0!</v>
      </c>
      <c r="AE10" s="67">
        <f t="shared" si="15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AC'!$B$1,NRShell!H10,NRShell!K10)*NRShell!B10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>P10/F10</f>
        <v>#DIV/0!</v>
      </c>
      <c r="AN10" s="67" t="e">
        <f>Q10/G10</f>
        <v>#DIV/0!</v>
      </c>
      <c r="AO10" s="36"/>
      <c r="AP10" s="36"/>
      <c r="AQ10" s="36"/>
      <c r="BC10" s="52" t="s">
        <v>18</v>
      </c>
    </row>
    <row r="11" spans="1:55" x14ac:dyDescent="0.25">
      <c r="A11" s="62"/>
      <c r="B11" s="62"/>
      <c r="C11" s="62"/>
      <c r="D11" s="62" t="s">
        <v>36</v>
      </c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AC'!$E$4:$I$43,4)*NRShell!G11,IF(D11="Winter",VLOOKUP(NRShell!H11,'NG AC'!$E$3:$I$43,5)*NRShell!G11,IF(D11="NA",0,0)))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AC'!$B$1,NRShell!H11,NRShell!K11)*-1)+NRShell!J11)/NRShell!E11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>
        <v>0</v>
      </c>
      <c r="AC11" s="67" t="e">
        <f t="shared" si="13"/>
        <v>#DIV/0!</v>
      </c>
      <c r="AD11" s="67" t="e">
        <f t="shared" si="14"/>
        <v>#DIV/0!</v>
      </c>
      <c r="AE11" s="67">
        <f t="shared" si="15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AC'!$B$1,NRShell!H11,NRShell!K11)*NRShell!B11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 t="e">
        <f>Q11/G11</f>
        <v>#DIV/0!</v>
      </c>
      <c r="AO11" s="36"/>
      <c r="AP11" s="36"/>
      <c r="AQ11" s="36"/>
      <c r="BC11" s="52" t="s">
        <v>19</v>
      </c>
    </row>
    <row r="12" spans="1:55" x14ac:dyDescent="0.25">
      <c r="A12" s="62"/>
      <c r="B12" s="62"/>
      <c r="C12" s="62"/>
      <c r="D12" s="62" t="s">
        <v>36</v>
      </c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AC'!$E$4:$I$43,4)*NRShell!G12,IF(D12="Winter",VLOOKUP(NRShell!H12,'NG AC'!$E$3:$I$43,5)*NRShell!G12,IF(D12="NA",0,0)))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AC'!$B$1,NRShell!H12,NRShell!K12)*-1)+NRShell!J12)/NRShell!E12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>
        <v>0</v>
      </c>
      <c r="AC12" s="67" t="e">
        <f t="shared" si="13"/>
        <v>#DIV/0!</v>
      </c>
      <c r="AD12" s="67" t="e">
        <f t="shared" si="14"/>
        <v>#DIV/0!</v>
      </c>
      <c r="AE12" s="67">
        <f t="shared" si="15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AC'!$B$1,NRShell!H12,NRShell!K12)*NRShell!B12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0"/>
        <v>#DIV/0!</v>
      </c>
      <c r="AN12" s="67" t="e">
        <f t="shared" si="20"/>
        <v>#DIV/0!</v>
      </c>
      <c r="AO12" s="36"/>
      <c r="AP12" s="36"/>
      <c r="AQ12" s="36"/>
      <c r="BC12" s="52" t="s">
        <v>20</v>
      </c>
    </row>
    <row r="13" spans="1:55" x14ac:dyDescent="0.25">
      <c r="A13" s="62"/>
      <c r="B13" s="62"/>
      <c r="C13" s="62"/>
      <c r="D13" s="62" t="s">
        <v>36</v>
      </c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AC'!$E$4:$I$43,4)*NRShell!G13,IF(D13="Winter",VLOOKUP(NRShell!H13,'NG AC'!$E$3:$I$43,5)*NRShell!G13,IF(D13="NA",0,0)))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AC'!$B$1,NRShell!H13,NRShell!K13)*-1)+NRShell!J13)/NRShell!E13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>
        <v>0</v>
      </c>
      <c r="AC13" s="67" t="e">
        <f t="shared" si="13"/>
        <v>#DIV/0!</v>
      </c>
      <c r="AD13" s="67" t="e">
        <f t="shared" si="14"/>
        <v>#DIV/0!</v>
      </c>
      <c r="AE13" s="67">
        <f t="shared" si="15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AC'!$B$1,NRShell!H13,NRShell!K13)*NRShell!B13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 t="e">
        <f t="shared" si="20"/>
        <v>#DIV/0!</v>
      </c>
      <c r="AO13" s="36"/>
      <c r="AP13" s="36"/>
      <c r="AQ13" s="36"/>
      <c r="BC13" s="52" t="s">
        <v>21</v>
      </c>
    </row>
    <row r="14" spans="1:55" x14ac:dyDescent="0.25">
      <c r="A14" s="62"/>
      <c r="B14" s="62"/>
      <c r="C14" s="62"/>
      <c r="D14" s="62" t="s">
        <v>36</v>
      </c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AC'!$E$4:$I$43,4)*NRShell!G14,IF(D14="Winter",VLOOKUP(NRShell!H14,'NG AC'!$E$3:$I$43,5)*NRShell!G14,IF(D14="NA",0,0)))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AC'!$B$1,NRShell!H14,NRShell!K14)*-1)+NRShell!J14)/NRShell!E14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>
        <v>0</v>
      </c>
      <c r="AC14" s="67" t="e">
        <f t="shared" si="13"/>
        <v>#DIV/0!</v>
      </c>
      <c r="AD14" s="67" t="e">
        <f t="shared" si="14"/>
        <v>#DIV/0!</v>
      </c>
      <c r="AE14" s="67">
        <f t="shared" si="15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AC'!$B$1,NRShell!H14,NRShell!K14)*NRShell!B14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0"/>
        <v>#DIV/0!</v>
      </c>
      <c r="AN14" s="67" t="e">
        <f t="shared" si="20"/>
        <v>#DIV/0!</v>
      </c>
      <c r="AO14" s="36"/>
      <c r="AP14" s="36"/>
      <c r="AQ14" s="36"/>
      <c r="BC14" s="52" t="s">
        <v>22</v>
      </c>
    </row>
    <row r="15" spans="1:55" x14ac:dyDescent="0.25">
      <c r="A15" s="62"/>
      <c r="B15" s="62"/>
      <c r="C15" s="62"/>
      <c r="D15" s="62" t="s">
        <v>36</v>
      </c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AC'!$E$4:$I$43,4)*NRShell!G15,IF(D15="Winter",VLOOKUP(NRShell!H15,'NG AC'!$E$3:$I$43,5)*NRShell!G15,IF(D15="NA",0,0)))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AC'!$B$1,NRShell!H15,NRShell!K15)*-1)+NRShell!J15)/NRShell!E15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>
        <v>0</v>
      </c>
      <c r="AC15" s="67" t="e">
        <f t="shared" si="13"/>
        <v>#DIV/0!</v>
      </c>
      <c r="AD15" s="67" t="e">
        <f t="shared" si="14"/>
        <v>#DIV/0!</v>
      </c>
      <c r="AE15" s="67">
        <f t="shared" si="15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AC'!$B$1,NRShell!H15,NRShell!K15)*NRShell!B15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 t="e">
        <f t="shared" si="20"/>
        <v>#DIV/0!</v>
      </c>
      <c r="AO15" s="36"/>
      <c r="AP15" s="36"/>
      <c r="AQ15" s="36"/>
      <c r="BC15" s="52" t="s">
        <v>23</v>
      </c>
    </row>
    <row r="16" spans="1:55" x14ac:dyDescent="0.25">
      <c r="A16" s="62"/>
      <c r="B16" s="62"/>
      <c r="C16" s="62"/>
      <c r="D16" s="62" t="s">
        <v>36</v>
      </c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AC'!$E$4:$I$43,4)*NRShell!G16,IF(D16="Winter",VLOOKUP(NRShell!H16,'NG AC'!$E$3:$I$43,5)*NRShell!G16,IF(D16="NA",0,0)))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AC'!$B$1,NRShell!H16,NRShell!K16)*-1)+NRShell!J16)/NRShell!E16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>
        <v>0</v>
      </c>
      <c r="AC16" s="67" t="e">
        <f t="shared" si="13"/>
        <v>#DIV/0!</v>
      </c>
      <c r="AD16" s="67" t="e">
        <f t="shared" si="14"/>
        <v>#DIV/0!</v>
      </c>
      <c r="AE16" s="67">
        <f t="shared" si="15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AC'!$B$1,NRShell!H16,NRShell!K16)*NRShell!B16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0"/>
        <v>#DIV/0!</v>
      </c>
      <c r="AN16" s="67" t="e">
        <f t="shared" si="20"/>
        <v>#DIV/0!</v>
      </c>
      <c r="AO16" s="36"/>
      <c r="AP16" s="36"/>
      <c r="AQ16" s="36"/>
      <c r="BC16" s="52" t="s">
        <v>24</v>
      </c>
    </row>
    <row r="17" spans="1:55" x14ac:dyDescent="0.25">
      <c r="A17" s="62"/>
      <c r="B17" s="62"/>
      <c r="C17" s="62"/>
      <c r="D17" s="62" t="s">
        <v>36</v>
      </c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AC'!$E$4:$I$43,4)*NRShell!G17,IF(D17="Winter",VLOOKUP(NRShell!H17,'NG AC'!$E$3:$I$43,5)*NRShell!G17,IF(D17="NA",0,0)))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AC'!$B$1,NRShell!H17,NRShell!K17)*-1)+NRShell!J17)/NRShell!E17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>
        <v>0</v>
      </c>
      <c r="AC17" s="67" t="e">
        <f t="shared" si="13"/>
        <v>#DIV/0!</v>
      </c>
      <c r="AD17" s="67" t="e">
        <f t="shared" si="14"/>
        <v>#DIV/0!</v>
      </c>
      <c r="AE17" s="67">
        <f t="shared" si="15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AC'!$B$1,NRShell!H17,NRShell!K17)*NRShell!B17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 t="e">
        <f t="shared" si="20"/>
        <v>#DIV/0!</v>
      </c>
      <c r="AO17" s="36"/>
      <c r="AP17" s="36"/>
      <c r="AQ17" s="36"/>
      <c r="BC17" s="52" t="s">
        <v>25</v>
      </c>
    </row>
    <row r="18" spans="1:55" x14ac:dyDescent="0.25">
      <c r="A18" s="62"/>
      <c r="B18" s="62"/>
      <c r="C18" s="62"/>
      <c r="D18" s="62" t="s">
        <v>36</v>
      </c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AC'!$E$4:$I$43,4)*NRShell!G18,IF(D18="Winter",VLOOKUP(NRShell!H18,'NG AC'!$E$3:$I$43,5)*NRShell!G18,IF(D18="NA",0,0)))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AC'!$B$1,NRShell!H18,NRShell!K18)*-1)+NRShell!J18)/NRShell!E18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v>0</v>
      </c>
      <c r="AC18" s="67" t="e">
        <f t="shared" si="13"/>
        <v>#DIV/0!</v>
      </c>
      <c r="AD18" s="67" t="e">
        <f t="shared" si="14"/>
        <v>#DIV/0!</v>
      </c>
      <c r="AE18" s="67">
        <f t="shared" si="15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AC'!$B$1,NRShell!H18,NRShell!K18)*NRShell!B18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0"/>
        <v>#DIV/0!</v>
      </c>
      <c r="AN18" s="67" t="e">
        <f t="shared" si="20"/>
        <v>#DIV/0!</v>
      </c>
      <c r="AO18" s="36"/>
      <c r="AP18" s="36"/>
      <c r="AQ18" s="36"/>
      <c r="BC18" s="52" t="s">
        <v>26</v>
      </c>
    </row>
    <row r="19" spans="1:55" x14ac:dyDescent="0.25">
      <c r="A19" s="62"/>
      <c r="B19" s="62"/>
      <c r="C19" s="62"/>
      <c r="D19" s="62" t="s">
        <v>36</v>
      </c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AC'!$E$4:$I$43,4)*NRShell!G19,IF(D19="Winter",VLOOKUP(NRShell!H19,'NG AC'!$E$3:$I$43,5)*NRShell!G19,IF(D19="NA",0,0)))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AC'!$B$1,NRShell!H19,NRShell!K19)*-1)+NRShell!J19)/NRShell!E19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3"/>
        <v>#DIV/0!</v>
      </c>
      <c r="AD19" s="67" t="e">
        <f t="shared" si="14"/>
        <v>#DIV/0!</v>
      </c>
      <c r="AE19" s="67">
        <f t="shared" si="15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AC'!$B$1,NRShell!H19,NRShell!K19)*NRShell!B19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0"/>
        <v>#DIV/0!</v>
      </c>
      <c r="AO19" s="36"/>
      <c r="AP19" s="36"/>
      <c r="AQ19" s="36"/>
      <c r="BC19" s="52" t="s">
        <v>27</v>
      </c>
    </row>
    <row r="20" spans="1:55" x14ac:dyDescent="0.25">
      <c r="A20" s="62"/>
      <c r="B20" s="62"/>
      <c r="C20" s="62"/>
      <c r="D20" s="62" t="s">
        <v>36</v>
      </c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AC'!$E$4:$I$43,4)*NRShell!G20,IF(D20="Winter",VLOOKUP(NRShell!H20,'NG AC'!$E$3:$I$43,5)*NRShell!G20,IF(D20="NA",0,0)))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AC'!$B$1,NRShell!H20,NRShell!K20)*-1)+NRShell!J20)/NRShell!E20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3"/>
        <v>#DIV/0!</v>
      </c>
      <c r="AD20" s="67" t="e">
        <f t="shared" si="14"/>
        <v>#DIV/0!</v>
      </c>
      <c r="AE20" s="67">
        <f t="shared" si="15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AC'!$B$1,NRShell!H20,NRShell!K20)*NRShell!B20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0"/>
        <v>#DIV/0!</v>
      </c>
      <c r="AO20" s="36"/>
      <c r="AP20" s="36"/>
      <c r="AQ20" s="36"/>
      <c r="BC20" s="52" t="s">
        <v>28</v>
      </c>
    </row>
    <row r="21" spans="1:55" x14ac:dyDescent="0.25">
      <c r="A21" s="62"/>
      <c r="B21" s="62"/>
      <c r="C21" s="62"/>
      <c r="D21" s="62" t="s">
        <v>36</v>
      </c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AC'!$E$4:$I$43,4)*NRShell!G21,IF(D21="Winter",VLOOKUP(NRShell!H21,'NG AC'!$E$3:$I$43,5)*NRShell!G21,IF(D21="NA",0,0)))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AC'!$B$1,NRShell!H21,NRShell!K21)*-1)+NRShell!J21)/NRShell!E21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3"/>
        <v>#DIV/0!</v>
      </c>
      <c r="AD21" s="67" t="e">
        <f t="shared" si="14"/>
        <v>#DIV/0!</v>
      </c>
      <c r="AE21" s="67">
        <f t="shared" si="15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AC'!$B$1,NRShell!H21,NRShell!K21)*NRShell!B21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36"/>
      <c r="AP21" s="36"/>
      <c r="AQ21" s="36"/>
      <c r="BC21" s="52" t="s">
        <v>29</v>
      </c>
    </row>
    <row r="22" spans="1:55" x14ac:dyDescent="0.25">
      <c r="A22" s="62"/>
      <c r="B22" s="62"/>
      <c r="C22" s="62"/>
      <c r="D22" s="62" t="s">
        <v>36</v>
      </c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AC'!$E$4:$I$43,4)*NRShell!G22,IF(D22="Winter",VLOOKUP(NRShell!H22,'NG AC'!$E$3:$I$43,5)*NRShell!G22,IF(D22="NA",0,0)))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AC'!$B$1,NRShell!H22,NRShell!K22)*-1)+NRShell!J22)/NRShell!E22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3"/>
        <v>#DIV/0!</v>
      </c>
      <c r="AD22" s="67" t="e">
        <f t="shared" si="14"/>
        <v>#DIV/0!</v>
      </c>
      <c r="AE22" s="67">
        <f t="shared" si="15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AC'!$B$1,NRShell!H22,NRShell!K22)*NRShell!B22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36"/>
      <c r="AP22" s="36"/>
      <c r="AQ22" s="36"/>
      <c r="BC22" s="52" t="s">
        <v>30</v>
      </c>
    </row>
    <row r="23" spans="1:55" x14ac:dyDescent="0.25">
      <c r="A23" s="62"/>
      <c r="B23" s="62"/>
      <c r="C23" s="62"/>
      <c r="D23" s="62" t="s">
        <v>36</v>
      </c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AC'!$E$4:$I$43,4)*NRShell!G23,IF(D23="Winter",VLOOKUP(NRShell!H23,'NG AC'!$E$3:$I$43,5)*NRShell!G23,IF(D23="NA",0,0)))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AC'!$B$1,NRShell!H23,NRShell!K23)*-1)+NRShell!J23)/NRShell!E23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3"/>
        <v>#DIV/0!</v>
      </c>
      <c r="AD23" s="67" t="e">
        <f t="shared" si="14"/>
        <v>#DIV/0!</v>
      </c>
      <c r="AE23" s="67">
        <f t="shared" si="15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AC'!$B$1,NRShell!H23,NRShell!K23)*NRShell!B23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36"/>
      <c r="AP23" s="36"/>
      <c r="AQ23" s="36"/>
      <c r="BC23" s="52"/>
    </row>
    <row r="24" spans="1:55" x14ac:dyDescent="0.25">
      <c r="A24" s="62"/>
      <c r="B24" s="62"/>
      <c r="C24" s="62"/>
      <c r="D24" s="62" t="s">
        <v>36</v>
      </c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AC'!$E$4:$I$43,4)*NRShell!G24,IF(D24="Winter",VLOOKUP(NRShell!H24,'NG AC'!$E$3:$I$43,5)*NRShell!G24,IF(D24="NA",0,0)))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AC'!$B$1,NRShell!H24,NRShell!K24)*-1)+NRShell!J24)/NRShell!E24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3"/>
        <v>#DIV/0!</v>
      </c>
      <c r="AD24" s="67" t="e">
        <f t="shared" si="14"/>
        <v>#DIV/0!</v>
      </c>
      <c r="AE24" s="67">
        <f t="shared" si="15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AC'!$B$1,NRShell!H24,NRShell!K24)*NRShell!B24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36"/>
      <c r="AP24" s="36"/>
      <c r="AQ24" s="36"/>
      <c r="BC24" s="52" t="s">
        <v>0</v>
      </c>
    </row>
    <row r="25" spans="1:55" x14ac:dyDescent="0.25">
      <c r="A25" s="62"/>
      <c r="B25" s="62"/>
      <c r="C25" s="62"/>
      <c r="D25" s="62" t="s">
        <v>36</v>
      </c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AC'!$E$4:$I$43,4)*NRShell!G25,IF(D25="Winter",VLOOKUP(NRShell!H25,'NG AC'!$E$3:$I$43,5)*NRShell!G25,IF(D25="NA",0,0)))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AC'!$B$1,NRShell!H25,NRShell!K25)*-1)+NRShell!J25)/NRShell!E25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3"/>
        <v>#DIV/0!</v>
      </c>
      <c r="AD25" s="67" t="e">
        <f t="shared" si="14"/>
        <v>#DIV/0!</v>
      </c>
      <c r="AE25" s="67">
        <f t="shared" si="15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AC'!$B$1,NRShell!H25,NRShell!K25)*NRShell!B25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36"/>
      <c r="AP25" s="36"/>
      <c r="AQ25" s="36"/>
      <c r="BC25" s="52" t="s">
        <v>39</v>
      </c>
    </row>
    <row r="26" spans="1:55" x14ac:dyDescent="0.25">
      <c r="A26" s="62"/>
      <c r="B26" s="62"/>
      <c r="C26" s="62"/>
      <c r="D26" s="62" t="s">
        <v>36</v>
      </c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AC'!$E$4:$I$43,4)*NRShell!G26,IF(D26="Winter",VLOOKUP(NRShell!H26,'NG AC'!$E$3:$I$43,5)*NRShell!G26,IF(D26="NA",0,0)))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AC'!$B$1,NRShell!H26,NRShell!K26)*-1)+NRShell!J26)/NRShell!E26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3"/>
        <v>#DIV/0!</v>
      </c>
      <c r="AD26" s="67" t="e">
        <f t="shared" si="14"/>
        <v>#DIV/0!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AC'!$B$1,NRShell!H26,NRShell!K26)*NRShell!B26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36"/>
      <c r="AP26" s="36"/>
      <c r="AQ26" s="36"/>
      <c r="BC26" s="52" t="s">
        <v>36</v>
      </c>
    </row>
    <row r="27" spans="1:55" x14ac:dyDescent="0.25">
      <c r="A27" s="62"/>
      <c r="B27" s="62"/>
      <c r="C27" s="62"/>
      <c r="D27" s="62" t="s">
        <v>36</v>
      </c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AC'!$E$4:$I$43,4)*NRShell!G27,IF(D27="Winter",VLOOKUP(NRShell!H27,'NG AC'!$E$3:$I$43,5)*NRShell!G27,IF(D27="NA",0,0)))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AC'!$B$1,NRShell!H27,NRShell!K27)*-1)+NRShell!J27)/NRShell!E27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3"/>
        <v>#DIV/0!</v>
      </c>
      <c r="AD27" s="67" t="e">
        <f t="shared" si="14"/>
        <v>#DIV/0!</v>
      </c>
      <c r="AE27" s="67">
        <f t="shared" si="15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AC'!$B$1,NRShell!H27,NRShell!K27)*NRShell!B27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36"/>
      <c r="AP27" s="36"/>
      <c r="AQ27" s="36"/>
    </row>
    <row r="28" spans="1:55" x14ac:dyDescent="0.25">
      <c r="A28" s="62"/>
      <c r="B28" s="62"/>
      <c r="C28" s="62"/>
      <c r="D28" s="62" t="s">
        <v>36</v>
      </c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AC'!$E$4:$I$43,4)*NRShell!G28,IF(D28="Winter",VLOOKUP(NRShell!H28,'NG AC'!$E$3:$I$43,5)*NRShell!G28,IF(D28="NA",0,0)))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AC'!$B$1,NRShell!H28,NRShell!K28)*-1)+NRShell!J28)/NRShell!E28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3"/>
        <v>#DIV/0!</v>
      </c>
      <c r="AD28" s="67" t="e">
        <f t="shared" si="14"/>
        <v>#DIV/0!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AC'!$B$1,NRShell!H28,NRShell!K28)*NRShell!B28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36"/>
      <c r="AP28" s="36"/>
      <c r="AQ28" s="36"/>
    </row>
    <row r="29" spans="1:55" x14ac:dyDescent="0.25">
      <c r="A29" s="62"/>
      <c r="B29" s="62"/>
      <c r="C29" s="62"/>
      <c r="D29" s="62" t="s">
        <v>36</v>
      </c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AC'!$E$4:$I$43,4)*NRShell!G29,IF(D29="Winter",VLOOKUP(NRShell!H29,'NG AC'!$E$3:$I$43,5)*NRShell!G29,IF(D29="NA",0,0)))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AC'!$B$1,NRShell!H29,NRShell!K29)*-1)+NRShell!J29)/NRShell!E29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3"/>
        <v>#DIV/0!</v>
      </c>
      <c r="AD29" s="67" t="e">
        <f t="shared" si="14"/>
        <v>#DIV/0!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AC'!$B$1,NRShell!H29,NRShell!K29)*NRShell!B29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36"/>
      <c r="AP29" s="36"/>
      <c r="AQ29" s="36"/>
    </row>
    <row r="30" spans="1:55" x14ac:dyDescent="0.25">
      <c r="A30" s="62"/>
      <c r="B30" s="62"/>
      <c r="C30" s="62"/>
      <c r="D30" s="62" t="s">
        <v>36</v>
      </c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AC'!$E$4:$I$43,4)*NRShell!G30,IF(D30="Winter",VLOOKUP(NRShell!H30,'NG AC'!$E$3:$I$43,5)*NRShell!G30,IF(D30="NA",0,0)))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AC'!$B$1,NRShell!H30,NRShell!K30)*-1)+NRShell!J30)/NRShell!E30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3"/>
        <v>#DIV/0!</v>
      </c>
      <c r="AD30" s="67" t="e">
        <f t="shared" si="14"/>
        <v>#DIV/0!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AC'!$B$1,NRShell!H30,NRShell!K30)*NRShell!B30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36"/>
      <c r="AP30" s="36"/>
      <c r="AQ30" s="36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AC'!$E$4:$I$43,4)*NRShell!G31,IF(D31="Winter",VLOOKUP(NRShell!H31,'NG AC'!$E$3:$I$43,5)*NRShell!G31,IF(D31="NA",0,0)))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AC'!$B$1,NRShell!H31,NRShell!K31)*-1)+NRShell!J31)/NRShell!E31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3"/>
        <v>#DIV/0!</v>
      </c>
      <c r="AD31" s="67" t="e">
        <f t="shared" si="14"/>
        <v>#DIV/0!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AC'!$B$1,NRShell!H31,NRShell!K31)*NRShell!B31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36"/>
      <c r="AP31" s="36"/>
      <c r="AQ31" s="36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AC'!$E$4:$I$43,4)*NRShell!G32,IF(D32="Winter",VLOOKUP(NRShell!H32,'NG AC'!$E$3:$I$43,5)*NRShell!G32,IF(D32="NA",0,0)))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AC'!$B$1,NRShell!H32,NRShell!K32)*-1)+NRShell!J32)/NRShell!E32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3"/>
        <v>#DIV/0!</v>
      </c>
      <c r="AD32" s="67" t="e">
        <f t="shared" si="14"/>
        <v>#DIV/0!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AC'!$B$1,NRShell!H32,NRShell!K32)*NRShell!B32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36"/>
      <c r="AP32" s="36"/>
      <c r="AQ32" s="36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AC'!$E$4:$I$43,4)*NRShell!G33,IF(D33="Winter",VLOOKUP(NRShell!H33,'NG AC'!$E$3:$I$43,5)*NRShell!G33,IF(D33="NA",0,0)))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AC'!$B$1,NRShell!H33,NRShell!K33)*-1)+NRShell!J33)/NRShell!E33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3"/>
        <v>#DIV/0!</v>
      </c>
      <c r="AD33" s="67" t="e">
        <f t="shared" si="14"/>
        <v>#DIV/0!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AC'!$B$1,NRShell!H33,NRShell!K33)*NRShell!B33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36"/>
      <c r="AP33" s="36"/>
      <c r="AQ33" s="36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AC'!$E$4:$I$43,4)*NRShell!G34,IF(D34="Winter",VLOOKUP(NRShell!H34,'NG AC'!$E$3:$I$43,5)*NRShell!G34,IF(D34="NA",0,0)))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AC'!$B$1,NRShell!H34,NRShell!K34)*-1)+NRShell!J34)/NRShell!E34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3"/>
        <v>#DIV/0!</v>
      </c>
      <c r="AD34" s="67" t="e">
        <f t="shared" si="14"/>
        <v>#DIV/0!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AC'!$B$1,NRShell!H34,NRShell!K34)*NRShell!B34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36"/>
      <c r="AP34" s="36"/>
      <c r="AQ34" s="36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AC'!$E$4:$I$43,4)*NRShell!G35,IF(D35="Winter",VLOOKUP(NRShell!H35,'NG AC'!$E$3:$I$43,5)*NRShell!G35,IF(D35="NA",0,0)))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AC'!$B$1,NRShell!H35,NRShell!K35)*-1)+NRShell!J35)/NRShell!E35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3"/>
        <v>#DIV/0!</v>
      </c>
      <c r="AD35" s="67" t="e">
        <f t="shared" si="14"/>
        <v>#DIV/0!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AC'!$B$1,NRShell!H35,NRShell!K35)*NRShell!B35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36"/>
      <c r="AP35" s="36"/>
      <c r="AQ35" s="36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AC'!$E$4:$I$43,4)*NRShell!G36,IF(D36="Winter",VLOOKUP(NRShell!H36,'NG AC'!$E$3:$I$43,5)*NRShell!G36,IF(D36="NA",0,0)))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AC'!$B$1,NRShell!H36,NRShell!K36)*-1)+NRShell!J36)/NRShell!E36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AC'!$B$1,NRShell!H36,NRShell!K36)*NRShell!B36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36"/>
      <c r="AP36" s="36"/>
      <c r="AQ36" s="36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AC'!$E$4:$I$43,4)*NRShell!G37,IF(D37="Winter",VLOOKUP(NRShell!H37,'NG AC'!$E$3:$I$43,5)*NRShell!G37,IF(D37="NA",0,0)))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AC'!$B$1,NRShell!H37,NRShell!K37)*-1)+NRShell!J37)/NRShell!E37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3"/>
        <v>#DIV/0!</v>
      </c>
      <c r="AD37" s="67" t="e">
        <f t="shared" si="14"/>
        <v>#DIV/0!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AC'!$B$1,NRShell!H37,NRShell!K37)*NRShell!B37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36"/>
      <c r="AP37" s="36"/>
      <c r="AQ37" s="36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AC'!$E$4:$I$43,4)*NRShell!G38,IF(D38="Winter",VLOOKUP(NRShell!H38,'NG AC'!$E$3:$I$43,5)*NRShell!G38,IF(D38="NA",0,0)))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AC'!$B$1,NRShell!H38,NRShell!K38)*-1)+NRShell!J38)/NRShell!E38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3"/>
        <v>#DIV/0!</v>
      </c>
      <c r="AD38" s="67" t="e">
        <f t="shared" si="14"/>
        <v>#DIV/0!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AC'!$B$1,NRShell!H38,NRShell!K38)*NRShell!B38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36"/>
      <c r="AP38" s="36"/>
      <c r="AQ38" s="36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AC'!$E$4:$I$43,4)*NRShell!G39,IF(D39="Winter",VLOOKUP(NRShell!H39,'NG AC'!$E$3:$I$43,5)*NRShell!G39,IF(D39="NA",0,0)))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AC'!$B$1,NRShell!H39,NRShell!K39)*-1)+NRShell!J39)/NRShell!E39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3"/>
        <v>#DIV/0!</v>
      </c>
      <c r="AD39" s="67" t="e">
        <f t="shared" si="14"/>
        <v>#DIV/0!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AC'!$B$1,NRShell!H39,NRShell!K39)*NRShell!B39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36"/>
      <c r="AP39" s="36"/>
      <c r="AQ39" s="36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AC'!$E$4:$I$43,4)*NRShell!G40,IF(D40="Winter",VLOOKUP(NRShell!H40,'NG AC'!$E$3:$I$43,5)*NRShell!G40,IF(D40="NA",0,0)))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AC'!$B$1,NRShell!H40,NRShell!K40)*-1)+NRShell!J40)/NRShell!E40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3"/>
        <v>#DIV/0!</v>
      </c>
      <c r="AD40" s="67" t="e">
        <f t="shared" si="14"/>
        <v>#DIV/0!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AC'!$B$1,NRShell!H40,NRShell!K40)*NRShell!B40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36"/>
      <c r="AP40" s="36"/>
      <c r="AQ40" s="36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AC'!$E$4:$I$43,4)*NRShell!G41,IF(D41="Winter",VLOOKUP(NRShell!H41,'NG AC'!$E$3:$I$43,5)*NRShell!G41,IF(D41="NA",0,0)))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AC'!$B$1,NRShell!H41,NRShell!K41)*-1)+NRShell!J41)/NRShell!E41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AC'!$B$1,NRShell!H41,NRShell!K41)*NRShell!B41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36"/>
      <c r="AP41" s="36"/>
      <c r="AQ41" s="36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AC'!$E$4:$I$43,4)*NRShell!G42,IF(D42="Winter",VLOOKUP(NRShell!H42,'NG AC'!$E$3:$I$43,5)*NRShell!G42,IF(D42="NA",0,0)))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AC'!$B$1,NRShell!H42,NRShell!K42)*-1)+NRShell!J42)/NRShell!E42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3"/>
        <v>#DIV/0!</v>
      </c>
      <c r="AD42" s="67" t="e">
        <f t="shared" si="14"/>
        <v>#DIV/0!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AC'!$B$1,NRShell!H42,NRShell!K42)*NRShell!B42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36"/>
      <c r="AP42" s="36"/>
      <c r="AQ42" s="36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AC'!$E$4:$I$43,4)*NRShell!G43,IF(D43="Winter",VLOOKUP(NRShell!H43,'NG AC'!$E$3:$I$43,5)*NRShell!G43,IF(D43="NA",0,0)))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AC'!$B$1,NRShell!H43,NRShell!K43)*-1)+NRShell!J43)/NRShell!E43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3"/>
        <v>#DIV/0!</v>
      </c>
      <c r="AD43" s="67" t="e">
        <f t="shared" si="14"/>
        <v>#DIV/0!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AC'!$B$1,NRShell!H43,NRShell!K43)*NRShell!B43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36"/>
      <c r="AP43" s="36"/>
      <c r="AQ43" s="36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AC'!$E$4:$I$43,4)*NRShell!G44,IF(D44="Winter",VLOOKUP(NRShell!H44,'NG AC'!$E$3:$I$43,5)*NRShell!G44,IF(D44="NA",0,0)))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AC'!$B$1,NRShell!H44,NRShell!K44)*-1)+NRShell!J44)/NRShell!E44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AC'!$B$1,NRShell!H44,NRShell!K44)*NRShell!B44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36"/>
      <c r="AP44" s="36"/>
      <c r="AQ44" s="36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AC'!$E$4:$I$43,4)*NRShell!G45,IF(D45="Winter",VLOOKUP(NRShell!H45,'NG AC'!$E$3:$I$43,5)*NRShell!G45,IF(D45="NA",0,0)))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AC'!$B$1,NRShell!H45,NRShell!K45)*-1)+NRShell!J45)/NRShell!E45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3"/>
        <v>#DIV/0!</v>
      </c>
      <c r="AD45" s="67" t="e">
        <f t="shared" si="14"/>
        <v>#DIV/0!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AC'!$B$1,NRShell!H45,NRShell!K45)*NRShell!B45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36"/>
      <c r="AP45" s="36"/>
      <c r="AQ45" s="36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AC'!$E$4:$I$43,4)*NRShell!G46,IF(D46="Winter",VLOOKUP(NRShell!H46,'NG AC'!$E$3:$I$43,5)*NRShell!G46,IF(D46="NA",0,0)))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AC'!$B$1,NRShell!H46,NRShell!K46)*-1)+NRShell!J46)/NRShell!E46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3"/>
        <v>#DIV/0!</v>
      </c>
      <c r="AD46" s="67" t="e">
        <f t="shared" si="14"/>
        <v>#DIV/0!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AC'!$B$1,NRShell!H46,NRShell!K46)*NRShell!B46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36"/>
      <c r="AP46" s="36"/>
      <c r="AQ46" s="36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AC'!$E$4:$I$43,4)*NRShell!G47,IF(D47="Winter",VLOOKUP(NRShell!H47,'NG AC'!$E$3:$I$43,5)*NRShell!G47,IF(D47="NA",0,0)))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AC'!$B$1,NRShell!H47,NRShell!K47)*-1)+NRShell!J47)/NRShell!E47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3"/>
        <v>#DIV/0!</v>
      </c>
      <c r="AD47" s="67" t="e">
        <f t="shared" si="14"/>
        <v>#DIV/0!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AC'!$B$1,NRShell!H47,NRShell!K47)*NRShell!B47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36"/>
      <c r="AP47" s="36"/>
      <c r="AQ47" s="36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AC'!$E$4:$I$43,4)*NRShell!G48,IF(D48="Winter",VLOOKUP(NRShell!H48,'NG AC'!$E$3:$I$43,5)*NRShell!G48,IF(D48="NA",0,0)))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AC'!$B$1,NRShell!H48,NRShell!K48)*-1)+NRShell!J48)/NRShell!E48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AC'!$B$1,NRShell!H48,NRShell!K48)*NRShell!B48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36"/>
      <c r="AP48" s="36"/>
      <c r="AQ48" s="36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AC'!$E$4:$I$43,4)*NRShell!G49,IF(D49="Winter",VLOOKUP(NRShell!H49,'NG AC'!$E$3:$I$43,5)*NRShell!G49,IF(D49="NA",0,0)))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AC'!$B$1,NRShell!H49,NRShell!K49)*-1)+NRShell!J49)/NRShell!E49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3"/>
        <v>#DIV/0!</v>
      </c>
      <c r="AD49" s="67" t="e">
        <f t="shared" si="14"/>
        <v>#DIV/0!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AC'!$B$1,NRShell!H49,NRShell!K49)*NRShell!B49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36"/>
      <c r="AP49" s="36"/>
      <c r="AQ49" s="36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AC'!$E$4:$I$43,4)*NRShell!G50,IF(D50="Winter",VLOOKUP(NRShell!H50,'NG AC'!$E$3:$I$43,5)*NRShell!G50,IF(D50="NA",0,0)))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AC'!$B$1,NRShell!H50,NRShell!K50)*-1)+NRShell!J50)/NRShell!E50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AC'!$B$1,NRShell!H50,NRShell!K50)*NRShell!B50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36"/>
      <c r="AP50" s="36"/>
      <c r="AQ50" s="36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AC'!$E$4:$I$43,4)*NRShell!G51,IF(D51="Winter",VLOOKUP(NRShell!H51,'NG AC'!$E$3:$I$43,5)*NRShell!G51,IF(D51="NA",0,0)))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AC'!$B$1,NRShell!H51,NRShell!K51)*-1)+NRShell!J51)/NRShell!E51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AC'!$B$1,NRShell!H51,NRShell!K51)*NRShell!B51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36"/>
      <c r="AP51" s="36"/>
      <c r="AQ51" s="36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AC'!$E$4:$I$43,4)*NRShell!G52,IF(D52="Winter",VLOOKUP(NRShell!H52,'NG AC'!$E$3:$I$43,5)*NRShell!G52,IF(D52="NA",0,0)))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AC'!$B$1,NRShell!H52,NRShell!K52)*-1)+NRShell!J52)/NRShell!E52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3"/>
        <v>#DIV/0!</v>
      </c>
      <c r="AD52" s="67" t="e">
        <f t="shared" si="14"/>
        <v>#DIV/0!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AC'!$B$1,NRShell!H52,NRShell!K52)*NRShell!B52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36"/>
      <c r="AP52" s="36"/>
      <c r="AQ52" s="36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AC'!$E$4:$I$43,4)*NRShell!G53,IF(D53="Winter",VLOOKUP(NRShell!H53,'NG AC'!$E$3:$I$43,5)*NRShell!G53,IF(D53="NA",0,0)))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AC'!$B$1,NRShell!H53,NRShell!K53)*-1)+NRShell!J53)/NRShell!E53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3"/>
        <v>#DIV/0!</v>
      </c>
      <c r="AD53" s="67" t="e">
        <f t="shared" si="14"/>
        <v>#DIV/0!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AC'!$B$1,NRShell!H53,NRShell!K53)*NRShell!B53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36"/>
      <c r="AP53" s="36"/>
      <c r="AQ53" s="36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AC'!$E$4:$I$43,4)*NRShell!G54,IF(D54="Winter",VLOOKUP(NRShell!H54,'NG AC'!$E$3:$I$43,5)*NRShell!G54,IF(D54="NA",0,0)))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AC'!$B$1,NRShell!H54,NRShell!K54)*-1)+NRShell!J54)/NRShell!E54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AC'!$B$1,NRShell!H54,NRShell!K54)*NRShell!B54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36"/>
      <c r="AP54" s="36"/>
      <c r="AQ54" s="36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AC'!$E$4:$I$43,4)*NRShell!G55,IF(D55="Winter",VLOOKUP(NRShell!H55,'NG AC'!$E$3:$I$43,5)*NRShell!G55,IF(D55="NA",0,0)))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AC'!$B$1,NRShell!H55,NRShell!K55)*-1)+NRShell!J55)/NRShell!E55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3"/>
        <v>#DIV/0!</v>
      </c>
      <c r="AD55" s="67" t="e">
        <f t="shared" si="14"/>
        <v>#DIV/0!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AC'!$B$1,NRShell!H55,NRShell!K55)*NRShell!B55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36"/>
      <c r="AP55" s="36"/>
      <c r="AQ55" s="36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AC'!$E$4:$I$43,4)*NRShell!G56,IF(D56="Winter",VLOOKUP(NRShell!H56,'NG AC'!$E$3:$I$43,5)*NRShell!G56,IF(D56="NA",0,0)))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AC'!$B$1,NRShell!H56,NRShell!K56)*-1)+NRShell!J56)/NRShell!E56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AC'!$B$1,NRShell!H56,NRShell!K56)*NRShell!B56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36"/>
      <c r="AP56" s="36"/>
      <c r="AQ56" s="36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AC'!$E$4:$I$43,4)*NRShell!G57,IF(D57="Winter",VLOOKUP(NRShell!H57,'NG AC'!$E$3:$I$43,5)*NRShell!G57,IF(D57="NA",0,0)))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AC'!$B$1,NRShell!H57,NRShell!K57)*-1)+NRShell!J57)/NRShell!E57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3"/>
        <v>#DIV/0!</v>
      </c>
      <c r="AD57" s="67" t="e">
        <f t="shared" si="14"/>
        <v>#DIV/0!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AC'!$B$1,NRShell!H57,NRShell!K57)*NRShell!B57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36"/>
      <c r="AP57" s="36"/>
      <c r="AQ57" s="36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AC'!$E$4:$I$43,4)*NRShell!G58,IF(D58="Winter",VLOOKUP(NRShell!H58,'NG AC'!$E$3:$I$43,5)*NRShell!G58,IF(D58="NA",0,0)))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AC'!$B$1,NRShell!H58,NRShell!K58)*-1)+NRShell!J58)/NRShell!E58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3"/>
        <v>#DIV/0!</v>
      </c>
      <c r="AD58" s="67" t="e">
        <f t="shared" si="14"/>
        <v>#DIV/0!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AC'!$B$1,NRShell!H58,NRShell!K58)*NRShell!B58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36"/>
      <c r="AP58" s="36"/>
      <c r="AQ58" s="36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AC'!$E$4:$I$43,4)*NRShell!G59,IF(D59="Winter",VLOOKUP(NRShell!H59,'NG AC'!$E$3:$I$43,5)*NRShell!G59,IF(D59="NA",0,0)))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AC'!$B$1,NRShell!H59,NRShell!K59)*-1)+NRShell!J59)/NRShell!E59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AC'!$B$1,NRShell!H59,NRShell!K59)*NRShell!B59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36"/>
      <c r="AP59" s="36"/>
      <c r="AQ59" s="36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AC'!$E$4:$I$43,4)*NRShell!G60,IF(D60="Winter",VLOOKUP(NRShell!H60,'NG AC'!$E$3:$I$43,5)*NRShell!G60,IF(D60="NA",0,0)))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AC'!$B$1,NRShell!H60,NRShell!K60)*-1)+NRShell!J60)/NRShell!E60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AC'!$B$1,NRShell!H60,NRShell!K60)*NRShell!B60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36"/>
      <c r="AP60" s="36"/>
      <c r="AQ60" s="36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AC'!$E$4:$I$43,4)*NRShell!G61,IF(D61="Winter",VLOOKUP(NRShell!H61,'NG AC'!$E$3:$I$43,5)*NRShell!G61,IF(D61="NA",0,0)))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AC'!$B$1,NRShell!H61,NRShell!K61)*-1)+NRShell!J61)/NRShell!E61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AC'!$B$1,NRShell!H61,NRShell!K61)*NRShell!B61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36"/>
      <c r="AP61" s="36"/>
      <c r="AQ61" s="36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AC'!$E$4:$I$43,4)*NRShell!G62,IF(D62="Winter",VLOOKUP(NRShell!H62,'NG AC'!$E$3:$I$43,5)*NRShell!G62,IF(D62="NA",0,0)))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AC'!$B$1,NRShell!H62,NRShell!K62)*-1)+NRShell!J62)/NRShell!E62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AC'!$B$1,NRShell!H62,NRShell!K62)*NRShell!B62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36"/>
      <c r="AP62" s="36"/>
      <c r="AQ62" s="36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AC'!$E$4:$I$43,4)*NRShell!G63,IF(D63="Winter",VLOOKUP(NRShell!H63,'NG AC'!$E$3:$I$43,5)*NRShell!G63,IF(D63="NA",0,0)))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AC'!$B$1,NRShell!H63,NRShell!K63)*-1)+NRShell!J63)/NRShell!E63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AC'!$B$1,NRShell!H63,NRShell!K63)*NRShell!B63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36"/>
      <c r="AP63" s="36"/>
      <c r="AQ63" s="36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AC'!$E$4:$I$43,4)*NRShell!G64,IF(D64="Winter",VLOOKUP(NRShell!H64,'NG AC'!$E$3:$I$43,5)*NRShell!G64,IF(D64="NA",0,0)))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AC'!$B$1,NRShell!H64,NRShell!K64)*-1)+NRShell!J64)/NRShell!E64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AC'!$B$1,NRShell!H64,NRShell!K64)*NRShell!B64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36"/>
      <c r="AP64" s="36"/>
      <c r="AQ64" s="36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AC'!$E$4:$I$43,4)*NRShell!G65,IF(D65="Winter",VLOOKUP(NRShell!H65,'NG AC'!$E$3:$I$43,5)*NRShell!G65,IF(D65="NA",0,0)))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AC'!$B$1,NRShell!H65,NRShell!K65)*-1)+NRShell!J65)/NRShell!E65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AC'!$B$1,NRShell!H65,NRShell!K65)*NRShell!B65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36"/>
      <c r="AP65" s="36"/>
      <c r="AQ65" s="36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AC'!$E$4:$I$43,4)*NRShell!G66,IF(D66="Winter",VLOOKUP(NRShell!H66,'NG AC'!$E$3:$I$43,5)*NRShell!G66,IF(D66="NA",0,0)))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AC'!$B$1,NRShell!H66,NRShell!K66)*-1)+NRShell!J66)/NRShell!E66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AC'!$B$1,NRShell!H66,NRShell!K66)*NRShell!B66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36"/>
      <c r="AP66" s="36"/>
      <c r="AQ66" s="36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AC'!$E$4:$I$43,4)*NRShell!G67,IF(D67="Winter",VLOOKUP(NRShell!H67,'NG AC'!$E$3:$I$43,5)*NRShell!G67,IF(D67="NA",0,0)))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AC'!$B$1,NRShell!H67,NRShell!K67)*-1)+NRShell!J67)/NRShell!E67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AC'!$B$1,NRShell!H67,NRShell!K67)*NRShell!B67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36"/>
      <c r="AP67" s="36"/>
      <c r="AQ67" s="36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AC'!$E$4:$I$43,4)*NRShell!G68,IF(D68="Winter",VLOOKUP(NRShell!H68,'NG AC'!$E$3:$I$43,5)*NRShell!G68,IF(D68="NA",0,0)))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AC'!$B$1,NRShell!H68,NRShell!K68)*-1)+NRShell!J68)/NRShell!E68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AC'!$B$1,NRShell!H68,NRShell!K68)*NRShell!B68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36"/>
      <c r="AP68" s="36"/>
      <c r="AQ68" s="36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AC'!$E$4:$I$43,4)*NRShell!G69,IF(D69="Winter",VLOOKUP(NRShell!H69,'NG AC'!$E$3:$I$43,5)*NRShell!G69,IF(D69="NA",0,0)))</f>
        <v>0</v>
      </c>
      <c r="N69" s="67" t="e">
        <f t="shared" ref="N69:N102" si="21">(L69/(L69+M69))*E69</f>
        <v>#DIV/0!</v>
      </c>
      <c r="O69" s="67" t="e">
        <f t="shared" ref="O69:O102" si="22">E69-N69</f>
        <v>#DIV/0!</v>
      </c>
      <c r="P69" s="67" t="e">
        <f t="shared" ref="P69:P102" si="23">(L69/(L69+M69))*I69</f>
        <v>#DIV/0!</v>
      </c>
      <c r="Q69" s="67" t="e">
        <f t="shared" ref="Q69:Q102" si="24">I69-P69</f>
        <v>#DIV/0!</v>
      </c>
      <c r="R69" s="68" t="e">
        <f>(L69+M69+(PV('NG AC'!$B$1,NRShell!H69,NRShell!K69)*-1)+NRShell!J69)/NRShell!E69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AB69*(L69/(L69+M69))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AE69*(L69/(L69+M69))</f>
        <v>#DIV/0!</v>
      </c>
      <c r="AG69" s="67" t="e">
        <f t="shared" ref="AG69:AG102" si="38">AE69-AF69</f>
        <v>#DIV/0!</v>
      </c>
      <c r="AH69" s="66">
        <f>-PV('NG AC'!$B$1,NRShell!H69,NRShell!K69)*NRShell!B69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36"/>
      <c r="AP69" s="36"/>
      <c r="AQ69" s="36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AC'!$E$4:$I$43,4)*NRShell!G70,IF(D70="Winter",VLOOKUP(NRShell!H70,'NG AC'!$E$3:$I$43,5)*NRShell!G70,IF(D70="NA",0,0)))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AC'!$B$1,NRShell!H70,NRShell!K70)*-1)+NRShell!J70)/NRShell!E70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AC'!$B$1,NRShell!H70,NRShell!K70)*NRShell!B70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36"/>
      <c r="AP70" s="36"/>
      <c r="AQ70" s="36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AC'!$E$4:$I$43,4)*NRShell!G71,IF(D71="Winter",VLOOKUP(NRShell!H71,'NG AC'!$E$3:$I$43,5)*NRShell!G71,IF(D71="NA",0,0)))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AC'!$B$1,NRShell!H71,NRShell!K71)*-1)+NRShell!J71)/NRShell!E71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AC'!$B$1,NRShell!H71,NRShell!K71)*NRShell!B71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36"/>
      <c r="AP71" s="36"/>
      <c r="AQ71" s="36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AC'!$E$4:$I$43,4)*NRShell!G72,IF(D72="Winter",VLOOKUP(NRShell!H72,'NG AC'!$E$3:$I$43,5)*NRShell!G72,IF(D72="NA",0,0)))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AC'!$B$1,NRShell!H72,NRShell!K72)*-1)+NRShell!J72)/NRShell!E72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AC'!$B$1,NRShell!H72,NRShell!K72)*NRShell!B72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36"/>
      <c r="AP72" s="36"/>
      <c r="AQ72" s="36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AC'!$E$4:$I$43,4)*NRShell!G73,IF(D73="Winter",VLOOKUP(NRShell!H73,'NG AC'!$E$3:$I$43,5)*NRShell!G73,IF(D73="NA",0,0)))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AC'!$B$1,NRShell!H73,NRShell!K73)*-1)+NRShell!J73)/NRShell!E73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AC'!$B$1,NRShell!H73,NRShell!K73)*NRShell!B73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36"/>
      <c r="AP73" s="36"/>
      <c r="AQ73" s="36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AC'!$E$4:$I$43,4)*NRShell!G74,IF(D74="Winter",VLOOKUP(NRShell!H74,'NG AC'!$E$3:$I$43,5)*NRShell!G74,IF(D74="NA",0,0)))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AC'!$B$1,NRShell!H74,NRShell!K74)*-1)+NRShell!J74)/NRShell!E74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AC'!$B$1,NRShell!H74,NRShell!K74)*NRShell!B74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36"/>
      <c r="AP74" s="36"/>
      <c r="AQ74" s="36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AC'!$E$4:$I$43,4)*NRShell!G75,IF(D75="Winter",VLOOKUP(NRShell!H75,'NG AC'!$E$3:$I$43,5)*NRShell!G75,IF(D75="NA",0,0)))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AC'!$B$1,NRShell!H75,NRShell!K75)*-1)+NRShell!J75)/NRShell!E75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AC'!$B$1,NRShell!H75,NRShell!K75)*NRShell!B75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36"/>
      <c r="AP75" s="36"/>
      <c r="AQ75" s="36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AC'!$E$4:$I$43,4)*NRShell!G76,IF(D76="Winter",VLOOKUP(NRShell!H76,'NG AC'!$E$3:$I$43,5)*NRShell!G76,IF(D76="NA",0,0)))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AC'!$B$1,NRShell!H76,NRShell!K76)*-1)+NRShell!J76)/NRShell!E76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AC'!$B$1,NRShell!H76,NRShell!K76)*NRShell!B76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36"/>
      <c r="AP76" s="36"/>
      <c r="AQ76" s="36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AC'!$E$4:$I$43,4)*NRShell!G77,IF(D77="Winter",VLOOKUP(NRShell!H77,'NG AC'!$E$3:$I$43,5)*NRShell!G77,IF(D77="NA",0,0)))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AC'!$B$1,NRShell!H77,NRShell!K77)*-1)+NRShell!J77)/NRShell!E77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AC'!$B$1,NRShell!H77,NRShell!K77)*NRShell!B77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36"/>
      <c r="AP77" s="36"/>
      <c r="AQ77" s="36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AC'!$E$4:$I$43,4)*NRShell!G78,IF(D78="Winter",VLOOKUP(NRShell!H78,'NG AC'!$E$3:$I$43,5)*NRShell!G78,IF(D78="NA",0,0)))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AC'!$B$1,NRShell!H78,NRShell!K78)*-1)+NRShell!J78)/NRShell!E78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AC'!$B$1,NRShell!H78,NRShell!K78)*NRShell!B78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36"/>
      <c r="AP78" s="36"/>
      <c r="AQ78" s="36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AC'!$E$4:$I$43,4)*NRShell!G79,IF(D79="Winter",VLOOKUP(NRShell!H79,'NG AC'!$E$3:$I$43,5)*NRShell!G79,IF(D79="NA",0,0)))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AC'!$B$1,NRShell!H79,NRShell!K79)*-1)+NRShell!J79)/NRShell!E79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AC'!$B$1,NRShell!H79,NRShell!K79)*NRShell!B79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36"/>
      <c r="AP79" s="36"/>
      <c r="AQ79" s="36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AC'!$E$4:$I$43,4)*NRShell!G80,IF(D80="Winter",VLOOKUP(NRShell!H80,'NG AC'!$E$3:$I$43,5)*NRShell!G80,IF(D80="NA",0,0)))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AC'!$B$1,NRShell!H80,NRShell!K80)*-1)+NRShell!J80)/NRShell!E80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AC'!$B$1,NRShell!H80,NRShell!K80)*NRShell!B80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36"/>
      <c r="AP80" s="36"/>
      <c r="AQ80" s="36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AC'!$E$4:$I$43,4)*NRShell!G81,IF(D81="Winter",VLOOKUP(NRShell!H81,'NG AC'!$E$3:$I$43,5)*NRShell!G81,IF(D81="NA",0,0)))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AC'!$B$1,NRShell!H81,NRShell!K81)*-1)+NRShell!J81)/NRShell!E81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AC'!$B$1,NRShell!H81,NRShell!K81)*NRShell!B81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36"/>
      <c r="AP81" s="36"/>
      <c r="AQ81" s="36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AC'!$E$4:$I$43,4)*NRShell!G82,IF(D82="Winter",VLOOKUP(NRShell!H82,'NG AC'!$E$3:$I$43,5)*NRShell!G82,IF(D82="NA",0,0)))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AC'!$B$1,NRShell!H82,NRShell!K82)*-1)+NRShell!J82)/NRShell!E82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AC'!$B$1,NRShell!H82,NRShell!K82)*NRShell!B82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36"/>
      <c r="AP82" s="36"/>
      <c r="AQ82" s="36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AC'!$E$4:$I$43,4)*NRShell!G83,IF(D83="Winter",VLOOKUP(NRShell!H83,'NG AC'!$E$3:$I$43,5)*NRShell!G83,IF(D83="NA",0,0)))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AC'!$B$1,NRShell!H83,NRShell!K83)*-1)+NRShell!J83)/NRShell!E83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AC'!$B$1,NRShell!H83,NRShell!K83)*NRShell!B83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36"/>
      <c r="AP83" s="36"/>
      <c r="AQ83" s="36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AC'!$E$4:$I$43,4)*NRShell!G84,IF(D84="Winter",VLOOKUP(NRShell!H84,'NG AC'!$E$3:$I$43,5)*NRShell!G84,IF(D84="NA",0,0)))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AC'!$B$1,NRShell!H84,NRShell!K84)*-1)+NRShell!J84)/NRShell!E84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AC'!$B$1,NRShell!H84,NRShell!K84)*NRShell!B84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36"/>
      <c r="AP84" s="36"/>
      <c r="AQ84" s="36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AC'!$E$4:$I$43,4)*NRShell!G85,IF(D85="Winter",VLOOKUP(NRShell!H85,'NG AC'!$E$3:$I$43,5)*NRShell!G85,IF(D85="NA",0,0)))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AC'!$B$1,NRShell!H85,NRShell!K85)*-1)+NRShell!J85)/NRShell!E85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AC'!$B$1,NRShell!H85,NRShell!K85)*NRShell!B85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36"/>
      <c r="AP85" s="36"/>
      <c r="AQ85" s="36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AC'!$E$4:$I$43,4)*NRShell!G86,IF(D86="Winter",VLOOKUP(NRShell!H86,'NG AC'!$E$3:$I$43,5)*NRShell!G86,IF(D86="NA",0,0)))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AC'!$B$1,NRShell!H86,NRShell!K86)*-1)+NRShell!J86)/NRShell!E86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AC'!$B$1,NRShell!H86,NRShell!K86)*NRShell!B86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36"/>
      <c r="AP86" s="36"/>
      <c r="AQ86" s="36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AC'!$E$4:$I$43,4)*NRShell!G87,IF(D87="Winter",VLOOKUP(NRShell!H87,'NG AC'!$E$3:$I$43,5)*NRShell!G87,IF(D87="NA",0,0)))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AC'!$B$1,NRShell!H87,NRShell!K87)*-1)+NRShell!J87)/NRShell!E87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AC'!$B$1,NRShell!H87,NRShell!K87)*NRShell!B87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36"/>
      <c r="AP87" s="36"/>
      <c r="AQ87" s="36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AC'!$E$4:$I$43,4)*NRShell!G88,IF(D88="Winter",VLOOKUP(NRShell!H88,'NG AC'!$E$3:$I$43,5)*NRShell!G88,IF(D88="NA",0,0)))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AC'!$B$1,NRShell!H88,NRShell!K88)*-1)+NRShell!J88)/NRShell!E88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AC'!$B$1,NRShell!H88,NRShell!K88)*NRShell!B88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36"/>
      <c r="AP88" s="36"/>
      <c r="AQ88" s="36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AC'!$E$4:$I$43,4)*NRShell!G89,IF(D89="Winter",VLOOKUP(NRShell!H89,'NG AC'!$E$3:$I$43,5)*NRShell!G89,IF(D89="NA",0,0)))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AC'!$B$1,NRShell!H89,NRShell!K89)*-1)+NRShell!J89)/NRShell!E89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AC'!$B$1,NRShell!H89,NRShell!K89)*NRShell!B89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36"/>
      <c r="AP89" s="36"/>
      <c r="AQ89" s="36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AC'!$E$4:$I$43,4)*NRShell!G90,IF(D90="Winter",VLOOKUP(NRShell!H90,'NG AC'!$E$3:$I$43,5)*NRShell!G90,IF(D90="NA",0,0)))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AC'!$B$1,NRShell!H90,NRShell!K90)*-1)+NRShell!J90)/NRShell!E90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AC'!$B$1,NRShell!H90,NRShell!K90)*NRShell!B90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36"/>
      <c r="AP90" s="36"/>
      <c r="AQ90" s="36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AC'!$E$4:$I$43,4)*NRShell!G91,IF(D91="Winter",VLOOKUP(NRShell!H91,'NG AC'!$E$3:$I$43,5)*NRShell!G91,IF(D91="NA",0,0)))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AC'!$B$1,NRShell!H91,NRShell!K91)*-1)+NRShell!J91)/NRShell!E91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AC'!$B$1,NRShell!H91,NRShell!K91)*NRShell!B91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36"/>
      <c r="AP91" s="36"/>
      <c r="AQ91" s="36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AC'!$E$4:$I$43,4)*NRShell!G92,IF(D92="Winter",VLOOKUP(NRShell!H92,'NG AC'!$E$3:$I$43,5)*NRShell!G92,IF(D92="NA",0,0)))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AC'!$B$1,NRShell!H92,NRShell!K92)*-1)+NRShell!J92)/NRShell!E92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AC'!$B$1,NRShell!H92,NRShell!K92)*NRShell!B92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36"/>
      <c r="AP92" s="36"/>
      <c r="AQ92" s="36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AC'!$E$4:$I$43,4)*NRShell!G93,IF(D93="Winter",VLOOKUP(NRShell!H93,'NG AC'!$E$3:$I$43,5)*NRShell!G93,IF(D93="NA",0,0)))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AC'!$B$1,NRShell!H93,NRShell!K93)*-1)+NRShell!J93)/NRShell!E93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AC'!$B$1,NRShell!H93,NRShell!K93)*NRShell!B93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36"/>
      <c r="AP93" s="36"/>
      <c r="AQ93" s="36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AC'!$E$4:$I$43,4)*NRShell!G94,IF(D94="Winter",VLOOKUP(NRShell!H94,'NG AC'!$E$3:$I$43,5)*NRShell!G94,IF(D94="NA",0,0)))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AC'!$B$1,NRShell!H94,NRShell!K94)*-1)+NRShell!J94)/NRShell!E94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AC'!$B$1,NRShell!H94,NRShell!K94)*NRShell!B94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36"/>
      <c r="AP94" s="36"/>
      <c r="AQ94" s="36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AC'!$E$4:$I$43,4)*NRShell!G95,IF(D95="Winter",VLOOKUP(NRShell!H95,'NG AC'!$E$3:$I$43,5)*NRShell!G95,IF(D95="NA",0,0)))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AC'!$B$1,NRShell!H95,NRShell!K95)*-1)+NRShell!J95)/NRShell!E95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AC'!$B$1,NRShell!H95,NRShell!K95)*NRShell!B95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36"/>
      <c r="AP95" s="36"/>
      <c r="AQ95" s="36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AC'!$E$4:$I$43,4)*NRShell!G96,IF(D96="Winter",VLOOKUP(NRShell!H96,'NG AC'!$E$3:$I$43,5)*NRShell!G96,IF(D96="NA",0,0)))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AC'!$B$1,NRShell!H96,NRShell!K96)*-1)+NRShell!J96)/NRShell!E96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AC'!$B$1,NRShell!H96,NRShell!K96)*NRShell!B96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36"/>
      <c r="AP96" s="36"/>
      <c r="AQ96" s="36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AC'!$E$4:$I$43,4)*NRShell!G97,IF(D97="Winter",VLOOKUP(NRShell!H97,'NG AC'!$E$3:$I$43,5)*NRShell!G97,IF(D97="NA",0,0)))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AC'!$B$1,NRShell!H97,NRShell!K97)*-1)+NRShell!J97)/NRShell!E97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AC'!$B$1,NRShell!H97,NRShell!K97)*NRShell!B97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36"/>
      <c r="AP97" s="36"/>
      <c r="AQ97" s="36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AC'!$E$4:$I$43,4)*NRShell!G98,IF(D98="Winter",VLOOKUP(NRShell!H98,'NG AC'!$E$3:$I$43,5)*NRShell!G98,IF(D98="NA",0,0)))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AC'!$B$1,NRShell!H98,NRShell!K98)*-1)+NRShell!J98)/NRShell!E98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AC'!$B$1,NRShell!H98,NRShell!K98)*NRShell!B98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36"/>
      <c r="AP98" s="36"/>
      <c r="AQ98" s="36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AC'!$E$4:$I$43,4)*NRShell!G99,IF(D99="Winter",VLOOKUP(NRShell!H99,'NG AC'!$E$3:$I$43,5)*NRShell!G99,IF(D99="NA",0,0)))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AC'!$B$1,NRShell!H99,NRShell!K99)*-1)+NRShell!J99)/NRShell!E99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AC'!$B$1,NRShell!H99,NRShell!K99)*NRShell!B99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36"/>
      <c r="AP99" s="36"/>
      <c r="AQ99" s="36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AC'!$E$4:$I$43,4)*NRShell!G100,IF(D100="Winter",VLOOKUP(NRShell!H100,'NG AC'!$E$3:$I$43,5)*NRShell!G100,IF(D100="NA",0,0)))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AC'!$B$1,NRShell!H100,NRShell!K100)*-1)+NRShell!J100)/NRShell!E100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AC'!$B$1,NRShell!H100,NRShell!K100)*NRShell!B100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36"/>
      <c r="AP100" s="36"/>
      <c r="AQ100" s="36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AC'!$E$4:$I$43,4)*NRShell!G101,IF(D101="Winter",VLOOKUP(NRShell!H101,'NG AC'!$E$3:$I$43,5)*NRShell!G101,IF(D101="NA",0,0)))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AC'!$B$1,NRShell!H101,NRShell!K101)*-1)+NRShell!J101)/NRShell!E101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AC'!$B$1,NRShell!H101,NRShell!K101)*NRShell!B101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36"/>
      <c r="AP101" s="36"/>
      <c r="AQ101" s="36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AC'!$E$4:$I$43,4)*NRShell!G102,IF(D102="Winter",VLOOKUP(NRShell!H102,'NG AC'!$E$3:$I$43,5)*NRShell!G102,IF(D102="NA",0,0)))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AC'!$B$1,NRShell!H102,NRShell!K102)*-1)+NRShell!J102)/NRShell!E102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AC'!$B$1,NRShell!H102,NRShell!K102)*NRShell!B102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36"/>
      <c r="AP102" s="36"/>
      <c r="AQ102" s="36"/>
    </row>
    <row r="103" spans="1:43" s="28" customFormat="1" x14ac:dyDescent="0.25">
      <c r="A103" s="28" t="s">
        <v>60</v>
      </c>
      <c r="T103" s="29">
        <f>SUMIF(T4:T102,"&lt;&gt;#DIV/0!")</f>
        <v>21236.5</v>
      </c>
      <c r="U103" s="29">
        <f t="shared" ref="U103:AL103" si="42">SUMIF(U4:U102,"&lt;&gt;#DIV/0!")</f>
        <v>0</v>
      </c>
      <c r="V103" s="29">
        <f t="shared" si="42"/>
        <v>33469.533835844297</v>
      </c>
      <c r="W103" s="29">
        <f t="shared" si="42"/>
        <v>0</v>
      </c>
      <c r="X103" s="29">
        <f t="shared" si="42"/>
        <v>6393</v>
      </c>
      <c r="Y103" s="29">
        <f t="shared" si="42"/>
        <v>0</v>
      </c>
      <c r="Z103" s="29">
        <f t="shared" si="42"/>
        <v>3142.5</v>
      </c>
      <c r="AA103" s="29">
        <f t="shared" si="42"/>
        <v>0</v>
      </c>
      <c r="AB103" s="29">
        <f t="shared" si="42"/>
        <v>0</v>
      </c>
      <c r="AC103" s="29">
        <f t="shared" si="42"/>
        <v>0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35781.591215</v>
      </c>
      <c r="AL103" s="29">
        <f t="shared" si="42"/>
        <v>0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B7" sqref="B7"/>
    </sheetView>
  </sheetViews>
  <sheetFormatPr defaultRowHeight="15" x14ac:dyDescent="0.25"/>
  <cols>
    <col min="1" max="1" width="49.7109375" style="8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11" width="9.140625" style="81"/>
    <col min="12" max="12" width="10.28515625" style="81" customWidth="1"/>
    <col min="13" max="19" width="9.140625" style="81"/>
    <col min="20" max="20" width="10.140625" style="81" customWidth="1"/>
    <col min="21" max="21" width="9.5703125" style="81" bestFit="1" customWidth="1"/>
    <col min="22" max="22" width="10.5703125" style="81" bestFit="1" customWidth="1"/>
    <col min="23" max="23" width="9.5703125" style="81" customWidth="1"/>
    <col min="24" max="24" width="11.5703125" style="81" bestFit="1" customWidth="1"/>
    <col min="25" max="27" width="10.5703125" style="81" bestFit="1" customWidth="1"/>
    <col min="28" max="28" width="11.42578125" style="81" customWidth="1"/>
    <col min="29" max="29" width="11" style="81" customWidth="1"/>
    <col min="30" max="30" width="10.5703125" style="81" bestFit="1" customWidth="1"/>
    <col min="31" max="33" width="9.140625" style="81"/>
    <col min="34" max="38" width="11.570312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155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70" t="s">
        <v>652</v>
      </c>
      <c r="B4" s="62">
        <v>500</v>
      </c>
      <c r="C4" s="62" t="s">
        <v>30</v>
      </c>
      <c r="D4" s="62" t="s">
        <v>39</v>
      </c>
      <c r="E4" s="63">
        <v>200</v>
      </c>
      <c r="F4" s="62">
        <v>1091</v>
      </c>
      <c r="G4" s="62">
        <v>0</v>
      </c>
      <c r="H4" s="62">
        <v>16</v>
      </c>
      <c r="I4" s="63">
        <v>130</v>
      </c>
      <c r="J4" s="63">
        <v>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931.30754451140547</v>
      </c>
      <c r="M4" s="66">
        <f>IF(D4="Annual",VLOOKUP(H4,'NG AC'!$E$4:$I$43,4)*VFD!G4,IF(D4="Winter",VLOOKUP(VFD!H4,'NG AC'!$E$3:$I$43,5)*VFD!G4,IF(D4="NA",0,0)))</f>
        <v>0</v>
      </c>
      <c r="N4" s="67">
        <f>(L4/(L4+M4))*E4</f>
        <v>200</v>
      </c>
      <c r="O4" s="67">
        <f>E4-N4</f>
        <v>0</v>
      </c>
      <c r="P4" s="67">
        <f>(L4/(L4+M4))*I4</f>
        <v>130</v>
      </c>
      <c r="Q4" s="67">
        <f>I4-P4</f>
        <v>0</v>
      </c>
      <c r="R4" s="68">
        <f>(L4+M4+(PV('NG AC'!$B$1,VFD!H4,VFD!K4)*-1)+VFD!J4)/VFD!E4</f>
        <v>4.6565377225570277</v>
      </c>
      <c r="S4" s="68">
        <f>((L4+M4)/1.1)/I4</f>
        <v>6.5126401714084299</v>
      </c>
      <c r="T4" s="69">
        <f>F4*B4</f>
        <v>545500</v>
      </c>
      <c r="U4" s="68">
        <f>G4*B4</f>
        <v>0</v>
      </c>
      <c r="V4" s="68">
        <f>L4*B4</f>
        <v>465653.77225570276</v>
      </c>
      <c r="W4" s="68">
        <f>M4*B4</f>
        <v>0</v>
      </c>
      <c r="X4" s="67">
        <f>B4*N4</f>
        <v>100000</v>
      </c>
      <c r="Y4" s="67">
        <f>O4*B4</f>
        <v>0</v>
      </c>
      <c r="Z4" s="67">
        <f>B4*P4</f>
        <v>65000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AC'!$B$1,VFD!H4,VFD!K4)*VFD!B4</f>
        <v>0</v>
      </c>
      <c r="AI4" s="67">
        <f>AH4*(L4/(L4+M4))</f>
        <v>0</v>
      </c>
      <c r="AJ4" s="67">
        <f>AH4-AI4</f>
        <v>0</v>
      </c>
      <c r="AK4" s="66">
        <f>B4*F4*H4*'Electric AC'!$BE$1</f>
        <v>668449.74909090903</v>
      </c>
      <c r="AL4" s="67">
        <f>B4*G4*H4*'Electric AC'!$BE$33</f>
        <v>0</v>
      </c>
      <c r="AM4" s="67">
        <f>P4/F4</f>
        <v>0.11915673693858846</v>
      </c>
      <c r="AN4" s="67" t="e">
        <f>Q4/G4</f>
        <v>#DIV/0!</v>
      </c>
      <c r="AO4" s="82"/>
      <c r="AP4" s="82"/>
      <c r="AQ4" s="82"/>
      <c r="BC4" s="78" t="s">
        <v>12</v>
      </c>
    </row>
    <row r="5" spans="1:55" x14ac:dyDescent="0.25">
      <c r="A5" s="70" t="s">
        <v>653</v>
      </c>
      <c r="B5" s="62">
        <v>500</v>
      </c>
      <c r="C5" s="62" t="s">
        <v>30</v>
      </c>
      <c r="D5" s="62" t="s">
        <v>39</v>
      </c>
      <c r="E5" s="63">
        <v>200</v>
      </c>
      <c r="F5" s="62">
        <v>1022</v>
      </c>
      <c r="G5" s="62">
        <v>0</v>
      </c>
      <c r="H5" s="62">
        <v>16</v>
      </c>
      <c r="I5" s="63">
        <v>130</v>
      </c>
      <c r="J5" s="63">
        <v>0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872.40725067887843</v>
      </c>
      <c r="M5" s="66">
        <f>IF(D5="Annual",VLOOKUP(H5,'NG AC'!$E$4:$I$43,4)*VFD!G5,IF(D5="Winter",VLOOKUP(VFD!H5,'NG AC'!$E$3:$I$43,5)*VFD!G5,IF(D5="NA",0,0)))</f>
        <v>0</v>
      </c>
      <c r="N5" s="67">
        <f t="shared" ref="N5:N68" si="0">(L5/(L5+M5))*E5</f>
        <v>200</v>
      </c>
      <c r="O5" s="67">
        <f t="shared" ref="O5:O68" si="1">E5-N5</f>
        <v>0</v>
      </c>
      <c r="P5" s="67">
        <f t="shared" ref="P5:P68" si="2">(L5/(L5+M5))*I5</f>
        <v>130</v>
      </c>
      <c r="Q5" s="67">
        <f t="shared" ref="Q5:Q68" si="3">I5-P5</f>
        <v>0</v>
      </c>
      <c r="R5" s="68">
        <f>(L5+M5+(PV('NG AC'!$B$1,VFD!H5,VFD!K5)*-1)+VFD!J5)/VFD!E5</f>
        <v>4.3620362533943924</v>
      </c>
      <c r="S5" s="68">
        <f t="shared" ref="S5:S68" si="4">((L5+M5)/1.1)/I5</f>
        <v>6.1007500047474013</v>
      </c>
      <c r="T5" s="69">
        <f t="shared" ref="T5:T68" si="5">F5*B5</f>
        <v>511000</v>
      </c>
      <c r="U5" s="68">
        <f t="shared" ref="U5:U68" si="6">G5*B5</f>
        <v>0</v>
      </c>
      <c r="V5" s="68">
        <f t="shared" ref="V5:V68" si="7">L5*B5</f>
        <v>436203.6253394392</v>
      </c>
      <c r="W5" s="68">
        <f t="shared" ref="W5:W68" si="8">M5*B5</f>
        <v>0</v>
      </c>
      <c r="X5" s="67">
        <f t="shared" ref="X5:X68" si="9">B5*N5</f>
        <v>100000</v>
      </c>
      <c r="Y5" s="67">
        <f t="shared" ref="Y5:Y68" si="10">O5*B5</f>
        <v>0</v>
      </c>
      <c r="Z5" s="67">
        <f t="shared" ref="Z5:Z68" si="11">B5*P5</f>
        <v>65000</v>
      </c>
      <c r="AA5" s="67">
        <f t="shared" ref="AA5:AA68" si="12">B5*Q5</f>
        <v>0</v>
      </c>
      <c r="AB5" s="63">
        <v>0</v>
      </c>
      <c r="AC5" s="67">
        <f t="shared" ref="AC5:AC68" si="13">AB5*(L5/(L5+M5))</f>
        <v>0</v>
      </c>
      <c r="AD5" s="67">
        <f t="shared" ref="AD5:AD68" si="14">AB5-AC5</f>
        <v>0</v>
      </c>
      <c r="AE5" s="67">
        <f t="shared" ref="AE5:AE68" si="15">J5*B5</f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AC'!$B$1,VFD!H5,VFD!K5)*VFD!B5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626173.82545454532</v>
      </c>
      <c r="AL5" s="67">
        <f>B5*G5*H5*'Electric AC'!$BE$33</f>
        <v>0</v>
      </c>
      <c r="AM5" s="67">
        <f t="shared" ref="AM5:AN68" si="20">P5/F5</f>
        <v>0.12720156555772993</v>
      </c>
      <c r="AN5" s="67" t="e">
        <f t="shared" si="20"/>
        <v>#DIV/0!</v>
      </c>
      <c r="AO5" s="82"/>
      <c r="AP5" s="82"/>
      <c r="AQ5" s="82"/>
      <c r="BC5" s="78" t="s">
        <v>13</v>
      </c>
    </row>
    <row r="6" spans="1:55" x14ac:dyDescent="0.25">
      <c r="A6" s="70" t="s">
        <v>654</v>
      </c>
      <c r="B6" s="62">
        <v>750</v>
      </c>
      <c r="C6" s="62" t="s">
        <v>30</v>
      </c>
      <c r="D6" s="62" t="s">
        <v>39</v>
      </c>
      <c r="E6" s="63">
        <v>200</v>
      </c>
      <c r="F6" s="62">
        <v>1756</v>
      </c>
      <c r="G6" s="62">
        <v>0</v>
      </c>
      <c r="H6" s="62">
        <v>16</v>
      </c>
      <c r="I6" s="63">
        <v>130</v>
      </c>
      <c r="J6" s="63">
        <v>0</v>
      </c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1498.9697966654703</v>
      </c>
      <c r="M6" s="66">
        <f>IF(D6="Annual",VLOOKUP(H6,'NG AC'!$E$4:$I$43,4)*VFD!G6,IF(D6="Winter",VLOOKUP(VFD!H6,'NG AC'!$E$3:$I$43,5)*VFD!G6,IF(D6="NA",0,0)))</f>
        <v>0</v>
      </c>
      <c r="N6" s="67">
        <f t="shared" si="0"/>
        <v>200</v>
      </c>
      <c r="O6" s="67">
        <f t="shared" si="1"/>
        <v>0</v>
      </c>
      <c r="P6" s="67">
        <f t="shared" si="2"/>
        <v>130</v>
      </c>
      <c r="Q6" s="67">
        <f t="shared" si="3"/>
        <v>0</v>
      </c>
      <c r="R6" s="68">
        <f>(L6+M6+(PV('NG AC'!$B$1,VFD!H6,VFD!K6)*-1)+VFD!J6)/VFD!E6</f>
        <v>7.4948489833273513</v>
      </c>
      <c r="S6" s="68">
        <f t="shared" si="4"/>
        <v>10.482306270387904</v>
      </c>
      <c r="T6" s="69">
        <f t="shared" si="5"/>
        <v>1317000</v>
      </c>
      <c r="U6" s="68">
        <f t="shared" si="6"/>
        <v>0</v>
      </c>
      <c r="V6" s="68">
        <f t="shared" si="7"/>
        <v>1124227.3474991028</v>
      </c>
      <c r="W6" s="68">
        <f t="shared" si="8"/>
        <v>0</v>
      </c>
      <c r="X6" s="67">
        <f t="shared" si="9"/>
        <v>150000</v>
      </c>
      <c r="Y6" s="67">
        <f t="shared" si="10"/>
        <v>0</v>
      </c>
      <c r="Z6" s="67">
        <f t="shared" si="11"/>
        <v>97500</v>
      </c>
      <c r="AA6" s="67">
        <f t="shared" si="12"/>
        <v>0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>
        <f t="shared" si="16"/>
        <v>0</v>
      </c>
      <c r="AG6" s="67">
        <f t="shared" si="17"/>
        <v>0</v>
      </c>
      <c r="AH6" s="66">
        <f>-PV('NG AC'!$B$1,VFD!H6,VFD!K6)*VFD!B6</f>
        <v>0</v>
      </c>
      <c r="AI6" s="67">
        <f t="shared" si="18"/>
        <v>0</v>
      </c>
      <c r="AJ6" s="67">
        <f t="shared" si="19"/>
        <v>0</v>
      </c>
      <c r="AK6" s="66">
        <f>B6*F6*H6*'Electric AC'!$BE$1</f>
        <v>1613837.4327272726</v>
      </c>
      <c r="AL6" s="67">
        <f>B6*G6*H6*'Electric AC'!$BE$33</f>
        <v>0</v>
      </c>
      <c r="AM6" s="67">
        <f t="shared" si="20"/>
        <v>7.4031890660592251E-2</v>
      </c>
      <c r="AN6" s="67" t="e">
        <f t="shared" si="20"/>
        <v>#DIV/0!</v>
      </c>
      <c r="AO6" s="82"/>
      <c r="AP6" s="82"/>
      <c r="AQ6" s="82"/>
      <c r="BC6" s="78" t="s">
        <v>14</v>
      </c>
    </row>
    <row r="7" spans="1:55" x14ac:dyDescent="0.25">
      <c r="A7" s="70"/>
      <c r="B7" s="62"/>
      <c r="C7" s="62"/>
      <c r="D7" s="62"/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AC'!$E$4:$I$43,4)*VFD!G7,IF(D7="Winter",VLOOKUP(VFD!H7,'NG AC'!$E$3:$I$43,5)*VFD!G7,IF(D7="NA",0,0)))</f>
        <v>0</v>
      </c>
      <c r="N7" s="67" t="e">
        <f t="shared" si="0"/>
        <v>#DIV/0!</v>
      </c>
      <c r="O7" s="67" t="e">
        <f t="shared" si="1"/>
        <v>#DIV/0!</v>
      </c>
      <c r="P7" s="67" t="e">
        <f t="shared" si="2"/>
        <v>#DIV/0!</v>
      </c>
      <c r="Q7" s="67" t="e">
        <f t="shared" si="3"/>
        <v>#DIV/0!</v>
      </c>
      <c r="R7" s="68" t="e">
        <f>(L7+M7+(PV('NG AC'!$B$1,VFD!H7,VFD!K7)*-1)+VFD!J7)/VFD!E7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 t="e">
        <f t="shared" si="9"/>
        <v>#DIV/0!</v>
      </c>
      <c r="Y7" s="67" t="e">
        <f t="shared" si="10"/>
        <v>#DIV/0!</v>
      </c>
      <c r="Z7" s="67" t="e">
        <f t="shared" si="11"/>
        <v>#DIV/0!</v>
      </c>
      <c r="AA7" s="67" t="e">
        <f t="shared" si="12"/>
        <v>#DIV/0!</v>
      </c>
      <c r="AB7" s="63">
        <v>0</v>
      </c>
      <c r="AC7" s="67" t="e">
        <f t="shared" si="13"/>
        <v>#DIV/0!</v>
      </c>
      <c r="AD7" s="67" t="e">
        <f t="shared" si="14"/>
        <v>#DIV/0!</v>
      </c>
      <c r="AE7" s="67">
        <f t="shared" si="15"/>
        <v>0</v>
      </c>
      <c r="AF7" s="67" t="e">
        <f t="shared" si="16"/>
        <v>#DIV/0!</v>
      </c>
      <c r="AG7" s="67" t="e">
        <f t="shared" si="17"/>
        <v>#DIV/0!</v>
      </c>
      <c r="AH7" s="66">
        <f>-PV('NG AC'!$B$1,VFD!H7,VFD!K7)*VFD!B7</f>
        <v>0</v>
      </c>
      <c r="AI7" s="67" t="e">
        <f t="shared" si="18"/>
        <v>#DIV/0!</v>
      </c>
      <c r="AJ7" s="67" t="e">
        <f t="shared" si="19"/>
        <v>#DIV/0!</v>
      </c>
      <c r="AK7" s="66">
        <f>B7*F7*H7*'Electric AC'!$BE$1</f>
        <v>0</v>
      </c>
      <c r="AL7" s="67">
        <f>B7*G7*H7*'Electric AC'!$BE$33</f>
        <v>0</v>
      </c>
      <c r="AM7" s="67" t="e">
        <f t="shared" si="20"/>
        <v>#DIV/0!</v>
      </c>
      <c r="AN7" s="67" t="e">
        <f t="shared" si="20"/>
        <v>#DIV/0!</v>
      </c>
      <c r="AO7" s="82"/>
      <c r="AP7" s="82"/>
      <c r="AQ7" s="82"/>
      <c r="BC7" s="78" t="s">
        <v>15</v>
      </c>
    </row>
    <row r="8" spans="1:55" x14ac:dyDescent="0.25">
      <c r="A8" s="70"/>
      <c r="B8" s="62"/>
      <c r="C8" s="62"/>
      <c r="D8" s="62"/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AC'!$E$4:$I$43,4)*VFD!G8,IF(D8="Winter",VLOOKUP(VFD!H8,'NG AC'!$E$3:$I$43,5)*VFD!G8,IF(D8="NA",0,0)))</f>
        <v>0</v>
      </c>
      <c r="N8" s="67" t="e">
        <f t="shared" si="0"/>
        <v>#DIV/0!</v>
      </c>
      <c r="O8" s="67" t="e">
        <f t="shared" si="1"/>
        <v>#DIV/0!</v>
      </c>
      <c r="P8" s="67" t="e">
        <f t="shared" si="2"/>
        <v>#DIV/0!</v>
      </c>
      <c r="Q8" s="67" t="e">
        <f t="shared" si="3"/>
        <v>#DIV/0!</v>
      </c>
      <c r="R8" s="68" t="e">
        <f>(L8+M8+(PV('NG AC'!$B$1,VFD!H8,VFD!K8)*-1)+VFD!J8)/VFD!E8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 t="e">
        <f t="shared" si="9"/>
        <v>#DIV/0!</v>
      </c>
      <c r="Y8" s="67" t="e">
        <f t="shared" si="10"/>
        <v>#DIV/0!</v>
      </c>
      <c r="Z8" s="67" t="e">
        <f t="shared" si="11"/>
        <v>#DIV/0!</v>
      </c>
      <c r="AA8" s="67" t="e">
        <f t="shared" si="12"/>
        <v>#DIV/0!</v>
      </c>
      <c r="AB8" s="63">
        <v>0</v>
      </c>
      <c r="AC8" s="67" t="e">
        <f t="shared" si="13"/>
        <v>#DIV/0!</v>
      </c>
      <c r="AD8" s="67" t="e">
        <f t="shared" si="14"/>
        <v>#DIV/0!</v>
      </c>
      <c r="AE8" s="67">
        <f t="shared" si="15"/>
        <v>0</v>
      </c>
      <c r="AF8" s="67" t="e">
        <f t="shared" si="16"/>
        <v>#DIV/0!</v>
      </c>
      <c r="AG8" s="67" t="e">
        <f t="shared" si="17"/>
        <v>#DIV/0!</v>
      </c>
      <c r="AH8" s="66">
        <f>-PV('NG AC'!$B$1,VFD!H8,VFD!K8)*VFD!B8</f>
        <v>0</v>
      </c>
      <c r="AI8" s="67" t="e">
        <f t="shared" si="18"/>
        <v>#DIV/0!</v>
      </c>
      <c r="AJ8" s="67" t="e">
        <f t="shared" si="19"/>
        <v>#DIV/0!</v>
      </c>
      <c r="AK8" s="66">
        <f>B8*F8*H8*'Electric AC'!$BE$1</f>
        <v>0</v>
      </c>
      <c r="AL8" s="67">
        <f>B8*G8*H8*'Electric AC'!$BE$33</f>
        <v>0</v>
      </c>
      <c r="AM8" s="67" t="e">
        <f t="shared" si="20"/>
        <v>#DIV/0!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62"/>
      <c r="B9" s="62"/>
      <c r="C9" s="62"/>
      <c r="D9" s="62" t="s">
        <v>36</v>
      </c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AC'!$E$4:$I$43,4)*VFD!G9,IF(D9="Winter",VLOOKUP(VFD!H9,'NG AC'!$E$3:$I$43,5)*VFD!G9,IF(D9="NA",0,0)))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AC'!$B$1,VFD!H9,VFD!K9)*-1)+VFD!J9)/VFD!E9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>
        <v>0</v>
      </c>
      <c r="AC9" s="67" t="e">
        <f t="shared" si="13"/>
        <v>#DIV/0!</v>
      </c>
      <c r="AD9" s="67" t="e">
        <f t="shared" si="14"/>
        <v>#DIV/0!</v>
      </c>
      <c r="AE9" s="67">
        <f t="shared" si="15"/>
        <v>0</v>
      </c>
      <c r="AF9" s="67" t="e">
        <f t="shared" si="16"/>
        <v>#DIV/0!</v>
      </c>
      <c r="AG9" s="67" t="e">
        <f t="shared" si="17"/>
        <v>#DIV/0!</v>
      </c>
      <c r="AH9" s="66">
        <f>-PV('NG AC'!$B$1,VFD!H9,VFD!K9)*VFD!B9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62"/>
      <c r="B10" s="62"/>
      <c r="C10" s="62"/>
      <c r="D10" s="62" t="s">
        <v>36</v>
      </c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AC'!$E$4:$I$43,4)*VFD!G10,IF(D10="Winter",VLOOKUP(VFD!H10,'NG AC'!$E$3:$I$43,5)*VFD!G10,IF(D10="NA",0,0)))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AC'!$B$1,VFD!H10,VFD!K10)*-1)+VFD!J10)/VFD!E10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>
        <v>0</v>
      </c>
      <c r="AC10" s="67" t="e">
        <f t="shared" si="13"/>
        <v>#DIV/0!</v>
      </c>
      <c r="AD10" s="67" t="e">
        <f t="shared" si="14"/>
        <v>#DIV/0!</v>
      </c>
      <c r="AE10" s="67">
        <f t="shared" si="15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AC'!$B$1,VFD!H10,VFD!K10)*VFD!B10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>P10/F10</f>
        <v>#DIV/0!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/>
      <c r="B11" s="62"/>
      <c r="C11" s="62"/>
      <c r="D11" s="62" t="s">
        <v>36</v>
      </c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AC'!$E$4:$I$43,4)*VFD!G11,IF(D11="Winter",VLOOKUP(VFD!H11,'NG AC'!$E$3:$I$43,5)*VFD!G11,IF(D11="NA",0,0)))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AC'!$B$1,VFD!H11,VFD!K11)*-1)+VFD!J11)/VFD!E11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>
        <v>0</v>
      </c>
      <c r="AC11" s="67" t="e">
        <f t="shared" si="13"/>
        <v>#DIV/0!</v>
      </c>
      <c r="AD11" s="67" t="e">
        <f t="shared" si="14"/>
        <v>#DIV/0!</v>
      </c>
      <c r="AE11" s="67">
        <f t="shared" si="15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AC'!$B$1,VFD!H11,VFD!K11)*VFD!B11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/>
      <c r="B12" s="62"/>
      <c r="C12" s="62"/>
      <c r="D12" s="62" t="s">
        <v>36</v>
      </c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AC'!$E$4:$I$43,4)*VFD!G12,IF(D12="Winter",VLOOKUP(VFD!H12,'NG AC'!$E$3:$I$43,5)*VFD!G12,IF(D12="NA",0,0)))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AC'!$B$1,VFD!H12,VFD!K12)*-1)+VFD!J12)/VFD!E12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>
        <v>0</v>
      </c>
      <c r="AC12" s="67" t="e">
        <f t="shared" si="13"/>
        <v>#DIV/0!</v>
      </c>
      <c r="AD12" s="67" t="e">
        <f t="shared" si="14"/>
        <v>#DIV/0!</v>
      </c>
      <c r="AE12" s="67">
        <f t="shared" si="15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AC'!$B$1,VFD!H12,VFD!K12)*VFD!B12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0"/>
        <v>#DIV/0!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62"/>
      <c r="B13" s="62"/>
      <c r="C13" s="62"/>
      <c r="D13" s="62" t="s">
        <v>36</v>
      </c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AC'!$E$4:$I$43,4)*VFD!G13,IF(D13="Winter",VLOOKUP(VFD!H13,'NG AC'!$E$3:$I$43,5)*VFD!G13,IF(D13="NA",0,0)))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AC'!$B$1,VFD!H13,VFD!K13)*-1)+VFD!J13)/VFD!E13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>
        <v>0</v>
      </c>
      <c r="AC13" s="67" t="e">
        <f t="shared" si="13"/>
        <v>#DIV/0!</v>
      </c>
      <c r="AD13" s="67" t="e">
        <f t="shared" si="14"/>
        <v>#DIV/0!</v>
      </c>
      <c r="AE13" s="67">
        <f t="shared" si="15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AC'!$B$1,VFD!H13,VFD!K13)*VFD!B13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62"/>
      <c r="B14" s="62"/>
      <c r="C14" s="62"/>
      <c r="D14" s="62" t="s">
        <v>36</v>
      </c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AC'!$E$4:$I$43,4)*VFD!G14,IF(D14="Winter",VLOOKUP(VFD!H14,'NG AC'!$E$3:$I$43,5)*VFD!G14,IF(D14="NA",0,0)))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AC'!$B$1,VFD!H14,VFD!K14)*-1)+VFD!J14)/VFD!E14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>
        <v>0</v>
      </c>
      <c r="AC14" s="67" t="e">
        <f t="shared" si="13"/>
        <v>#DIV/0!</v>
      </c>
      <c r="AD14" s="67" t="e">
        <f t="shared" si="14"/>
        <v>#DIV/0!</v>
      </c>
      <c r="AE14" s="67">
        <f t="shared" si="15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AC'!$B$1,VFD!H14,VFD!K14)*VFD!B14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0"/>
        <v>#DIV/0!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62"/>
      <c r="B15" s="62"/>
      <c r="C15" s="62"/>
      <c r="D15" s="62" t="s">
        <v>36</v>
      </c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AC'!$E$4:$I$43,4)*VFD!G15,IF(D15="Winter",VLOOKUP(VFD!H15,'NG AC'!$E$3:$I$43,5)*VFD!G15,IF(D15="NA",0,0)))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AC'!$B$1,VFD!H15,VFD!K15)*-1)+VFD!J15)/VFD!E15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>
        <v>0</v>
      </c>
      <c r="AC15" s="67" t="e">
        <f t="shared" si="13"/>
        <v>#DIV/0!</v>
      </c>
      <c r="AD15" s="67" t="e">
        <f t="shared" si="14"/>
        <v>#DIV/0!</v>
      </c>
      <c r="AE15" s="67">
        <f t="shared" si="15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AC'!$B$1,VFD!H15,VFD!K15)*VFD!B15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62"/>
      <c r="B16" s="62"/>
      <c r="C16" s="62"/>
      <c r="D16" s="62" t="s">
        <v>36</v>
      </c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AC'!$E$4:$I$43,4)*VFD!G16,IF(D16="Winter",VLOOKUP(VFD!H16,'NG AC'!$E$3:$I$43,5)*VFD!G16,IF(D16="NA",0,0)))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AC'!$B$1,VFD!H16,VFD!K16)*-1)+VFD!J16)/VFD!E16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>
        <v>0</v>
      </c>
      <c r="AC16" s="67" t="e">
        <f t="shared" si="13"/>
        <v>#DIV/0!</v>
      </c>
      <c r="AD16" s="67" t="e">
        <f t="shared" si="14"/>
        <v>#DIV/0!</v>
      </c>
      <c r="AE16" s="67">
        <f t="shared" si="15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AC'!$B$1,VFD!H16,VFD!K16)*VFD!B16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0"/>
        <v>#DIV/0!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62"/>
      <c r="B17" s="62"/>
      <c r="C17" s="62"/>
      <c r="D17" s="62" t="s">
        <v>36</v>
      </c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AC'!$E$4:$I$43,4)*VFD!G17,IF(D17="Winter",VLOOKUP(VFD!H17,'NG AC'!$E$3:$I$43,5)*VFD!G17,IF(D17="NA",0,0)))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AC'!$B$1,VFD!H17,VFD!K17)*-1)+VFD!J17)/VFD!E17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>
        <v>0</v>
      </c>
      <c r="AC17" s="67" t="e">
        <f t="shared" si="13"/>
        <v>#DIV/0!</v>
      </c>
      <c r="AD17" s="67" t="e">
        <f t="shared" si="14"/>
        <v>#DIV/0!</v>
      </c>
      <c r="AE17" s="67">
        <f t="shared" si="15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AC'!$B$1,VFD!H17,VFD!K17)*VFD!B17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62"/>
      <c r="B18" s="62"/>
      <c r="C18" s="62"/>
      <c r="D18" s="62" t="s">
        <v>36</v>
      </c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AC'!$E$4:$I$43,4)*VFD!G18,IF(D18="Winter",VLOOKUP(VFD!H18,'NG AC'!$E$3:$I$43,5)*VFD!G18,IF(D18="NA",0,0)))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AC'!$B$1,VFD!H18,VFD!K18)*-1)+VFD!J18)/VFD!E18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v>0</v>
      </c>
      <c r="AC18" s="67" t="e">
        <f t="shared" si="13"/>
        <v>#DIV/0!</v>
      </c>
      <c r="AD18" s="67" t="e">
        <f t="shared" si="14"/>
        <v>#DIV/0!</v>
      </c>
      <c r="AE18" s="67">
        <f t="shared" si="15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AC'!$B$1,VFD!H18,VFD!K18)*VFD!B18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0"/>
        <v>#DIV/0!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 t="s">
        <v>36</v>
      </c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AC'!$E$4:$I$43,4)*VFD!G19,IF(D19="Winter",VLOOKUP(VFD!H19,'NG AC'!$E$3:$I$43,5)*VFD!G19,IF(D19="NA",0,0)))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AC'!$B$1,VFD!H19,VFD!K19)*-1)+VFD!J19)/VFD!E19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3"/>
        <v>#DIV/0!</v>
      </c>
      <c r="AD19" s="67" t="e">
        <f t="shared" si="14"/>
        <v>#DIV/0!</v>
      </c>
      <c r="AE19" s="67">
        <f t="shared" si="15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AC'!$B$1,VFD!H19,VFD!K19)*VFD!B19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 t="s">
        <v>36</v>
      </c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AC'!$E$4:$I$43,4)*VFD!G20,IF(D20="Winter",VLOOKUP(VFD!H20,'NG AC'!$E$3:$I$43,5)*VFD!G20,IF(D20="NA",0,0)))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AC'!$B$1,VFD!H20,VFD!K20)*-1)+VFD!J20)/VFD!E20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3"/>
        <v>#DIV/0!</v>
      </c>
      <c r="AD20" s="67" t="e">
        <f t="shared" si="14"/>
        <v>#DIV/0!</v>
      </c>
      <c r="AE20" s="67">
        <f t="shared" si="15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AC'!$B$1,VFD!H20,VFD!K20)*VFD!B20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 t="s">
        <v>36</v>
      </c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AC'!$E$4:$I$43,4)*VFD!G21,IF(D21="Winter",VLOOKUP(VFD!H21,'NG AC'!$E$3:$I$43,5)*VFD!G21,IF(D21="NA",0,0)))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AC'!$B$1,VFD!H21,VFD!K21)*-1)+VFD!J21)/VFD!E21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3"/>
        <v>#DIV/0!</v>
      </c>
      <c r="AD21" s="67" t="e">
        <f t="shared" si="14"/>
        <v>#DIV/0!</v>
      </c>
      <c r="AE21" s="67">
        <f t="shared" si="15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AC'!$B$1,VFD!H21,VFD!K21)*VFD!B21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 t="s">
        <v>36</v>
      </c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AC'!$E$4:$I$43,4)*VFD!G22,IF(D22="Winter",VLOOKUP(VFD!H22,'NG AC'!$E$3:$I$43,5)*VFD!G22,IF(D22="NA",0,0)))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AC'!$B$1,VFD!H22,VFD!K22)*-1)+VFD!J22)/VFD!E22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3"/>
        <v>#DIV/0!</v>
      </c>
      <c r="AD22" s="67" t="e">
        <f t="shared" si="14"/>
        <v>#DIV/0!</v>
      </c>
      <c r="AE22" s="67">
        <f t="shared" si="15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AC'!$B$1,VFD!H22,VFD!K22)*VFD!B22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 t="s">
        <v>36</v>
      </c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AC'!$E$4:$I$43,4)*VFD!G23,IF(D23="Winter",VLOOKUP(VFD!H23,'NG AC'!$E$3:$I$43,5)*VFD!G23,IF(D23="NA",0,0)))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AC'!$B$1,VFD!H23,VFD!K23)*-1)+VFD!J23)/VFD!E23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3"/>
        <v>#DIV/0!</v>
      </c>
      <c r="AD23" s="67" t="e">
        <f t="shared" si="14"/>
        <v>#DIV/0!</v>
      </c>
      <c r="AE23" s="67">
        <f t="shared" si="15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AC'!$B$1,VFD!H23,VFD!K23)*VFD!B23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62"/>
      <c r="B24" s="62"/>
      <c r="C24" s="62"/>
      <c r="D24" s="62" t="s">
        <v>36</v>
      </c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AC'!$E$4:$I$43,4)*VFD!G24,IF(D24="Winter",VLOOKUP(VFD!H24,'NG AC'!$E$3:$I$43,5)*VFD!G24,IF(D24="NA",0,0)))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AC'!$B$1,VFD!H24,VFD!K24)*-1)+VFD!J24)/VFD!E24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3"/>
        <v>#DIV/0!</v>
      </c>
      <c r="AD24" s="67" t="e">
        <f t="shared" si="14"/>
        <v>#DIV/0!</v>
      </c>
      <c r="AE24" s="67">
        <f t="shared" si="15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AC'!$B$1,VFD!H24,VFD!K24)*VFD!B24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 t="s">
        <v>36</v>
      </c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AC'!$E$4:$I$43,4)*VFD!G25,IF(D25="Winter",VLOOKUP(VFD!H25,'NG AC'!$E$3:$I$43,5)*VFD!G25,IF(D25="NA",0,0)))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AC'!$B$1,VFD!H25,VFD!K25)*-1)+VFD!J25)/VFD!E25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3"/>
        <v>#DIV/0!</v>
      </c>
      <c r="AD25" s="67" t="e">
        <f t="shared" si="14"/>
        <v>#DIV/0!</v>
      </c>
      <c r="AE25" s="67">
        <f t="shared" si="15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AC'!$B$1,VFD!H25,VFD!K25)*VFD!B25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 t="s">
        <v>36</v>
      </c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AC'!$E$4:$I$43,4)*VFD!G26,IF(D26="Winter",VLOOKUP(VFD!H26,'NG AC'!$E$3:$I$43,5)*VFD!G26,IF(D26="NA",0,0)))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AC'!$B$1,VFD!H26,VFD!K26)*-1)+VFD!J26)/VFD!E26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3"/>
        <v>#DIV/0!</v>
      </c>
      <c r="AD26" s="67" t="e">
        <f t="shared" si="14"/>
        <v>#DIV/0!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AC'!$B$1,VFD!H26,VFD!K26)*VFD!B26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 t="s">
        <v>36</v>
      </c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AC'!$E$4:$I$43,4)*VFD!G27,IF(D27="Winter",VLOOKUP(VFD!H27,'NG AC'!$E$3:$I$43,5)*VFD!G27,IF(D27="NA",0,0)))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AC'!$B$1,VFD!H27,VFD!K27)*-1)+VFD!J27)/VFD!E27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3"/>
        <v>#DIV/0!</v>
      </c>
      <c r="AD27" s="67" t="e">
        <f t="shared" si="14"/>
        <v>#DIV/0!</v>
      </c>
      <c r="AE27" s="67">
        <f t="shared" si="15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AC'!$B$1,VFD!H27,VFD!K27)*VFD!B27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 t="s">
        <v>36</v>
      </c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AC'!$E$4:$I$43,4)*VFD!G28,IF(D28="Winter",VLOOKUP(VFD!H28,'NG AC'!$E$3:$I$43,5)*VFD!G28,IF(D28="NA",0,0)))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AC'!$B$1,VFD!H28,VFD!K28)*-1)+VFD!J28)/VFD!E28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3"/>
        <v>#DIV/0!</v>
      </c>
      <c r="AD28" s="67" t="e">
        <f t="shared" si="14"/>
        <v>#DIV/0!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AC'!$B$1,VFD!H28,VFD!K28)*VFD!B28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 t="s">
        <v>36</v>
      </c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AC'!$E$4:$I$43,4)*VFD!G29,IF(D29="Winter",VLOOKUP(VFD!H29,'NG AC'!$E$3:$I$43,5)*VFD!G29,IF(D29="NA",0,0)))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AC'!$B$1,VFD!H29,VFD!K29)*-1)+VFD!J29)/VFD!E29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3"/>
        <v>#DIV/0!</v>
      </c>
      <c r="AD29" s="67" t="e">
        <f t="shared" si="14"/>
        <v>#DIV/0!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AC'!$B$1,VFD!H29,VFD!K29)*VFD!B29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 t="s">
        <v>36</v>
      </c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AC'!$E$4:$I$43,4)*VFD!G30,IF(D30="Winter",VLOOKUP(VFD!H30,'NG AC'!$E$3:$I$43,5)*VFD!G30,IF(D30="NA",0,0)))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AC'!$B$1,VFD!H30,VFD!K30)*-1)+VFD!J30)/VFD!E30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3"/>
        <v>#DIV/0!</v>
      </c>
      <c r="AD30" s="67" t="e">
        <f t="shared" si="14"/>
        <v>#DIV/0!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AC'!$B$1,VFD!H30,VFD!K30)*VFD!B30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AC'!$E$4:$I$43,4)*VFD!G31,IF(D31="Winter",VLOOKUP(VFD!H31,'NG AC'!$E$3:$I$43,5)*VFD!G31,IF(D31="NA",0,0)))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AC'!$B$1,VFD!H31,VFD!K31)*-1)+VFD!J31)/VFD!E31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3"/>
        <v>#DIV/0!</v>
      </c>
      <c r="AD31" s="67" t="e">
        <f t="shared" si="14"/>
        <v>#DIV/0!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AC'!$B$1,VFD!H31,VFD!K31)*VFD!B31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AC'!$E$4:$I$43,4)*VFD!G32,IF(D32="Winter",VLOOKUP(VFD!H32,'NG AC'!$E$3:$I$43,5)*VFD!G32,IF(D32="NA",0,0)))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AC'!$B$1,VFD!H32,VFD!K32)*-1)+VFD!J32)/VFD!E32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3"/>
        <v>#DIV/0!</v>
      </c>
      <c r="AD32" s="67" t="e">
        <f t="shared" si="14"/>
        <v>#DIV/0!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AC'!$B$1,VFD!H32,VFD!K32)*VFD!B32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AC'!$E$4:$I$43,4)*VFD!G33,IF(D33="Winter",VLOOKUP(VFD!H33,'NG AC'!$E$3:$I$43,5)*VFD!G33,IF(D33="NA",0,0)))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AC'!$B$1,VFD!H33,VFD!K33)*-1)+VFD!J33)/VFD!E33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3"/>
        <v>#DIV/0!</v>
      </c>
      <c r="AD33" s="67" t="e">
        <f t="shared" si="14"/>
        <v>#DIV/0!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AC'!$B$1,VFD!H33,VFD!K33)*VFD!B33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AC'!$E$4:$I$43,4)*VFD!G34,IF(D34="Winter",VLOOKUP(VFD!H34,'NG AC'!$E$3:$I$43,5)*VFD!G34,IF(D34="NA",0,0)))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AC'!$B$1,VFD!H34,VFD!K34)*-1)+VFD!J34)/VFD!E34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3"/>
        <v>#DIV/0!</v>
      </c>
      <c r="AD34" s="67" t="e">
        <f t="shared" si="14"/>
        <v>#DIV/0!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AC'!$B$1,VFD!H34,VFD!K34)*VFD!B34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AC'!$E$4:$I$43,4)*VFD!G35,IF(D35="Winter",VLOOKUP(VFD!H35,'NG AC'!$E$3:$I$43,5)*VFD!G35,IF(D35="NA",0,0)))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AC'!$B$1,VFD!H35,VFD!K35)*-1)+VFD!J35)/VFD!E35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3"/>
        <v>#DIV/0!</v>
      </c>
      <c r="AD35" s="67" t="e">
        <f t="shared" si="14"/>
        <v>#DIV/0!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AC'!$B$1,VFD!H35,VFD!K35)*VFD!B35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AC'!$E$4:$I$43,4)*VFD!G36,IF(D36="Winter",VLOOKUP(VFD!H36,'NG AC'!$E$3:$I$43,5)*VFD!G36,IF(D36="NA",0,0)))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AC'!$B$1,VFD!H36,VFD!K36)*-1)+VFD!J36)/VFD!E36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AC'!$B$1,VFD!H36,VFD!K36)*VFD!B36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AC'!$E$4:$I$43,4)*VFD!G37,IF(D37="Winter",VLOOKUP(VFD!H37,'NG AC'!$E$3:$I$43,5)*VFD!G37,IF(D37="NA",0,0)))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AC'!$B$1,VFD!H37,VFD!K37)*-1)+VFD!J37)/VFD!E37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3"/>
        <v>#DIV/0!</v>
      </c>
      <c r="AD37" s="67" t="e">
        <f t="shared" si="14"/>
        <v>#DIV/0!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AC'!$B$1,VFD!H37,VFD!K37)*VFD!B37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AC'!$E$4:$I$43,4)*VFD!G38,IF(D38="Winter",VLOOKUP(VFD!H38,'NG AC'!$E$3:$I$43,5)*VFD!G38,IF(D38="NA",0,0)))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AC'!$B$1,VFD!H38,VFD!K38)*-1)+VFD!J38)/VFD!E38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3"/>
        <v>#DIV/0!</v>
      </c>
      <c r="AD38" s="67" t="e">
        <f t="shared" si="14"/>
        <v>#DIV/0!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AC'!$B$1,VFD!H38,VFD!K38)*VFD!B38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AC'!$E$4:$I$43,4)*VFD!G39,IF(D39="Winter",VLOOKUP(VFD!H39,'NG AC'!$E$3:$I$43,5)*VFD!G39,IF(D39="NA",0,0)))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AC'!$B$1,VFD!H39,VFD!K39)*-1)+VFD!J39)/VFD!E39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3"/>
        <v>#DIV/0!</v>
      </c>
      <c r="AD39" s="67" t="e">
        <f t="shared" si="14"/>
        <v>#DIV/0!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AC'!$B$1,VFD!H39,VFD!K39)*VFD!B39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AC'!$E$4:$I$43,4)*VFD!G40,IF(D40="Winter",VLOOKUP(VFD!H40,'NG AC'!$E$3:$I$43,5)*VFD!G40,IF(D40="NA",0,0)))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AC'!$B$1,VFD!H40,VFD!K40)*-1)+VFD!J40)/VFD!E40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3"/>
        <v>#DIV/0!</v>
      </c>
      <c r="AD40" s="67" t="e">
        <f t="shared" si="14"/>
        <v>#DIV/0!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AC'!$B$1,VFD!H40,VFD!K40)*VFD!B40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AC'!$E$4:$I$43,4)*VFD!G41,IF(D41="Winter",VLOOKUP(VFD!H41,'NG AC'!$E$3:$I$43,5)*VFD!G41,IF(D41="NA",0,0)))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AC'!$B$1,VFD!H41,VFD!K41)*-1)+VFD!J41)/VFD!E41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AC'!$B$1,VFD!H41,VFD!K41)*VFD!B41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AC'!$E$4:$I$43,4)*VFD!G42,IF(D42="Winter",VLOOKUP(VFD!H42,'NG AC'!$E$3:$I$43,5)*VFD!G42,IF(D42="NA",0,0)))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AC'!$B$1,VFD!H42,VFD!K42)*-1)+VFD!J42)/VFD!E42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3"/>
        <v>#DIV/0!</v>
      </c>
      <c r="AD42" s="67" t="e">
        <f t="shared" si="14"/>
        <v>#DIV/0!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AC'!$B$1,VFD!H42,VFD!K42)*VFD!B42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AC'!$E$4:$I$43,4)*VFD!G43,IF(D43="Winter",VLOOKUP(VFD!H43,'NG AC'!$E$3:$I$43,5)*VFD!G43,IF(D43="NA",0,0)))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AC'!$B$1,VFD!H43,VFD!K43)*-1)+VFD!J43)/VFD!E43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3"/>
        <v>#DIV/0!</v>
      </c>
      <c r="AD43" s="67" t="e">
        <f t="shared" si="14"/>
        <v>#DIV/0!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AC'!$B$1,VFD!H43,VFD!K43)*VFD!B43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AC'!$E$4:$I$43,4)*VFD!G44,IF(D44="Winter",VLOOKUP(VFD!H44,'NG AC'!$E$3:$I$43,5)*VFD!G44,IF(D44="NA",0,0)))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AC'!$B$1,VFD!H44,VFD!K44)*-1)+VFD!J44)/VFD!E44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AC'!$B$1,VFD!H44,VFD!K44)*VFD!B44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AC'!$E$4:$I$43,4)*VFD!G45,IF(D45="Winter",VLOOKUP(VFD!H45,'NG AC'!$E$3:$I$43,5)*VFD!G45,IF(D45="NA",0,0)))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AC'!$B$1,VFD!H45,VFD!K45)*-1)+VFD!J45)/VFD!E45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3"/>
        <v>#DIV/0!</v>
      </c>
      <c r="AD45" s="67" t="e">
        <f t="shared" si="14"/>
        <v>#DIV/0!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AC'!$B$1,VFD!H45,VFD!K45)*VFD!B45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AC'!$E$4:$I$43,4)*VFD!G46,IF(D46="Winter",VLOOKUP(VFD!H46,'NG AC'!$E$3:$I$43,5)*VFD!G46,IF(D46="NA",0,0)))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AC'!$B$1,VFD!H46,VFD!K46)*-1)+VFD!J46)/VFD!E46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3"/>
        <v>#DIV/0!</v>
      </c>
      <c r="AD46" s="67" t="e">
        <f t="shared" si="14"/>
        <v>#DIV/0!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AC'!$B$1,VFD!H46,VFD!K46)*VFD!B46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AC'!$E$4:$I$43,4)*VFD!G47,IF(D47="Winter",VLOOKUP(VFD!H47,'NG AC'!$E$3:$I$43,5)*VFD!G47,IF(D47="NA",0,0)))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AC'!$B$1,VFD!H47,VFD!K47)*-1)+VFD!J47)/VFD!E47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3"/>
        <v>#DIV/0!</v>
      </c>
      <c r="AD47" s="67" t="e">
        <f t="shared" si="14"/>
        <v>#DIV/0!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AC'!$B$1,VFD!H47,VFD!K47)*VFD!B47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AC'!$E$4:$I$43,4)*VFD!G48,IF(D48="Winter",VLOOKUP(VFD!H48,'NG AC'!$E$3:$I$43,5)*VFD!G48,IF(D48="NA",0,0)))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AC'!$B$1,VFD!H48,VFD!K48)*-1)+VFD!J48)/VFD!E48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AC'!$B$1,VFD!H48,VFD!K48)*VFD!B48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AC'!$E$4:$I$43,4)*VFD!G49,IF(D49="Winter",VLOOKUP(VFD!H49,'NG AC'!$E$3:$I$43,5)*VFD!G49,IF(D49="NA",0,0)))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AC'!$B$1,VFD!H49,VFD!K49)*-1)+VFD!J49)/VFD!E49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3"/>
        <v>#DIV/0!</v>
      </c>
      <c r="AD49" s="67" t="e">
        <f t="shared" si="14"/>
        <v>#DIV/0!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AC'!$B$1,VFD!H49,VFD!K49)*VFD!B49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AC'!$E$4:$I$43,4)*VFD!G50,IF(D50="Winter",VLOOKUP(VFD!H50,'NG AC'!$E$3:$I$43,5)*VFD!G50,IF(D50="NA",0,0)))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AC'!$B$1,VFD!H50,VFD!K50)*-1)+VFD!J50)/VFD!E50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AC'!$B$1,VFD!H50,VFD!K50)*VFD!B50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AC'!$E$4:$I$43,4)*VFD!G51,IF(D51="Winter",VLOOKUP(VFD!H51,'NG AC'!$E$3:$I$43,5)*VFD!G51,IF(D51="NA",0,0)))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AC'!$B$1,VFD!H51,VFD!K51)*-1)+VFD!J51)/VFD!E51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AC'!$B$1,VFD!H51,VFD!K51)*VFD!B51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AC'!$E$4:$I$43,4)*VFD!G52,IF(D52="Winter",VLOOKUP(VFD!H52,'NG AC'!$E$3:$I$43,5)*VFD!G52,IF(D52="NA",0,0)))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AC'!$B$1,VFD!H52,VFD!K52)*-1)+VFD!J52)/VFD!E52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3"/>
        <v>#DIV/0!</v>
      </c>
      <c r="AD52" s="67" t="e">
        <f t="shared" si="14"/>
        <v>#DIV/0!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AC'!$B$1,VFD!H52,VFD!K52)*VFD!B52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AC'!$E$4:$I$43,4)*VFD!G53,IF(D53="Winter",VLOOKUP(VFD!H53,'NG AC'!$E$3:$I$43,5)*VFD!G53,IF(D53="NA",0,0)))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AC'!$B$1,VFD!H53,VFD!K53)*-1)+VFD!J53)/VFD!E53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3"/>
        <v>#DIV/0!</v>
      </c>
      <c r="AD53" s="67" t="e">
        <f t="shared" si="14"/>
        <v>#DIV/0!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AC'!$B$1,VFD!H53,VFD!K53)*VFD!B53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AC'!$E$4:$I$43,4)*VFD!G54,IF(D54="Winter",VLOOKUP(VFD!H54,'NG AC'!$E$3:$I$43,5)*VFD!G54,IF(D54="NA",0,0)))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AC'!$B$1,VFD!H54,VFD!K54)*-1)+VFD!J54)/VFD!E54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AC'!$B$1,VFD!H54,VFD!K54)*VFD!B54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AC'!$E$4:$I$43,4)*VFD!G55,IF(D55="Winter",VLOOKUP(VFD!H55,'NG AC'!$E$3:$I$43,5)*VFD!G55,IF(D55="NA",0,0)))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AC'!$B$1,VFD!H55,VFD!K55)*-1)+VFD!J55)/VFD!E55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3"/>
        <v>#DIV/0!</v>
      </c>
      <c r="AD55" s="67" t="e">
        <f t="shared" si="14"/>
        <v>#DIV/0!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AC'!$B$1,VFD!H55,VFD!K55)*VFD!B55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AC'!$E$4:$I$43,4)*VFD!G56,IF(D56="Winter",VLOOKUP(VFD!H56,'NG AC'!$E$3:$I$43,5)*VFD!G56,IF(D56="NA",0,0)))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AC'!$B$1,VFD!H56,VFD!K56)*-1)+VFD!J56)/VFD!E56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AC'!$B$1,VFD!H56,VFD!K56)*VFD!B56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AC'!$E$4:$I$43,4)*VFD!G57,IF(D57="Winter",VLOOKUP(VFD!H57,'NG AC'!$E$3:$I$43,5)*VFD!G57,IF(D57="NA",0,0)))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AC'!$B$1,VFD!H57,VFD!K57)*-1)+VFD!J57)/VFD!E57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3"/>
        <v>#DIV/0!</v>
      </c>
      <c r="AD57" s="67" t="e">
        <f t="shared" si="14"/>
        <v>#DIV/0!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AC'!$B$1,VFD!H57,VFD!K57)*VFD!B57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AC'!$E$4:$I$43,4)*VFD!G58,IF(D58="Winter",VLOOKUP(VFD!H58,'NG AC'!$E$3:$I$43,5)*VFD!G58,IF(D58="NA",0,0)))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AC'!$B$1,VFD!H58,VFD!K58)*-1)+VFD!J58)/VFD!E58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3"/>
        <v>#DIV/0!</v>
      </c>
      <c r="AD58" s="67" t="e">
        <f t="shared" si="14"/>
        <v>#DIV/0!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AC'!$B$1,VFD!H58,VFD!K58)*VFD!B58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AC'!$E$4:$I$43,4)*VFD!G59,IF(D59="Winter",VLOOKUP(VFD!H59,'NG AC'!$E$3:$I$43,5)*VFD!G59,IF(D59="NA",0,0)))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AC'!$B$1,VFD!H59,VFD!K59)*-1)+VFD!J59)/VFD!E59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AC'!$B$1,VFD!H59,VFD!K59)*VFD!B59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AC'!$E$4:$I$43,4)*VFD!G60,IF(D60="Winter",VLOOKUP(VFD!H60,'NG AC'!$E$3:$I$43,5)*VFD!G60,IF(D60="NA",0,0)))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AC'!$B$1,VFD!H60,VFD!K60)*-1)+VFD!J60)/VFD!E60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AC'!$B$1,VFD!H60,VFD!K60)*VFD!B60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AC'!$E$4:$I$43,4)*VFD!G61,IF(D61="Winter",VLOOKUP(VFD!H61,'NG AC'!$E$3:$I$43,5)*VFD!G61,IF(D61="NA",0,0)))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AC'!$B$1,VFD!H61,VFD!K61)*-1)+VFD!J61)/VFD!E61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AC'!$B$1,VFD!H61,VFD!K61)*VFD!B61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AC'!$E$4:$I$43,4)*VFD!G62,IF(D62="Winter",VLOOKUP(VFD!H62,'NG AC'!$E$3:$I$43,5)*VFD!G62,IF(D62="NA",0,0)))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AC'!$B$1,VFD!H62,VFD!K62)*-1)+VFD!J62)/VFD!E62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AC'!$B$1,VFD!H62,VFD!K62)*VFD!B62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AC'!$E$4:$I$43,4)*VFD!G63,IF(D63="Winter",VLOOKUP(VFD!H63,'NG AC'!$E$3:$I$43,5)*VFD!G63,IF(D63="NA",0,0)))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AC'!$B$1,VFD!H63,VFD!K63)*-1)+VFD!J63)/VFD!E63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AC'!$B$1,VFD!H63,VFD!K63)*VFD!B63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AC'!$E$4:$I$43,4)*VFD!G64,IF(D64="Winter",VLOOKUP(VFD!H64,'NG AC'!$E$3:$I$43,5)*VFD!G64,IF(D64="NA",0,0)))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AC'!$B$1,VFD!H64,VFD!K64)*-1)+VFD!J64)/VFD!E64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AC'!$B$1,VFD!H64,VFD!K64)*VFD!B64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AC'!$E$4:$I$43,4)*VFD!G65,IF(D65="Winter",VLOOKUP(VFD!H65,'NG AC'!$E$3:$I$43,5)*VFD!G65,IF(D65="NA",0,0)))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AC'!$B$1,VFD!H65,VFD!K65)*-1)+VFD!J65)/VFD!E65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AC'!$B$1,VFD!H65,VFD!K65)*VFD!B65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AC'!$E$4:$I$43,4)*VFD!G66,IF(D66="Winter",VLOOKUP(VFD!H66,'NG AC'!$E$3:$I$43,5)*VFD!G66,IF(D66="NA",0,0)))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AC'!$B$1,VFD!H66,VFD!K66)*-1)+VFD!J66)/VFD!E66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AC'!$B$1,VFD!H66,VFD!K66)*VFD!B66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AC'!$E$4:$I$43,4)*VFD!G67,IF(D67="Winter",VLOOKUP(VFD!H67,'NG AC'!$E$3:$I$43,5)*VFD!G67,IF(D67="NA",0,0)))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AC'!$B$1,VFD!H67,VFD!K67)*-1)+VFD!J67)/VFD!E67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AC'!$B$1,VFD!H67,VFD!K67)*VFD!B67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AC'!$E$4:$I$43,4)*VFD!G68,IF(D68="Winter",VLOOKUP(VFD!H68,'NG AC'!$E$3:$I$43,5)*VFD!G68,IF(D68="NA",0,0)))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AC'!$B$1,VFD!H68,VFD!K68)*-1)+VFD!J68)/VFD!E68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AC'!$B$1,VFD!H68,VFD!K68)*VFD!B68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AC'!$E$4:$I$43,4)*VFD!G69,IF(D69="Winter",VLOOKUP(VFD!H69,'NG AC'!$E$3:$I$43,5)*VFD!G69,IF(D69="NA",0,0)))</f>
        <v>0</v>
      </c>
      <c r="N69" s="67" t="e">
        <f t="shared" ref="N69:N102" si="21">(L69/(L69+M69))*E69</f>
        <v>#DIV/0!</v>
      </c>
      <c r="O69" s="67" t="e">
        <f t="shared" ref="O69:O102" si="22">E69-N69</f>
        <v>#DIV/0!</v>
      </c>
      <c r="P69" s="67" t="e">
        <f t="shared" ref="P69:P102" si="23">(L69/(L69+M69))*I69</f>
        <v>#DIV/0!</v>
      </c>
      <c r="Q69" s="67" t="e">
        <f t="shared" ref="Q69:Q102" si="24">I69-P69</f>
        <v>#DIV/0!</v>
      </c>
      <c r="R69" s="68" t="e">
        <f>(L69+M69+(PV('NG AC'!$B$1,VFD!H69,VFD!K69)*-1)+VFD!J69)/VFD!E69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AB69*(L69/(L69+M69))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AE69*(L69/(L69+M69))</f>
        <v>#DIV/0!</v>
      </c>
      <c r="AG69" s="67" t="e">
        <f t="shared" ref="AG69:AG102" si="38">AE69-AF69</f>
        <v>#DIV/0!</v>
      </c>
      <c r="AH69" s="66">
        <f>-PV('NG AC'!$B$1,VFD!H69,VFD!K69)*VFD!B69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AC'!$E$4:$I$43,4)*VFD!G70,IF(D70="Winter",VLOOKUP(VFD!H70,'NG AC'!$E$3:$I$43,5)*VFD!G70,IF(D70="NA",0,0)))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AC'!$B$1,VFD!H70,VFD!K70)*-1)+VFD!J70)/VFD!E70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AC'!$B$1,VFD!H70,VFD!K70)*VFD!B70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AC'!$E$4:$I$43,4)*VFD!G71,IF(D71="Winter",VLOOKUP(VFD!H71,'NG AC'!$E$3:$I$43,5)*VFD!G71,IF(D71="NA",0,0)))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AC'!$B$1,VFD!H71,VFD!K71)*-1)+VFD!J71)/VFD!E71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AC'!$B$1,VFD!H71,VFD!K71)*VFD!B71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AC'!$E$4:$I$43,4)*VFD!G72,IF(D72="Winter",VLOOKUP(VFD!H72,'NG AC'!$E$3:$I$43,5)*VFD!G72,IF(D72="NA",0,0)))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AC'!$B$1,VFD!H72,VFD!K72)*-1)+VFD!J72)/VFD!E72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AC'!$B$1,VFD!H72,VFD!K72)*VFD!B72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AC'!$E$4:$I$43,4)*VFD!G73,IF(D73="Winter",VLOOKUP(VFD!H73,'NG AC'!$E$3:$I$43,5)*VFD!G73,IF(D73="NA",0,0)))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AC'!$B$1,VFD!H73,VFD!K73)*-1)+VFD!J73)/VFD!E73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AC'!$B$1,VFD!H73,VFD!K73)*VFD!B73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AC'!$E$4:$I$43,4)*VFD!G74,IF(D74="Winter",VLOOKUP(VFD!H74,'NG AC'!$E$3:$I$43,5)*VFD!G74,IF(D74="NA",0,0)))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AC'!$B$1,VFD!H74,VFD!K74)*-1)+VFD!J74)/VFD!E74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AC'!$B$1,VFD!H74,VFD!K74)*VFD!B74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AC'!$E$4:$I$43,4)*VFD!G75,IF(D75="Winter",VLOOKUP(VFD!H75,'NG AC'!$E$3:$I$43,5)*VFD!G75,IF(D75="NA",0,0)))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AC'!$B$1,VFD!H75,VFD!K75)*-1)+VFD!J75)/VFD!E75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AC'!$B$1,VFD!H75,VFD!K75)*VFD!B75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AC'!$E$4:$I$43,4)*VFD!G76,IF(D76="Winter",VLOOKUP(VFD!H76,'NG AC'!$E$3:$I$43,5)*VFD!G76,IF(D76="NA",0,0)))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AC'!$B$1,VFD!H76,VFD!K76)*-1)+VFD!J76)/VFD!E76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AC'!$B$1,VFD!H76,VFD!K76)*VFD!B76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AC'!$E$4:$I$43,4)*VFD!G77,IF(D77="Winter",VLOOKUP(VFD!H77,'NG AC'!$E$3:$I$43,5)*VFD!G77,IF(D77="NA",0,0)))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AC'!$B$1,VFD!H77,VFD!K77)*-1)+VFD!J77)/VFD!E77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AC'!$B$1,VFD!H77,VFD!K77)*VFD!B77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AC'!$E$4:$I$43,4)*VFD!G78,IF(D78="Winter",VLOOKUP(VFD!H78,'NG AC'!$E$3:$I$43,5)*VFD!G78,IF(D78="NA",0,0)))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AC'!$B$1,VFD!H78,VFD!K78)*-1)+VFD!J78)/VFD!E78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AC'!$B$1,VFD!H78,VFD!K78)*VFD!B78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AC'!$E$4:$I$43,4)*VFD!G79,IF(D79="Winter",VLOOKUP(VFD!H79,'NG AC'!$E$3:$I$43,5)*VFD!G79,IF(D79="NA",0,0)))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AC'!$B$1,VFD!H79,VFD!K79)*-1)+VFD!J79)/VFD!E79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AC'!$B$1,VFD!H79,VFD!K79)*VFD!B79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AC'!$E$4:$I$43,4)*VFD!G80,IF(D80="Winter",VLOOKUP(VFD!H80,'NG AC'!$E$3:$I$43,5)*VFD!G80,IF(D80="NA",0,0)))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AC'!$B$1,VFD!H80,VFD!K80)*-1)+VFD!J80)/VFD!E80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AC'!$B$1,VFD!H80,VFD!K80)*VFD!B80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AC'!$E$4:$I$43,4)*VFD!G81,IF(D81="Winter",VLOOKUP(VFD!H81,'NG AC'!$E$3:$I$43,5)*VFD!G81,IF(D81="NA",0,0)))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AC'!$B$1,VFD!H81,VFD!K81)*-1)+VFD!J81)/VFD!E81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AC'!$B$1,VFD!H81,VFD!K81)*VFD!B81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AC'!$E$4:$I$43,4)*VFD!G82,IF(D82="Winter",VLOOKUP(VFD!H82,'NG AC'!$E$3:$I$43,5)*VFD!G82,IF(D82="NA",0,0)))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AC'!$B$1,VFD!H82,VFD!K82)*-1)+VFD!J82)/VFD!E82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AC'!$B$1,VFD!H82,VFD!K82)*VFD!B82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AC'!$E$4:$I$43,4)*VFD!G83,IF(D83="Winter",VLOOKUP(VFD!H83,'NG AC'!$E$3:$I$43,5)*VFD!G83,IF(D83="NA",0,0)))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AC'!$B$1,VFD!H83,VFD!K83)*-1)+VFD!J83)/VFD!E83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AC'!$B$1,VFD!H83,VFD!K83)*VFD!B83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AC'!$E$4:$I$43,4)*VFD!G84,IF(D84="Winter",VLOOKUP(VFD!H84,'NG AC'!$E$3:$I$43,5)*VFD!G84,IF(D84="NA",0,0)))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AC'!$B$1,VFD!H84,VFD!K84)*-1)+VFD!J84)/VFD!E84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AC'!$B$1,VFD!H84,VFD!K84)*VFD!B84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AC'!$E$4:$I$43,4)*VFD!G85,IF(D85="Winter",VLOOKUP(VFD!H85,'NG AC'!$E$3:$I$43,5)*VFD!G85,IF(D85="NA",0,0)))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AC'!$B$1,VFD!H85,VFD!K85)*-1)+VFD!J85)/VFD!E85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AC'!$B$1,VFD!H85,VFD!K85)*VFD!B85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AC'!$E$4:$I$43,4)*VFD!G86,IF(D86="Winter",VLOOKUP(VFD!H86,'NG AC'!$E$3:$I$43,5)*VFD!G86,IF(D86="NA",0,0)))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AC'!$B$1,VFD!H86,VFD!K86)*-1)+VFD!J86)/VFD!E86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AC'!$B$1,VFD!H86,VFD!K86)*VFD!B86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AC'!$E$4:$I$43,4)*VFD!G87,IF(D87="Winter",VLOOKUP(VFD!H87,'NG AC'!$E$3:$I$43,5)*VFD!G87,IF(D87="NA",0,0)))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AC'!$B$1,VFD!H87,VFD!K87)*-1)+VFD!J87)/VFD!E87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AC'!$B$1,VFD!H87,VFD!K87)*VFD!B87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AC'!$E$4:$I$43,4)*VFD!G88,IF(D88="Winter",VLOOKUP(VFD!H88,'NG AC'!$E$3:$I$43,5)*VFD!G88,IF(D88="NA",0,0)))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AC'!$B$1,VFD!H88,VFD!K88)*-1)+VFD!J88)/VFD!E88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AC'!$B$1,VFD!H88,VFD!K88)*VFD!B88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AC'!$E$4:$I$43,4)*VFD!G89,IF(D89="Winter",VLOOKUP(VFD!H89,'NG AC'!$E$3:$I$43,5)*VFD!G89,IF(D89="NA",0,0)))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AC'!$B$1,VFD!H89,VFD!K89)*-1)+VFD!J89)/VFD!E89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AC'!$B$1,VFD!H89,VFD!K89)*VFD!B89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AC'!$E$4:$I$43,4)*VFD!G90,IF(D90="Winter",VLOOKUP(VFD!H90,'NG AC'!$E$3:$I$43,5)*VFD!G90,IF(D90="NA",0,0)))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AC'!$B$1,VFD!H90,VFD!K90)*-1)+VFD!J90)/VFD!E90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AC'!$B$1,VFD!H90,VFD!K90)*VFD!B90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AC'!$E$4:$I$43,4)*VFD!G91,IF(D91="Winter",VLOOKUP(VFD!H91,'NG AC'!$E$3:$I$43,5)*VFD!G91,IF(D91="NA",0,0)))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AC'!$B$1,VFD!H91,VFD!K91)*-1)+VFD!J91)/VFD!E91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AC'!$B$1,VFD!H91,VFD!K91)*VFD!B91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AC'!$E$4:$I$43,4)*VFD!G92,IF(D92="Winter",VLOOKUP(VFD!H92,'NG AC'!$E$3:$I$43,5)*VFD!G92,IF(D92="NA",0,0)))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AC'!$B$1,VFD!H92,VFD!K92)*-1)+VFD!J92)/VFD!E92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AC'!$B$1,VFD!H92,VFD!K92)*VFD!B92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AC'!$E$4:$I$43,4)*VFD!G93,IF(D93="Winter",VLOOKUP(VFD!H93,'NG AC'!$E$3:$I$43,5)*VFD!G93,IF(D93="NA",0,0)))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AC'!$B$1,VFD!H93,VFD!K93)*-1)+VFD!J93)/VFD!E93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AC'!$B$1,VFD!H93,VFD!K93)*VFD!B93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AC'!$E$4:$I$43,4)*VFD!G94,IF(D94="Winter",VLOOKUP(VFD!H94,'NG AC'!$E$3:$I$43,5)*VFD!G94,IF(D94="NA",0,0)))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AC'!$B$1,VFD!H94,VFD!K94)*-1)+VFD!J94)/VFD!E94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AC'!$B$1,VFD!H94,VFD!K94)*VFD!B94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AC'!$E$4:$I$43,4)*VFD!G95,IF(D95="Winter",VLOOKUP(VFD!H95,'NG AC'!$E$3:$I$43,5)*VFD!G95,IF(D95="NA",0,0)))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AC'!$B$1,VFD!H95,VFD!K95)*-1)+VFD!J95)/VFD!E95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AC'!$B$1,VFD!H95,VFD!K95)*VFD!B95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AC'!$E$4:$I$43,4)*VFD!G96,IF(D96="Winter",VLOOKUP(VFD!H96,'NG AC'!$E$3:$I$43,5)*VFD!G96,IF(D96="NA",0,0)))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AC'!$B$1,VFD!H96,VFD!K96)*-1)+VFD!J96)/VFD!E96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AC'!$B$1,VFD!H96,VFD!K96)*VFD!B96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AC'!$E$4:$I$43,4)*VFD!G97,IF(D97="Winter",VLOOKUP(VFD!H97,'NG AC'!$E$3:$I$43,5)*VFD!G97,IF(D97="NA",0,0)))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AC'!$B$1,VFD!H97,VFD!K97)*-1)+VFD!J97)/VFD!E97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AC'!$B$1,VFD!H97,VFD!K97)*VFD!B97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AC'!$E$4:$I$43,4)*VFD!G98,IF(D98="Winter",VLOOKUP(VFD!H98,'NG AC'!$E$3:$I$43,5)*VFD!G98,IF(D98="NA",0,0)))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AC'!$B$1,VFD!H98,VFD!K98)*-1)+VFD!J98)/VFD!E98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AC'!$B$1,VFD!H98,VFD!K98)*VFD!B98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AC'!$E$4:$I$43,4)*VFD!G99,IF(D99="Winter",VLOOKUP(VFD!H99,'NG AC'!$E$3:$I$43,5)*VFD!G99,IF(D99="NA",0,0)))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AC'!$B$1,VFD!H99,VFD!K99)*-1)+VFD!J99)/VFD!E99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AC'!$B$1,VFD!H99,VFD!K99)*VFD!B99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AC'!$E$4:$I$43,4)*VFD!G100,IF(D100="Winter",VLOOKUP(VFD!H100,'NG AC'!$E$3:$I$43,5)*VFD!G100,IF(D100="NA",0,0)))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AC'!$B$1,VFD!H100,VFD!K100)*-1)+VFD!J100)/VFD!E100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AC'!$B$1,VFD!H100,VFD!K100)*VFD!B100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AC'!$E$4:$I$43,4)*VFD!G101,IF(D101="Winter",VLOOKUP(VFD!H101,'NG AC'!$E$3:$I$43,5)*VFD!G101,IF(D101="NA",0,0)))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AC'!$B$1,VFD!H101,VFD!K101)*-1)+VFD!J101)/VFD!E101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AC'!$B$1,VFD!H101,VFD!K101)*VFD!B101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AC'!$E$4:$I$43,4)*VFD!G102,IF(D102="Winter",VLOOKUP(VFD!H102,'NG AC'!$E$3:$I$43,5)*VFD!G102,IF(D102="NA",0,0)))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AC'!$B$1,VFD!H102,VFD!K102)*-1)+VFD!J102)/VFD!E102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AC'!$B$1,VFD!H102,VFD!K102)*VFD!B102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2373500</v>
      </c>
      <c r="U103" s="29">
        <f t="shared" ref="U103:AL103" si="42">SUMIF(U4:U102,"&lt;&gt;#DIV/0!")</f>
        <v>0</v>
      </c>
      <c r="V103" s="29">
        <f t="shared" si="42"/>
        <v>2026084.7450942448</v>
      </c>
      <c r="W103" s="29">
        <f t="shared" si="42"/>
        <v>0</v>
      </c>
      <c r="X103" s="29">
        <f t="shared" si="42"/>
        <v>350000</v>
      </c>
      <c r="Y103" s="29">
        <f t="shared" si="42"/>
        <v>0</v>
      </c>
      <c r="Z103" s="29">
        <f t="shared" si="42"/>
        <v>227500</v>
      </c>
      <c r="AA103" s="29">
        <f t="shared" si="42"/>
        <v>0</v>
      </c>
      <c r="AB103" s="29">
        <f t="shared" si="42"/>
        <v>0</v>
      </c>
      <c r="AC103" s="29">
        <f t="shared" si="42"/>
        <v>0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2908461.0072727269</v>
      </c>
      <c r="AL103" s="29">
        <f t="shared" si="42"/>
        <v>0</v>
      </c>
    </row>
  </sheetData>
  <dataValidations count="2">
    <dataValidation type="list" allowBlank="1" showInputMessage="1" showErrorMessage="1" sqref="D4:D102">
      <formula1>$BC$24:$BC$26</formula1>
    </dataValidation>
    <dataValidation type="list" allowBlank="1" showInputMessage="1" showErrorMessage="1" sqref="C4:C102">
      <formula1>Elec_Measure_Type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167"/>
  <sheetViews>
    <sheetView zoomScaleNormal="100" workbookViewId="0">
      <pane xSplit="1" ySplit="3" topLeftCell="B73" activePane="bottomRight" state="frozenSplit"/>
      <selection activeCell="B105" sqref="B105"/>
      <selection pane="topRight" activeCell="I1" sqref="I1"/>
      <selection pane="bottomLeft" activeCell="A20" sqref="A20"/>
      <selection pane="bottomRight" activeCell="F66" sqref="F66:F93"/>
    </sheetView>
  </sheetViews>
  <sheetFormatPr defaultRowHeight="15" x14ac:dyDescent="0.25"/>
  <cols>
    <col min="1" max="1" width="87.28515625" style="75" customWidth="1"/>
    <col min="2" max="2" width="52.140625" style="75" customWidth="1"/>
    <col min="3" max="3" width="17.7109375" style="75" bestFit="1" customWidth="1"/>
    <col min="4" max="4" width="19.42578125" style="75" customWidth="1"/>
    <col min="5" max="5" width="17.28515625" style="75" customWidth="1"/>
    <col min="6" max="6" width="10.28515625" style="75" bestFit="1" customWidth="1"/>
    <col min="7" max="8" width="9.140625" style="75"/>
    <col min="9" max="10" width="10.5703125" style="75" bestFit="1" customWidth="1"/>
    <col min="11" max="11" width="9.140625" style="75"/>
    <col min="12" max="12" width="10.28515625" style="75" customWidth="1"/>
    <col min="13" max="13" width="11.5703125" style="75" bestFit="1" customWidth="1"/>
    <col min="14" max="14" width="9.140625" style="75"/>
    <col min="15" max="15" width="10.5703125" style="75" bestFit="1" customWidth="1"/>
    <col min="16" max="16" width="9.140625" style="75"/>
    <col min="17" max="17" width="10.5703125" style="75" bestFit="1" customWidth="1"/>
    <col min="18" max="19" width="9.140625" style="75"/>
    <col min="20" max="20" width="10.140625" style="75" customWidth="1"/>
    <col min="21" max="21" width="9.5703125" style="75" bestFit="1" customWidth="1"/>
    <col min="22" max="22" width="10.5703125" style="75" bestFit="1" customWidth="1"/>
    <col min="23" max="23" width="11" style="75" customWidth="1"/>
    <col min="24" max="24" width="11.5703125" style="75" bestFit="1" customWidth="1"/>
    <col min="25" max="27" width="10.5703125" style="75" bestFit="1" customWidth="1"/>
    <col min="28" max="28" width="11.42578125" style="75" customWidth="1"/>
    <col min="29" max="29" width="11" style="75" customWidth="1"/>
    <col min="30" max="30" width="10.5703125" style="75" bestFit="1" customWidth="1"/>
    <col min="31" max="33" width="9.140625" style="75"/>
    <col min="34" max="38" width="11.5703125" style="75" bestFit="1" customWidth="1"/>
    <col min="39" max="54" width="9.140625" style="75"/>
    <col min="55" max="55" width="24.28515625" style="75" bestFit="1" customWidth="1"/>
    <col min="56" max="16384" width="9.140625" style="75"/>
  </cols>
  <sheetData>
    <row r="1" spans="1:55" ht="30" x14ac:dyDescent="0.25">
      <c r="A1" s="81" t="s">
        <v>170</v>
      </c>
      <c r="E1" s="64" t="s">
        <v>153</v>
      </c>
      <c r="F1" s="65" t="s">
        <v>154</v>
      </c>
      <c r="T1" s="59" t="s">
        <v>61</v>
      </c>
      <c r="BC1" s="75" t="s">
        <v>9</v>
      </c>
    </row>
    <row r="2" spans="1:55" x14ac:dyDescent="0.25">
      <c r="BC2" s="75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146" t="s">
        <v>655</v>
      </c>
      <c r="B4" s="76">
        <v>1</v>
      </c>
      <c r="C4" s="62" t="s">
        <v>25</v>
      </c>
      <c r="D4" s="62" t="s">
        <v>0</v>
      </c>
      <c r="E4" s="73">
        <v>108.42</v>
      </c>
      <c r="F4" s="62">
        <v>891</v>
      </c>
      <c r="G4" s="76">
        <v>0</v>
      </c>
      <c r="H4" s="76">
        <v>4</v>
      </c>
      <c r="I4" s="73">
        <v>70</v>
      </c>
      <c r="J4" s="63">
        <v>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162.28395162453452</v>
      </c>
      <c r="M4" s="66">
        <f>IF(D4="Annual",VLOOKUP(H4,'NG AC'!$E$4:$I$43,4)*Food!G4,IF(D4="Winter",VLOOKUP(Food!H4,'NG AC'!$E$3:$I$43,5)*Food!G4,IF(D4="NA",0,0)))</f>
        <v>0</v>
      </c>
      <c r="N4" s="67">
        <f>IF(F4&lt;0,0,(L4/(L4+M4))*E4)</f>
        <v>108.42</v>
      </c>
      <c r="O4" s="67">
        <f>E4-N4</f>
        <v>0</v>
      </c>
      <c r="P4" s="67">
        <f>IF(F4&lt;0,0,(L4/(L4+M4))*I4)</f>
        <v>70</v>
      </c>
      <c r="Q4" s="67">
        <f>I4-P4</f>
        <v>0</v>
      </c>
      <c r="R4" s="68">
        <f>(L4+M4+(PV('NG AC'!$B$1,Food!H4,Food!K4)*-1)+Food!J4)/Food!E4</f>
        <v>1.4968082606948396</v>
      </c>
      <c r="S4" s="68">
        <f>((L4+M4)/1.1)/I4</f>
        <v>2.1075837873316172</v>
      </c>
      <c r="T4" s="69">
        <f>F4*B4</f>
        <v>891</v>
      </c>
      <c r="U4" s="68">
        <f>G4*B4</f>
        <v>0</v>
      </c>
      <c r="V4" s="68">
        <f>L4*B4</f>
        <v>162.28395162453452</v>
      </c>
      <c r="W4" s="68">
        <f>M4*B4</f>
        <v>0</v>
      </c>
      <c r="X4" s="67">
        <f>B4*N4</f>
        <v>108.42</v>
      </c>
      <c r="Y4" s="67">
        <f>O4*B4</f>
        <v>0</v>
      </c>
      <c r="Z4" s="67">
        <f>B4*P4</f>
        <v>70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IF(F4&lt;0,0,AE4*(L4/(L4+M4)))</f>
        <v>0</v>
      </c>
      <c r="AG4" s="67">
        <f>AE4-AF4</f>
        <v>0</v>
      </c>
      <c r="AH4" s="66">
        <f>-PV('NG AC'!$B$1,Food!H4,Food!K4)*Food!B4</f>
        <v>0</v>
      </c>
      <c r="AI4" s="67">
        <f>IF(F4&lt;0,0,AH4*(L4/(L4+M4)))</f>
        <v>0</v>
      </c>
      <c r="AJ4" s="67">
        <f>AH4-AI4</f>
        <v>0</v>
      </c>
      <c r="AK4" s="66">
        <f>B4*F4*H4*'Electric AC'!$BE$1</f>
        <v>272.95541999999995</v>
      </c>
      <c r="AL4" s="67">
        <f>B4*G4*H4*'Electric AC'!$BE$33</f>
        <v>0</v>
      </c>
      <c r="AM4" s="67">
        <f>P4/F4</f>
        <v>7.8563411896745233E-2</v>
      </c>
      <c r="AN4" s="67" t="e">
        <f>Q4/G4</f>
        <v>#DIV/0!</v>
      </c>
      <c r="AO4" s="77"/>
      <c r="AP4" s="77"/>
      <c r="AQ4" s="77"/>
      <c r="BC4" s="78" t="s">
        <v>12</v>
      </c>
    </row>
    <row r="5" spans="1:55" x14ac:dyDescent="0.25">
      <c r="A5" s="146" t="s">
        <v>156</v>
      </c>
      <c r="B5" s="76">
        <v>0</v>
      </c>
      <c r="C5" s="62" t="s">
        <v>25</v>
      </c>
      <c r="D5" s="62" t="s">
        <v>0</v>
      </c>
      <c r="E5" s="73">
        <v>108.42</v>
      </c>
      <c r="F5" s="62">
        <v>49</v>
      </c>
      <c r="G5" s="76">
        <v>16.809024999999998</v>
      </c>
      <c r="H5" s="76">
        <v>4</v>
      </c>
      <c r="I5" s="73">
        <v>39</v>
      </c>
      <c r="J5" s="63">
        <v>0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8.9247066549968483</v>
      </c>
      <c r="M5" s="66">
        <f>IF(D5="Annual",VLOOKUP(H5,'NG AC'!$E$4:$I$43,4)*Food!G5,IF(D5="Winter",VLOOKUP(Food!H5,'NG AC'!$E$3:$I$43,5)*Food!G5,IF(D5="NA",0,0)))</f>
        <v>34.766164675842781</v>
      </c>
      <c r="N5" s="67">
        <f t="shared" ref="N5:N56" si="0">IF(F5&lt;0,0,(L5/(L5+M5))*E5)</f>
        <v>22.146884831105591</v>
      </c>
      <c r="O5" s="67">
        <f t="shared" ref="O5:O56" si="1">E5-N5</f>
        <v>86.273115168894407</v>
      </c>
      <c r="P5" s="67">
        <f t="shared" ref="P5:P56" si="2">IF(F5&lt;0,0,(L5/(L5+M5))*I5)</f>
        <v>7.9665053349300692</v>
      </c>
      <c r="Q5" s="67">
        <f t="shared" ref="Q5:Q56" si="3">I5-P5</f>
        <v>31.033494665069931</v>
      </c>
      <c r="R5" s="68">
        <f>(L5+M5+(PV('NG AC'!$B$1,Food!H5,Food!K5)*-1)+Food!J5)/Food!E5</f>
        <v>0.40297796837151473</v>
      </c>
      <c r="S5" s="68">
        <f t="shared" ref="S5:S56" si="4">((L5+M5)/1.1)/I5</f>
        <v>1.0184352291571008</v>
      </c>
      <c r="T5" s="69">
        <f t="shared" ref="T5:T56" si="5">F5*B5</f>
        <v>0</v>
      </c>
      <c r="U5" s="68">
        <f t="shared" ref="U5:U56" si="6">G5*B5</f>
        <v>0</v>
      </c>
      <c r="V5" s="68">
        <f t="shared" ref="V5:V56" si="7">L5*B5</f>
        <v>0</v>
      </c>
      <c r="W5" s="68">
        <f t="shared" ref="W5:W56" si="8">M5*B5</f>
        <v>0</v>
      </c>
      <c r="X5" s="67">
        <f t="shared" ref="X5:X56" si="9">B5*N5</f>
        <v>0</v>
      </c>
      <c r="Y5" s="67">
        <f t="shared" ref="Y5:Y56" si="10">O5*B5</f>
        <v>0</v>
      </c>
      <c r="Z5" s="67">
        <f t="shared" ref="Z5:Z56" si="11">B5*P5</f>
        <v>0</v>
      </c>
      <c r="AA5" s="67">
        <f t="shared" ref="AA5:AA56" si="12">B5*Q5</f>
        <v>0</v>
      </c>
      <c r="AB5" s="63">
        <v>0</v>
      </c>
      <c r="AC5" s="67">
        <f t="shared" ref="AC5:AC68" si="13">AB5*(L5/(L5+M5))</f>
        <v>0</v>
      </c>
      <c r="AD5" s="67">
        <f t="shared" ref="AD5:AD68" si="14">AB5-AC5</f>
        <v>0</v>
      </c>
      <c r="AE5" s="67">
        <f t="shared" ref="AE5:AE56" si="15">J5*B5</f>
        <v>0</v>
      </c>
      <c r="AF5" s="67">
        <f t="shared" ref="AF5:AF56" si="16">IF(F5&lt;0,0,AE5*(L5/(L5+M5)))</f>
        <v>0</v>
      </c>
      <c r="AG5" s="67">
        <f t="shared" ref="AG5:AG68" si="17">AE5-AF5</f>
        <v>0</v>
      </c>
      <c r="AH5" s="66">
        <f>-PV('NG AC'!$B$1,Food!H5,Food!K5)*Food!B5</f>
        <v>0</v>
      </c>
      <c r="AI5" s="67">
        <f t="shared" ref="AI5:AI56" si="18">IF(F5&lt;0,0,AH5*(L5/(L5+M5)))</f>
        <v>0</v>
      </c>
      <c r="AJ5" s="67">
        <f t="shared" ref="AJ5:AJ68" si="19">AH5-AI5</f>
        <v>0</v>
      </c>
      <c r="AK5" s="66">
        <f>B5*F5*H5*'Electric AC'!$BE$1</f>
        <v>0</v>
      </c>
      <c r="AL5" s="67">
        <f>B5*G5*H5*'Electric AC'!$BE$33</f>
        <v>0</v>
      </c>
      <c r="AM5" s="67">
        <f t="shared" ref="AM5:AN56" si="20">P5/F5</f>
        <v>0.16258174152918509</v>
      </c>
      <c r="AN5" s="67">
        <f t="shared" si="20"/>
        <v>1.8462400207668164</v>
      </c>
      <c r="AO5" s="77"/>
      <c r="AP5" s="77"/>
      <c r="AQ5" s="77"/>
      <c r="BC5" s="78" t="s">
        <v>13</v>
      </c>
    </row>
    <row r="6" spans="1:55" x14ac:dyDescent="0.25">
      <c r="A6" s="146" t="s">
        <v>656</v>
      </c>
      <c r="B6" s="76">
        <v>0</v>
      </c>
      <c r="C6" s="62" t="s">
        <v>25</v>
      </c>
      <c r="D6" s="62" t="s">
        <v>0</v>
      </c>
      <c r="E6" s="73">
        <v>108.42</v>
      </c>
      <c r="F6" s="62">
        <v>552</v>
      </c>
      <c r="G6" s="76">
        <v>0</v>
      </c>
      <c r="H6" s="76">
        <v>4</v>
      </c>
      <c r="I6" s="73">
        <v>65</v>
      </c>
      <c r="J6" s="63">
        <v>0</v>
      </c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100.53955252159716</v>
      </c>
      <c r="M6" s="66">
        <f>IF(D6="Annual",VLOOKUP(H6,'NG AC'!$E$4:$I$43,4)*Food!G6,IF(D6="Winter",VLOOKUP(Food!H6,'NG AC'!$E$3:$I$43,5)*Food!G6,IF(D6="NA",0,0)))</f>
        <v>0</v>
      </c>
      <c r="N6" s="67">
        <f t="shared" si="0"/>
        <v>108.42</v>
      </c>
      <c r="O6" s="67">
        <f t="shared" si="1"/>
        <v>0</v>
      </c>
      <c r="P6" s="67">
        <f t="shared" si="2"/>
        <v>65</v>
      </c>
      <c r="Q6" s="67">
        <f t="shared" si="3"/>
        <v>0</v>
      </c>
      <c r="R6" s="68">
        <f>(L6+M6+(PV('NG AC'!$B$1,Food!H6,Food!K6)*-1)+Food!J6)/Food!E6</f>
        <v>0.92731555544730826</v>
      </c>
      <c r="S6" s="68">
        <f t="shared" si="4"/>
        <v>1.4061475877146454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>
        <f t="shared" si="9"/>
        <v>0</v>
      </c>
      <c r="Y6" s="67">
        <f t="shared" si="10"/>
        <v>0</v>
      </c>
      <c r="Z6" s="67">
        <f t="shared" si="11"/>
        <v>0</v>
      </c>
      <c r="AA6" s="67">
        <f t="shared" si="12"/>
        <v>0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>
        <f t="shared" si="16"/>
        <v>0</v>
      </c>
      <c r="AG6" s="67">
        <f t="shared" si="17"/>
        <v>0</v>
      </c>
      <c r="AH6" s="66">
        <f>-PV('NG AC'!$B$1,Food!H6,Food!K6)*Food!B6</f>
        <v>0</v>
      </c>
      <c r="AI6" s="67">
        <f t="shared" si="18"/>
        <v>0</v>
      </c>
      <c r="AJ6" s="67">
        <f t="shared" si="19"/>
        <v>0</v>
      </c>
      <c r="AK6" s="66">
        <f>B6*F6*H6*'Electric AC'!$BE$1</f>
        <v>0</v>
      </c>
      <c r="AL6" s="67">
        <f>B6*G6*H6*'Electric AC'!$BE$33</f>
        <v>0</v>
      </c>
      <c r="AM6" s="67">
        <f t="shared" si="20"/>
        <v>0.11775362318840579</v>
      </c>
      <c r="AN6" s="67" t="e">
        <f t="shared" si="20"/>
        <v>#DIV/0!</v>
      </c>
      <c r="AO6" s="77"/>
      <c r="AP6" s="77"/>
      <c r="AQ6" s="77"/>
      <c r="BC6" s="78" t="s">
        <v>14</v>
      </c>
    </row>
    <row r="7" spans="1:55" x14ac:dyDescent="0.25">
      <c r="A7" s="146" t="s">
        <v>657</v>
      </c>
      <c r="B7" s="76">
        <v>0</v>
      </c>
      <c r="C7" s="62" t="s">
        <v>25</v>
      </c>
      <c r="D7" s="62" t="s">
        <v>0</v>
      </c>
      <c r="E7" s="73">
        <v>108.42</v>
      </c>
      <c r="F7" s="62">
        <v>30</v>
      </c>
      <c r="G7" s="76">
        <v>0.81058749999999991</v>
      </c>
      <c r="H7" s="76">
        <v>4</v>
      </c>
      <c r="I7" s="73">
        <v>2</v>
      </c>
      <c r="J7" s="63">
        <v>0</v>
      </c>
      <c r="K7" s="63">
        <v>0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5.464106115304193</v>
      </c>
      <c r="M7" s="66">
        <f>IF(D7="Annual",VLOOKUP(H7,'NG AC'!$E$4:$I$43,4)*Food!G7,IF(D7="Winter",VLOOKUP(Food!H7,'NG AC'!$E$3:$I$43,5)*Food!G7,IF(D7="NA",0,0)))</f>
        <v>1.6765409361447026</v>
      </c>
      <c r="N7" s="67">
        <f t="shared" si="0"/>
        <v>82.96424410181065</v>
      </c>
      <c r="O7" s="67">
        <f t="shared" si="1"/>
        <v>25.455755898189352</v>
      </c>
      <c r="P7" s="67">
        <f t="shared" si="2"/>
        <v>1.5304232448221851</v>
      </c>
      <c r="Q7" s="67">
        <f t="shared" si="3"/>
        <v>0.46957675517781494</v>
      </c>
      <c r="R7" s="68">
        <f>(L7+M7+(PV('NG AC'!$B$1,Food!H7,Food!K7)*-1)+Food!J7)/Food!E7</f>
        <v>6.5860976309250099E-2</v>
      </c>
      <c r="S7" s="68">
        <f t="shared" si="4"/>
        <v>3.2457486597494976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>
        <f t="shared" si="9"/>
        <v>0</v>
      </c>
      <c r="Y7" s="67">
        <f t="shared" si="10"/>
        <v>0</v>
      </c>
      <c r="Z7" s="67">
        <f t="shared" si="11"/>
        <v>0</v>
      </c>
      <c r="AA7" s="67">
        <f t="shared" si="12"/>
        <v>0</v>
      </c>
      <c r="AB7" s="63">
        <v>0</v>
      </c>
      <c r="AC7" s="67">
        <f t="shared" si="13"/>
        <v>0</v>
      </c>
      <c r="AD7" s="67">
        <f t="shared" si="14"/>
        <v>0</v>
      </c>
      <c r="AE7" s="67">
        <f t="shared" si="15"/>
        <v>0</v>
      </c>
      <c r="AF7" s="67">
        <f t="shared" si="16"/>
        <v>0</v>
      </c>
      <c r="AG7" s="67">
        <f t="shared" si="17"/>
        <v>0</v>
      </c>
      <c r="AH7" s="66">
        <f>-PV('NG AC'!$B$1,Food!H7,Food!K7)*Food!B7</f>
        <v>0</v>
      </c>
      <c r="AI7" s="67">
        <f t="shared" si="18"/>
        <v>0</v>
      </c>
      <c r="AJ7" s="67">
        <f t="shared" si="19"/>
        <v>0</v>
      </c>
      <c r="AK7" s="66">
        <f>B7*F7*H7*'Electric AC'!$BE$1</f>
        <v>0</v>
      </c>
      <c r="AL7" s="67">
        <f>B7*G7*H7*'Electric AC'!$BE$33</f>
        <v>0</v>
      </c>
      <c r="AM7" s="67">
        <f t="shared" si="20"/>
        <v>5.1014108160739501E-2</v>
      </c>
      <c r="AN7" s="67">
        <f t="shared" si="20"/>
        <v>0.57930421475511895</v>
      </c>
      <c r="AO7" s="77"/>
      <c r="AP7" s="77"/>
      <c r="AQ7" s="77"/>
      <c r="BC7" s="78" t="s">
        <v>15</v>
      </c>
    </row>
    <row r="8" spans="1:55" x14ac:dyDescent="0.25">
      <c r="A8" s="146" t="s">
        <v>658</v>
      </c>
      <c r="B8" s="76">
        <v>0.1</v>
      </c>
      <c r="C8" s="62" t="s">
        <v>25</v>
      </c>
      <c r="D8" s="62" t="s">
        <v>0</v>
      </c>
      <c r="E8" s="73">
        <v>315.16000000000003</v>
      </c>
      <c r="F8" s="62">
        <v>21470</v>
      </c>
      <c r="G8" s="76">
        <v>0</v>
      </c>
      <c r="H8" s="76">
        <v>9</v>
      </c>
      <c r="I8" s="73">
        <v>70</v>
      </c>
      <c r="J8" s="63">
        <v>0</v>
      </c>
      <c r="K8" s="63">
        <v>0</v>
      </c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9912.4860647005189</v>
      </c>
      <c r="M8" s="66">
        <f>IF(D8="Annual",VLOOKUP(H8,'NG AC'!$E$4:$I$43,4)*Food!G8,IF(D8="Winter",VLOOKUP(Food!H8,'NG AC'!$E$3:$I$43,5)*Food!G8,IF(D8="NA",0,0)))</f>
        <v>0</v>
      </c>
      <c r="N8" s="67">
        <f t="shared" si="0"/>
        <v>315.16000000000003</v>
      </c>
      <c r="O8" s="67">
        <f t="shared" si="1"/>
        <v>0</v>
      </c>
      <c r="P8" s="67">
        <f t="shared" si="2"/>
        <v>70</v>
      </c>
      <c r="Q8" s="67">
        <f t="shared" si="3"/>
        <v>0</v>
      </c>
      <c r="R8" s="68">
        <f>(L8+M8+(PV('NG AC'!$B$1,Food!H8,Food!K8)*-1)+Food!J8)/Food!E8</f>
        <v>31.452233991307647</v>
      </c>
      <c r="S8" s="68">
        <f t="shared" si="4"/>
        <v>128.7335852558509</v>
      </c>
      <c r="T8" s="69">
        <f t="shared" si="5"/>
        <v>2147</v>
      </c>
      <c r="U8" s="68">
        <f t="shared" si="6"/>
        <v>0</v>
      </c>
      <c r="V8" s="68">
        <f t="shared" si="7"/>
        <v>991.24860647005198</v>
      </c>
      <c r="W8" s="68">
        <f t="shared" si="8"/>
        <v>0</v>
      </c>
      <c r="X8" s="67">
        <f t="shared" si="9"/>
        <v>31.516000000000005</v>
      </c>
      <c r="Y8" s="67">
        <f t="shared" si="10"/>
        <v>0</v>
      </c>
      <c r="Z8" s="67">
        <f t="shared" si="11"/>
        <v>7</v>
      </c>
      <c r="AA8" s="67">
        <f t="shared" si="12"/>
        <v>0</v>
      </c>
      <c r="AB8" s="63">
        <v>0</v>
      </c>
      <c r="AC8" s="67">
        <f t="shared" si="13"/>
        <v>0</v>
      </c>
      <c r="AD8" s="67">
        <f t="shared" si="14"/>
        <v>0</v>
      </c>
      <c r="AE8" s="67">
        <f t="shared" si="15"/>
        <v>0</v>
      </c>
      <c r="AF8" s="67">
        <f t="shared" si="16"/>
        <v>0</v>
      </c>
      <c r="AG8" s="67">
        <f t="shared" si="17"/>
        <v>0</v>
      </c>
      <c r="AH8" s="66">
        <f>-PV('NG AC'!$B$1,Food!H8,Food!K8)*Food!B8</f>
        <v>0</v>
      </c>
      <c r="AI8" s="67">
        <f t="shared" si="18"/>
        <v>0</v>
      </c>
      <c r="AJ8" s="67">
        <f t="shared" si="19"/>
        <v>0</v>
      </c>
      <c r="AK8" s="66">
        <f>B8*F8*H8*'Electric AC'!$BE$1</f>
        <v>1479.8870877272725</v>
      </c>
      <c r="AL8" s="67">
        <f>B8*G8*H8*'Electric AC'!$BE$33</f>
        <v>0</v>
      </c>
      <c r="AM8" s="67">
        <f t="shared" si="20"/>
        <v>3.2603632976245926E-3</v>
      </c>
      <c r="AN8" s="67" t="e">
        <f t="shared" si="20"/>
        <v>#DIV/0!</v>
      </c>
      <c r="AO8" s="77"/>
      <c r="AP8" s="77"/>
      <c r="AQ8" s="77"/>
      <c r="BC8" s="78" t="s">
        <v>16</v>
      </c>
    </row>
    <row r="9" spans="1:55" x14ac:dyDescent="0.25">
      <c r="A9" s="146" t="s">
        <v>157</v>
      </c>
      <c r="B9" s="76">
        <v>0</v>
      </c>
      <c r="C9" s="62" t="s">
        <v>25</v>
      </c>
      <c r="D9" s="62" t="s">
        <v>0</v>
      </c>
      <c r="E9" s="73">
        <v>1867</v>
      </c>
      <c r="F9" s="62">
        <v>0</v>
      </c>
      <c r="G9" s="76">
        <v>586.21688000000006</v>
      </c>
      <c r="H9" s="76">
        <v>9</v>
      </c>
      <c r="I9" s="73">
        <v>934</v>
      </c>
      <c r="J9" s="63">
        <v>0</v>
      </c>
      <c r="K9" s="63">
        <v>0</v>
      </c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AC'!$E$4:$I$43,4)*Food!G9,IF(D9="Winter",VLOOKUP(Food!H9,'NG AC'!$E$3:$I$43,5)*Food!G9,IF(D9="NA",0,0)))</f>
        <v>2512.8142511785263</v>
      </c>
      <c r="N9" s="67">
        <f t="shared" si="0"/>
        <v>0</v>
      </c>
      <c r="O9" s="67">
        <f t="shared" si="1"/>
        <v>1867</v>
      </c>
      <c r="P9" s="67">
        <f t="shared" si="2"/>
        <v>0</v>
      </c>
      <c r="Q9" s="67">
        <f t="shared" si="3"/>
        <v>934</v>
      </c>
      <c r="R9" s="68">
        <f>(L9+M9+(PV('NG AC'!$B$1,Food!H9,Food!K9)*-1)+Food!J9)/Food!E9</f>
        <v>1.3459101506044597</v>
      </c>
      <c r="S9" s="68">
        <f t="shared" si="4"/>
        <v>2.4457993490155014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>
        <f t="shared" si="9"/>
        <v>0</v>
      </c>
      <c r="Y9" s="67">
        <f t="shared" si="10"/>
        <v>0</v>
      </c>
      <c r="Z9" s="67">
        <f t="shared" si="11"/>
        <v>0</v>
      </c>
      <c r="AA9" s="67">
        <f t="shared" si="12"/>
        <v>0</v>
      </c>
      <c r="AB9" s="63">
        <v>0</v>
      </c>
      <c r="AC9" s="67">
        <f t="shared" si="13"/>
        <v>0</v>
      </c>
      <c r="AD9" s="67">
        <f t="shared" si="14"/>
        <v>0</v>
      </c>
      <c r="AE9" s="67">
        <f t="shared" si="15"/>
        <v>0</v>
      </c>
      <c r="AF9" s="67">
        <f t="shared" si="16"/>
        <v>0</v>
      </c>
      <c r="AG9" s="67">
        <f t="shared" si="17"/>
        <v>0</v>
      </c>
      <c r="AH9" s="66">
        <f>-PV('NG AC'!$B$1,Food!H9,Food!K9)*Food!B9</f>
        <v>0</v>
      </c>
      <c r="AI9" s="67">
        <f t="shared" si="18"/>
        <v>0</v>
      </c>
      <c r="AJ9" s="67">
        <f t="shared" si="19"/>
        <v>0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>
        <f t="shared" si="20"/>
        <v>1.5932669833731159</v>
      </c>
      <c r="AO9" s="77"/>
      <c r="AP9" s="77"/>
      <c r="AQ9" s="77"/>
      <c r="BC9" s="78" t="s">
        <v>17</v>
      </c>
    </row>
    <row r="10" spans="1:55" x14ac:dyDescent="0.25">
      <c r="A10" s="146" t="s">
        <v>659</v>
      </c>
      <c r="B10" s="76">
        <v>0.1</v>
      </c>
      <c r="C10" s="62" t="s">
        <v>25</v>
      </c>
      <c r="D10" s="62" t="s">
        <v>0</v>
      </c>
      <c r="E10" s="73">
        <v>120.3</v>
      </c>
      <c r="F10" s="62">
        <v>28564</v>
      </c>
      <c r="G10" s="76">
        <v>0</v>
      </c>
      <c r="H10" s="76">
        <v>9</v>
      </c>
      <c r="I10" s="73">
        <v>100</v>
      </c>
      <c r="J10" s="63">
        <v>0</v>
      </c>
      <c r="K10" s="63">
        <v>0</v>
      </c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13187.715507783216</v>
      </c>
      <c r="M10" s="66">
        <f>IF(D10="Annual",VLOOKUP(H10,'NG AC'!$E$4:$I$43,4)*Food!G10,IF(D10="Winter",VLOOKUP(Food!H10,'NG AC'!$E$3:$I$43,5)*Food!G10,IF(D10="NA",0,0)))</f>
        <v>0</v>
      </c>
      <c r="N10" s="67">
        <f t="shared" si="0"/>
        <v>120.3</v>
      </c>
      <c r="O10" s="67">
        <f t="shared" si="1"/>
        <v>0</v>
      </c>
      <c r="P10" s="67">
        <f t="shared" si="2"/>
        <v>100</v>
      </c>
      <c r="Q10" s="67">
        <f t="shared" si="3"/>
        <v>0</v>
      </c>
      <c r="R10" s="68">
        <f>(L10+M10+(PV('NG AC'!$B$1,Food!H10,Food!K10)*-1)+Food!J10)/Food!E10</f>
        <v>109.6235703057624</v>
      </c>
      <c r="S10" s="68">
        <f t="shared" si="4"/>
        <v>119.88832279802922</v>
      </c>
      <c r="T10" s="69">
        <f t="shared" si="5"/>
        <v>2856.4</v>
      </c>
      <c r="U10" s="68">
        <f t="shared" si="6"/>
        <v>0</v>
      </c>
      <c r="V10" s="68">
        <f t="shared" si="7"/>
        <v>1318.7715507783216</v>
      </c>
      <c r="W10" s="68">
        <f t="shared" si="8"/>
        <v>0</v>
      </c>
      <c r="X10" s="67">
        <f t="shared" si="9"/>
        <v>12.030000000000001</v>
      </c>
      <c r="Y10" s="67">
        <f t="shared" si="10"/>
        <v>0</v>
      </c>
      <c r="Z10" s="67">
        <f t="shared" si="11"/>
        <v>10</v>
      </c>
      <c r="AA10" s="67">
        <f t="shared" si="12"/>
        <v>0</v>
      </c>
      <c r="AB10" s="63">
        <v>0</v>
      </c>
      <c r="AC10" s="67">
        <f t="shared" si="13"/>
        <v>0</v>
      </c>
      <c r="AD10" s="67">
        <f t="shared" si="14"/>
        <v>0</v>
      </c>
      <c r="AE10" s="67">
        <f t="shared" si="15"/>
        <v>0</v>
      </c>
      <c r="AF10" s="67">
        <f t="shared" si="16"/>
        <v>0</v>
      </c>
      <c r="AG10" s="67">
        <f t="shared" si="17"/>
        <v>0</v>
      </c>
      <c r="AH10" s="66">
        <f>-PV('NG AC'!$B$1,Food!H10,Food!K10)*Food!B10</f>
        <v>0</v>
      </c>
      <c r="AI10" s="67">
        <f t="shared" si="18"/>
        <v>0</v>
      </c>
      <c r="AJ10" s="67">
        <f t="shared" si="19"/>
        <v>0</v>
      </c>
      <c r="AK10" s="66">
        <f>B10*F10*H10*'Electric AC'!$BE$1</f>
        <v>1968.8632870909091</v>
      </c>
      <c r="AL10" s="67">
        <f>B10*G10*H10*'Electric AC'!$BE$33</f>
        <v>0</v>
      </c>
      <c r="AM10" s="67">
        <f>P10/F10</f>
        <v>3.5009102366615318E-3</v>
      </c>
      <c r="AN10" s="67" t="e">
        <f>Q10/G10</f>
        <v>#DIV/0!</v>
      </c>
      <c r="AO10" s="77"/>
      <c r="AP10" s="77"/>
      <c r="AQ10" s="77"/>
      <c r="BC10" s="78" t="s">
        <v>18</v>
      </c>
    </row>
    <row r="11" spans="1:55" x14ac:dyDescent="0.25">
      <c r="A11" s="146" t="s">
        <v>158</v>
      </c>
      <c r="B11" s="76">
        <v>0</v>
      </c>
      <c r="C11" s="62" t="s">
        <v>25</v>
      </c>
      <c r="D11" s="62" t="s">
        <v>0</v>
      </c>
      <c r="E11" s="73">
        <v>2489</v>
      </c>
      <c r="F11" s="62">
        <v>0</v>
      </c>
      <c r="G11" s="76">
        <v>779.91145600000004</v>
      </c>
      <c r="H11" s="76">
        <v>9</v>
      </c>
      <c r="I11" s="73">
        <v>1245</v>
      </c>
      <c r="J11" s="63">
        <v>0</v>
      </c>
      <c r="K11" s="63">
        <v>0</v>
      </c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AC'!$E$4:$I$43,4)*Food!G11,IF(D11="Winter",VLOOKUP(Food!H11,'NG AC'!$E$3:$I$43,5)*Food!G11,IF(D11="NA",0,0)))</f>
        <v>3343.0845957458514</v>
      </c>
      <c r="N11" s="67">
        <f t="shared" si="0"/>
        <v>0</v>
      </c>
      <c r="O11" s="67">
        <f t="shared" si="1"/>
        <v>2489</v>
      </c>
      <c r="P11" s="67">
        <f t="shared" si="2"/>
        <v>0</v>
      </c>
      <c r="Q11" s="67">
        <f t="shared" si="3"/>
        <v>1245</v>
      </c>
      <c r="R11" s="68">
        <f>(L11+M11+(PV('NG AC'!$B$1,Food!H11,Food!K11)*-1)+Food!J11)/Food!E11</f>
        <v>1.3431436704483131</v>
      </c>
      <c r="S11" s="68">
        <f t="shared" si="4"/>
        <v>2.4410986460356705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>
        <f t="shared" si="9"/>
        <v>0</v>
      </c>
      <c r="Y11" s="67">
        <f t="shared" si="10"/>
        <v>0</v>
      </c>
      <c r="Z11" s="67">
        <f t="shared" si="11"/>
        <v>0</v>
      </c>
      <c r="AA11" s="67">
        <f t="shared" si="12"/>
        <v>0</v>
      </c>
      <c r="AB11" s="63">
        <v>0</v>
      </c>
      <c r="AC11" s="67">
        <f t="shared" si="13"/>
        <v>0</v>
      </c>
      <c r="AD11" s="67">
        <f t="shared" si="14"/>
        <v>0</v>
      </c>
      <c r="AE11" s="67">
        <f t="shared" si="15"/>
        <v>0</v>
      </c>
      <c r="AF11" s="67">
        <f t="shared" si="16"/>
        <v>0</v>
      </c>
      <c r="AG11" s="67">
        <f t="shared" si="17"/>
        <v>0</v>
      </c>
      <c r="AH11" s="66">
        <f>-PV('NG AC'!$B$1,Food!H11,Food!K11)*Food!B11</f>
        <v>0</v>
      </c>
      <c r="AI11" s="67">
        <f t="shared" si="18"/>
        <v>0</v>
      </c>
      <c r="AJ11" s="67">
        <f t="shared" si="19"/>
        <v>0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>
        <f>Q11/G11</f>
        <v>1.5963350588351917</v>
      </c>
      <c r="AO11" s="77"/>
      <c r="AP11" s="77"/>
      <c r="AQ11" s="77"/>
      <c r="BC11" s="78" t="s">
        <v>19</v>
      </c>
    </row>
    <row r="12" spans="1:55" x14ac:dyDescent="0.25">
      <c r="A12" s="146" t="s">
        <v>660</v>
      </c>
      <c r="B12" s="76">
        <v>0.1</v>
      </c>
      <c r="C12" s="62" t="s">
        <v>25</v>
      </c>
      <c r="D12" s="62" t="s">
        <v>0</v>
      </c>
      <c r="E12" s="73">
        <v>236</v>
      </c>
      <c r="F12" s="62">
        <v>35659</v>
      </c>
      <c r="G12" s="76">
        <v>0</v>
      </c>
      <c r="H12" s="76">
        <v>9</v>
      </c>
      <c r="I12" s="73">
        <v>135</v>
      </c>
      <c r="J12" s="63">
        <v>0</v>
      </c>
      <c r="K12" s="63">
        <v>0</v>
      </c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16463.406640948106</v>
      </c>
      <c r="M12" s="66">
        <f>IF(D12="Annual",VLOOKUP(H12,'NG AC'!$E$4:$I$43,4)*Food!G12,IF(D12="Winter",VLOOKUP(Food!H12,'NG AC'!$E$3:$I$43,5)*Food!G12,IF(D12="NA",0,0)))</f>
        <v>0</v>
      </c>
      <c r="N12" s="67">
        <f t="shared" si="0"/>
        <v>236</v>
      </c>
      <c r="O12" s="67">
        <f t="shared" si="1"/>
        <v>0</v>
      </c>
      <c r="P12" s="67">
        <f t="shared" si="2"/>
        <v>135</v>
      </c>
      <c r="Q12" s="67">
        <f t="shared" si="3"/>
        <v>0</v>
      </c>
      <c r="R12" s="68">
        <f>(L12+M12+(PV('NG AC'!$B$1,Food!H12,Food!K12)*-1)+Food!J12)/Food!E12</f>
        <v>69.760197631136037</v>
      </c>
      <c r="S12" s="68">
        <f t="shared" si="4"/>
        <v>110.86469118483572</v>
      </c>
      <c r="T12" s="69">
        <f t="shared" si="5"/>
        <v>3565.9</v>
      </c>
      <c r="U12" s="68">
        <f t="shared" si="6"/>
        <v>0</v>
      </c>
      <c r="V12" s="68">
        <f t="shared" si="7"/>
        <v>1646.3406640948106</v>
      </c>
      <c r="W12" s="68">
        <f t="shared" si="8"/>
        <v>0</v>
      </c>
      <c r="X12" s="67">
        <f t="shared" si="9"/>
        <v>23.6</v>
      </c>
      <c r="Y12" s="67">
        <f t="shared" si="10"/>
        <v>0</v>
      </c>
      <c r="Z12" s="67">
        <f t="shared" si="11"/>
        <v>13.5</v>
      </c>
      <c r="AA12" s="67">
        <f t="shared" si="12"/>
        <v>0</v>
      </c>
      <c r="AB12" s="63">
        <v>0</v>
      </c>
      <c r="AC12" s="67">
        <f t="shared" si="13"/>
        <v>0</v>
      </c>
      <c r="AD12" s="67">
        <f t="shared" si="14"/>
        <v>0</v>
      </c>
      <c r="AE12" s="67">
        <f t="shared" si="15"/>
        <v>0</v>
      </c>
      <c r="AF12" s="67">
        <f t="shared" si="16"/>
        <v>0</v>
      </c>
      <c r="AG12" s="67">
        <f t="shared" si="17"/>
        <v>0</v>
      </c>
      <c r="AH12" s="66">
        <f>-PV('NG AC'!$B$1,Food!H12,Food!K12)*Food!B12</f>
        <v>0</v>
      </c>
      <c r="AI12" s="67">
        <f t="shared" si="18"/>
        <v>0</v>
      </c>
      <c r="AJ12" s="67">
        <f t="shared" si="19"/>
        <v>0</v>
      </c>
      <c r="AK12" s="66">
        <f>B12*F12*H12*'Electric AC'!$BE$1</f>
        <v>2457.9084145909092</v>
      </c>
      <c r="AL12" s="67">
        <f>B12*G12*H12*'Electric AC'!$BE$33</f>
        <v>0</v>
      </c>
      <c r="AM12" s="67">
        <f t="shared" si="20"/>
        <v>3.7858605120726883E-3</v>
      </c>
      <c r="AN12" s="67" t="e">
        <f t="shared" si="20"/>
        <v>#DIV/0!</v>
      </c>
      <c r="AO12" s="77"/>
      <c r="AP12" s="77"/>
      <c r="AQ12" s="77"/>
      <c r="BC12" s="78" t="s">
        <v>20</v>
      </c>
    </row>
    <row r="13" spans="1:55" x14ac:dyDescent="0.25">
      <c r="A13" s="146" t="s">
        <v>159</v>
      </c>
      <c r="B13" s="76">
        <v>0</v>
      </c>
      <c r="C13" s="62" t="s">
        <v>25</v>
      </c>
      <c r="D13" s="62" t="s">
        <v>0</v>
      </c>
      <c r="E13" s="73">
        <v>3111</v>
      </c>
      <c r="F13" s="62">
        <v>0</v>
      </c>
      <c r="G13" s="76">
        <v>973.6333360000001</v>
      </c>
      <c r="H13" s="76">
        <v>9</v>
      </c>
      <c r="I13" s="73">
        <v>1556</v>
      </c>
      <c r="J13" s="63">
        <v>0</v>
      </c>
      <c r="K13" s="63">
        <v>0</v>
      </c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AC'!$E$4:$I$43,4)*Food!G13,IF(D13="Winter",VLOOKUP(Food!H13,'NG AC'!$E$3:$I$43,5)*Food!G13,IF(D13="NA",0,0)))</f>
        <v>4173.4719787040094</v>
      </c>
      <c r="N13" s="67">
        <f t="shared" si="0"/>
        <v>0</v>
      </c>
      <c r="O13" s="67">
        <f t="shared" si="1"/>
        <v>3111</v>
      </c>
      <c r="P13" s="67">
        <f t="shared" si="2"/>
        <v>0</v>
      </c>
      <c r="Q13" s="67">
        <f t="shared" si="3"/>
        <v>1556</v>
      </c>
      <c r="R13" s="68">
        <f>(L13+M13+(PV('NG AC'!$B$1,Food!H13,Food!K13)*-1)+Food!J13)/Food!E13</f>
        <v>1.3415210474779844</v>
      </c>
      <c r="S13" s="68">
        <f t="shared" si="4"/>
        <v>2.4383453953634078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>
        <f t="shared" si="9"/>
        <v>0</v>
      </c>
      <c r="Y13" s="67">
        <f t="shared" si="10"/>
        <v>0</v>
      </c>
      <c r="Z13" s="67">
        <f t="shared" si="11"/>
        <v>0</v>
      </c>
      <c r="AA13" s="67">
        <f t="shared" si="12"/>
        <v>0</v>
      </c>
      <c r="AB13" s="63">
        <v>0</v>
      </c>
      <c r="AC13" s="67">
        <f t="shared" si="13"/>
        <v>0</v>
      </c>
      <c r="AD13" s="67">
        <f t="shared" si="14"/>
        <v>0</v>
      </c>
      <c r="AE13" s="67">
        <f t="shared" si="15"/>
        <v>0</v>
      </c>
      <c r="AF13" s="67">
        <f t="shared" si="16"/>
        <v>0</v>
      </c>
      <c r="AG13" s="67">
        <f t="shared" si="17"/>
        <v>0</v>
      </c>
      <c r="AH13" s="66">
        <f>-PV('NG AC'!$B$1,Food!H13,Food!K13)*Food!B13</f>
        <v>0</v>
      </c>
      <c r="AI13" s="67">
        <f t="shared" si="18"/>
        <v>0</v>
      </c>
      <c r="AJ13" s="67">
        <f t="shared" si="19"/>
        <v>0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>
        <f t="shared" si="20"/>
        <v>1.5981375559638806</v>
      </c>
      <c r="AO13" s="77"/>
      <c r="AP13" s="77"/>
      <c r="AQ13" s="77"/>
      <c r="BC13" s="78" t="s">
        <v>21</v>
      </c>
    </row>
    <row r="14" spans="1:55" x14ac:dyDescent="0.25">
      <c r="A14" s="146" t="s">
        <v>661</v>
      </c>
      <c r="B14" s="76">
        <v>0.1</v>
      </c>
      <c r="C14" s="62" t="s">
        <v>25</v>
      </c>
      <c r="D14" s="62" t="s">
        <v>0</v>
      </c>
      <c r="E14" s="73">
        <v>521.70000000000005</v>
      </c>
      <c r="F14" s="62">
        <v>42754</v>
      </c>
      <c r="G14" s="76">
        <v>0</v>
      </c>
      <c r="H14" s="76">
        <v>9</v>
      </c>
      <c r="I14" s="73">
        <v>160</v>
      </c>
      <c r="J14" s="63">
        <v>0</v>
      </c>
      <c r="K14" s="63">
        <v>0</v>
      </c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19739.097774112997</v>
      </c>
      <c r="M14" s="66">
        <f>IF(D14="Annual",VLOOKUP(H14,'NG AC'!$E$4:$I$43,4)*Food!G14,IF(D14="Winter",VLOOKUP(Food!H14,'NG AC'!$E$3:$I$43,5)*Food!G14,IF(D14="NA",0,0)))</f>
        <v>0</v>
      </c>
      <c r="N14" s="67">
        <f t="shared" si="0"/>
        <v>521.70000000000005</v>
      </c>
      <c r="O14" s="67">
        <f t="shared" si="1"/>
        <v>0</v>
      </c>
      <c r="P14" s="67">
        <f t="shared" si="2"/>
        <v>160</v>
      </c>
      <c r="Q14" s="67">
        <f t="shared" si="3"/>
        <v>0</v>
      </c>
      <c r="R14" s="68">
        <f>(L14+M14+(PV('NG AC'!$B$1,Food!H14,Food!K14)*-1)+Food!J14)/Food!E14</f>
        <v>37.836108441849717</v>
      </c>
      <c r="S14" s="68">
        <f t="shared" si="4"/>
        <v>112.15396462564202</v>
      </c>
      <c r="T14" s="69">
        <f t="shared" si="5"/>
        <v>4275.4000000000005</v>
      </c>
      <c r="U14" s="68">
        <f t="shared" si="6"/>
        <v>0</v>
      </c>
      <c r="V14" s="68">
        <f t="shared" si="7"/>
        <v>1973.9097774112997</v>
      </c>
      <c r="W14" s="68">
        <f t="shared" si="8"/>
        <v>0</v>
      </c>
      <c r="X14" s="67">
        <f t="shared" si="9"/>
        <v>52.170000000000009</v>
      </c>
      <c r="Y14" s="67">
        <f t="shared" si="10"/>
        <v>0</v>
      </c>
      <c r="Z14" s="67">
        <f t="shared" si="11"/>
        <v>16</v>
      </c>
      <c r="AA14" s="67">
        <f t="shared" si="12"/>
        <v>0</v>
      </c>
      <c r="AB14" s="63">
        <v>0</v>
      </c>
      <c r="AC14" s="67">
        <f t="shared" si="13"/>
        <v>0</v>
      </c>
      <c r="AD14" s="67">
        <f t="shared" si="14"/>
        <v>0</v>
      </c>
      <c r="AE14" s="67">
        <f t="shared" si="15"/>
        <v>0</v>
      </c>
      <c r="AF14" s="67">
        <f t="shared" si="16"/>
        <v>0</v>
      </c>
      <c r="AG14" s="67">
        <f t="shared" si="17"/>
        <v>0</v>
      </c>
      <c r="AH14" s="66">
        <f>-PV('NG AC'!$B$1,Food!H14,Food!K14)*Food!B14</f>
        <v>0</v>
      </c>
      <c r="AI14" s="67">
        <f t="shared" si="18"/>
        <v>0</v>
      </c>
      <c r="AJ14" s="67">
        <f t="shared" si="19"/>
        <v>0</v>
      </c>
      <c r="AK14" s="66">
        <f>B14*F14*H14*'Electric AC'!$BE$1</f>
        <v>2946.9535420909092</v>
      </c>
      <c r="AL14" s="67">
        <f>B14*G14*H14*'Electric AC'!$BE$33</f>
        <v>0</v>
      </c>
      <c r="AM14" s="67">
        <f t="shared" si="20"/>
        <v>3.7423398980212376E-3</v>
      </c>
      <c r="AN14" s="67" t="e">
        <f t="shared" si="20"/>
        <v>#DIV/0!</v>
      </c>
      <c r="AO14" s="77"/>
      <c r="AP14" s="77"/>
      <c r="AQ14" s="77"/>
      <c r="BC14" s="78" t="s">
        <v>22</v>
      </c>
    </row>
    <row r="15" spans="1:55" x14ac:dyDescent="0.25">
      <c r="A15" s="146" t="s">
        <v>160</v>
      </c>
      <c r="B15" s="76">
        <v>0</v>
      </c>
      <c r="C15" s="62" t="s">
        <v>25</v>
      </c>
      <c r="D15" s="62" t="s">
        <v>0</v>
      </c>
      <c r="E15" s="73">
        <v>3733</v>
      </c>
      <c r="F15" s="62">
        <v>0</v>
      </c>
      <c r="G15" s="76">
        <v>1167.3552159999999</v>
      </c>
      <c r="H15" s="76">
        <v>9</v>
      </c>
      <c r="I15" s="73">
        <v>1867</v>
      </c>
      <c r="J15" s="63">
        <v>0</v>
      </c>
      <c r="K15" s="63">
        <v>0</v>
      </c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AC'!$E$4:$I$43,4)*Food!G15,IF(D15="Winter",VLOOKUP(Food!H15,'NG AC'!$E$3:$I$43,5)*Food!G15,IF(D15="NA",0,0)))</f>
        <v>5003.8593616621656</v>
      </c>
      <c r="N15" s="67">
        <f t="shared" si="0"/>
        <v>0</v>
      </c>
      <c r="O15" s="67">
        <f t="shared" si="1"/>
        <v>3733</v>
      </c>
      <c r="P15" s="67">
        <f t="shared" si="2"/>
        <v>0</v>
      </c>
      <c r="Q15" s="67">
        <f t="shared" si="3"/>
        <v>1867</v>
      </c>
      <c r="R15" s="68">
        <f>(L15+M15+(PV('NG AC'!$B$1,Food!H15,Food!K15)*-1)+Food!J15)/Food!E15</f>
        <v>1.3404391539411105</v>
      </c>
      <c r="S15" s="68">
        <f t="shared" si="4"/>
        <v>2.4365094033511054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>
        <f t="shared" si="9"/>
        <v>0</v>
      </c>
      <c r="Y15" s="67">
        <f t="shared" si="10"/>
        <v>0</v>
      </c>
      <c r="Z15" s="67">
        <f t="shared" si="11"/>
        <v>0</v>
      </c>
      <c r="AA15" s="67">
        <f t="shared" si="12"/>
        <v>0</v>
      </c>
      <c r="AB15" s="63">
        <v>0</v>
      </c>
      <c r="AC15" s="67">
        <f t="shared" si="13"/>
        <v>0</v>
      </c>
      <c r="AD15" s="67">
        <f t="shared" si="14"/>
        <v>0</v>
      </c>
      <c r="AE15" s="67">
        <f t="shared" si="15"/>
        <v>0</v>
      </c>
      <c r="AF15" s="67">
        <f t="shared" si="16"/>
        <v>0</v>
      </c>
      <c r="AG15" s="67">
        <f t="shared" si="17"/>
        <v>0</v>
      </c>
      <c r="AH15" s="66">
        <f>-PV('NG AC'!$B$1,Food!H15,Food!K15)*Food!B15</f>
        <v>0</v>
      </c>
      <c r="AI15" s="67">
        <f t="shared" si="18"/>
        <v>0</v>
      </c>
      <c r="AJ15" s="67">
        <f t="shared" si="19"/>
        <v>0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>
        <f t="shared" si="20"/>
        <v>1.5993418065131599</v>
      </c>
      <c r="AO15" s="77"/>
      <c r="AP15" s="77"/>
      <c r="AQ15" s="77"/>
      <c r="BC15" s="78" t="s">
        <v>23</v>
      </c>
    </row>
    <row r="16" spans="1:55" x14ac:dyDescent="0.25">
      <c r="A16" s="146" t="s">
        <v>662</v>
      </c>
      <c r="B16" s="76">
        <v>0</v>
      </c>
      <c r="C16" s="62" t="s">
        <v>25</v>
      </c>
      <c r="D16" s="62" t="s">
        <v>0</v>
      </c>
      <c r="E16" s="73">
        <v>3572.63</v>
      </c>
      <c r="F16" s="62">
        <v>71333</v>
      </c>
      <c r="G16" s="76">
        <v>0</v>
      </c>
      <c r="H16" s="76">
        <v>9</v>
      </c>
      <c r="I16" s="73">
        <v>180</v>
      </c>
      <c r="J16" s="63">
        <v>0</v>
      </c>
      <c r="K16" s="63">
        <v>0</v>
      </c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32933.73863312912</v>
      </c>
      <c r="M16" s="66">
        <f>IF(D16="Annual",VLOOKUP(H16,'NG AC'!$E$4:$I$43,4)*Food!G16,IF(D16="Winter",VLOOKUP(Food!H16,'NG AC'!$E$3:$I$43,5)*Food!G16,IF(D16="NA",0,0)))</f>
        <v>0</v>
      </c>
      <c r="N16" s="67">
        <f t="shared" si="0"/>
        <v>3572.63</v>
      </c>
      <c r="O16" s="67">
        <f t="shared" si="1"/>
        <v>0</v>
      </c>
      <c r="P16" s="67">
        <f t="shared" si="2"/>
        <v>180</v>
      </c>
      <c r="Q16" s="67">
        <f t="shared" si="3"/>
        <v>0</v>
      </c>
      <c r="R16" s="68">
        <f>(L16+M16+(PV('NG AC'!$B$1,Food!H16,Food!K16)*-1)+Food!J16)/Food!E16</f>
        <v>9.2183457657605512</v>
      </c>
      <c r="S16" s="68">
        <f t="shared" si="4"/>
        <v>166.33201329863189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>
        <f t="shared" si="9"/>
        <v>0</v>
      </c>
      <c r="Y16" s="67">
        <f t="shared" si="10"/>
        <v>0</v>
      </c>
      <c r="Z16" s="67">
        <f t="shared" si="11"/>
        <v>0</v>
      </c>
      <c r="AA16" s="67">
        <f t="shared" si="12"/>
        <v>0</v>
      </c>
      <c r="AB16" s="63">
        <v>0</v>
      </c>
      <c r="AC16" s="67">
        <f t="shared" si="13"/>
        <v>0</v>
      </c>
      <c r="AD16" s="67">
        <f t="shared" si="14"/>
        <v>0</v>
      </c>
      <c r="AE16" s="67">
        <f t="shared" si="15"/>
        <v>0</v>
      </c>
      <c r="AF16" s="67">
        <f t="shared" si="16"/>
        <v>0</v>
      </c>
      <c r="AG16" s="67">
        <f t="shared" si="17"/>
        <v>0</v>
      </c>
      <c r="AH16" s="66">
        <f>-PV('NG AC'!$B$1,Food!H16,Food!K16)*Food!B16</f>
        <v>0</v>
      </c>
      <c r="AI16" s="67">
        <f t="shared" si="18"/>
        <v>0</v>
      </c>
      <c r="AJ16" s="67">
        <f t="shared" si="19"/>
        <v>0</v>
      </c>
      <c r="AK16" s="66">
        <f>B16*F16*H16*'Electric AC'!$BE$1</f>
        <v>0</v>
      </c>
      <c r="AL16" s="67">
        <f>B16*G16*H16*'Electric AC'!$BE$33</f>
        <v>0</v>
      </c>
      <c r="AM16" s="67">
        <f t="shared" si="20"/>
        <v>2.5233762774592404E-3</v>
      </c>
      <c r="AN16" s="67" t="e">
        <f t="shared" si="20"/>
        <v>#DIV/0!</v>
      </c>
      <c r="AO16" s="77"/>
      <c r="AP16" s="77"/>
      <c r="AQ16" s="77"/>
      <c r="BC16" s="78" t="s">
        <v>24</v>
      </c>
    </row>
    <row r="17" spans="1:55" x14ac:dyDescent="0.25">
      <c r="A17" s="146" t="s">
        <v>161</v>
      </c>
      <c r="B17" s="76">
        <v>0</v>
      </c>
      <c r="C17" s="62" t="s">
        <v>25</v>
      </c>
      <c r="D17" s="62" t="s">
        <v>0</v>
      </c>
      <c r="E17" s="73">
        <v>4287.1559999999999</v>
      </c>
      <c r="F17" s="62">
        <v>0</v>
      </c>
      <c r="G17" s="76">
        <v>3043.2441125</v>
      </c>
      <c r="H17" s="76">
        <v>9</v>
      </c>
      <c r="I17" s="73">
        <v>2144</v>
      </c>
      <c r="J17" s="63">
        <v>0</v>
      </c>
      <c r="K17" s="63">
        <v>0</v>
      </c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AC'!$E$4:$I$43,4)*Food!G17,IF(D17="Winter",VLOOKUP(Food!H17,'NG AC'!$E$3:$I$43,5)*Food!G17,IF(D17="NA",0,0)))</f>
        <v>13044.843020735168</v>
      </c>
      <c r="N17" s="67">
        <f t="shared" si="0"/>
        <v>0</v>
      </c>
      <c r="O17" s="67">
        <f t="shared" si="1"/>
        <v>4287.1559999999999</v>
      </c>
      <c r="P17" s="67">
        <f t="shared" si="2"/>
        <v>0</v>
      </c>
      <c r="Q17" s="67">
        <f t="shared" si="3"/>
        <v>2144</v>
      </c>
      <c r="R17" s="68">
        <f>(L17+M17+(PV('NG AC'!$B$1,Food!H17,Food!K17)*-1)+Food!J17)/Food!E17</f>
        <v>3.0427731159619964</v>
      </c>
      <c r="S17" s="68">
        <f t="shared" si="4"/>
        <v>5.5312258398639615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>
        <f t="shared" si="9"/>
        <v>0</v>
      </c>
      <c r="Y17" s="67">
        <f t="shared" si="10"/>
        <v>0</v>
      </c>
      <c r="Z17" s="67">
        <f t="shared" si="11"/>
        <v>0</v>
      </c>
      <c r="AA17" s="67">
        <f t="shared" si="12"/>
        <v>0</v>
      </c>
      <c r="AB17" s="63">
        <v>0</v>
      </c>
      <c r="AC17" s="67">
        <f t="shared" si="13"/>
        <v>0</v>
      </c>
      <c r="AD17" s="67">
        <f t="shared" si="14"/>
        <v>0</v>
      </c>
      <c r="AE17" s="67">
        <f t="shared" si="15"/>
        <v>0</v>
      </c>
      <c r="AF17" s="67">
        <f t="shared" si="16"/>
        <v>0</v>
      </c>
      <c r="AG17" s="67">
        <f t="shared" si="17"/>
        <v>0</v>
      </c>
      <c r="AH17" s="66">
        <f>-PV('NG AC'!$B$1,Food!H17,Food!K17)*Food!B17</f>
        <v>0</v>
      </c>
      <c r="AI17" s="67">
        <f t="shared" si="18"/>
        <v>0</v>
      </c>
      <c r="AJ17" s="67">
        <f t="shared" si="19"/>
        <v>0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>
        <f t="shared" si="20"/>
        <v>0.70451134405998128</v>
      </c>
      <c r="AO17" s="77"/>
      <c r="AP17" s="77"/>
      <c r="AQ17" s="77"/>
      <c r="BC17" s="78" t="s">
        <v>25</v>
      </c>
    </row>
    <row r="18" spans="1:55" x14ac:dyDescent="0.25">
      <c r="A18" s="146" t="s">
        <v>663</v>
      </c>
      <c r="B18" s="62">
        <v>1</v>
      </c>
      <c r="C18" s="62" t="s">
        <v>25</v>
      </c>
      <c r="D18" s="62" t="s">
        <v>0</v>
      </c>
      <c r="E18" s="63">
        <v>389.28</v>
      </c>
      <c r="F18" s="62">
        <v>17877</v>
      </c>
      <c r="G18" s="62">
        <v>0</v>
      </c>
      <c r="H18" s="62">
        <v>10</v>
      </c>
      <c r="I18" s="63">
        <v>1000</v>
      </c>
      <c r="J18" s="63">
        <v>0</v>
      </c>
      <c r="K18" s="63">
        <v>0</v>
      </c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9198.4712646182925</v>
      </c>
      <c r="M18" s="66">
        <f>IF(D18="Annual",VLOOKUP(H18,'NG AC'!$E$4:$I$43,4)*Food!G18,IF(D18="Winter",VLOOKUP(Food!H18,'NG AC'!$E$3:$I$43,5)*Food!G18,IF(D18="NA",0,0)))</f>
        <v>0</v>
      </c>
      <c r="N18" s="67">
        <f t="shared" si="0"/>
        <v>389.28</v>
      </c>
      <c r="O18" s="67">
        <f t="shared" si="1"/>
        <v>0</v>
      </c>
      <c r="P18" s="67">
        <f t="shared" si="2"/>
        <v>1000</v>
      </c>
      <c r="Q18" s="67">
        <f t="shared" si="3"/>
        <v>0</v>
      </c>
      <c r="R18" s="68">
        <f>(L18+M18+(PV('NG AC'!$B$1,Food!H18,Food!K18)*-1)+Food!J18)/Food!E18</f>
        <v>23.629447350540211</v>
      </c>
      <c r="S18" s="68">
        <f t="shared" si="4"/>
        <v>8.3622466041984467</v>
      </c>
      <c r="T18" s="69">
        <f t="shared" si="5"/>
        <v>17877</v>
      </c>
      <c r="U18" s="68">
        <f t="shared" si="6"/>
        <v>0</v>
      </c>
      <c r="V18" s="68">
        <f t="shared" si="7"/>
        <v>9198.4712646182925</v>
      </c>
      <c r="W18" s="68">
        <f t="shared" si="8"/>
        <v>0</v>
      </c>
      <c r="X18" s="67">
        <f t="shared" si="9"/>
        <v>389.28</v>
      </c>
      <c r="Y18" s="67">
        <f t="shared" si="10"/>
        <v>0</v>
      </c>
      <c r="Z18" s="67">
        <f t="shared" si="11"/>
        <v>1000</v>
      </c>
      <c r="AA18" s="67">
        <f t="shared" si="12"/>
        <v>0</v>
      </c>
      <c r="AB18" s="63">
        <v>0</v>
      </c>
      <c r="AC18" s="67">
        <f t="shared" si="13"/>
        <v>0</v>
      </c>
      <c r="AD18" s="67">
        <f t="shared" si="14"/>
        <v>0</v>
      </c>
      <c r="AE18" s="67">
        <f t="shared" si="15"/>
        <v>0</v>
      </c>
      <c r="AF18" s="67">
        <f t="shared" si="16"/>
        <v>0</v>
      </c>
      <c r="AG18" s="67">
        <f t="shared" si="17"/>
        <v>0</v>
      </c>
      <c r="AH18" s="66">
        <f>-PV('NG AC'!$B$1,Food!H18,Food!K18)*Food!B18</f>
        <v>0</v>
      </c>
      <c r="AI18" s="67">
        <f t="shared" si="18"/>
        <v>0</v>
      </c>
      <c r="AJ18" s="67">
        <f t="shared" si="19"/>
        <v>0</v>
      </c>
      <c r="AK18" s="66">
        <f>B18*F18*H18*'Electric AC'!$BE$1</f>
        <v>13691.425486363634</v>
      </c>
      <c r="AL18" s="67">
        <f>B18*G18*H18*'Electric AC'!$BE$33</f>
        <v>0</v>
      </c>
      <c r="AM18" s="67">
        <f t="shared" si="20"/>
        <v>5.5937797169547464E-2</v>
      </c>
      <c r="AN18" s="67" t="e">
        <f t="shared" si="20"/>
        <v>#DIV/0!</v>
      </c>
      <c r="AO18" s="77"/>
      <c r="AP18" s="77"/>
      <c r="AQ18" s="77"/>
      <c r="BC18" s="78" t="s">
        <v>26</v>
      </c>
    </row>
    <row r="19" spans="1:55" x14ac:dyDescent="0.25">
      <c r="A19" s="146" t="s">
        <v>162</v>
      </c>
      <c r="B19" s="62">
        <v>0</v>
      </c>
      <c r="C19" s="62" t="s">
        <v>25</v>
      </c>
      <c r="D19" s="62" t="s">
        <v>0</v>
      </c>
      <c r="E19" s="63">
        <v>5717</v>
      </c>
      <c r="F19" s="62"/>
      <c r="G19" s="62">
        <v>500</v>
      </c>
      <c r="H19" s="62">
        <v>10</v>
      </c>
      <c r="I19" s="63">
        <v>1150</v>
      </c>
      <c r="J19" s="63">
        <v>0</v>
      </c>
      <c r="K19" s="63">
        <v>0</v>
      </c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AC'!$E$4:$I$43,4)*Food!G19,IF(D19="Winter",VLOOKUP(Food!H19,'NG AC'!$E$3:$I$43,5)*Food!G19,IF(D19="NA",0,0)))</f>
        <v>2353.0572138792395</v>
      </c>
      <c r="N19" s="67">
        <f t="shared" si="0"/>
        <v>0</v>
      </c>
      <c r="O19" s="67">
        <f t="shared" si="1"/>
        <v>5717</v>
      </c>
      <c r="P19" s="67">
        <f t="shared" si="2"/>
        <v>0</v>
      </c>
      <c r="Q19" s="67">
        <f t="shared" si="3"/>
        <v>1150</v>
      </c>
      <c r="R19" s="68">
        <f>(L19+M19+(PV('NG AC'!$B$1,Food!H19,Food!K19)*-1)+Food!J19)/Food!E19</f>
        <v>0.41158950741284583</v>
      </c>
      <c r="S19" s="68">
        <f t="shared" si="4"/>
        <v>1.8601242797464341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>
        <f t="shared" si="9"/>
        <v>0</v>
      </c>
      <c r="Y19" s="67">
        <f t="shared" si="10"/>
        <v>0</v>
      </c>
      <c r="Z19" s="67">
        <f t="shared" si="11"/>
        <v>0</v>
      </c>
      <c r="AA19" s="67">
        <f t="shared" si="12"/>
        <v>0</v>
      </c>
      <c r="AB19" s="63">
        <v>0</v>
      </c>
      <c r="AC19" s="67">
        <f t="shared" si="13"/>
        <v>0</v>
      </c>
      <c r="AD19" s="67">
        <f t="shared" si="14"/>
        <v>0</v>
      </c>
      <c r="AE19" s="67">
        <f t="shared" si="15"/>
        <v>0</v>
      </c>
      <c r="AF19" s="67">
        <f t="shared" si="16"/>
        <v>0</v>
      </c>
      <c r="AG19" s="67">
        <f t="shared" si="17"/>
        <v>0</v>
      </c>
      <c r="AH19" s="66">
        <f>-PV('NG AC'!$B$1,Food!H19,Food!K19)*Food!B19</f>
        <v>0</v>
      </c>
      <c r="AI19" s="67">
        <f t="shared" si="18"/>
        <v>0</v>
      </c>
      <c r="AJ19" s="67">
        <f t="shared" si="19"/>
        <v>0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>
        <f t="shared" si="20"/>
        <v>2.2999999999999998</v>
      </c>
      <c r="AO19" s="77"/>
      <c r="AP19" s="77"/>
      <c r="AQ19" s="77"/>
      <c r="BC19" s="78" t="s">
        <v>27</v>
      </c>
    </row>
    <row r="20" spans="1:55" x14ac:dyDescent="0.25">
      <c r="A20" s="146" t="s">
        <v>664</v>
      </c>
      <c r="B20" s="62">
        <v>0.1</v>
      </c>
      <c r="C20" s="62" t="s">
        <v>25</v>
      </c>
      <c r="D20" s="62" t="s">
        <v>0</v>
      </c>
      <c r="E20" s="63">
        <v>1424.8</v>
      </c>
      <c r="F20" s="62">
        <v>12990</v>
      </c>
      <c r="G20" s="62">
        <v>0</v>
      </c>
      <c r="H20" s="62">
        <v>10</v>
      </c>
      <c r="I20" s="63">
        <v>995</v>
      </c>
      <c r="J20" s="63">
        <v>0</v>
      </c>
      <c r="K20" s="63">
        <v>0</v>
      </c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6683.9034361129734</v>
      </c>
      <c r="M20" s="66">
        <f>IF(D20="Annual",VLOOKUP(H20,'NG AC'!$E$4:$I$43,4)*Food!G20,IF(D20="Winter",VLOOKUP(Food!H20,'NG AC'!$E$3:$I$43,5)*Food!G20,IF(D20="NA",0,0)))</f>
        <v>0</v>
      </c>
      <c r="N20" s="67">
        <f t="shared" si="0"/>
        <v>1424.8</v>
      </c>
      <c r="O20" s="67">
        <f t="shared" si="1"/>
        <v>0</v>
      </c>
      <c r="P20" s="67">
        <f t="shared" si="2"/>
        <v>995</v>
      </c>
      <c r="Q20" s="67">
        <f t="shared" si="3"/>
        <v>0</v>
      </c>
      <c r="R20" s="68">
        <f>(L20+M20+(PV('NG AC'!$B$1,Food!H20,Food!K20)*-1)+Food!J20)/Food!E20</f>
        <v>4.6911169540377413</v>
      </c>
      <c r="S20" s="68">
        <f t="shared" si="4"/>
        <v>6.1068099005143655</v>
      </c>
      <c r="T20" s="69">
        <f t="shared" si="5"/>
        <v>1299</v>
      </c>
      <c r="U20" s="68">
        <f t="shared" si="6"/>
        <v>0</v>
      </c>
      <c r="V20" s="68">
        <f t="shared" si="7"/>
        <v>668.39034361129734</v>
      </c>
      <c r="W20" s="68">
        <f t="shared" si="8"/>
        <v>0</v>
      </c>
      <c r="X20" s="67">
        <f t="shared" si="9"/>
        <v>142.47999999999999</v>
      </c>
      <c r="Y20" s="67">
        <f t="shared" si="10"/>
        <v>0</v>
      </c>
      <c r="Z20" s="67">
        <f t="shared" si="11"/>
        <v>99.5</v>
      </c>
      <c r="AA20" s="67">
        <f t="shared" si="12"/>
        <v>0</v>
      </c>
      <c r="AB20" s="63">
        <v>0</v>
      </c>
      <c r="AC20" s="67">
        <f t="shared" si="13"/>
        <v>0</v>
      </c>
      <c r="AD20" s="67">
        <f t="shared" si="14"/>
        <v>0</v>
      </c>
      <c r="AE20" s="67">
        <f t="shared" si="15"/>
        <v>0</v>
      </c>
      <c r="AF20" s="67">
        <f t="shared" si="16"/>
        <v>0</v>
      </c>
      <c r="AG20" s="67">
        <f t="shared" si="17"/>
        <v>0</v>
      </c>
      <c r="AH20" s="66">
        <f>-PV('NG AC'!$B$1,Food!H20,Food!K20)*Food!B20</f>
        <v>0</v>
      </c>
      <c r="AI20" s="67">
        <f t="shared" si="18"/>
        <v>0</v>
      </c>
      <c r="AJ20" s="67">
        <f t="shared" si="19"/>
        <v>0</v>
      </c>
      <c r="AK20" s="66">
        <f>B20*F20*H20*'Electric AC'!$BE$1</f>
        <v>994.86276818181807</v>
      </c>
      <c r="AL20" s="67">
        <f>B20*G20*H20*'Electric AC'!$BE$33</f>
        <v>0</v>
      </c>
      <c r="AM20" s="67">
        <f t="shared" si="20"/>
        <v>7.6597382602001537E-2</v>
      </c>
      <c r="AN20" s="67" t="e">
        <f t="shared" si="20"/>
        <v>#DIV/0!</v>
      </c>
      <c r="AO20" s="77"/>
      <c r="AP20" s="77"/>
      <c r="AQ20" s="77"/>
      <c r="BC20" s="78" t="s">
        <v>28</v>
      </c>
    </row>
    <row r="21" spans="1:55" x14ac:dyDescent="0.25">
      <c r="A21" s="146" t="s">
        <v>163</v>
      </c>
      <c r="B21" s="62">
        <v>0</v>
      </c>
      <c r="C21" s="62" t="s">
        <v>25</v>
      </c>
      <c r="D21" s="62" t="s">
        <v>0</v>
      </c>
      <c r="E21" s="63">
        <v>5717</v>
      </c>
      <c r="F21" s="62"/>
      <c r="G21" s="62">
        <v>403</v>
      </c>
      <c r="H21" s="62">
        <v>10</v>
      </c>
      <c r="I21" s="63">
        <v>927</v>
      </c>
      <c r="J21" s="63">
        <v>0</v>
      </c>
      <c r="K21" s="63">
        <v>0</v>
      </c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AC'!$E$4:$I$43,4)*Food!G21,IF(D21="Winter",VLOOKUP(Food!H21,'NG AC'!$E$3:$I$43,5)*Food!G21,IF(D21="NA",0,0)))</f>
        <v>1896.5641143866669</v>
      </c>
      <c r="N21" s="67">
        <f t="shared" si="0"/>
        <v>0</v>
      </c>
      <c r="O21" s="67">
        <f t="shared" si="1"/>
        <v>5717</v>
      </c>
      <c r="P21" s="67">
        <f t="shared" si="2"/>
        <v>0</v>
      </c>
      <c r="Q21" s="67">
        <f t="shared" si="3"/>
        <v>927</v>
      </c>
      <c r="R21" s="68">
        <f>(L21+M21+(PV('NG AC'!$B$1,Food!H21,Food!K21)*-1)+Food!J21)/Food!E21</f>
        <v>0.33174114297475371</v>
      </c>
      <c r="S21" s="68">
        <f t="shared" si="4"/>
        <v>1.8599236190905821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>
        <f t="shared" si="9"/>
        <v>0</v>
      </c>
      <c r="Y21" s="67">
        <f t="shared" si="10"/>
        <v>0</v>
      </c>
      <c r="Z21" s="67">
        <f t="shared" si="11"/>
        <v>0</v>
      </c>
      <c r="AA21" s="67">
        <f t="shared" si="12"/>
        <v>0</v>
      </c>
      <c r="AB21" s="63">
        <v>0</v>
      </c>
      <c r="AC21" s="67">
        <f t="shared" si="13"/>
        <v>0</v>
      </c>
      <c r="AD21" s="67">
        <f t="shared" si="14"/>
        <v>0</v>
      </c>
      <c r="AE21" s="67">
        <f t="shared" si="15"/>
        <v>0</v>
      </c>
      <c r="AF21" s="67">
        <f t="shared" si="16"/>
        <v>0</v>
      </c>
      <c r="AG21" s="67">
        <f t="shared" si="17"/>
        <v>0</v>
      </c>
      <c r="AH21" s="66">
        <f>-PV('NG AC'!$B$1,Food!H21,Food!K21)*Food!B21</f>
        <v>0</v>
      </c>
      <c r="AI21" s="67">
        <f t="shared" si="18"/>
        <v>0</v>
      </c>
      <c r="AJ21" s="67">
        <f t="shared" si="19"/>
        <v>0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>
        <f t="shared" si="20"/>
        <v>2.3002481389578162</v>
      </c>
      <c r="AO21" s="77"/>
      <c r="AP21" s="77"/>
      <c r="AQ21" s="77"/>
      <c r="BC21" s="78" t="s">
        <v>29</v>
      </c>
    </row>
    <row r="22" spans="1:55" x14ac:dyDescent="0.25">
      <c r="A22" s="146" t="s">
        <v>665</v>
      </c>
      <c r="B22" s="62">
        <v>0.1</v>
      </c>
      <c r="C22" s="62" t="s">
        <v>25</v>
      </c>
      <c r="D22" s="62" t="s">
        <v>0</v>
      </c>
      <c r="E22" s="63">
        <v>901</v>
      </c>
      <c r="F22" s="62">
        <v>1661</v>
      </c>
      <c r="G22" s="62"/>
      <c r="H22" s="62">
        <v>10</v>
      </c>
      <c r="I22" s="63">
        <v>330</v>
      </c>
      <c r="J22" s="63"/>
      <c r="K22" s="63">
        <v>0</v>
      </c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854.654627204284</v>
      </c>
      <c r="M22" s="66">
        <f>IF(D22="Annual",VLOOKUP(H22,'NG AC'!$E$4:$I$43,4)*Food!G22,IF(D22="Winter",VLOOKUP(Food!H22,'NG AC'!$E$3:$I$43,5)*Food!G22,IF(D22="NA",0,0)))</f>
        <v>0</v>
      </c>
      <c r="N22" s="67">
        <f t="shared" si="0"/>
        <v>901</v>
      </c>
      <c r="O22" s="67">
        <f t="shared" si="1"/>
        <v>0</v>
      </c>
      <c r="P22" s="67">
        <f t="shared" si="2"/>
        <v>330</v>
      </c>
      <c r="Q22" s="67">
        <f t="shared" si="3"/>
        <v>0</v>
      </c>
      <c r="R22" s="68">
        <f>(L22+M22+(PV('NG AC'!$B$1,Food!H22,Food!K22)*-1)+Food!J22)/Food!E22</f>
        <v>0.94856229434437733</v>
      </c>
      <c r="S22" s="68">
        <f t="shared" si="4"/>
        <v>2.3544204606178618</v>
      </c>
      <c r="T22" s="69">
        <f t="shared" si="5"/>
        <v>166.10000000000002</v>
      </c>
      <c r="U22" s="68">
        <f t="shared" si="6"/>
        <v>0</v>
      </c>
      <c r="V22" s="68">
        <f t="shared" si="7"/>
        <v>85.465462720428405</v>
      </c>
      <c r="W22" s="68">
        <f t="shared" si="8"/>
        <v>0</v>
      </c>
      <c r="X22" s="67">
        <f t="shared" si="9"/>
        <v>90.100000000000009</v>
      </c>
      <c r="Y22" s="67">
        <f t="shared" si="10"/>
        <v>0</v>
      </c>
      <c r="Z22" s="67">
        <f t="shared" si="11"/>
        <v>33</v>
      </c>
      <c r="AA22" s="67">
        <f t="shared" si="12"/>
        <v>0</v>
      </c>
      <c r="AB22" s="63">
        <v>0</v>
      </c>
      <c r="AC22" s="67">
        <f t="shared" si="13"/>
        <v>0</v>
      </c>
      <c r="AD22" s="67">
        <f t="shared" si="14"/>
        <v>0</v>
      </c>
      <c r="AE22" s="67">
        <f t="shared" si="15"/>
        <v>0</v>
      </c>
      <c r="AF22" s="67">
        <f t="shared" si="16"/>
        <v>0</v>
      </c>
      <c r="AG22" s="67">
        <f t="shared" si="17"/>
        <v>0</v>
      </c>
      <c r="AH22" s="66">
        <f>-PV('NG AC'!$B$1,Food!H22,Food!K22)*Food!B22</f>
        <v>0</v>
      </c>
      <c r="AI22" s="67">
        <f t="shared" si="18"/>
        <v>0</v>
      </c>
      <c r="AJ22" s="67">
        <f t="shared" si="19"/>
        <v>0</v>
      </c>
      <c r="AK22" s="66">
        <f>B22*F22*H22*'Electric AC'!$BE$1</f>
        <v>127.210705</v>
      </c>
      <c r="AL22" s="67">
        <f>B22*G22*H22*'Electric AC'!$BE$33</f>
        <v>0</v>
      </c>
      <c r="AM22" s="67">
        <f t="shared" si="20"/>
        <v>0.19867549668874171</v>
      </c>
      <c r="AN22" s="67" t="e">
        <f t="shared" si="20"/>
        <v>#DIV/0!</v>
      </c>
      <c r="AO22" s="77"/>
      <c r="AP22" s="77"/>
      <c r="AQ22" s="77"/>
      <c r="BC22" s="78" t="s">
        <v>30</v>
      </c>
    </row>
    <row r="23" spans="1:55" x14ac:dyDescent="0.25">
      <c r="A23" s="146" t="s">
        <v>666</v>
      </c>
      <c r="B23" s="62">
        <v>1</v>
      </c>
      <c r="C23" s="62" t="s">
        <v>25</v>
      </c>
      <c r="D23" s="62" t="s">
        <v>0</v>
      </c>
      <c r="E23" s="63">
        <v>710</v>
      </c>
      <c r="F23" s="62">
        <v>1683</v>
      </c>
      <c r="G23" s="62"/>
      <c r="H23" s="62">
        <v>10</v>
      </c>
      <c r="I23" s="63">
        <v>270</v>
      </c>
      <c r="J23" s="63"/>
      <c r="K23" s="63">
        <v>0</v>
      </c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865.97455604142681</v>
      </c>
      <c r="M23" s="66">
        <f>IF(D23="Annual",VLOOKUP(H23,'NG AC'!$E$4:$I$43,4)*Food!G23,IF(D23="Winter",VLOOKUP(Food!H23,'NG AC'!$E$3:$I$43,5)*Food!G23,IF(D23="NA",0,0)))</f>
        <v>0</v>
      </c>
      <c r="N23" s="67">
        <f t="shared" si="0"/>
        <v>710</v>
      </c>
      <c r="O23" s="67">
        <f t="shared" si="1"/>
        <v>0</v>
      </c>
      <c r="P23" s="67">
        <f t="shared" si="2"/>
        <v>270</v>
      </c>
      <c r="Q23" s="67">
        <f t="shared" si="3"/>
        <v>0</v>
      </c>
      <c r="R23" s="68">
        <f>(L23+M23+(PV('NG AC'!$B$1,Food!H23,Food!K23)*-1)+Food!J23)/Food!E23</f>
        <v>1.2196824732977842</v>
      </c>
      <c r="S23" s="68">
        <f t="shared" si="4"/>
        <v>2.9157392459307299</v>
      </c>
      <c r="T23" s="69">
        <f t="shared" si="5"/>
        <v>1683</v>
      </c>
      <c r="U23" s="68">
        <f t="shared" si="6"/>
        <v>0</v>
      </c>
      <c r="V23" s="68">
        <f t="shared" si="7"/>
        <v>865.97455604142681</v>
      </c>
      <c r="W23" s="68">
        <f t="shared" si="8"/>
        <v>0</v>
      </c>
      <c r="X23" s="67">
        <f t="shared" si="9"/>
        <v>710</v>
      </c>
      <c r="Y23" s="67">
        <f t="shared" si="10"/>
        <v>0</v>
      </c>
      <c r="Z23" s="67">
        <f t="shared" si="11"/>
        <v>270</v>
      </c>
      <c r="AA23" s="67">
        <f t="shared" si="12"/>
        <v>0</v>
      </c>
      <c r="AB23" s="63">
        <v>0</v>
      </c>
      <c r="AC23" s="67">
        <f t="shared" si="13"/>
        <v>0</v>
      </c>
      <c r="AD23" s="67">
        <f t="shared" si="14"/>
        <v>0</v>
      </c>
      <c r="AE23" s="67">
        <f t="shared" si="15"/>
        <v>0</v>
      </c>
      <c r="AF23" s="67">
        <f t="shared" si="16"/>
        <v>0</v>
      </c>
      <c r="AG23" s="67">
        <f t="shared" si="17"/>
        <v>0</v>
      </c>
      <c r="AH23" s="66">
        <f>-PV('NG AC'!$B$1,Food!H23,Food!K23)*Food!B23</f>
        <v>0</v>
      </c>
      <c r="AI23" s="67">
        <f t="shared" si="18"/>
        <v>0</v>
      </c>
      <c r="AJ23" s="67">
        <f t="shared" si="19"/>
        <v>0</v>
      </c>
      <c r="AK23" s="66">
        <f>B23*F23*H23*'Electric AC'!$BE$1</f>
        <v>1288.9561499999998</v>
      </c>
      <c r="AL23" s="67">
        <f>B23*G23*H23*'Electric AC'!$BE$33</f>
        <v>0</v>
      </c>
      <c r="AM23" s="67">
        <f t="shared" si="20"/>
        <v>0.16042780748663102</v>
      </c>
      <c r="AN23" s="67" t="e">
        <f t="shared" si="20"/>
        <v>#DIV/0!</v>
      </c>
      <c r="AO23" s="77"/>
      <c r="AP23" s="77"/>
      <c r="AQ23" s="77"/>
      <c r="BC23" s="78"/>
    </row>
    <row r="24" spans="1:55" x14ac:dyDescent="0.25">
      <c r="A24" s="146" t="s">
        <v>164</v>
      </c>
      <c r="B24" s="62">
        <v>0</v>
      </c>
      <c r="C24" s="62" t="s">
        <v>25</v>
      </c>
      <c r="D24" s="62" t="s">
        <v>0</v>
      </c>
      <c r="E24" s="63">
        <v>1886</v>
      </c>
      <c r="F24" s="62"/>
      <c r="G24" s="62">
        <v>323</v>
      </c>
      <c r="H24" s="62">
        <v>12</v>
      </c>
      <c r="I24" s="63">
        <v>743</v>
      </c>
      <c r="J24" s="63"/>
      <c r="K24" s="63">
        <v>0</v>
      </c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AC'!$E$4:$I$43,4)*Food!G24,IF(D24="Winter",VLOOKUP(Food!H24,'NG AC'!$E$3:$I$43,5)*Food!G24,IF(D24="NA",0,0)))</f>
        <v>1790.6266576718638</v>
      </c>
      <c r="N24" s="67">
        <f t="shared" si="0"/>
        <v>0</v>
      </c>
      <c r="O24" s="67">
        <f t="shared" si="1"/>
        <v>1886</v>
      </c>
      <c r="P24" s="67">
        <f t="shared" si="2"/>
        <v>0</v>
      </c>
      <c r="Q24" s="67">
        <f t="shared" si="3"/>
        <v>743</v>
      </c>
      <c r="R24" s="68">
        <f>(L24+M24+(PV('NG AC'!$B$1,Food!H24,Food!K24)*-1)+Food!J24)/Food!E24</f>
        <v>0.94943088953969446</v>
      </c>
      <c r="S24" s="68">
        <f t="shared" si="4"/>
        <v>2.1909050014338232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>
        <f t="shared" si="9"/>
        <v>0</v>
      </c>
      <c r="Y24" s="67">
        <f t="shared" si="10"/>
        <v>0</v>
      </c>
      <c r="Z24" s="67">
        <f t="shared" si="11"/>
        <v>0</v>
      </c>
      <c r="AA24" s="67">
        <f t="shared" si="12"/>
        <v>0</v>
      </c>
      <c r="AB24" s="63">
        <v>0</v>
      </c>
      <c r="AC24" s="67">
        <f t="shared" si="13"/>
        <v>0</v>
      </c>
      <c r="AD24" s="67">
        <f t="shared" si="14"/>
        <v>0</v>
      </c>
      <c r="AE24" s="67">
        <f t="shared" si="15"/>
        <v>0</v>
      </c>
      <c r="AF24" s="67">
        <f t="shared" si="16"/>
        <v>0</v>
      </c>
      <c r="AG24" s="67">
        <f t="shared" si="17"/>
        <v>0</v>
      </c>
      <c r="AH24" s="66">
        <f>-PV('NG AC'!$B$1,Food!H24,Food!K24)*Food!B24</f>
        <v>0</v>
      </c>
      <c r="AI24" s="67">
        <f t="shared" si="18"/>
        <v>0</v>
      </c>
      <c r="AJ24" s="67">
        <f t="shared" si="19"/>
        <v>0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>
        <f t="shared" si="20"/>
        <v>2.3003095975232197</v>
      </c>
      <c r="AO24" s="77"/>
      <c r="AP24" s="77"/>
      <c r="AQ24" s="77"/>
      <c r="BC24" s="78" t="s">
        <v>0</v>
      </c>
    </row>
    <row r="25" spans="1:55" x14ac:dyDescent="0.25">
      <c r="A25" s="146" t="s">
        <v>165</v>
      </c>
      <c r="B25" s="62">
        <v>0</v>
      </c>
      <c r="C25" s="62" t="s">
        <v>25</v>
      </c>
      <c r="D25" s="62" t="s">
        <v>0</v>
      </c>
      <c r="E25" s="63">
        <v>4933</v>
      </c>
      <c r="F25" s="62">
        <v>0</v>
      </c>
      <c r="G25" s="62">
        <v>1034</v>
      </c>
      <c r="H25" s="62">
        <v>8</v>
      </c>
      <c r="I25" s="63">
        <v>2378</v>
      </c>
      <c r="J25" s="63">
        <v>0</v>
      </c>
      <c r="K25" s="63">
        <v>0</v>
      </c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AC'!$E$4:$I$43,4)*Food!G25,IF(D25="Winter",VLOOKUP(Food!H25,'NG AC'!$E$3:$I$43,5)*Food!G25,IF(D25="NA",0,0)))</f>
        <v>3984.604497956087</v>
      </c>
      <c r="N25" s="67">
        <f t="shared" si="0"/>
        <v>0</v>
      </c>
      <c r="O25" s="67">
        <f t="shared" si="1"/>
        <v>4933</v>
      </c>
      <c r="P25" s="67">
        <f t="shared" si="2"/>
        <v>0</v>
      </c>
      <c r="Q25" s="67">
        <f t="shared" si="3"/>
        <v>2378</v>
      </c>
      <c r="R25" s="68">
        <f>(L25+M25+(PV('NG AC'!$B$1,Food!H25,Food!K25)*-1)+Food!J25)/Food!E25</f>
        <v>0.80774467828017171</v>
      </c>
      <c r="S25" s="68">
        <f t="shared" si="4"/>
        <v>1.5232833159859647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>
        <f t="shared" si="9"/>
        <v>0</v>
      </c>
      <c r="Y25" s="67">
        <f t="shared" si="10"/>
        <v>0</v>
      </c>
      <c r="Z25" s="67">
        <f t="shared" si="11"/>
        <v>0</v>
      </c>
      <c r="AA25" s="67">
        <f t="shared" si="12"/>
        <v>0</v>
      </c>
      <c r="AB25" s="63">
        <v>0</v>
      </c>
      <c r="AC25" s="67">
        <f t="shared" si="13"/>
        <v>0</v>
      </c>
      <c r="AD25" s="67">
        <f t="shared" si="14"/>
        <v>0</v>
      </c>
      <c r="AE25" s="67">
        <f t="shared" si="15"/>
        <v>0</v>
      </c>
      <c r="AF25" s="67">
        <f t="shared" si="16"/>
        <v>0</v>
      </c>
      <c r="AG25" s="67">
        <f t="shared" si="17"/>
        <v>0</v>
      </c>
      <c r="AH25" s="66">
        <f>-PV('NG AC'!$B$1,Food!H25,Food!K25)*Food!B25</f>
        <v>0</v>
      </c>
      <c r="AI25" s="67">
        <f t="shared" si="18"/>
        <v>0</v>
      </c>
      <c r="AJ25" s="67">
        <f t="shared" si="19"/>
        <v>0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>
        <f t="shared" si="20"/>
        <v>2.2998065764023212</v>
      </c>
      <c r="AO25" s="77"/>
      <c r="AP25" s="77"/>
      <c r="AQ25" s="77"/>
      <c r="BC25" s="78" t="s">
        <v>39</v>
      </c>
    </row>
    <row r="26" spans="1:55" x14ac:dyDescent="0.25">
      <c r="A26" s="146"/>
      <c r="B26" s="62"/>
      <c r="C26" s="62"/>
      <c r="D26" s="62"/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AC'!$E$4:$I$43,4)*Food!G26,IF(D26="Winter",VLOOKUP(Food!H26,'NG AC'!$E$3:$I$43,5)*Food!G26,IF(D26="NA",0,0)))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AC'!$B$1,Food!H26,Food!K26)*-1)+Food!J26)/Food!E26</f>
        <v>#DIV/0!</v>
      </c>
      <c r="S26" s="68" t="e">
        <f>((L26+M26)/1.1)/I26</f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3"/>
        <v>#DIV/0!</v>
      </c>
      <c r="AD26" s="67" t="e">
        <f t="shared" si="14"/>
        <v>#DIV/0!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AC'!$B$1,Food!H26,Food!K26)*Food!B26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77"/>
      <c r="AP26" s="77"/>
      <c r="AQ26" s="77"/>
      <c r="BC26" s="78" t="s">
        <v>36</v>
      </c>
    </row>
    <row r="27" spans="1:55" x14ac:dyDescent="0.25">
      <c r="A27" s="146" t="s">
        <v>667</v>
      </c>
      <c r="B27" s="62">
        <v>0</v>
      </c>
      <c r="C27" s="62" t="s">
        <v>25</v>
      </c>
      <c r="D27" s="62" t="s">
        <v>0</v>
      </c>
      <c r="E27" s="63">
        <v>745.25</v>
      </c>
      <c r="F27" s="62">
        <v>820</v>
      </c>
      <c r="G27" s="62"/>
      <c r="H27" s="62">
        <v>20</v>
      </c>
      <c r="I27" s="63">
        <v>165</v>
      </c>
      <c r="J27" s="63">
        <v>0</v>
      </c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885.03871065603948</v>
      </c>
      <c r="M27" s="66">
        <f>IF(D27="Annual",VLOOKUP(H27,'NG AC'!$E$4:$I$43,4)*Food!G27,IF(D27="Winter",VLOOKUP(Food!H27,'NG AC'!$E$3:$I$43,5)*Food!G27,IF(D27="NA",0,0)))</f>
        <v>0</v>
      </c>
      <c r="N27" s="67">
        <f t="shared" si="0"/>
        <v>745.25</v>
      </c>
      <c r="O27" s="67">
        <f t="shared" si="1"/>
        <v>0</v>
      </c>
      <c r="P27" s="67">
        <f t="shared" si="2"/>
        <v>165</v>
      </c>
      <c r="Q27" s="67">
        <f t="shared" si="3"/>
        <v>0</v>
      </c>
      <c r="R27" s="68">
        <f>(L27+M27+(PV('NG AC'!$B$1,Food!H27,Food!K27)*-1)+Food!J27)/Food!E27</f>
        <v>1.1875729093002878</v>
      </c>
      <c r="S27" s="68">
        <f t="shared" si="4"/>
        <v>4.8762463397026963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>
        <f t="shared" si="9"/>
        <v>0</v>
      </c>
      <c r="Y27" s="67">
        <f t="shared" si="10"/>
        <v>0</v>
      </c>
      <c r="Z27" s="67">
        <f t="shared" si="11"/>
        <v>0</v>
      </c>
      <c r="AA27" s="67">
        <f t="shared" si="12"/>
        <v>0</v>
      </c>
      <c r="AB27" s="63">
        <v>0</v>
      </c>
      <c r="AC27" s="67">
        <f t="shared" si="13"/>
        <v>0</v>
      </c>
      <c r="AD27" s="67">
        <f t="shared" si="14"/>
        <v>0</v>
      </c>
      <c r="AE27" s="67">
        <f t="shared" si="15"/>
        <v>0</v>
      </c>
      <c r="AF27" s="67">
        <f t="shared" si="16"/>
        <v>0</v>
      </c>
      <c r="AG27" s="67">
        <f t="shared" si="17"/>
        <v>0</v>
      </c>
      <c r="AH27" s="66">
        <f>-PV('NG AC'!$B$1,Food!H27,Food!K27)*Food!B27</f>
        <v>0</v>
      </c>
      <c r="AI27" s="67">
        <f t="shared" si="18"/>
        <v>0</v>
      </c>
      <c r="AJ27" s="67">
        <f t="shared" si="19"/>
        <v>0</v>
      </c>
      <c r="AK27" s="66">
        <f>B27*F27*H27*'Electric AC'!$BE$1</f>
        <v>0</v>
      </c>
      <c r="AL27" s="67">
        <f>B27*G27*H27*'Electric AC'!$BE$33</f>
        <v>0</v>
      </c>
      <c r="AM27" s="67">
        <f t="shared" si="20"/>
        <v>0.20121951219512196</v>
      </c>
      <c r="AN27" s="67" t="e">
        <f t="shared" si="20"/>
        <v>#DIV/0!</v>
      </c>
      <c r="AO27" s="77"/>
      <c r="AP27" s="77"/>
      <c r="AQ27" s="77"/>
    </row>
    <row r="28" spans="1:55" x14ac:dyDescent="0.25">
      <c r="A28" s="146" t="s">
        <v>668</v>
      </c>
      <c r="B28" s="62">
        <v>1</v>
      </c>
      <c r="C28" s="62" t="s">
        <v>25</v>
      </c>
      <c r="D28" s="62" t="s">
        <v>0</v>
      </c>
      <c r="E28" s="63">
        <v>688</v>
      </c>
      <c r="F28" s="62">
        <v>2449</v>
      </c>
      <c r="G28" s="62"/>
      <c r="H28" s="62">
        <v>8</v>
      </c>
      <c r="I28" s="63">
        <v>295</v>
      </c>
      <c r="J28" s="63">
        <v>0</v>
      </c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1001.7097718199759</v>
      </c>
      <c r="M28" s="66">
        <f>IF(D28="Annual",VLOOKUP(H28,'NG AC'!$E$4:$I$43,4)*Food!G28,IF(D28="Winter",VLOOKUP(Food!H28,'NG AC'!$E$3:$I$43,5)*Food!G28,IF(D28="NA",0,0)))</f>
        <v>0</v>
      </c>
      <c r="N28" s="67">
        <f t="shared" si="0"/>
        <v>688</v>
      </c>
      <c r="O28" s="67">
        <f t="shared" si="1"/>
        <v>0</v>
      </c>
      <c r="P28" s="67">
        <f t="shared" si="2"/>
        <v>295</v>
      </c>
      <c r="Q28" s="67">
        <f t="shared" si="3"/>
        <v>0</v>
      </c>
      <c r="R28" s="68">
        <f>(L28+M28+(PV('NG AC'!$B$1,Food!H28,Food!K28)*-1)+Food!J28)/Food!E28</f>
        <v>1.4559735055522907</v>
      </c>
      <c r="S28" s="68">
        <f t="shared" si="4"/>
        <v>3.0869330410476912</v>
      </c>
      <c r="T28" s="69">
        <f t="shared" si="5"/>
        <v>2449</v>
      </c>
      <c r="U28" s="68">
        <f t="shared" si="6"/>
        <v>0</v>
      </c>
      <c r="V28" s="68">
        <f t="shared" si="7"/>
        <v>1001.7097718199759</v>
      </c>
      <c r="W28" s="68">
        <f t="shared" si="8"/>
        <v>0</v>
      </c>
      <c r="X28" s="67">
        <f t="shared" si="9"/>
        <v>688</v>
      </c>
      <c r="Y28" s="67">
        <f t="shared" si="10"/>
        <v>0</v>
      </c>
      <c r="Z28" s="67">
        <f t="shared" si="11"/>
        <v>295</v>
      </c>
      <c r="AA28" s="67">
        <f t="shared" si="12"/>
        <v>0</v>
      </c>
      <c r="AB28" s="63">
        <v>0</v>
      </c>
      <c r="AC28" s="67">
        <f t="shared" si="13"/>
        <v>0</v>
      </c>
      <c r="AD28" s="67">
        <f t="shared" si="14"/>
        <v>0</v>
      </c>
      <c r="AE28" s="67">
        <f t="shared" si="15"/>
        <v>0</v>
      </c>
      <c r="AF28" s="67">
        <f t="shared" si="16"/>
        <v>0</v>
      </c>
      <c r="AG28" s="67">
        <f t="shared" si="17"/>
        <v>0</v>
      </c>
      <c r="AH28" s="66">
        <f>-PV('NG AC'!$B$1,Food!H28,Food!K28)*Food!B28</f>
        <v>0</v>
      </c>
      <c r="AI28" s="67">
        <f t="shared" si="18"/>
        <v>0</v>
      </c>
      <c r="AJ28" s="67">
        <f t="shared" si="19"/>
        <v>0</v>
      </c>
      <c r="AK28" s="66">
        <f>B28*F28*H28*'Electric AC'!$BE$1</f>
        <v>1500.4889418181817</v>
      </c>
      <c r="AL28" s="67">
        <f>B28*G28*H28*'Electric AC'!$BE$33</f>
        <v>0</v>
      </c>
      <c r="AM28" s="67">
        <f t="shared" si="20"/>
        <v>0.12045732952225398</v>
      </c>
      <c r="AN28" s="67" t="e">
        <f t="shared" si="20"/>
        <v>#DIV/0!</v>
      </c>
      <c r="AO28" s="77"/>
      <c r="AP28" s="77"/>
      <c r="AQ28" s="77"/>
    </row>
    <row r="29" spans="1:55" x14ac:dyDescent="0.25">
      <c r="A29" s="146" t="s">
        <v>166</v>
      </c>
      <c r="B29" s="62">
        <v>0</v>
      </c>
      <c r="C29" s="62" t="s">
        <v>25</v>
      </c>
      <c r="D29" s="62" t="s">
        <v>0</v>
      </c>
      <c r="E29" s="63">
        <v>2500</v>
      </c>
      <c r="F29" s="62"/>
      <c r="G29" s="62">
        <v>505</v>
      </c>
      <c r="H29" s="62">
        <v>12</v>
      </c>
      <c r="I29" s="63">
        <v>1162</v>
      </c>
      <c r="J29" s="63">
        <v>0</v>
      </c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AC'!$E$4:$I$43,4)*Food!G29,IF(D29="Winter",VLOOKUP(Food!H29,'NG AC'!$E$3:$I$43,5)*Food!G29,IF(D29="NA",0,0)))</f>
        <v>2799.5865700442455</v>
      </c>
      <c r="N29" s="67">
        <f t="shared" si="0"/>
        <v>0</v>
      </c>
      <c r="O29" s="67">
        <f t="shared" si="1"/>
        <v>2500</v>
      </c>
      <c r="P29" s="67">
        <f t="shared" si="2"/>
        <v>0</v>
      </c>
      <c r="Q29" s="67">
        <f t="shared" si="3"/>
        <v>1162</v>
      </c>
      <c r="R29" s="68">
        <f>(L29+M29+(PV('NG AC'!$B$1,Food!H29,Food!K29)*-1)+Food!J29)/Food!E29</f>
        <v>1.1198346280176983</v>
      </c>
      <c r="S29" s="68">
        <f t="shared" si="4"/>
        <v>2.1902570568332385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>
        <f t="shared" si="9"/>
        <v>0</v>
      </c>
      <c r="Y29" s="67">
        <f t="shared" si="10"/>
        <v>0</v>
      </c>
      <c r="Z29" s="67">
        <f t="shared" si="11"/>
        <v>0</v>
      </c>
      <c r="AA29" s="67">
        <f t="shared" si="12"/>
        <v>0</v>
      </c>
      <c r="AB29" s="63">
        <v>0</v>
      </c>
      <c r="AC29" s="67">
        <f t="shared" si="13"/>
        <v>0</v>
      </c>
      <c r="AD29" s="67">
        <f t="shared" si="14"/>
        <v>0</v>
      </c>
      <c r="AE29" s="67">
        <f t="shared" si="15"/>
        <v>0</v>
      </c>
      <c r="AF29" s="67">
        <f t="shared" si="16"/>
        <v>0</v>
      </c>
      <c r="AG29" s="67">
        <f t="shared" si="17"/>
        <v>0</v>
      </c>
      <c r="AH29" s="66">
        <f>-PV('NG AC'!$B$1,Food!H29,Food!K29)*Food!B29</f>
        <v>0</v>
      </c>
      <c r="AI29" s="67">
        <f t="shared" si="18"/>
        <v>0</v>
      </c>
      <c r="AJ29" s="67">
        <f t="shared" si="19"/>
        <v>0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>
        <f t="shared" si="20"/>
        <v>2.3009900990099008</v>
      </c>
      <c r="AO29" s="77"/>
      <c r="AP29" s="77"/>
      <c r="AQ29" s="77"/>
    </row>
    <row r="30" spans="1:55" x14ac:dyDescent="0.25">
      <c r="A30" s="146" t="s">
        <v>167</v>
      </c>
      <c r="B30" s="62">
        <v>0</v>
      </c>
      <c r="C30" s="62" t="s">
        <v>25</v>
      </c>
      <c r="D30" s="62" t="s">
        <v>0</v>
      </c>
      <c r="E30" s="63">
        <v>491</v>
      </c>
      <c r="F30" s="62"/>
      <c r="G30" s="62">
        <v>88</v>
      </c>
      <c r="H30" s="62">
        <v>12</v>
      </c>
      <c r="I30" s="63">
        <v>200</v>
      </c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AC'!$E$4:$I$43,4)*Food!G30,IF(D30="Winter",VLOOKUP(Food!H30,'NG AC'!$E$3:$I$43,5)*Food!G30,IF(D30="NA",0,0)))</f>
        <v>487.84874883939324</v>
      </c>
      <c r="N30" s="67">
        <f t="shared" si="0"/>
        <v>0</v>
      </c>
      <c r="O30" s="67">
        <f t="shared" si="1"/>
        <v>491</v>
      </c>
      <c r="P30" s="67">
        <f t="shared" si="2"/>
        <v>0</v>
      </c>
      <c r="Q30" s="67">
        <f t="shared" si="3"/>
        <v>200</v>
      </c>
      <c r="R30" s="68">
        <f>(L30+M30+(PV('NG AC'!$B$1,Food!H30,Food!K30)*-1)+Food!J30)/Food!E30</f>
        <v>0.99358197319632025</v>
      </c>
      <c r="S30" s="68">
        <f t="shared" si="4"/>
        <v>2.2174943129063327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>
        <f t="shared" si="9"/>
        <v>0</v>
      </c>
      <c r="Y30" s="67">
        <f t="shared" si="10"/>
        <v>0</v>
      </c>
      <c r="Z30" s="67">
        <f t="shared" si="11"/>
        <v>0</v>
      </c>
      <c r="AA30" s="67">
        <f t="shared" si="12"/>
        <v>0</v>
      </c>
      <c r="AB30" s="63">
        <v>0</v>
      </c>
      <c r="AC30" s="67">
        <f t="shared" si="13"/>
        <v>0</v>
      </c>
      <c r="AD30" s="67">
        <f t="shared" si="14"/>
        <v>0</v>
      </c>
      <c r="AE30" s="67">
        <f t="shared" si="15"/>
        <v>0</v>
      </c>
      <c r="AF30" s="67">
        <f t="shared" si="16"/>
        <v>0</v>
      </c>
      <c r="AG30" s="67">
        <f t="shared" si="17"/>
        <v>0</v>
      </c>
      <c r="AH30" s="66">
        <f>-PV('NG AC'!$B$1,Food!H30,Food!K30)*Food!B30</f>
        <v>0</v>
      </c>
      <c r="AI30" s="67">
        <f t="shared" si="18"/>
        <v>0</v>
      </c>
      <c r="AJ30" s="67">
        <f t="shared" si="19"/>
        <v>0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>
        <f t="shared" si="20"/>
        <v>2.2727272727272729</v>
      </c>
      <c r="AO30" s="77"/>
      <c r="AP30" s="77"/>
      <c r="AQ30" s="77"/>
    </row>
    <row r="31" spans="1:55" x14ac:dyDescent="0.25">
      <c r="A31" s="146" t="s">
        <v>669</v>
      </c>
      <c r="B31" s="62">
        <v>1</v>
      </c>
      <c r="C31" s="62" t="s">
        <v>25</v>
      </c>
      <c r="D31" s="62" t="s">
        <v>0</v>
      </c>
      <c r="E31" s="63">
        <v>1000</v>
      </c>
      <c r="F31" s="62">
        <v>1636</v>
      </c>
      <c r="G31" s="62"/>
      <c r="H31" s="62">
        <v>12</v>
      </c>
      <c r="I31" s="63">
        <v>325</v>
      </c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1051.3193814769363</v>
      </c>
      <c r="M31" s="66">
        <f>IF(D31="Annual",VLOOKUP(H31,'NG AC'!$E$4:$I$43,4)*Food!G31,IF(D31="Winter",VLOOKUP(Food!H31,'NG AC'!$E$3:$I$43,5)*Food!G31,IF(D31="NA",0,0)))</f>
        <v>0</v>
      </c>
      <c r="N31" s="67">
        <f t="shared" si="0"/>
        <v>1000</v>
      </c>
      <c r="O31" s="67">
        <f t="shared" si="1"/>
        <v>0</v>
      </c>
      <c r="P31" s="67">
        <f t="shared" si="2"/>
        <v>325</v>
      </c>
      <c r="Q31" s="67">
        <f t="shared" si="3"/>
        <v>0</v>
      </c>
      <c r="R31" s="68">
        <f>(L31+M31+(PV('NG AC'!$B$1,Food!H31,Food!K31)*-1)+Food!J31)/Food!E31</f>
        <v>1.0513193814769364</v>
      </c>
      <c r="S31" s="68">
        <f t="shared" si="4"/>
        <v>2.9407535146208006</v>
      </c>
      <c r="T31" s="69">
        <f t="shared" si="5"/>
        <v>1636</v>
      </c>
      <c r="U31" s="68">
        <f t="shared" si="6"/>
        <v>0</v>
      </c>
      <c r="V31" s="68">
        <f t="shared" si="7"/>
        <v>1051.3193814769363</v>
      </c>
      <c r="W31" s="68">
        <f t="shared" si="8"/>
        <v>0</v>
      </c>
      <c r="X31" s="67">
        <f t="shared" si="9"/>
        <v>1000</v>
      </c>
      <c r="Y31" s="67">
        <f t="shared" si="10"/>
        <v>0</v>
      </c>
      <c r="Z31" s="67">
        <f t="shared" si="11"/>
        <v>325</v>
      </c>
      <c r="AA31" s="67">
        <f t="shared" si="12"/>
        <v>0</v>
      </c>
      <c r="AB31" s="63">
        <v>0</v>
      </c>
      <c r="AC31" s="67">
        <f t="shared" si="13"/>
        <v>0</v>
      </c>
      <c r="AD31" s="67">
        <f t="shared" si="14"/>
        <v>0</v>
      </c>
      <c r="AE31" s="67">
        <f t="shared" si="15"/>
        <v>0</v>
      </c>
      <c r="AF31" s="67">
        <f t="shared" si="16"/>
        <v>0</v>
      </c>
      <c r="AG31" s="67">
        <f t="shared" si="17"/>
        <v>0</v>
      </c>
      <c r="AH31" s="66">
        <f>-PV('NG AC'!$B$1,Food!H31,Food!K31)*Food!B31</f>
        <v>0</v>
      </c>
      <c r="AI31" s="67">
        <f t="shared" si="18"/>
        <v>0</v>
      </c>
      <c r="AJ31" s="67">
        <f t="shared" si="19"/>
        <v>0</v>
      </c>
      <c r="AK31" s="66">
        <f>B31*F31*H31*'Electric AC'!$BE$1</f>
        <v>1503.5524145454544</v>
      </c>
      <c r="AL31" s="67">
        <f>B31*G31*H31*'Electric AC'!$BE$33</f>
        <v>0</v>
      </c>
      <c r="AM31" s="67">
        <f t="shared" si="20"/>
        <v>0.19865525672371639</v>
      </c>
      <c r="AN31" s="67" t="e">
        <f t="shared" si="20"/>
        <v>#DIV/0!</v>
      </c>
      <c r="AO31" s="77"/>
      <c r="AP31" s="77"/>
      <c r="AQ31" s="77"/>
    </row>
    <row r="32" spans="1:55" x14ac:dyDescent="0.25">
      <c r="A32" s="146" t="s">
        <v>670</v>
      </c>
      <c r="B32" s="62">
        <v>0.1</v>
      </c>
      <c r="C32" s="62" t="s">
        <v>25</v>
      </c>
      <c r="D32" s="62" t="s">
        <v>0</v>
      </c>
      <c r="E32" s="63">
        <v>2297</v>
      </c>
      <c r="F32" s="62">
        <v>4110</v>
      </c>
      <c r="G32" s="62">
        <v>0</v>
      </c>
      <c r="H32" s="62">
        <v>12</v>
      </c>
      <c r="I32" s="63">
        <v>820</v>
      </c>
      <c r="J32" s="63">
        <v>1068.6000000000001</v>
      </c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2641.1507688693209</v>
      </c>
      <c r="M32" s="66">
        <f>IF(D32="Annual",VLOOKUP(H32,'NG AC'!$E$4:$I$43,4)*Food!G32,IF(D32="Winter",VLOOKUP(Food!H32,'NG AC'!$E$3:$I$43,5)*Food!G32,IF(D32="NA",0,0)))</f>
        <v>0</v>
      </c>
      <c r="N32" s="67">
        <f t="shared" si="0"/>
        <v>2297</v>
      </c>
      <c r="O32" s="67">
        <f t="shared" si="1"/>
        <v>0</v>
      </c>
      <c r="P32" s="67">
        <f t="shared" si="2"/>
        <v>820</v>
      </c>
      <c r="Q32" s="67">
        <f t="shared" si="3"/>
        <v>0</v>
      </c>
      <c r="R32" s="68">
        <f>(L32+M32+(PV('NG AC'!$B$1,Food!H32,Food!K32)*-1)+Food!J32)/Food!E32</f>
        <v>1.6150416930210367</v>
      </c>
      <c r="S32" s="68">
        <f t="shared" si="4"/>
        <v>2.928105065265322</v>
      </c>
      <c r="T32" s="69">
        <f t="shared" si="5"/>
        <v>411</v>
      </c>
      <c r="U32" s="68">
        <f t="shared" si="6"/>
        <v>0</v>
      </c>
      <c r="V32" s="68">
        <f t="shared" si="7"/>
        <v>264.11507688693212</v>
      </c>
      <c r="W32" s="68">
        <f t="shared" si="8"/>
        <v>0</v>
      </c>
      <c r="X32" s="67">
        <f t="shared" si="9"/>
        <v>229.70000000000002</v>
      </c>
      <c r="Y32" s="67">
        <f t="shared" si="10"/>
        <v>0</v>
      </c>
      <c r="Z32" s="67">
        <f t="shared" si="11"/>
        <v>82</v>
      </c>
      <c r="AA32" s="67">
        <f t="shared" si="12"/>
        <v>0</v>
      </c>
      <c r="AB32" s="63">
        <v>0</v>
      </c>
      <c r="AC32" s="67">
        <f t="shared" si="13"/>
        <v>0</v>
      </c>
      <c r="AD32" s="67">
        <f t="shared" si="14"/>
        <v>0</v>
      </c>
      <c r="AE32" s="67">
        <f t="shared" si="15"/>
        <v>106.86000000000001</v>
      </c>
      <c r="AF32" s="67">
        <f t="shared" si="16"/>
        <v>106.86000000000001</v>
      </c>
      <c r="AG32" s="67">
        <f t="shared" si="17"/>
        <v>0</v>
      </c>
      <c r="AH32" s="66">
        <f>-PV('NG AC'!$B$1,Food!H32,Food!K32)*Food!B32</f>
        <v>0</v>
      </c>
      <c r="AI32" s="67">
        <f t="shared" si="18"/>
        <v>0</v>
      </c>
      <c r="AJ32" s="67">
        <f t="shared" si="19"/>
        <v>0</v>
      </c>
      <c r="AK32" s="66">
        <f>B32*F32*H32*'Electric AC'!$BE$1</f>
        <v>377.7261872727272</v>
      </c>
      <c r="AL32" s="67">
        <f>B32*G32*H32*'Electric AC'!$BE$33</f>
        <v>0</v>
      </c>
      <c r="AM32" s="67">
        <f t="shared" si="20"/>
        <v>0.19951338199513383</v>
      </c>
      <c r="AN32" s="67" t="e">
        <f t="shared" si="20"/>
        <v>#DIV/0!</v>
      </c>
      <c r="AO32" s="77"/>
      <c r="AP32" s="77"/>
      <c r="AQ32" s="77"/>
    </row>
    <row r="33" spans="1:43" x14ac:dyDescent="0.25">
      <c r="A33" s="146" t="s">
        <v>168</v>
      </c>
      <c r="B33" s="62">
        <v>0.1</v>
      </c>
      <c r="C33" s="62" t="s">
        <v>25</v>
      </c>
      <c r="D33" s="62" t="s">
        <v>0</v>
      </c>
      <c r="E33" s="63">
        <v>2297</v>
      </c>
      <c r="F33" s="62">
        <v>1700</v>
      </c>
      <c r="G33" s="62">
        <v>102.81662499999999</v>
      </c>
      <c r="H33" s="62">
        <v>12</v>
      </c>
      <c r="I33" s="63">
        <v>236</v>
      </c>
      <c r="J33" s="63">
        <v>1068.6000000000001</v>
      </c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1092.4467900432714</v>
      </c>
      <c r="M33" s="66">
        <f>IF(D33="Annual",VLOOKUP(H33,'NG AC'!$E$4:$I$43,4)*Food!G33,IF(D33="Winter",VLOOKUP(Food!H33,'NG AC'!$E$3:$I$43,5)*Food!G33,IF(D33="NA",0,0)))</f>
        <v>569.98820302430772</v>
      </c>
      <c r="N33" s="67">
        <f t="shared" si="0"/>
        <v>1509.4426471973256</v>
      </c>
      <c r="O33" s="67">
        <f t="shared" si="1"/>
        <v>787.55735280267436</v>
      </c>
      <c r="P33" s="67">
        <f t="shared" si="2"/>
        <v>155.08422496237216</v>
      </c>
      <c r="Q33" s="67">
        <f t="shared" si="3"/>
        <v>80.915775037627839</v>
      </c>
      <c r="R33" s="68">
        <f>(L33+M33+(PV('NG AC'!$B$1,Food!H33,Food!K33)*-1)+Food!J33)/Food!E33</f>
        <v>1.1889573326371699</v>
      </c>
      <c r="S33" s="68">
        <f t="shared" si="4"/>
        <v>6.4038327930184096</v>
      </c>
      <c r="T33" s="69">
        <f t="shared" si="5"/>
        <v>170</v>
      </c>
      <c r="U33" s="68">
        <f t="shared" si="6"/>
        <v>10.281662499999999</v>
      </c>
      <c r="V33" s="68">
        <f t="shared" si="7"/>
        <v>109.24467900432715</v>
      </c>
      <c r="W33" s="68">
        <f t="shared" si="8"/>
        <v>56.998820302430772</v>
      </c>
      <c r="X33" s="67">
        <f t="shared" si="9"/>
        <v>150.94426471973256</v>
      </c>
      <c r="Y33" s="67">
        <f t="shared" si="10"/>
        <v>78.755735280267444</v>
      </c>
      <c r="Z33" s="67">
        <f t="shared" si="11"/>
        <v>15.508422496237216</v>
      </c>
      <c r="AA33" s="67">
        <f t="shared" si="12"/>
        <v>8.0915775037627835</v>
      </c>
      <c r="AB33" s="63">
        <v>0</v>
      </c>
      <c r="AC33" s="67">
        <f t="shared" si="13"/>
        <v>0</v>
      </c>
      <c r="AD33" s="67">
        <f t="shared" si="14"/>
        <v>0</v>
      </c>
      <c r="AE33" s="67">
        <f t="shared" si="15"/>
        <v>106.86000000000001</v>
      </c>
      <c r="AF33" s="67">
        <f t="shared" si="16"/>
        <v>70.221611353724967</v>
      </c>
      <c r="AG33" s="67">
        <f t="shared" si="17"/>
        <v>36.638388646275047</v>
      </c>
      <c r="AH33" s="66">
        <f>-PV('NG AC'!$B$1,Food!H33,Food!K33)*Food!B33</f>
        <v>0</v>
      </c>
      <c r="AI33" s="67">
        <f t="shared" si="18"/>
        <v>0</v>
      </c>
      <c r="AJ33" s="67">
        <f t="shared" si="19"/>
        <v>0</v>
      </c>
      <c r="AK33" s="66">
        <f>B33*F33*H33*'Electric AC'!$BE$1</f>
        <v>156.23710909090906</v>
      </c>
      <c r="AL33" s="67">
        <f>B33*G33*H33*'Electric AC'!$BE$33</f>
        <v>93.461965416329988</v>
      </c>
      <c r="AM33" s="67">
        <f t="shared" si="20"/>
        <v>9.122601468374833E-2</v>
      </c>
      <c r="AN33" s="67">
        <f t="shared" si="20"/>
        <v>0.78699116059905538</v>
      </c>
      <c r="AO33" s="77"/>
      <c r="AP33" s="77"/>
      <c r="AQ33" s="77"/>
    </row>
    <row r="34" spans="1:43" x14ac:dyDescent="0.25">
      <c r="A34" s="146" t="s">
        <v>671</v>
      </c>
      <c r="B34" s="62">
        <v>0.1</v>
      </c>
      <c r="C34" s="62" t="s">
        <v>25</v>
      </c>
      <c r="D34" s="62" t="s">
        <v>0</v>
      </c>
      <c r="E34" s="63">
        <v>2297</v>
      </c>
      <c r="F34" s="62">
        <v>3801</v>
      </c>
      <c r="G34" s="62">
        <v>0</v>
      </c>
      <c r="H34" s="62">
        <v>12</v>
      </c>
      <c r="I34" s="63">
        <v>760</v>
      </c>
      <c r="J34" s="63">
        <v>1482.39</v>
      </c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2442.5824993849851</v>
      </c>
      <c r="M34" s="66">
        <f>IF(D34="Annual",VLOOKUP(H34,'NG AC'!$E$4:$I$43,4)*Food!G34,IF(D34="Winter",VLOOKUP(Food!H34,'NG AC'!$E$3:$I$43,5)*Food!G34,IF(D34="NA",0,0)))</f>
        <v>0</v>
      </c>
      <c r="N34" s="67">
        <f t="shared" si="0"/>
        <v>2297</v>
      </c>
      <c r="O34" s="67">
        <f t="shared" si="1"/>
        <v>0</v>
      </c>
      <c r="P34" s="67">
        <f t="shared" si="2"/>
        <v>760</v>
      </c>
      <c r="Q34" s="67">
        <f t="shared" si="3"/>
        <v>0</v>
      </c>
      <c r="R34" s="68">
        <f>(L34+M34+(PV('NG AC'!$B$1,Food!H34,Food!K34)*-1)+Food!J34)/Food!E34</f>
        <v>1.7087385717827537</v>
      </c>
      <c r="S34" s="68">
        <f t="shared" si="4"/>
        <v>2.9217494011782117</v>
      </c>
      <c r="T34" s="69">
        <f t="shared" si="5"/>
        <v>380.1</v>
      </c>
      <c r="U34" s="68">
        <f t="shared" si="6"/>
        <v>0</v>
      </c>
      <c r="V34" s="68">
        <f t="shared" si="7"/>
        <v>244.25824993849852</v>
      </c>
      <c r="W34" s="68">
        <f t="shared" si="8"/>
        <v>0</v>
      </c>
      <c r="X34" s="67">
        <f t="shared" si="9"/>
        <v>229.70000000000002</v>
      </c>
      <c r="Y34" s="67">
        <f t="shared" si="10"/>
        <v>0</v>
      </c>
      <c r="Z34" s="67">
        <f t="shared" si="11"/>
        <v>76</v>
      </c>
      <c r="AA34" s="67">
        <f t="shared" si="12"/>
        <v>0</v>
      </c>
      <c r="AB34" s="63">
        <v>0</v>
      </c>
      <c r="AC34" s="67">
        <f t="shared" si="13"/>
        <v>0</v>
      </c>
      <c r="AD34" s="67">
        <f t="shared" si="14"/>
        <v>0</v>
      </c>
      <c r="AE34" s="67">
        <f t="shared" si="15"/>
        <v>148.239</v>
      </c>
      <c r="AF34" s="67">
        <f t="shared" si="16"/>
        <v>148.239</v>
      </c>
      <c r="AG34" s="67">
        <f t="shared" si="17"/>
        <v>0</v>
      </c>
      <c r="AH34" s="66">
        <f>-PV('NG AC'!$B$1,Food!H34,Food!K34)*Food!B34</f>
        <v>0</v>
      </c>
      <c r="AI34" s="67">
        <f t="shared" si="18"/>
        <v>0</v>
      </c>
      <c r="AJ34" s="67">
        <f t="shared" si="19"/>
        <v>0</v>
      </c>
      <c r="AK34" s="66">
        <f>B34*F34*H34*'Electric AC'!$BE$1</f>
        <v>349.32779509090909</v>
      </c>
      <c r="AL34" s="67">
        <f>B34*G34*H34*'Electric AC'!$BE$33</f>
        <v>0</v>
      </c>
      <c r="AM34" s="67">
        <f t="shared" si="20"/>
        <v>0.19994738226782427</v>
      </c>
      <c r="AN34" s="67" t="e">
        <f t="shared" si="20"/>
        <v>#DIV/0!</v>
      </c>
      <c r="AO34" s="77"/>
      <c r="AP34" s="77"/>
      <c r="AQ34" s="77"/>
    </row>
    <row r="35" spans="1:43" x14ac:dyDescent="0.25">
      <c r="A35" s="146" t="s">
        <v>169</v>
      </c>
      <c r="B35" s="62">
        <v>1</v>
      </c>
      <c r="C35" s="62" t="s">
        <v>25</v>
      </c>
      <c r="D35" s="62" t="s">
        <v>0</v>
      </c>
      <c r="E35" s="63">
        <v>2297</v>
      </c>
      <c r="F35" s="62">
        <v>517</v>
      </c>
      <c r="G35" s="62">
        <v>140.10364999999999</v>
      </c>
      <c r="H35" s="62">
        <v>12</v>
      </c>
      <c r="I35" s="63">
        <v>322</v>
      </c>
      <c r="J35" s="63">
        <v>1482.39</v>
      </c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332.23234732492426</v>
      </c>
      <c r="M35" s="66">
        <f>IF(D35="Annual",VLOOKUP(H35,'NG AC'!$E$4:$I$43,4)*Food!G35,IF(D35="Winter",VLOOKUP(Food!H35,'NG AC'!$E$3:$I$43,5)*Food!G35,IF(D35="NA",0,0)))</f>
        <v>776.69761773104835</v>
      </c>
      <c r="N35" s="67">
        <f t="shared" si="0"/>
        <v>688.17484047951768</v>
      </c>
      <c r="O35" s="67">
        <f t="shared" si="1"/>
        <v>1608.8251595204824</v>
      </c>
      <c r="P35" s="67">
        <f t="shared" si="2"/>
        <v>96.470308504312001</v>
      </c>
      <c r="Q35" s="67">
        <f t="shared" si="3"/>
        <v>225.52969149568798</v>
      </c>
      <c r="R35" s="68">
        <f>(L35+M35+(PV('NG AC'!$B$1,Food!H35,Food!K35)*-1)+Food!J35)/Food!E35</f>
        <v>1.1281323313260656</v>
      </c>
      <c r="S35" s="68">
        <f t="shared" si="4"/>
        <v>3.1308017082325592</v>
      </c>
      <c r="T35" s="69">
        <f t="shared" si="5"/>
        <v>517</v>
      </c>
      <c r="U35" s="68">
        <f t="shared" si="6"/>
        <v>140.10364999999999</v>
      </c>
      <c r="V35" s="68">
        <f t="shared" si="7"/>
        <v>332.23234732492426</v>
      </c>
      <c r="W35" s="68">
        <f t="shared" si="8"/>
        <v>776.69761773104835</v>
      </c>
      <c r="X35" s="67">
        <f t="shared" si="9"/>
        <v>688.17484047951768</v>
      </c>
      <c r="Y35" s="67">
        <f t="shared" si="10"/>
        <v>1608.8251595204824</v>
      </c>
      <c r="Z35" s="67">
        <f t="shared" si="11"/>
        <v>96.470308504312001</v>
      </c>
      <c r="AA35" s="67">
        <f t="shared" si="12"/>
        <v>225.52969149568798</v>
      </c>
      <c r="AB35" s="63">
        <v>0</v>
      </c>
      <c r="AC35" s="67">
        <f t="shared" si="13"/>
        <v>0</v>
      </c>
      <c r="AD35" s="67">
        <f t="shared" si="14"/>
        <v>0</v>
      </c>
      <c r="AE35" s="67">
        <f t="shared" si="15"/>
        <v>1482.39</v>
      </c>
      <c r="AF35" s="67">
        <f t="shared" si="16"/>
        <v>444.11993982517725</v>
      </c>
      <c r="AG35" s="67">
        <f t="shared" si="17"/>
        <v>1038.2700601748229</v>
      </c>
      <c r="AH35" s="66">
        <f>-PV('NG AC'!$B$1,Food!H35,Food!K35)*Food!B35</f>
        <v>0</v>
      </c>
      <c r="AI35" s="67">
        <f t="shared" si="18"/>
        <v>0</v>
      </c>
      <c r="AJ35" s="67">
        <f t="shared" si="19"/>
        <v>0</v>
      </c>
      <c r="AK35" s="66">
        <f>B35*F35*H35*'Electric AC'!$BE$1</f>
        <v>475.14461999999992</v>
      </c>
      <c r="AL35" s="67">
        <f>B35*G35*H35*'Electric AC'!$BE$33</f>
        <v>1273.5647071669196</v>
      </c>
      <c r="AM35" s="67">
        <f t="shared" si="20"/>
        <v>0.18659634140099032</v>
      </c>
      <c r="AN35" s="67">
        <f t="shared" si="20"/>
        <v>1.6097345893250319</v>
      </c>
      <c r="AO35" s="77"/>
      <c r="AP35" s="77"/>
      <c r="AQ35" s="77"/>
    </row>
    <row r="36" spans="1:43" x14ac:dyDescent="0.25">
      <c r="A36" s="146" t="s">
        <v>672</v>
      </c>
      <c r="B36" s="62">
        <v>0</v>
      </c>
      <c r="C36" s="62" t="s">
        <v>25</v>
      </c>
      <c r="D36" s="62" t="s">
        <v>0</v>
      </c>
      <c r="E36" s="63"/>
      <c r="F36" s="62"/>
      <c r="G36" s="62">
        <v>0</v>
      </c>
      <c r="H36" s="62">
        <v>9</v>
      </c>
      <c r="I36" s="63">
        <v>0</v>
      </c>
      <c r="J36" s="63">
        <v>0</v>
      </c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AC'!$E$4:$I$43,4)*Food!G36,IF(D36="Winter",VLOOKUP(Food!H36,'NG AC'!$E$3:$I$43,5)*Food!G36,IF(D36="NA",0,0)))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AC'!$B$1,Food!H36,Food!K36)*-1)+Food!J36)/Food!E36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AC'!$B$1,Food!H36,Food!K36)*Food!B36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77"/>
      <c r="AP36" s="77"/>
      <c r="AQ36" s="77"/>
    </row>
    <row r="37" spans="1:43" x14ac:dyDescent="0.25">
      <c r="A37" s="146" t="s">
        <v>673</v>
      </c>
      <c r="B37" s="62">
        <v>0</v>
      </c>
      <c r="C37" s="62" t="s">
        <v>25</v>
      </c>
      <c r="D37" s="62" t="s">
        <v>0</v>
      </c>
      <c r="E37" s="63">
        <v>158</v>
      </c>
      <c r="F37" s="62">
        <v>7</v>
      </c>
      <c r="G37" s="62">
        <v>0</v>
      </c>
      <c r="H37" s="62">
        <v>12</v>
      </c>
      <c r="I37" s="63">
        <v>0</v>
      </c>
      <c r="J37" s="63">
        <v>0</v>
      </c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4.4983103119428822</v>
      </c>
      <c r="M37" s="66">
        <f>IF(D37="Annual",VLOOKUP(H37,'NG AC'!$E$4:$I$43,4)*Food!G37,IF(D37="Winter",VLOOKUP(Food!H37,'NG AC'!$E$3:$I$43,5)*Food!G37,IF(D37="NA",0,0)))</f>
        <v>0</v>
      </c>
      <c r="N37" s="67">
        <f t="shared" si="0"/>
        <v>158</v>
      </c>
      <c r="O37" s="67">
        <f t="shared" si="1"/>
        <v>0</v>
      </c>
      <c r="P37" s="67">
        <f t="shared" si="2"/>
        <v>0</v>
      </c>
      <c r="Q37" s="67">
        <f t="shared" si="3"/>
        <v>0</v>
      </c>
      <c r="R37" s="68">
        <f>(L37+M37+(PV('NG AC'!$B$1,Food!H37,Food!K37)*-1)+Food!J37)/Food!E37</f>
        <v>2.8470318430018241E-2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>
        <f t="shared" si="9"/>
        <v>0</v>
      </c>
      <c r="Y37" s="67">
        <f t="shared" si="10"/>
        <v>0</v>
      </c>
      <c r="Z37" s="67">
        <f t="shared" si="11"/>
        <v>0</v>
      </c>
      <c r="AA37" s="67">
        <f t="shared" si="12"/>
        <v>0</v>
      </c>
      <c r="AB37" s="63">
        <v>0</v>
      </c>
      <c r="AC37" s="67">
        <f t="shared" si="13"/>
        <v>0</v>
      </c>
      <c r="AD37" s="67">
        <f t="shared" si="14"/>
        <v>0</v>
      </c>
      <c r="AE37" s="67">
        <f t="shared" si="15"/>
        <v>0</v>
      </c>
      <c r="AF37" s="67">
        <f t="shared" si="16"/>
        <v>0</v>
      </c>
      <c r="AG37" s="67">
        <f t="shared" si="17"/>
        <v>0</v>
      </c>
      <c r="AH37" s="66">
        <f>-PV('NG AC'!$B$1,Food!H37,Food!K37)*Food!B37</f>
        <v>0</v>
      </c>
      <c r="AI37" s="67">
        <f t="shared" si="18"/>
        <v>0</v>
      </c>
      <c r="AJ37" s="67">
        <f t="shared" si="19"/>
        <v>0</v>
      </c>
      <c r="AK37" s="66">
        <f>B37*F37*H37*'Electric AC'!$BE$1</f>
        <v>0</v>
      </c>
      <c r="AL37" s="67">
        <f>B37*G37*H37*'Electric AC'!$BE$33</f>
        <v>0</v>
      </c>
      <c r="AM37" s="67">
        <f t="shared" si="20"/>
        <v>0</v>
      </c>
      <c r="AN37" s="67" t="e">
        <f t="shared" si="20"/>
        <v>#DIV/0!</v>
      </c>
      <c r="AO37" s="77"/>
      <c r="AP37" s="77"/>
      <c r="AQ37" s="77"/>
    </row>
    <row r="38" spans="1:43" x14ac:dyDescent="0.25">
      <c r="A38" s="146" t="s">
        <v>674</v>
      </c>
      <c r="B38" s="62">
        <v>0</v>
      </c>
      <c r="C38" s="62" t="s">
        <v>25</v>
      </c>
      <c r="D38" s="62" t="s">
        <v>0</v>
      </c>
      <c r="E38" s="63">
        <v>158</v>
      </c>
      <c r="F38" s="62">
        <v>5</v>
      </c>
      <c r="G38" s="62">
        <v>0</v>
      </c>
      <c r="H38" s="62">
        <v>12</v>
      </c>
      <c r="I38" s="63">
        <v>0</v>
      </c>
      <c r="J38" s="63">
        <v>0</v>
      </c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3.2130787942449155</v>
      </c>
      <c r="M38" s="66">
        <f>IF(D38="Annual",VLOOKUP(H38,'NG AC'!$E$4:$I$43,4)*Food!G38,IF(D38="Winter",VLOOKUP(Food!H38,'NG AC'!$E$3:$I$43,5)*Food!G38,IF(D38="NA",0,0)))</f>
        <v>0</v>
      </c>
      <c r="N38" s="67">
        <f t="shared" si="0"/>
        <v>158</v>
      </c>
      <c r="O38" s="67">
        <f t="shared" si="1"/>
        <v>0</v>
      </c>
      <c r="P38" s="67">
        <f t="shared" si="2"/>
        <v>0</v>
      </c>
      <c r="Q38" s="67">
        <f t="shared" si="3"/>
        <v>0</v>
      </c>
      <c r="R38" s="68">
        <f>(L38+M38+(PV('NG AC'!$B$1,Food!H38,Food!K38)*-1)+Food!J38)/Food!E38</f>
        <v>2.0335941735727312E-2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>
        <f t="shared" si="9"/>
        <v>0</v>
      </c>
      <c r="Y38" s="67">
        <f t="shared" si="10"/>
        <v>0</v>
      </c>
      <c r="Z38" s="67">
        <f t="shared" si="11"/>
        <v>0</v>
      </c>
      <c r="AA38" s="67">
        <f t="shared" si="12"/>
        <v>0</v>
      </c>
      <c r="AB38" s="63">
        <v>0</v>
      </c>
      <c r="AC38" s="67">
        <f t="shared" si="13"/>
        <v>0</v>
      </c>
      <c r="AD38" s="67">
        <f t="shared" si="14"/>
        <v>0</v>
      </c>
      <c r="AE38" s="67">
        <f t="shared" si="15"/>
        <v>0</v>
      </c>
      <c r="AF38" s="67">
        <f t="shared" si="16"/>
        <v>0</v>
      </c>
      <c r="AG38" s="67">
        <f t="shared" si="17"/>
        <v>0</v>
      </c>
      <c r="AH38" s="66">
        <f>-PV('NG AC'!$B$1,Food!H38,Food!K38)*Food!B38</f>
        <v>0</v>
      </c>
      <c r="AI38" s="67">
        <f t="shared" si="18"/>
        <v>0</v>
      </c>
      <c r="AJ38" s="67">
        <f t="shared" si="19"/>
        <v>0</v>
      </c>
      <c r="AK38" s="66">
        <f>B38*F38*H38*'Electric AC'!$BE$1</f>
        <v>0</v>
      </c>
      <c r="AL38" s="67">
        <f>B38*G38*H38*'Electric AC'!$BE$33</f>
        <v>0</v>
      </c>
      <c r="AM38" s="67">
        <f t="shared" si="20"/>
        <v>0</v>
      </c>
      <c r="AN38" s="67" t="e">
        <f t="shared" si="20"/>
        <v>#DIV/0!</v>
      </c>
      <c r="AO38" s="77"/>
      <c r="AP38" s="77"/>
      <c r="AQ38" s="77"/>
    </row>
    <row r="39" spans="1:43" x14ac:dyDescent="0.25">
      <c r="A39" s="146" t="s">
        <v>675</v>
      </c>
      <c r="B39" s="62">
        <v>0</v>
      </c>
      <c r="C39" s="62" t="s">
        <v>25</v>
      </c>
      <c r="D39" s="62" t="s">
        <v>0</v>
      </c>
      <c r="E39" s="63">
        <v>158</v>
      </c>
      <c r="F39" s="62">
        <v>27</v>
      </c>
      <c r="G39" s="62">
        <v>0</v>
      </c>
      <c r="H39" s="62">
        <v>12</v>
      </c>
      <c r="I39" s="63">
        <v>0</v>
      </c>
      <c r="J39" s="63">
        <v>0</v>
      </c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17.350625488922546</v>
      </c>
      <c r="M39" s="66">
        <f>IF(D39="Annual",VLOOKUP(H39,'NG AC'!$E$4:$I$43,4)*Food!G39,IF(D39="Winter",VLOOKUP(Food!H39,'NG AC'!$E$3:$I$43,5)*Food!G39,IF(D39="NA",0,0)))</f>
        <v>0</v>
      </c>
      <c r="N39" s="67">
        <f t="shared" si="0"/>
        <v>158</v>
      </c>
      <c r="O39" s="67">
        <f t="shared" si="1"/>
        <v>0</v>
      </c>
      <c r="P39" s="67">
        <f t="shared" si="2"/>
        <v>0</v>
      </c>
      <c r="Q39" s="67">
        <f t="shared" si="3"/>
        <v>0</v>
      </c>
      <c r="R39" s="68">
        <f>(L39+M39+(PV('NG AC'!$B$1,Food!H39,Food!K39)*-1)+Food!J39)/Food!E39</f>
        <v>0.1098140853729275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>
        <f t="shared" si="9"/>
        <v>0</v>
      </c>
      <c r="Y39" s="67">
        <f t="shared" si="10"/>
        <v>0</v>
      </c>
      <c r="Z39" s="67">
        <f t="shared" si="11"/>
        <v>0</v>
      </c>
      <c r="AA39" s="67">
        <f t="shared" si="12"/>
        <v>0</v>
      </c>
      <c r="AB39" s="63">
        <v>0</v>
      </c>
      <c r="AC39" s="67">
        <f t="shared" si="13"/>
        <v>0</v>
      </c>
      <c r="AD39" s="67">
        <f t="shared" si="14"/>
        <v>0</v>
      </c>
      <c r="AE39" s="67">
        <f t="shared" si="15"/>
        <v>0</v>
      </c>
      <c r="AF39" s="67">
        <f t="shared" si="16"/>
        <v>0</v>
      </c>
      <c r="AG39" s="67">
        <f t="shared" si="17"/>
        <v>0</v>
      </c>
      <c r="AH39" s="66">
        <f>-PV('NG AC'!$B$1,Food!H39,Food!K39)*Food!B39</f>
        <v>0</v>
      </c>
      <c r="AI39" s="67">
        <f t="shared" si="18"/>
        <v>0</v>
      </c>
      <c r="AJ39" s="67">
        <f t="shared" si="19"/>
        <v>0</v>
      </c>
      <c r="AK39" s="66">
        <f>B39*F39*H39*'Electric AC'!$BE$1</f>
        <v>0</v>
      </c>
      <c r="AL39" s="67">
        <f>B39*G39*H39*'Electric AC'!$BE$33</f>
        <v>0</v>
      </c>
      <c r="AM39" s="67">
        <f t="shared" si="20"/>
        <v>0</v>
      </c>
      <c r="AN39" s="67" t="e">
        <f t="shared" si="20"/>
        <v>#DIV/0!</v>
      </c>
      <c r="AO39" s="77"/>
      <c r="AP39" s="77"/>
      <c r="AQ39" s="77"/>
    </row>
    <row r="40" spans="1:43" x14ac:dyDescent="0.25">
      <c r="A40" s="146" t="s">
        <v>676</v>
      </c>
      <c r="B40" s="62">
        <v>0</v>
      </c>
      <c r="C40" s="62" t="s">
        <v>25</v>
      </c>
      <c r="D40" s="62" t="s">
        <v>0</v>
      </c>
      <c r="E40" s="63">
        <v>158</v>
      </c>
      <c r="F40" s="62">
        <v>5</v>
      </c>
      <c r="G40" s="62">
        <v>0</v>
      </c>
      <c r="H40" s="62">
        <v>12</v>
      </c>
      <c r="I40" s="63">
        <v>0</v>
      </c>
      <c r="J40" s="63">
        <v>0</v>
      </c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3.2130787942449155</v>
      </c>
      <c r="M40" s="66">
        <f>IF(D40="Annual",VLOOKUP(H40,'NG AC'!$E$4:$I$43,4)*Food!G40,IF(D40="Winter",VLOOKUP(Food!H40,'NG AC'!$E$3:$I$43,5)*Food!G40,IF(D40="NA",0,0)))</f>
        <v>0</v>
      </c>
      <c r="N40" s="67">
        <f t="shared" si="0"/>
        <v>158</v>
      </c>
      <c r="O40" s="67">
        <f t="shared" si="1"/>
        <v>0</v>
      </c>
      <c r="P40" s="67">
        <f t="shared" si="2"/>
        <v>0</v>
      </c>
      <c r="Q40" s="67">
        <f t="shared" si="3"/>
        <v>0</v>
      </c>
      <c r="R40" s="68">
        <f>(L40+M40+(PV('NG AC'!$B$1,Food!H40,Food!K40)*-1)+Food!J40)/Food!E40</f>
        <v>2.0335941735727312E-2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>
        <f t="shared" si="9"/>
        <v>0</v>
      </c>
      <c r="Y40" s="67">
        <f t="shared" si="10"/>
        <v>0</v>
      </c>
      <c r="Z40" s="67">
        <f t="shared" si="11"/>
        <v>0</v>
      </c>
      <c r="AA40" s="67">
        <f t="shared" si="12"/>
        <v>0</v>
      </c>
      <c r="AB40" s="63">
        <v>0</v>
      </c>
      <c r="AC40" s="67">
        <f t="shared" si="13"/>
        <v>0</v>
      </c>
      <c r="AD40" s="67">
        <f t="shared" si="14"/>
        <v>0</v>
      </c>
      <c r="AE40" s="67">
        <f t="shared" si="15"/>
        <v>0</v>
      </c>
      <c r="AF40" s="67">
        <f t="shared" si="16"/>
        <v>0</v>
      </c>
      <c r="AG40" s="67">
        <f t="shared" si="17"/>
        <v>0</v>
      </c>
      <c r="AH40" s="66">
        <f>-PV('NG AC'!$B$1,Food!H40,Food!K40)*Food!B40</f>
        <v>0</v>
      </c>
      <c r="AI40" s="67">
        <f t="shared" si="18"/>
        <v>0</v>
      </c>
      <c r="AJ40" s="67">
        <f t="shared" si="19"/>
        <v>0</v>
      </c>
      <c r="AK40" s="66">
        <f>B40*F40*H40*'Electric AC'!$BE$1</f>
        <v>0</v>
      </c>
      <c r="AL40" s="67">
        <f>B40*G40*H40*'Electric AC'!$BE$33</f>
        <v>0</v>
      </c>
      <c r="AM40" s="67">
        <f t="shared" si="20"/>
        <v>0</v>
      </c>
      <c r="AN40" s="67" t="e">
        <f t="shared" si="20"/>
        <v>#DIV/0!</v>
      </c>
      <c r="AO40" s="77"/>
      <c r="AP40" s="77"/>
      <c r="AQ40" s="77"/>
    </row>
    <row r="41" spans="1:43" x14ac:dyDescent="0.25">
      <c r="A41" s="146" t="s">
        <v>677</v>
      </c>
      <c r="B41" s="62">
        <v>0</v>
      </c>
      <c r="C41" s="62" t="s">
        <v>25</v>
      </c>
      <c r="D41" s="62" t="s">
        <v>0</v>
      </c>
      <c r="E41" s="63">
        <v>-30</v>
      </c>
      <c r="F41" s="62">
        <v>0</v>
      </c>
      <c r="G41" s="62">
        <v>0</v>
      </c>
      <c r="H41" s="62">
        <v>12</v>
      </c>
      <c r="I41" s="63">
        <v>-42</v>
      </c>
      <c r="J41" s="63">
        <v>0</v>
      </c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AC'!$E$4:$I$43,4)*Food!G41,IF(D41="Winter",VLOOKUP(Food!H41,'NG AC'!$E$3:$I$43,5)*Food!G41,IF(D41="NA",0,0)))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>
        <f>(L41+M41+(PV('NG AC'!$B$1,Food!H41,Food!K41)*-1)+Food!J41)/Food!E41</f>
        <v>0</v>
      </c>
      <c r="S41" s="68">
        <f t="shared" si="4"/>
        <v>0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AC'!$B$1,Food!H41,Food!K41)*Food!B41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77"/>
      <c r="AP41" s="77"/>
      <c r="AQ41" s="77"/>
    </row>
    <row r="42" spans="1:43" x14ac:dyDescent="0.25">
      <c r="A42" s="146" t="s">
        <v>678</v>
      </c>
      <c r="B42" s="62">
        <v>0</v>
      </c>
      <c r="C42" s="62" t="s">
        <v>25</v>
      </c>
      <c r="D42" s="62" t="s">
        <v>0</v>
      </c>
      <c r="E42" s="63">
        <v>-30</v>
      </c>
      <c r="F42" s="62">
        <v>5</v>
      </c>
      <c r="G42" s="62">
        <v>0</v>
      </c>
      <c r="H42" s="62">
        <v>12</v>
      </c>
      <c r="I42" s="63">
        <v>0</v>
      </c>
      <c r="J42" s="63">
        <v>0</v>
      </c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3.2130787942449155</v>
      </c>
      <c r="M42" s="66">
        <f>IF(D42="Annual",VLOOKUP(H42,'NG AC'!$E$4:$I$43,4)*Food!G42,IF(D42="Winter",VLOOKUP(Food!H42,'NG AC'!$E$3:$I$43,5)*Food!G42,IF(D42="NA",0,0)))</f>
        <v>0</v>
      </c>
      <c r="N42" s="67">
        <f t="shared" si="0"/>
        <v>-30</v>
      </c>
      <c r="O42" s="67">
        <f t="shared" si="1"/>
        <v>0</v>
      </c>
      <c r="P42" s="67">
        <f t="shared" si="2"/>
        <v>0</v>
      </c>
      <c r="Q42" s="67">
        <f t="shared" si="3"/>
        <v>0</v>
      </c>
      <c r="R42" s="68">
        <f>(L42+M42+(PV('NG AC'!$B$1,Food!H42,Food!K42)*-1)+Food!J42)/Food!E42</f>
        <v>-0.10710262647483051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>
        <f t="shared" si="9"/>
        <v>0</v>
      </c>
      <c r="Y42" s="67">
        <f t="shared" si="10"/>
        <v>0</v>
      </c>
      <c r="Z42" s="67">
        <f t="shared" si="11"/>
        <v>0</v>
      </c>
      <c r="AA42" s="67">
        <f t="shared" si="12"/>
        <v>0</v>
      </c>
      <c r="AB42" s="63">
        <v>0</v>
      </c>
      <c r="AC42" s="67">
        <f t="shared" si="13"/>
        <v>0</v>
      </c>
      <c r="AD42" s="67">
        <f t="shared" si="14"/>
        <v>0</v>
      </c>
      <c r="AE42" s="67">
        <f t="shared" si="15"/>
        <v>0</v>
      </c>
      <c r="AF42" s="67">
        <f t="shared" si="16"/>
        <v>0</v>
      </c>
      <c r="AG42" s="67">
        <f t="shared" si="17"/>
        <v>0</v>
      </c>
      <c r="AH42" s="66">
        <f>-PV('NG AC'!$B$1,Food!H42,Food!K42)*Food!B42</f>
        <v>0</v>
      </c>
      <c r="AI42" s="67">
        <f t="shared" si="18"/>
        <v>0</v>
      </c>
      <c r="AJ42" s="67">
        <f t="shared" si="19"/>
        <v>0</v>
      </c>
      <c r="AK42" s="66">
        <f>B42*F42*H42*'Electric AC'!$BE$1</f>
        <v>0</v>
      </c>
      <c r="AL42" s="67">
        <f>B42*G42*H42*'Electric AC'!$BE$33</f>
        <v>0</v>
      </c>
      <c r="AM42" s="67">
        <f t="shared" si="20"/>
        <v>0</v>
      </c>
      <c r="AN42" s="67" t="e">
        <f t="shared" si="20"/>
        <v>#DIV/0!</v>
      </c>
      <c r="AO42" s="77"/>
      <c r="AP42" s="77"/>
      <c r="AQ42" s="77"/>
    </row>
    <row r="43" spans="1:43" x14ac:dyDescent="0.25">
      <c r="A43" s="146" t="s">
        <v>679</v>
      </c>
      <c r="B43" s="62">
        <v>0</v>
      </c>
      <c r="C43" s="62" t="s">
        <v>25</v>
      </c>
      <c r="D43" s="62" t="s">
        <v>0</v>
      </c>
      <c r="E43" s="63">
        <v>-30</v>
      </c>
      <c r="F43" s="62">
        <v>5</v>
      </c>
      <c r="G43" s="62">
        <v>0</v>
      </c>
      <c r="H43" s="62">
        <v>12</v>
      </c>
      <c r="I43" s="63">
        <v>0</v>
      </c>
      <c r="J43" s="63">
        <v>0</v>
      </c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3.2130787942449155</v>
      </c>
      <c r="M43" s="66">
        <f>IF(D43="Annual",VLOOKUP(H43,'NG AC'!$E$4:$I$43,4)*Food!G43,IF(D43="Winter",VLOOKUP(Food!H43,'NG AC'!$E$3:$I$43,5)*Food!G43,IF(D43="NA",0,0)))</f>
        <v>0</v>
      </c>
      <c r="N43" s="67">
        <f t="shared" si="0"/>
        <v>-30</v>
      </c>
      <c r="O43" s="67">
        <f t="shared" si="1"/>
        <v>0</v>
      </c>
      <c r="P43" s="67">
        <f t="shared" si="2"/>
        <v>0</v>
      </c>
      <c r="Q43" s="67">
        <f t="shared" si="3"/>
        <v>0</v>
      </c>
      <c r="R43" s="68">
        <f>(L43+M43+(PV('NG AC'!$B$1,Food!H43,Food!K43)*-1)+Food!J43)/Food!E43</f>
        <v>-0.10710262647483051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>
        <f t="shared" si="9"/>
        <v>0</v>
      </c>
      <c r="Y43" s="67">
        <f t="shared" si="10"/>
        <v>0</v>
      </c>
      <c r="Z43" s="67">
        <f t="shared" si="11"/>
        <v>0</v>
      </c>
      <c r="AA43" s="67">
        <f t="shared" si="12"/>
        <v>0</v>
      </c>
      <c r="AB43" s="63">
        <v>0</v>
      </c>
      <c r="AC43" s="67">
        <f t="shared" si="13"/>
        <v>0</v>
      </c>
      <c r="AD43" s="67">
        <f t="shared" si="14"/>
        <v>0</v>
      </c>
      <c r="AE43" s="67">
        <f t="shared" si="15"/>
        <v>0</v>
      </c>
      <c r="AF43" s="67">
        <f t="shared" si="16"/>
        <v>0</v>
      </c>
      <c r="AG43" s="67">
        <f t="shared" si="17"/>
        <v>0</v>
      </c>
      <c r="AH43" s="66">
        <f>-PV('NG AC'!$B$1,Food!H43,Food!K43)*Food!B43</f>
        <v>0</v>
      </c>
      <c r="AI43" s="67">
        <f t="shared" si="18"/>
        <v>0</v>
      </c>
      <c r="AJ43" s="67">
        <f t="shared" si="19"/>
        <v>0</v>
      </c>
      <c r="AK43" s="66">
        <f>B43*F43*H43*'Electric AC'!$BE$1</f>
        <v>0</v>
      </c>
      <c r="AL43" s="67">
        <f>B43*G43*H43*'Electric AC'!$BE$33</f>
        <v>0</v>
      </c>
      <c r="AM43" s="67">
        <f t="shared" si="20"/>
        <v>0</v>
      </c>
      <c r="AN43" s="67" t="e">
        <f t="shared" si="20"/>
        <v>#DIV/0!</v>
      </c>
      <c r="AO43" s="77"/>
      <c r="AP43" s="77"/>
      <c r="AQ43" s="77"/>
    </row>
    <row r="44" spans="1:43" x14ac:dyDescent="0.25">
      <c r="A44" s="146" t="s">
        <v>680</v>
      </c>
      <c r="B44" s="62">
        <v>0</v>
      </c>
      <c r="C44" s="62" t="s">
        <v>25</v>
      </c>
      <c r="D44" s="62" t="s">
        <v>0</v>
      </c>
      <c r="E44" s="63">
        <v>-30</v>
      </c>
      <c r="F44" s="62">
        <v>0</v>
      </c>
      <c r="G44" s="62">
        <v>0</v>
      </c>
      <c r="H44" s="62">
        <v>12</v>
      </c>
      <c r="I44" s="63">
        <v>-42</v>
      </c>
      <c r="J44" s="63">
        <v>0</v>
      </c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AC'!$E$4:$I$43,4)*Food!G44,IF(D44="Winter",VLOOKUP(Food!H44,'NG AC'!$E$3:$I$43,5)*Food!G44,IF(D44="NA",0,0)))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>
        <f>(L44+M44+(PV('NG AC'!$B$1,Food!H44,Food!K44)*-1)+Food!J44)/Food!E44</f>
        <v>0</v>
      </c>
      <c r="S44" s="68">
        <f t="shared" si="4"/>
        <v>0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AC'!$B$1,Food!H44,Food!K44)*Food!B44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77"/>
      <c r="AP44" s="77"/>
      <c r="AQ44" s="77"/>
    </row>
    <row r="45" spans="1:43" x14ac:dyDescent="0.25">
      <c r="A45" s="146" t="s">
        <v>681</v>
      </c>
      <c r="B45" s="62">
        <v>0</v>
      </c>
      <c r="C45" s="62" t="s">
        <v>25</v>
      </c>
      <c r="D45" s="62" t="s">
        <v>0</v>
      </c>
      <c r="E45" s="63">
        <v>256.17</v>
      </c>
      <c r="F45" s="62">
        <v>46</v>
      </c>
      <c r="G45" s="62">
        <v>0</v>
      </c>
      <c r="H45" s="62">
        <v>12</v>
      </c>
      <c r="I45" s="63">
        <v>0</v>
      </c>
      <c r="J45" s="63">
        <v>0</v>
      </c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29.560324907053225</v>
      </c>
      <c r="M45" s="66">
        <f>IF(D45="Annual",VLOOKUP(H45,'NG AC'!$E$4:$I$43,4)*Food!G45,IF(D45="Winter",VLOOKUP(Food!H45,'NG AC'!$E$3:$I$43,5)*Food!G45,IF(D45="NA",0,0)))</f>
        <v>0</v>
      </c>
      <c r="N45" s="67">
        <f t="shared" si="0"/>
        <v>256.17</v>
      </c>
      <c r="O45" s="67">
        <f t="shared" si="1"/>
        <v>0</v>
      </c>
      <c r="P45" s="67">
        <f t="shared" si="2"/>
        <v>0</v>
      </c>
      <c r="Q45" s="67">
        <f t="shared" si="3"/>
        <v>0</v>
      </c>
      <c r="R45" s="68">
        <f>(L45+M45+(PV('NG AC'!$B$1,Food!H45,Food!K45)*-1)+Food!J45)/Food!E45</f>
        <v>0.1153933907446353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>
        <f t="shared" si="9"/>
        <v>0</v>
      </c>
      <c r="Y45" s="67">
        <f t="shared" si="10"/>
        <v>0</v>
      </c>
      <c r="Z45" s="67">
        <f t="shared" si="11"/>
        <v>0</v>
      </c>
      <c r="AA45" s="67">
        <f t="shared" si="12"/>
        <v>0</v>
      </c>
      <c r="AB45" s="63">
        <v>0</v>
      </c>
      <c r="AC45" s="67">
        <f t="shared" si="13"/>
        <v>0</v>
      </c>
      <c r="AD45" s="67">
        <f t="shared" si="14"/>
        <v>0</v>
      </c>
      <c r="AE45" s="67">
        <f t="shared" si="15"/>
        <v>0</v>
      </c>
      <c r="AF45" s="67">
        <f t="shared" si="16"/>
        <v>0</v>
      </c>
      <c r="AG45" s="67">
        <f t="shared" si="17"/>
        <v>0</v>
      </c>
      <c r="AH45" s="66">
        <f>-PV('NG AC'!$B$1,Food!H45,Food!K45)*Food!B45</f>
        <v>0</v>
      </c>
      <c r="AI45" s="67">
        <f t="shared" si="18"/>
        <v>0</v>
      </c>
      <c r="AJ45" s="67">
        <f t="shared" si="19"/>
        <v>0</v>
      </c>
      <c r="AK45" s="66">
        <f>B45*F45*H45*'Electric AC'!$BE$1</f>
        <v>0</v>
      </c>
      <c r="AL45" s="67">
        <f>B45*G45*H45*'Electric AC'!$BE$33</f>
        <v>0</v>
      </c>
      <c r="AM45" s="67">
        <f t="shared" si="20"/>
        <v>0</v>
      </c>
      <c r="AN45" s="67" t="e">
        <f t="shared" si="20"/>
        <v>#DIV/0!</v>
      </c>
      <c r="AO45" s="77"/>
      <c r="AP45" s="77"/>
      <c r="AQ45" s="77"/>
    </row>
    <row r="46" spans="1:43" x14ac:dyDescent="0.25">
      <c r="A46" s="146" t="s">
        <v>682</v>
      </c>
      <c r="B46" s="62">
        <v>0</v>
      </c>
      <c r="C46" s="62" t="s">
        <v>25</v>
      </c>
      <c r="D46" s="62" t="s">
        <v>0</v>
      </c>
      <c r="E46" s="63">
        <v>256.17</v>
      </c>
      <c r="F46" s="62">
        <v>146</v>
      </c>
      <c r="G46" s="62">
        <v>0</v>
      </c>
      <c r="H46" s="62">
        <v>12</v>
      </c>
      <c r="I46" s="63">
        <v>0</v>
      </c>
      <c r="J46" s="63">
        <v>0</v>
      </c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93.821900791951535</v>
      </c>
      <c r="M46" s="66">
        <f>IF(D46="Annual",VLOOKUP(H46,'NG AC'!$E$4:$I$43,4)*Food!G46,IF(D46="Winter",VLOOKUP(Food!H46,'NG AC'!$E$3:$I$43,5)*Food!G46,IF(D46="NA",0,0)))</f>
        <v>0</v>
      </c>
      <c r="N46" s="67">
        <f t="shared" si="0"/>
        <v>256.17</v>
      </c>
      <c r="O46" s="67">
        <f t="shared" si="1"/>
        <v>0</v>
      </c>
      <c r="P46" s="67">
        <f t="shared" si="2"/>
        <v>0</v>
      </c>
      <c r="Q46" s="67">
        <f t="shared" si="3"/>
        <v>0</v>
      </c>
      <c r="R46" s="68">
        <f>(L46+M46+(PV('NG AC'!$B$1,Food!H46,Food!K46)*-1)+Food!J46)/Food!E46</f>
        <v>0.36624858801558158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>
        <f t="shared" si="9"/>
        <v>0</v>
      </c>
      <c r="Y46" s="67">
        <f t="shared" si="10"/>
        <v>0</v>
      </c>
      <c r="Z46" s="67">
        <f t="shared" si="11"/>
        <v>0</v>
      </c>
      <c r="AA46" s="67">
        <f t="shared" si="12"/>
        <v>0</v>
      </c>
      <c r="AB46" s="63">
        <v>0</v>
      </c>
      <c r="AC46" s="67">
        <f t="shared" si="13"/>
        <v>0</v>
      </c>
      <c r="AD46" s="67">
        <f t="shared" si="14"/>
        <v>0</v>
      </c>
      <c r="AE46" s="67">
        <f t="shared" si="15"/>
        <v>0</v>
      </c>
      <c r="AF46" s="67">
        <f t="shared" si="16"/>
        <v>0</v>
      </c>
      <c r="AG46" s="67">
        <f t="shared" si="17"/>
        <v>0</v>
      </c>
      <c r="AH46" s="66">
        <f>-PV('NG AC'!$B$1,Food!H46,Food!K46)*Food!B46</f>
        <v>0</v>
      </c>
      <c r="AI46" s="67">
        <f t="shared" si="18"/>
        <v>0</v>
      </c>
      <c r="AJ46" s="67">
        <f t="shared" si="19"/>
        <v>0</v>
      </c>
      <c r="AK46" s="66">
        <f>B46*F46*H46*'Electric AC'!$BE$1</f>
        <v>0</v>
      </c>
      <c r="AL46" s="67">
        <f>B46*G46*H46*'Electric AC'!$BE$33</f>
        <v>0</v>
      </c>
      <c r="AM46" s="67">
        <f t="shared" si="20"/>
        <v>0</v>
      </c>
      <c r="AN46" s="67" t="e">
        <f t="shared" si="20"/>
        <v>#DIV/0!</v>
      </c>
      <c r="AO46" s="77"/>
      <c r="AP46" s="77"/>
      <c r="AQ46" s="77"/>
    </row>
    <row r="47" spans="1:43" x14ac:dyDescent="0.25">
      <c r="A47" s="146" t="s">
        <v>683</v>
      </c>
      <c r="B47" s="62">
        <v>0</v>
      </c>
      <c r="C47" s="62" t="s">
        <v>25</v>
      </c>
      <c r="D47" s="62" t="s">
        <v>0</v>
      </c>
      <c r="E47" s="63">
        <v>256.17</v>
      </c>
      <c r="F47" s="62">
        <v>226</v>
      </c>
      <c r="G47" s="62">
        <v>0</v>
      </c>
      <c r="H47" s="62">
        <v>12</v>
      </c>
      <c r="I47" s="63">
        <v>0</v>
      </c>
      <c r="J47" s="63">
        <v>0</v>
      </c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145.23116149987018</v>
      </c>
      <c r="M47" s="66">
        <f>IF(D47="Annual",VLOOKUP(H47,'NG AC'!$E$4:$I$43,4)*Food!G47,IF(D47="Winter",VLOOKUP(Food!H47,'NG AC'!$E$3:$I$43,5)*Food!G47,IF(D47="NA",0,0)))</f>
        <v>0</v>
      </c>
      <c r="N47" s="67">
        <f t="shared" si="0"/>
        <v>256.17</v>
      </c>
      <c r="O47" s="67">
        <f t="shared" si="1"/>
        <v>0</v>
      </c>
      <c r="P47" s="67">
        <f t="shared" si="2"/>
        <v>0</v>
      </c>
      <c r="Q47" s="67">
        <f t="shared" si="3"/>
        <v>0</v>
      </c>
      <c r="R47" s="68">
        <f>(L47+M47+(PV('NG AC'!$B$1,Food!H47,Food!K47)*-1)+Food!J47)/Food!E47</f>
        <v>0.56693274583233855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>
        <f t="shared" si="9"/>
        <v>0</v>
      </c>
      <c r="Y47" s="67">
        <f t="shared" si="10"/>
        <v>0</v>
      </c>
      <c r="Z47" s="67">
        <f t="shared" si="11"/>
        <v>0</v>
      </c>
      <c r="AA47" s="67">
        <f t="shared" si="12"/>
        <v>0</v>
      </c>
      <c r="AB47" s="63">
        <v>0</v>
      </c>
      <c r="AC47" s="67">
        <f t="shared" si="13"/>
        <v>0</v>
      </c>
      <c r="AD47" s="67">
        <f t="shared" si="14"/>
        <v>0</v>
      </c>
      <c r="AE47" s="67">
        <f t="shared" si="15"/>
        <v>0</v>
      </c>
      <c r="AF47" s="67">
        <f t="shared" si="16"/>
        <v>0</v>
      </c>
      <c r="AG47" s="67">
        <f t="shared" si="17"/>
        <v>0</v>
      </c>
      <c r="AH47" s="66">
        <f>-PV('NG AC'!$B$1,Food!H47,Food!K47)*Food!B47</f>
        <v>0</v>
      </c>
      <c r="AI47" s="67">
        <f t="shared" si="18"/>
        <v>0</v>
      </c>
      <c r="AJ47" s="67">
        <f t="shared" si="19"/>
        <v>0</v>
      </c>
      <c r="AK47" s="66">
        <f>B47*F47*H47*'Electric AC'!$BE$1</f>
        <v>0</v>
      </c>
      <c r="AL47" s="67">
        <f>B47*G47*H47*'Electric AC'!$BE$33</f>
        <v>0</v>
      </c>
      <c r="AM47" s="67">
        <f t="shared" si="20"/>
        <v>0</v>
      </c>
      <c r="AN47" s="67" t="e">
        <f t="shared" si="20"/>
        <v>#DIV/0!</v>
      </c>
      <c r="AO47" s="77"/>
      <c r="AP47" s="77"/>
      <c r="AQ47" s="77"/>
    </row>
    <row r="48" spans="1:43" x14ac:dyDescent="0.25">
      <c r="A48" s="146" t="s">
        <v>684</v>
      </c>
      <c r="B48" s="62">
        <v>0</v>
      </c>
      <c r="C48" s="62" t="s">
        <v>25</v>
      </c>
      <c r="D48" s="62" t="s">
        <v>0</v>
      </c>
      <c r="E48" s="63">
        <v>256.17</v>
      </c>
      <c r="F48" s="62">
        <v>0</v>
      </c>
      <c r="G48" s="62">
        <v>0</v>
      </c>
      <c r="H48" s="62">
        <v>12</v>
      </c>
      <c r="I48" s="63">
        <v>0</v>
      </c>
      <c r="J48" s="63">
        <v>0</v>
      </c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AC'!$E$4:$I$43,4)*Food!G48,IF(D48="Winter",VLOOKUP(Food!H48,'NG AC'!$E$3:$I$43,5)*Food!G48,IF(D48="NA",0,0)))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>
        <f>(L48+M48+(PV('NG AC'!$B$1,Food!H48,Food!K48)*-1)+Food!J48)/Food!E48</f>
        <v>0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AC'!$B$1,Food!H48,Food!K48)*Food!B48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77"/>
      <c r="AP48" s="77"/>
      <c r="AQ48" s="77"/>
    </row>
    <row r="49" spans="1:43" x14ac:dyDescent="0.25">
      <c r="A49" s="146" t="s">
        <v>685</v>
      </c>
      <c r="B49" s="62">
        <v>0</v>
      </c>
      <c r="C49" s="62" t="s">
        <v>25</v>
      </c>
      <c r="D49" s="62" t="s">
        <v>0</v>
      </c>
      <c r="E49" s="63">
        <v>-516.65</v>
      </c>
      <c r="F49" s="62">
        <v>8</v>
      </c>
      <c r="G49" s="62">
        <v>0</v>
      </c>
      <c r="H49" s="62">
        <v>12</v>
      </c>
      <c r="I49" s="63">
        <v>0</v>
      </c>
      <c r="J49" s="63">
        <v>0</v>
      </c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5.1409260707918651</v>
      </c>
      <c r="M49" s="66">
        <f>IF(D49="Annual",VLOOKUP(H49,'NG AC'!$E$4:$I$43,4)*Food!G49,IF(D49="Winter",VLOOKUP(Food!H49,'NG AC'!$E$3:$I$43,5)*Food!G49,IF(D49="NA",0,0)))</f>
        <v>0</v>
      </c>
      <c r="N49" s="67">
        <f t="shared" si="0"/>
        <v>-516.65</v>
      </c>
      <c r="O49" s="67">
        <f t="shared" si="1"/>
        <v>0</v>
      </c>
      <c r="P49" s="67">
        <f t="shared" si="2"/>
        <v>0</v>
      </c>
      <c r="Q49" s="67">
        <f t="shared" si="3"/>
        <v>0</v>
      </c>
      <c r="R49" s="68">
        <f>(L49+M49+(PV('NG AC'!$B$1,Food!H49,Food!K49)*-1)+Food!J49)/Food!E49</f>
        <v>-9.9505004757415375E-3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>
        <f t="shared" si="9"/>
        <v>0</v>
      </c>
      <c r="Y49" s="67">
        <f t="shared" si="10"/>
        <v>0</v>
      </c>
      <c r="Z49" s="67">
        <f t="shared" si="11"/>
        <v>0</v>
      </c>
      <c r="AA49" s="67">
        <f t="shared" si="12"/>
        <v>0</v>
      </c>
      <c r="AB49" s="63">
        <v>0</v>
      </c>
      <c r="AC49" s="67">
        <f t="shared" si="13"/>
        <v>0</v>
      </c>
      <c r="AD49" s="67">
        <f t="shared" si="14"/>
        <v>0</v>
      </c>
      <c r="AE49" s="67">
        <f t="shared" si="15"/>
        <v>0</v>
      </c>
      <c r="AF49" s="67">
        <f t="shared" si="16"/>
        <v>0</v>
      </c>
      <c r="AG49" s="67">
        <f t="shared" si="17"/>
        <v>0</v>
      </c>
      <c r="AH49" s="66">
        <f>-PV('NG AC'!$B$1,Food!H49,Food!K49)*Food!B49</f>
        <v>0</v>
      </c>
      <c r="AI49" s="67">
        <f t="shared" si="18"/>
        <v>0</v>
      </c>
      <c r="AJ49" s="67">
        <f t="shared" si="19"/>
        <v>0</v>
      </c>
      <c r="AK49" s="66">
        <f>B49*F49*H49*'Electric AC'!$BE$1</f>
        <v>0</v>
      </c>
      <c r="AL49" s="67">
        <f>B49*G49*H49*'Electric AC'!$BE$33</f>
        <v>0</v>
      </c>
      <c r="AM49" s="67">
        <f t="shared" si="20"/>
        <v>0</v>
      </c>
      <c r="AN49" s="67" t="e">
        <f t="shared" si="20"/>
        <v>#DIV/0!</v>
      </c>
      <c r="AO49" s="77"/>
      <c r="AP49" s="77"/>
      <c r="AQ49" s="77"/>
    </row>
    <row r="50" spans="1:43" x14ac:dyDescent="0.25">
      <c r="A50" s="146" t="s">
        <v>686</v>
      </c>
      <c r="B50" s="62">
        <v>0</v>
      </c>
      <c r="C50" s="62" t="s">
        <v>25</v>
      </c>
      <c r="D50" s="62" t="s">
        <v>0</v>
      </c>
      <c r="E50" s="63">
        <v>-516.65</v>
      </c>
      <c r="F50" s="62">
        <v>0</v>
      </c>
      <c r="G50" s="62">
        <v>0</v>
      </c>
      <c r="H50" s="62">
        <v>12</v>
      </c>
      <c r="I50" s="63">
        <v>-723.31</v>
      </c>
      <c r="J50" s="63">
        <v>0</v>
      </c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AC'!$E$4:$I$43,4)*Food!G50,IF(D50="Winter",VLOOKUP(Food!H50,'NG AC'!$E$3:$I$43,5)*Food!G50,IF(D50="NA",0,0)))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>
        <f>(L50+M50+(PV('NG AC'!$B$1,Food!H50,Food!K50)*-1)+Food!J50)/Food!E50</f>
        <v>0</v>
      </c>
      <c r="S50" s="68">
        <f t="shared" si="4"/>
        <v>0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AC'!$B$1,Food!H50,Food!K50)*Food!B50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77"/>
      <c r="AP50" s="77"/>
      <c r="AQ50" s="77"/>
    </row>
    <row r="51" spans="1:43" x14ac:dyDescent="0.25">
      <c r="A51" s="146" t="s">
        <v>687</v>
      </c>
      <c r="B51" s="62">
        <v>0</v>
      </c>
      <c r="C51" s="62" t="s">
        <v>25</v>
      </c>
      <c r="D51" s="62" t="s">
        <v>0</v>
      </c>
      <c r="E51" s="63">
        <v>25</v>
      </c>
      <c r="F51" s="62">
        <v>0</v>
      </c>
      <c r="G51" s="62">
        <v>0</v>
      </c>
      <c r="H51" s="62">
        <v>12</v>
      </c>
      <c r="I51" s="63">
        <v>0</v>
      </c>
      <c r="J51" s="63">
        <v>0</v>
      </c>
      <c r="K51" s="63">
        <v>0</v>
      </c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AC'!$E$4:$I$43,4)*Food!G51,IF(D51="Winter",VLOOKUP(Food!H51,'NG AC'!$E$3:$I$43,5)*Food!G51,IF(D51="NA",0,0)))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>
        <f>(L51+M51+(PV('NG AC'!$B$1,Food!H51,Food!K51)*-1)+Food!J51)/Food!E51</f>
        <v>0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AC'!$B$1,Food!H51,Food!K51)*Food!B51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77"/>
      <c r="AP51" s="77"/>
      <c r="AQ51" s="77"/>
    </row>
    <row r="52" spans="1:43" x14ac:dyDescent="0.25">
      <c r="A52" s="146" t="s">
        <v>688</v>
      </c>
      <c r="B52" s="62">
        <v>0</v>
      </c>
      <c r="C52" s="62" t="s">
        <v>25</v>
      </c>
      <c r="D52" s="62" t="s">
        <v>0</v>
      </c>
      <c r="E52" s="63">
        <v>25</v>
      </c>
      <c r="F52" s="62">
        <v>10</v>
      </c>
      <c r="G52" s="62">
        <v>0</v>
      </c>
      <c r="H52" s="62">
        <v>12</v>
      </c>
      <c r="I52" s="63">
        <v>0</v>
      </c>
      <c r="J52" s="63">
        <v>0</v>
      </c>
      <c r="K52" s="63">
        <v>0</v>
      </c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6.426157588489831</v>
      </c>
      <c r="M52" s="66">
        <f>IF(D52="Annual",VLOOKUP(H52,'NG AC'!$E$4:$I$43,4)*Food!G52,IF(D52="Winter",VLOOKUP(Food!H52,'NG AC'!$E$3:$I$43,5)*Food!G52,IF(D52="NA",0,0)))</f>
        <v>0</v>
      </c>
      <c r="N52" s="67">
        <f t="shared" si="0"/>
        <v>25</v>
      </c>
      <c r="O52" s="67">
        <f t="shared" si="1"/>
        <v>0</v>
      </c>
      <c r="P52" s="67">
        <f t="shared" si="2"/>
        <v>0</v>
      </c>
      <c r="Q52" s="67">
        <f t="shared" si="3"/>
        <v>0</v>
      </c>
      <c r="R52" s="68">
        <f>(L52+M52+(PV('NG AC'!$B$1,Food!H52,Food!K52)*-1)+Food!J52)/Food!E52</f>
        <v>0.25704630353959323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>
        <f t="shared" si="9"/>
        <v>0</v>
      </c>
      <c r="Y52" s="67">
        <f t="shared" si="10"/>
        <v>0</v>
      </c>
      <c r="Z52" s="67">
        <f t="shared" si="11"/>
        <v>0</v>
      </c>
      <c r="AA52" s="67">
        <f t="shared" si="12"/>
        <v>0</v>
      </c>
      <c r="AB52" s="63">
        <v>0</v>
      </c>
      <c r="AC52" s="67">
        <f t="shared" si="13"/>
        <v>0</v>
      </c>
      <c r="AD52" s="67">
        <f t="shared" si="14"/>
        <v>0</v>
      </c>
      <c r="AE52" s="67">
        <f t="shared" si="15"/>
        <v>0</v>
      </c>
      <c r="AF52" s="67">
        <f t="shared" si="16"/>
        <v>0</v>
      </c>
      <c r="AG52" s="67">
        <f t="shared" si="17"/>
        <v>0</v>
      </c>
      <c r="AH52" s="66">
        <f>-PV('NG AC'!$B$1,Food!H52,Food!K52)*Food!B52</f>
        <v>0</v>
      </c>
      <c r="AI52" s="67">
        <f t="shared" si="18"/>
        <v>0</v>
      </c>
      <c r="AJ52" s="67">
        <f t="shared" si="19"/>
        <v>0</v>
      </c>
      <c r="AK52" s="66">
        <f>B52*F52*H52*'Electric AC'!$BE$1</f>
        <v>0</v>
      </c>
      <c r="AL52" s="67">
        <f>B52*G52*H52*'Electric AC'!$BE$33</f>
        <v>0</v>
      </c>
      <c r="AM52" s="67">
        <f t="shared" si="20"/>
        <v>0</v>
      </c>
      <c r="AN52" s="67" t="e">
        <f t="shared" si="20"/>
        <v>#DIV/0!</v>
      </c>
      <c r="AO52" s="77"/>
      <c r="AP52" s="77"/>
      <c r="AQ52" s="77"/>
    </row>
    <row r="53" spans="1:43" x14ac:dyDescent="0.25">
      <c r="A53" s="146" t="s">
        <v>689</v>
      </c>
      <c r="B53" s="62">
        <v>0</v>
      </c>
      <c r="C53" s="62" t="s">
        <v>25</v>
      </c>
      <c r="D53" s="62" t="s">
        <v>0</v>
      </c>
      <c r="E53" s="63">
        <v>25</v>
      </c>
      <c r="F53" s="62">
        <v>4</v>
      </c>
      <c r="G53" s="62">
        <v>0</v>
      </c>
      <c r="H53" s="62">
        <v>12</v>
      </c>
      <c r="I53" s="63">
        <v>0</v>
      </c>
      <c r="J53" s="63">
        <v>0</v>
      </c>
      <c r="K53" s="63">
        <v>0</v>
      </c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2.5704630353959326</v>
      </c>
      <c r="M53" s="66">
        <f>IF(D53="Annual",VLOOKUP(H53,'NG AC'!$E$4:$I$43,4)*Food!G53,IF(D53="Winter",VLOOKUP(Food!H53,'NG AC'!$E$3:$I$43,5)*Food!G53,IF(D53="NA",0,0)))</f>
        <v>0</v>
      </c>
      <c r="N53" s="67">
        <f t="shared" si="0"/>
        <v>25</v>
      </c>
      <c r="O53" s="67">
        <f t="shared" si="1"/>
        <v>0</v>
      </c>
      <c r="P53" s="67">
        <f t="shared" si="2"/>
        <v>0</v>
      </c>
      <c r="Q53" s="67">
        <f t="shared" si="3"/>
        <v>0</v>
      </c>
      <c r="R53" s="68">
        <f>(L53+M53+(PV('NG AC'!$B$1,Food!H53,Food!K53)*-1)+Food!J53)/Food!E53</f>
        <v>0.10281852141583731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>
        <f t="shared" si="9"/>
        <v>0</v>
      </c>
      <c r="Y53" s="67">
        <f t="shared" si="10"/>
        <v>0</v>
      </c>
      <c r="Z53" s="67">
        <f t="shared" si="11"/>
        <v>0</v>
      </c>
      <c r="AA53" s="67">
        <f t="shared" si="12"/>
        <v>0</v>
      </c>
      <c r="AB53" s="63">
        <v>0</v>
      </c>
      <c r="AC53" s="67">
        <f t="shared" si="13"/>
        <v>0</v>
      </c>
      <c r="AD53" s="67">
        <f t="shared" si="14"/>
        <v>0</v>
      </c>
      <c r="AE53" s="67">
        <f t="shared" si="15"/>
        <v>0</v>
      </c>
      <c r="AF53" s="67">
        <f t="shared" si="16"/>
        <v>0</v>
      </c>
      <c r="AG53" s="67">
        <f t="shared" si="17"/>
        <v>0</v>
      </c>
      <c r="AH53" s="66">
        <f>-PV('NG AC'!$B$1,Food!H53,Food!K53)*Food!B53</f>
        <v>0</v>
      </c>
      <c r="AI53" s="67">
        <f t="shared" si="18"/>
        <v>0</v>
      </c>
      <c r="AJ53" s="67">
        <f t="shared" si="19"/>
        <v>0</v>
      </c>
      <c r="AK53" s="66">
        <f>B53*F53*H53*'Electric AC'!$BE$1</f>
        <v>0</v>
      </c>
      <c r="AL53" s="67">
        <f>B53*G53*H53*'Electric AC'!$BE$33</f>
        <v>0</v>
      </c>
      <c r="AM53" s="67">
        <f t="shared" si="20"/>
        <v>0</v>
      </c>
      <c r="AN53" s="67" t="e">
        <f t="shared" si="20"/>
        <v>#DIV/0!</v>
      </c>
      <c r="AO53" s="77"/>
      <c r="AP53" s="77"/>
      <c r="AQ53" s="77"/>
    </row>
    <row r="54" spans="1:43" x14ac:dyDescent="0.25">
      <c r="A54" s="146" t="s">
        <v>690</v>
      </c>
      <c r="B54" s="62">
        <v>0</v>
      </c>
      <c r="C54" s="62" t="s">
        <v>25</v>
      </c>
      <c r="D54" s="62" t="s">
        <v>0</v>
      </c>
      <c r="E54" s="63">
        <v>25</v>
      </c>
      <c r="F54" s="62">
        <v>0</v>
      </c>
      <c r="G54" s="62">
        <v>0</v>
      </c>
      <c r="H54" s="62">
        <v>12</v>
      </c>
      <c r="I54" s="63">
        <v>0</v>
      </c>
      <c r="J54" s="63">
        <v>0</v>
      </c>
      <c r="K54" s="63">
        <v>0</v>
      </c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AC'!$E$4:$I$43,4)*Food!G54,IF(D54="Winter",VLOOKUP(Food!H54,'NG AC'!$E$3:$I$43,5)*Food!G54,IF(D54="NA",0,0)))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>
        <f>(L54+M54+(PV('NG AC'!$B$1,Food!H54,Food!K54)*-1)+Food!J54)/Food!E54</f>
        <v>0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AC'!$B$1,Food!H54,Food!K54)*Food!B54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77"/>
      <c r="AP54" s="77"/>
      <c r="AQ54" s="77"/>
    </row>
    <row r="55" spans="1:43" x14ac:dyDescent="0.25">
      <c r="A55" s="146" t="s">
        <v>691</v>
      </c>
      <c r="B55" s="62">
        <v>0</v>
      </c>
      <c r="C55" s="62" t="s">
        <v>25</v>
      </c>
      <c r="D55" s="62" t="s">
        <v>0</v>
      </c>
      <c r="E55" s="63"/>
      <c r="F55" s="62">
        <v>12202</v>
      </c>
      <c r="G55" s="62">
        <v>0</v>
      </c>
      <c r="H55" s="62">
        <v>12</v>
      </c>
      <c r="I55" s="63">
        <v>0</v>
      </c>
      <c r="J55" s="63">
        <v>0</v>
      </c>
      <c r="K55" s="63">
        <v>0</v>
      </c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7841.1974894752921</v>
      </c>
      <c r="M55" s="66">
        <f>IF(D55="Annual",VLOOKUP(H55,'NG AC'!$E$4:$I$43,4)*Food!G55,IF(D55="Winter",VLOOKUP(Food!H55,'NG AC'!$E$3:$I$43,5)*Food!G55,IF(D55="NA",0,0)))</f>
        <v>0</v>
      </c>
      <c r="N55" s="67">
        <f t="shared" si="0"/>
        <v>0</v>
      </c>
      <c r="O55" s="67">
        <f t="shared" si="1"/>
        <v>0</v>
      </c>
      <c r="P55" s="67">
        <f t="shared" si="2"/>
        <v>0</v>
      </c>
      <c r="Q55" s="67">
        <f t="shared" si="3"/>
        <v>0</v>
      </c>
      <c r="R55" s="68" t="e">
        <f>(L55+M55+(PV('NG AC'!$B$1,Food!H55,Food!K55)*-1)+Food!J55)/Food!E55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>
        <f t="shared" si="9"/>
        <v>0</v>
      </c>
      <c r="Y55" s="67">
        <f t="shared" si="10"/>
        <v>0</v>
      </c>
      <c r="Z55" s="67">
        <f t="shared" si="11"/>
        <v>0</v>
      </c>
      <c r="AA55" s="67">
        <f t="shared" si="12"/>
        <v>0</v>
      </c>
      <c r="AB55" s="63">
        <v>0</v>
      </c>
      <c r="AC55" s="67">
        <f t="shared" si="13"/>
        <v>0</v>
      </c>
      <c r="AD55" s="67">
        <f t="shared" si="14"/>
        <v>0</v>
      </c>
      <c r="AE55" s="67">
        <f t="shared" si="15"/>
        <v>0</v>
      </c>
      <c r="AF55" s="67">
        <f t="shared" si="16"/>
        <v>0</v>
      </c>
      <c r="AG55" s="67">
        <f t="shared" si="17"/>
        <v>0</v>
      </c>
      <c r="AH55" s="66">
        <f>-PV('NG AC'!$B$1,Food!H55,Food!K55)*Food!B55</f>
        <v>0</v>
      </c>
      <c r="AI55" s="67">
        <f t="shared" si="18"/>
        <v>0</v>
      </c>
      <c r="AJ55" s="67">
        <f t="shared" si="19"/>
        <v>0</v>
      </c>
      <c r="AK55" s="66">
        <f>B55*F55*H55*'Electric AC'!$BE$1</f>
        <v>0</v>
      </c>
      <c r="AL55" s="67">
        <f>B55*G55*H55*'Electric AC'!$BE$33</f>
        <v>0</v>
      </c>
      <c r="AM55" s="67">
        <f t="shared" si="20"/>
        <v>0</v>
      </c>
      <c r="AN55" s="67" t="e">
        <f t="shared" si="20"/>
        <v>#DIV/0!</v>
      </c>
      <c r="AO55" s="77"/>
      <c r="AP55" s="77"/>
      <c r="AQ55" s="77"/>
    </row>
    <row r="56" spans="1:43" x14ac:dyDescent="0.25">
      <c r="A56" s="146" t="s">
        <v>692</v>
      </c>
      <c r="B56" s="62">
        <v>0</v>
      </c>
      <c r="C56" s="62" t="s">
        <v>25</v>
      </c>
      <c r="D56" s="62" t="s">
        <v>0</v>
      </c>
      <c r="E56" s="63"/>
      <c r="F56" s="62"/>
      <c r="G56" s="62">
        <v>0</v>
      </c>
      <c r="H56" s="62">
        <v>12</v>
      </c>
      <c r="I56" s="63">
        <v>0</v>
      </c>
      <c r="J56" s="63">
        <v>0</v>
      </c>
      <c r="K56" s="63">
        <v>0</v>
      </c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AC'!$E$4:$I$43,4)*Food!G56,IF(D56="Winter",VLOOKUP(Food!H56,'NG AC'!$E$3:$I$43,5)*Food!G56,IF(D56="NA",0,0)))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AC'!$B$1,Food!H56,Food!K56)*-1)+Food!J56)/Food!E56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AC'!$B$1,Food!H56,Food!K56)*Food!B56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77"/>
      <c r="AP56" s="77"/>
      <c r="AQ56" s="77"/>
    </row>
    <row r="57" spans="1:43" x14ac:dyDescent="0.25">
      <c r="A57" s="146" t="s">
        <v>693</v>
      </c>
      <c r="B57" s="62">
        <v>1</v>
      </c>
      <c r="C57" s="62" t="s">
        <v>25</v>
      </c>
      <c r="D57" s="62" t="s">
        <v>0</v>
      </c>
      <c r="E57" s="63">
        <v>123</v>
      </c>
      <c r="F57" s="62">
        <v>888</v>
      </c>
      <c r="G57" s="62">
        <v>0</v>
      </c>
      <c r="H57" s="62">
        <v>12</v>
      </c>
      <c r="I57" s="63">
        <v>70</v>
      </c>
      <c r="J57" s="63">
        <v>0</v>
      </c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570.642793857897</v>
      </c>
      <c r="M57" s="66">
        <f>IF(D57="Annual",VLOOKUP(H57,'NG AC'!$E$4:$I$43,4)*Food!G57,IF(D57="Winter",VLOOKUP(Food!H57,'NG AC'!$E$3:$I$43,5)*Food!G57,IF(D57="NA",0,0)))</f>
        <v>0</v>
      </c>
      <c r="N57" s="67">
        <f t="shared" ref="N57:N93" si="21">IF(F57&lt;0,0,(L57/(L57+M57))*E57)</f>
        <v>123</v>
      </c>
      <c r="O57" s="67">
        <f t="shared" ref="O57:O93" si="22">E57-N57</f>
        <v>0</v>
      </c>
      <c r="P57" s="67">
        <f t="shared" ref="P57:P93" si="23">IF(F57&lt;0,0,(L57/(L57+M57))*I57)</f>
        <v>70</v>
      </c>
      <c r="Q57" s="67">
        <f t="shared" ref="Q57:Q93" si="24">I57-P57</f>
        <v>0</v>
      </c>
      <c r="R57" s="68">
        <f>(L57+M57+(PV('NG AC'!$B$1,Food!H57,Food!K57)*-1)+Food!J57)/Food!E57</f>
        <v>4.6393723077877809</v>
      </c>
      <c r="S57" s="68">
        <f t="shared" ref="S57:S93" si="25">((L57+M57)/1.1)/I57</f>
        <v>7.4109453747778824</v>
      </c>
      <c r="T57" s="69">
        <f t="shared" ref="T57:T93" si="26">F57*B57</f>
        <v>888</v>
      </c>
      <c r="U57" s="68">
        <f t="shared" ref="U57:U93" si="27">G57*B57</f>
        <v>0</v>
      </c>
      <c r="V57" s="68">
        <f t="shared" ref="V57:V93" si="28">L57*B57</f>
        <v>570.642793857897</v>
      </c>
      <c r="W57" s="68">
        <f t="shared" ref="W57:W93" si="29">M57*B57</f>
        <v>0</v>
      </c>
      <c r="X57" s="67">
        <f t="shared" ref="X57:X93" si="30">B57*N57</f>
        <v>123</v>
      </c>
      <c r="Y57" s="67">
        <f t="shared" ref="Y57:Y93" si="31">O57*B57</f>
        <v>0</v>
      </c>
      <c r="Z57" s="67">
        <f t="shared" ref="Z57:Z93" si="32">B57*P57</f>
        <v>70</v>
      </c>
      <c r="AA57" s="67">
        <f t="shared" ref="AA57:AA93" si="33">B57*Q57</f>
        <v>0</v>
      </c>
      <c r="AB57" s="63">
        <v>0</v>
      </c>
      <c r="AC57" s="67">
        <f t="shared" si="13"/>
        <v>0</v>
      </c>
      <c r="AD57" s="67">
        <f t="shared" si="14"/>
        <v>0</v>
      </c>
      <c r="AE57" s="67">
        <f t="shared" ref="AE57:AE93" si="34">J57*B57</f>
        <v>0</v>
      </c>
      <c r="AF57" s="67">
        <f t="shared" ref="AF57:AF93" si="35">IF(F57&lt;0,0,AE57*(L57/(L57+M57)))</f>
        <v>0</v>
      </c>
      <c r="AG57" s="67">
        <f t="shared" si="17"/>
        <v>0</v>
      </c>
      <c r="AH57" s="66">
        <f>-PV('NG AC'!$B$1,Food!H57,Food!K57)*Food!B57</f>
        <v>0</v>
      </c>
      <c r="AI57" s="67">
        <f t="shared" ref="AI57:AI93" si="36">IF(F57&lt;0,0,AH57*(L57/(L57+M57)))</f>
        <v>0</v>
      </c>
      <c r="AJ57" s="67">
        <f t="shared" si="19"/>
        <v>0</v>
      </c>
      <c r="AK57" s="66">
        <f>B57*F57*H57*'Electric AC'!$BE$1</f>
        <v>816.10913454545448</v>
      </c>
      <c r="AL57" s="67">
        <f>B57*G57*H57*'Electric AC'!$BE$33</f>
        <v>0</v>
      </c>
      <c r="AM57" s="67">
        <f t="shared" ref="AM57:AM93" si="37">P57/F57</f>
        <v>7.8828828828828829E-2</v>
      </c>
      <c r="AN57" s="67" t="e">
        <f t="shared" ref="AN57:AN93" si="38">Q57/G57</f>
        <v>#DIV/0!</v>
      </c>
      <c r="AO57" s="77"/>
      <c r="AP57" s="77"/>
      <c r="AQ57" s="77"/>
    </row>
    <row r="58" spans="1:43" x14ac:dyDescent="0.25">
      <c r="A58" s="146" t="s">
        <v>694</v>
      </c>
      <c r="B58" s="62">
        <v>1</v>
      </c>
      <c r="C58" s="62" t="s">
        <v>25</v>
      </c>
      <c r="D58" s="62" t="s">
        <v>0</v>
      </c>
      <c r="E58" s="63">
        <v>123</v>
      </c>
      <c r="F58" s="62">
        <v>888</v>
      </c>
      <c r="G58" s="62"/>
      <c r="H58" s="62">
        <v>12</v>
      </c>
      <c r="I58" s="63">
        <v>70</v>
      </c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570.642793857897</v>
      </c>
      <c r="M58" s="66">
        <f>IF(D58="Annual",VLOOKUP(H58,'NG AC'!$E$4:$I$43,4)*Food!G58,IF(D58="Winter",VLOOKUP(Food!H58,'NG AC'!$E$3:$I$43,5)*Food!G58,IF(D58="NA",0,0)))</f>
        <v>0</v>
      </c>
      <c r="N58" s="67">
        <f t="shared" si="21"/>
        <v>123</v>
      </c>
      <c r="O58" s="67">
        <f t="shared" si="22"/>
        <v>0</v>
      </c>
      <c r="P58" s="67">
        <f t="shared" si="23"/>
        <v>70</v>
      </c>
      <c r="Q58" s="67">
        <f t="shared" si="24"/>
        <v>0</v>
      </c>
      <c r="R58" s="68">
        <f>(L58+M58+(PV('NG AC'!$B$1,Food!H58,Food!K58)*-1)+Food!J58)/Food!E58</f>
        <v>4.6393723077877809</v>
      </c>
      <c r="S58" s="68">
        <f t="shared" si="25"/>
        <v>7.4109453747778824</v>
      </c>
      <c r="T58" s="69">
        <f t="shared" si="26"/>
        <v>888</v>
      </c>
      <c r="U58" s="68">
        <f t="shared" si="27"/>
        <v>0</v>
      </c>
      <c r="V58" s="68">
        <f t="shared" si="28"/>
        <v>570.642793857897</v>
      </c>
      <c r="W58" s="68">
        <f t="shared" si="29"/>
        <v>0</v>
      </c>
      <c r="X58" s="67">
        <f t="shared" si="30"/>
        <v>123</v>
      </c>
      <c r="Y58" s="67">
        <f t="shared" si="31"/>
        <v>0</v>
      </c>
      <c r="Z58" s="67">
        <f t="shared" si="32"/>
        <v>70</v>
      </c>
      <c r="AA58" s="67">
        <f t="shared" si="33"/>
        <v>0</v>
      </c>
      <c r="AB58" s="63">
        <v>0</v>
      </c>
      <c r="AC58" s="67">
        <f t="shared" si="13"/>
        <v>0</v>
      </c>
      <c r="AD58" s="67">
        <f t="shared" si="14"/>
        <v>0</v>
      </c>
      <c r="AE58" s="67">
        <f t="shared" si="34"/>
        <v>0</v>
      </c>
      <c r="AF58" s="67">
        <f t="shared" si="35"/>
        <v>0</v>
      </c>
      <c r="AG58" s="67">
        <f t="shared" si="17"/>
        <v>0</v>
      </c>
      <c r="AH58" s="66">
        <f>-PV('NG AC'!$B$1,Food!H58,Food!K58)*Food!B58</f>
        <v>0</v>
      </c>
      <c r="AI58" s="67">
        <f t="shared" si="36"/>
        <v>0</v>
      </c>
      <c r="AJ58" s="67">
        <f t="shared" si="19"/>
        <v>0</v>
      </c>
      <c r="AK58" s="66">
        <f>B58*F58*H58*'Electric AC'!$BE$1</f>
        <v>816.10913454545448</v>
      </c>
      <c r="AL58" s="67">
        <f>B58*G58*H58*'Electric AC'!$BE$33</f>
        <v>0</v>
      </c>
      <c r="AM58" s="67">
        <f t="shared" si="37"/>
        <v>7.8828828828828829E-2</v>
      </c>
      <c r="AN58" s="67" t="e">
        <f t="shared" si="38"/>
        <v>#DIV/0!</v>
      </c>
      <c r="AO58" s="77"/>
      <c r="AP58" s="77"/>
      <c r="AQ58" s="77"/>
    </row>
    <row r="59" spans="1:43" x14ac:dyDescent="0.25">
      <c r="A59" s="146" t="s">
        <v>695</v>
      </c>
      <c r="B59" s="62">
        <v>0.5</v>
      </c>
      <c r="C59" s="62" t="s">
        <v>25</v>
      </c>
      <c r="D59" s="62" t="s">
        <v>0</v>
      </c>
      <c r="E59" s="63">
        <v>201</v>
      </c>
      <c r="F59" s="62">
        <v>1671</v>
      </c>
      <c r="G59" s="62">
        <v>0</v>
      </c>
      <c r="H59" s="62">
        <v>12</v>
      </c>
      <c r="I59" s="63">
        <v>135</v>
      </c>
      <c r="J59" s="63">
        <v>0</v>
      </c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1073.8109330366508</v>
      </c>
      <c r="M59" s="66">
        <f>IF(D59="Annual",VLOOKUP(H59,'NG AC'!$E$4:$I$43,4)*Food!G59,IF(D59="Winter",VLOOKUP(Food!H59,'NG AC'!$E$3:$I$43,5)*Food!G59,IF(D59="NA",0,0)))</f>
        <v>0</v>
      </c>
      <c r="N59" s="67">
        <f t="shared" si="21"/>
        <v>201</v>
      </c>
      <c r="O59" s="67">
        <f t="shared" si="22"/>
        <v>0</v>
      </c>
      <c r="P59" s="67">
        <f t="shared" si="23"/>
        <v>135</v>
      </c>
      <c r="Q59" s="67">
        <f t="shared" si="24"/>
        <v>0</v>
      </c>
      <c r="R59" s="68">
        <f>(L59+M59+(PV('NG AC'!$B$1,Food!H59,Food!K59)*-1)+Food!J59)/Food!E59</f>
        <v>5.3423429504310986</v>
      </c>
      <c r="S59" s="68">
        <f t="shared" si="25"/>
        <v>7.2310500541188594</v>
      </c>
      <c r="T59" s="69">
        <f t="shared" si="26"/>
        <v>835.5</v>
      </c>
      <c r="U59" s="68">
        <f t="shared" si="27"/>
        <v>0</v>
      </c>
      <c r="V59" s="68">
        <f t="shared" si="28"/>
        <v>536.9054665183254</v>
      </c>
      <c r="W59" s="68">
        <f t="shared" si="29"/>
        <v>0</v>
      </c>
      <c r="X59" s="67">
        <f t="shared" si="30"/>
        <v>100.5</v>
      </c>
      <c r="Y59" s="67">
        <f t="shared" si="31"/>
        <v>0</v>
      </c>
      <c r="Z59" s="67">
        <f t="shared" si="32"/>
        <v>67.5</v>
      </c>
      <c r="AA59" s="67">
        <f t="shared" si="33"/>
        <v>0</v>
      </c>
      <c r="AB59" s="63">
        <v>0</v>
      </c>
      <c r="AC59" s="67">
        <f t="shared" si="13"/>
        <v>0</v>
      </c>
      <c r="AD59" s="67">
        <f t="shared" si="14"/>
        <v>0</v>
      </c>
      <c r="AE59" s="67">
        <f t="shared" si="34"/>
        <v>0</v>
      </c>
      <c r="AF59" s="67">
        <f t="shared" si="35"/>
        <v>0</v>
      </c>
      <c r="AG59" s="67">
        <f t="shared" si="17"/>
        <v>0</v>
      </c>
      <c r="AH59" s="66">
        <f>-PV('NG AC'!$B$1,Food!H59,Food!K59)*Food!B59</f>
        <v>0</v>
      </c>
      <c r="AI59" s="67">
        <f t="shared" si="36"/>
        <v>0</v>
      </c>
      <c r="AJ59" s="67">
        <f t="shared" si="19"/>
        <v>0</v>
      </c>
      <c r="AK59" s="66">
        <f>B59*F59*H59*'Electric AC'!$BE$1</f>
        <v>767.85943909090895</v>
      </c>
      <c r="AL59" s="67">
        <f>B59*G59*H59*'Electric AC'!$BE$33</f>
        <v>0</v>
      </c>
      <c r="AM59" s="67">
        <f t="shared" si="37"/>
        <v>8.0789946140035901E-2</v>
      </c>
      <c r="AN59" s="67" t="e">
        <f t="shared" si="38"/>
        <v>#DIV/0!</v>
      </c>
      <c r="AO59" s="77"/>
      <c r="AP59" s="77"/>
      <c r="AQ59" s="77"/>
    </row>
    <row r="60" spans="1:43" x14ac:dyDescent="0.25">
      <c r="A60" s="146" t="s">
        <v>696</v>
      </c>
      <c r="B60" s="62">
        <v>0.5</v>
      </c>
      <c r="C60" s="62" t="s">
        <v>25</v>
      </c>
      <c r="D60" s="62" t="s">
        <v>0</v>
      </c>
      <c r="E60" s="63">
        <v>195</v>
      </c>
      <c r="F60" s="62">
        <v>2020</v>
      </c>
      <c r="G60" s="62">
        <v>0</v>
      </c>
      <c r="H60" s="62">
        <v>12</v>
      </c>
      <c r="I60" s="63">
        <v>135</v>
      </c>
      <c r="J60" s="63">
        <v>0</v>
      </c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1298.083832874946</v>
      </c>
      <c r="M60" s="66">
        <f>IF(D60="Annual",VLOOKUP(H60,'NG AC'!$E$4:$I$43,4)*Food!G60,IF(D60="Winter",VLOOKUP(Food!H60,'NG AC'!$E$3:$I$43,5)*Food!G60,IF(D60="NA",0,0)))</f>
        <v>0</v>
      </c>
      <c r="N60" s="67">
        <f t="shared" si="21"/>
        <v>195</v>
      </c>
      <c r="O60" s="67">
        <f t="shared" si="22"/>
        <v>0</v>
      </c>
      <c r="P60" s="67">
        <f t="shared" si="23"/>
        <v>135</v>
      </c>
      <c r="Q60" s="67">
        <f t="shared" si="24"/>
        <v>0</v>
      </c>
      <c r="R60" s="68">
        <f>(L60+M60+(PV('NG AC'!$B$1,Food!H60,Food!K60)*-1)+Food!J60)/Food!E60</f>
        <v>6.6568401685894667</v>
      </c>
      <c r="S60" s="68">
        <f t="shared" si="25"/>
        <v>8.7413052718851567</v>
      </c>
      <c r="T60" s="69">
        <f t="shared" si="26"/>
        <v>1010</v>
      </c>
      <c r="U60" s="68">
        <f t="shared" si="27"/>
        <v>0</v>
      </c>
      <c r="V60" s="68">
        <f t="shared" si="28"/>
        <v>649.04191643747299</v>
      </c>
      <c r="W60" s="68">
        <f t="shared" si="29"/>
        <v>0</v>
      </c>
      <c r="X60" s="67">
        <f t="shared" si="30"/>
        <v>97.5</v>
      </c>
      <c r="Y60" s="67">
        <f t="shared" si="31"/>
        <v>0</v>
      </c>
      <c r="Z60" s="67">
        <f t="shared" si="32"/>
        <v>67.5</v>
      </c>
      <c r="AA60" s="67">
        <f t="shared" si="33"/>
        <v>0</v>
      </c>
      <c r="AB60" s="63">
        <v>0</v>
      </c>
      <c r="AC60" s="67">
        <f t="shared" si="13"/>
        <v>0</v>
      </c>
      <c r="AD60" s="67">
        <f t="shared" si="14"/>
        <v>0</v>
      </c>
      <c r="AE60" s="67">
        <f t="shared" si="34"/>
        <v>0</v>
      </c>
      <c r="AF60" s="67">
        <f t="shared" si="35"/>
        <v>0</v>
      </c>
      <c r="AG60" s="67">
        <f t="shared" si="17"/>
        <v>0</v>
      </c>
      <c r="AH60" s="66">
        <f>-PV('NG AC'!$B$1,Food!H60,Food!K60)*Food!B60</f>
        <v>0</v>
      </c>
      <c r="AI60" s="67">
        <f t="shared" si="36"/>
        <v>0</v>
      </c>
      <c r="AJ60" s="67">
        <f t="shared" si="19"/>
        <v>0</v>
      </c>
      <c r="AK60" s="66">
        <f>B60*F60*H60*'Electric AC'!$BE$1</f>
        <v>928.23223636363628</v>
      </c>
      <c r="AL60" s="67">
        <f>B60*G60*H60*'Electric AC'!$BE$33</f>
        <v>0</v>
      </c>
      <c r="AM60" s="67">
        <f t="shared" si="37"/>
        <v>6.6831683168316836E-2</v>
      </c>
      <c r="AN60" s="67" t="e">
        <f t="shared" si="38"/>
        <v>#DIV/0!</v>
      </c>
      <c r="AO60" s="77"/>
      <c r="AP60" s="77"/>
      <c r="AQ60" s="77"/>
    </row>
    <row r="61" spans="1:43" x14ac:dyDescent="0.25">
      <c r="A61" s="146" t="s">
        <v>697</v>
      </c>
      <c r="B61" s="62">
        <v>0</v>
      </c>
      <c r="C61" s="62" t="s">
        <v>25</v>
      </c>
      <c r="D61" s="62" t="s">
        <v>0</v>
      </c>
      <c r="E61" s="63">
        <v>2297</v>
      </c>
      <c r="F61" s="62">
        <v>1700</v>
      </c>
      <c r="G61" s="62">
        <v>0</v>
      </c>
      <c r="H61" s="62">
        <v>12</v>
      </c>
      <c r="I61" s="63">
        <v>0</v>
      </c>
      <c r="J61" s="63">
        <v>0</v>
      </c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1092.4467900432714</v>
      </c>
      <c r="M61" s="66">
        <f>IF(D61="Annual",VLOOKUP(H61,'NG AC'!$E$4:$I$43,4)*Food!G61,IF(D61="Winter",VLOOKUP(Food!H61,'NG AC'!$E$3:$I$43,5)*Food!G61,IF(D61="NA",0,0)))</f>
        <v>0</v>
      </c>
      <c r="N61" s="67">
        <f t="shared" si="21"/>
        <v>2297</v>
      </c>
      <c r="O61" s="67">
        <f t="shared" si="22"/>
        <v>0</v>
      </c>
      <c r="P61" s="67">
        <f t="shared" si="23"/>
        <v>0</v>
      </c>
      <c r="Q61" s="67">
        <f t="shared" si="24"/>
        <v>0</v>
      </c>
      <c r="R61" s="68">
        <f>(L61+M61+(PV('NG AC'!$B$1,Food!H61,Food!K61)*-1)+Food!J61)/Food!E61</f>
        <v>0.47559720942240813</v>
      </c>
      <c r="S61" s="68" t="e">
        <f t="shared" si="25"/>
        <v>#DIV/0!</v>
      </c>
      <c r="T61" s="69">
        <f t="shared" si="26"/>
        <v>0</v>
      </c>
      <c r="U61" s="68">
        <f t="shared" si="27"/>
        <v>0</v>
      </c>
      <c r="V61" s="68">
        <f t="shared" si="28"/>
        <v>0</v>
      </c>
      <c r="W61" s="68">
        <f t="shared" si="29"/>
        <v>0</v>
      </c>
      <c r="X61" s="67">
        <f t="shared" si="30"/>
        <v>0</v>
      </c>
      <c r="Y61" s="67">
        <f t="shared" si="31"/>
        <v>0</v>
      </c>
      <c r="Z61" s="67">
        <f t="shared" si="32"/>
        <v>0</v>
      </c>
      <c r="AA61" s="67">
        <f t="shared" si="33"/>
        <v>0</v>
      </c>
      <c r="AB61" s="63">
        <v>0</v>
      </c>
      <c r="AC61" s="67">
        <f t="shared" si="13"/>
        <v>0</v>
      </c>
      <c r="AD61" s="67">
        <f t="shared" si="14"/>
        <v>0</v>
      </c>
      <c r="AE61" s="67">
        <f t="shared" si="34"/>
        <v>0</v>
      </c>
      <c r="AF61" s="67">
        <f t="shared" si="35"/>
        <v>0</v>
      </c>
      <c r="AG61" s="67">
        <f t="shared" si="17"/>
        <v>0</v>
      </c>
      <c r="AH61" s="66">
        <f>-PV('NG AC'!$B$1,Food!H61,Food!K61)*Food!B61</f>
        <v>0</v>
      </c>
      <c r="AI61" s="67">
        <f t="shared" si="36"/>
        <v>0</v>
      </c>
      <c r="AJ61" s="67">
        <f t="shared" si="19"/>
        <v>0</v>
      </c>
      <c r="AK61" s="66">
        <f>B61*F61*H61*'Electric AC'!$BE$1</f>
        <v>0</v>
      </c>
      <c r="AL61" s="67">
        <f>B61*G61*H61*'Electric AC'!$BE$33</f>
        <v>0</v>
      </c>
      <c r="AM61" s="67">
        <f t="shared" si="37"/>
        <v>0</v>
      </c>
      <c r="AN61" s="67" t="e">
        <f t="shared" si="38"/>
        <v>#DIV/0!</v>
      </c>
      <c r="AO61" s="77"/>
      <c r="AP61" s="77"/>
      <c r="AQ61" s="77"/>
    </row>
    <row r="62" spans="1:43" x14ac:dyDescent="0.25">
      <c r="A62" s="146" t="s">
        <v>698</v>
      </c>
      <c r="B62" s="62">
        <v>0</v>
      </c>
      <c r="C62" s="62" t="s">
        <v>25</v>
      </c>
      <c r="D62" s="62" t="s">
        <v>0</v>
      </c>
      <c r="E62" s="63">
        <v>2297</v>
      </c>
      <c r="F62" s="62">
        <v>517</v>
      </c>
      <c r="G62" s="62">
        <v>0</v>
      </c>
      <c r="H62" s="62">
        <v>12</v>
      </c>
      <c r="I62" s="63">
        <v>0</v>
      </c>
      <c r="J62" s="63">
        <v>0</v>
      </c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332.23234732492426</v>
      </c>
      <c r="M62" s="66">
        <f>IF(D62="Annual",VLOOKUP(H62,'NG AC'!$E$4:$I$43,4)*Food!G62,IF(D62="Winter",VLOOKUP(Food!H62,'NG AC'!$E$3:$I$43,5)*Food!G62,IF(D62="NA",0,0)))</f>
        <v>0</v>
      </c>
      <c r="N62" s="67">
        <f t="shared" si="21"/>
        <v>2297</v>
      </c>
      <c r="O62" s="67">
        <f t="shared" si="22"/>
        <v>0</v>
      </c>
      <c r="P62" s="67">
        <f t="shared" si="23"/>
        <v>0</v>
      </c>
      <c r="Q62" s="67">
        <f t="shared" si="24"/>
        <v>0</v>
      </c>
      <c r="R62" s="68">
        <f>(L62+M62+(PV('NG AC'!$B$1,Food!H62,Food!K62)*-1)+Food!J62)/Food!E62</f>
        <v>0.14463750427728528</v>
      </c>
      <c r="S62" s="68" t="e">
        <f t="shared" si="25"/>
        <v>#DIV/0!</v>
      </c>
      <c r="T62" s="69">
        <f t="shared" si="26"/>
        <v>0</v>
      </c>
      <c r="U62" s="68">
        <f t="shared" si="27"/>
        <v>0</v>
      </c>
      <c r="V62" s="68">
        <f t="shared" si="28"/>
        <v>0</v>
      </c>
      <c r="W62" s="68">
        <f t="shared" si="29"/>
        <v>0</v>
      </c>
      <c r="X62" s="67">
        <f t="shared" si="30"/>
        <v>0</v>
      </c>
      <c r="Y62" s="67">
        <f t="shared" si="31"/>
        <v>0</v>
      </c>
      <c r="Z62" s="67">
        <f t="shared" si="32"/>
        <v>0</v>
      </c>
      <c r="AA62" s="67">
        <f t="shared" si="33"/>
        <v>0</v>
      </c>
      <c r="AB62" s="63">
        <v>0</v>
      </c>
      <c r="AC62" s="67">
        <f t="shared" si="13"/>
        <v>0</v>
      </c>
      <c r="AD62" s="67">
        <f t="shared" si="14"/>
        <v>0</v>
      </c>
      <c r="AE62" s="67">
        <f t="shared" si="34"/>
        <v>0</v>
      </c>
      <c r="AF62" s="67">
        <f t="shared" si="35"/>
        <v>0</v>
      </c>
      <c r="AG62" s="67">
        <f t="shared" si="17"/>
        <v>0</v>
      </c>
      <c r="AH62" s="66">
        <f>-PV('NG AC'!$B$1,Food!H62,Food!K62)*Food!B62</f>
        <v>0</v>
      </c>
      <c r="AI62" s="67">
        <f t="shared" si="36"/>
        <v>0</v>
      </c>
      <c r="AJ62" s="67">
        <f t="shared" si="19"/>
        <v>0</v>
      </c>
      <c r="AK62" s="66">
        <f>B62*F62*H62*'Electric AC'!$BE$1</f>
        <v>0</v>
      </c>
      <c r="AL62" s="67">
        <f>B62*G62*H62*'Electric AC'!$BE$33</f>
        <v>0</v>
      </c>
      <c r="AM62" s="67">
        <f t="shared" si="37"/>
        <v>0</v>
      </c>
      <c r="AN62" s="67" t="e">
        <f t="shared" si="38"/>
        <v>#DIV/0!</v>
      </c>
      <c r="AO62" s="77"/>
      <c r="AP62" s="77"/>
      <c r="AQ62" s="77"/>
    </row>
    <row r="63" spans="1:43" x14ac:dyDescent="0.25">
      <c r="A63" s="146" t="s">
        <v>699</v>
      </c>
      <c r="B63" s="62">
        <v>0</v>
      </c>
      <c r="C63" s="62" t="s">
        <v>25</v>
      </c>
      <c r="D63" s="62" t="s">
        <v>0</v>
      </c>
      <c r="E63" s="63">
        <v>663</v>
      </c>
      <c r="F63" s="62">
        <v>1314</v>
      </c>
      <c r="G63" s="62">
        <v>0</v>
      </c>
      <c r="H63" s="62">
        <v>12</v>
      </c>
      <c r="I63" s="63">
        <v>210</v>
      </c>
      <c r="J63" s="63">
        <v>0</v>
      </c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844.3971071275638</v>
      </c>
      <c r="M63" s="66">
        <f>IF(D63="Annual",VLOOKUP(H63,'NG AC'!$E$4:$I$43,4)*Food!G63,IF(D63="Winter",VLOOKUP(Food!H63,'NG AC'!$E$3:$I$43,5)*Food!G63,IF(D63="NA",0,0)))</f>
        <v>0</v>
      </c>
      <c r="N63" s="67">
        <f t="shared" si="21"/>
        <v>663</v>
      </c>
      <c r="O63" s="67">
        <f t="shared" si="22"/>
        <v>0</v>
      </c>
      <c r="P63" s="67">
        <f t="shared" si="23"/>
        <v>210</v>
      </c>
      <c r="Q63" s="67">
        <f t="shared" si="24"/>
        <v>0</v>
      </c>
      <c r="R63" s="68">
        <f>(L63+M63+(PV('NG AC'!$B$1,Food!H63,Food!K63)*-1)+Food!J63)/Food!E63</f>
        <v>1.2736004632391611</v>
      </c>
      <c r="S63" s="68">
        <f t="shared" si="25"/>
        <v>3.6553987321539552</v>
      </c>
      <c r="T63" s="69">
        <f t="shared" si="26"/>
        <v>0</v>
      </c>
      <c r="U63" s="68">
        <f t="shared" si="27"/>
        <v>0</v>
      </c>
      <c r="V63" s="68">
        <f t="shared" si="28"/>
        <v>0</v>
      </c>
      <c r="W63" s="68">
        <f t="shared" si="29"/>
        <v>0</v>
      </c>
      <c r="X63" s="67">
        <f t="shared" si="30"/>
        <v>0</v>
      </c>
      <c r="Y63" s="67">
        <f t="shared" si="31"/>
        <v>0</v>
      </c>
      <c r="Z63" s="67">
        <f t="shared" si="32"/>
        <v>0</v>
      </c>
      <c r="AA63" s="67">
        <f t="shared" si="33"/>
        <v>0</v>
      </c>
      <c r="AB63" s="63">
        <v>0</v>
      </c>
      <c r="AC63" s="67">
        <f t="shared" si="13"/>
        <v>0</v>
      </c>
      <c r="AD63" s="67">
        <f t="shared" si="14"/>
        <v>0</v>
      </c>
      <c r="AE63" s="67">
        <f t="shared" si="34"/>
        <v>0</v>
      </c>
      <c r="AF63" s="67">
        <f t="shared" si="35"/>
        <v>0</v>
      </c>
      <c r="AG63" s="67">
        <f t="shared" si="17"/>
        <v>0</v>
      </c>
      <c r="AH63" s="66">
        <f>-PV('NG AC'!$B$1,Food!H63,Food!K63)*Food!B63</f>
        <v>0</v>
      </c>
      <c r="AI63" s="67">
        <f t="shared" si="36"/>
        <v>0</v>
      </c>
      <c r="AJ63" s="67">
        <f t="shared" si="19"/>
        <v>0</v>
      </c>
      <c r="AK63" s="66">
        <f>B63*F63*H63*'Electric AC'!$BE$1</f>
        <v>0</v>
      </c>
      <c r="AL63" s="67">
        <f>B63*G63*H63*'Electric AC'!$BE$33</f>
        <v>0</v>
      </c>
      <c r="AM63" s="67">
        <f t="shared" si="37"/>
        <v>0.15981735159817351</v>
      </c>
      <c r="AN63" s="67" t="e">
        <f t="shared" si="38"/>
        <v>#DIV/0!</v>
      </c>
      <c r="AO63" s="77"/>
      <c r="AP63" s="77"/>
      <c r="AQ63" s="77"/>
    </row>
    <row r="64" spans="1:43" x14ac:dyDescent="0.25">
      <c r="A64" s="146" t="s">
        <v>700</v>
      </c>
      <c r="B64" s="62">
        <v>0</v>
      </c>
      <c r="C64" s="62" t="s">
        <v>25</v>
      </c>
      <c r="D64" s="62" t="s">
        <v>0</v>
      </c>
      <c r="E64" s="63">
        <v>736</v>
      </c>
      <c r="F64" s="62">
        <v>876</v>
      </c>
      <c r="G64" s="62">
        <v>0</v>
      </c>
      <c r="H64" s="62">
        <v>12</v>
      </c>
      <c r="I64" s="63">
        <v>175</v>
      </c>
      <c r="J64" s="63">
        <v>0</v>
      </c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562.93140475170924</v>
      </c>
      <c r="M64" s="66">
        <f>IF(D64="Annual",VLOOKUP(H64,'NG AC'!$E$4:$I$43,4)*Food!G64,IF(D64="Winter",VLOOKUP(Food!H64,'NG AC'!$E$3:$I$43,5)*Food!G64,IF(D64="NA",0,0)))</f>
        <v>0</v>
      </c>
      <c r="N64" s="67">
        <f t="shared" si="21"/>
        <v>736</v>
      </c>
      <c r="O64" s="67">
        <f t="shared" si="22"/>
        <v>0</v>
      </c>
      <c r="P64" s="67">
        <f t="shared" si="23"/>
        <v>175</v>
      </c>
      <c r="Q64" s="67">
        <f t="shared" si="24"/>
        <v>0</v>
      </c>
      <c r="R64" s="68">
        <f>(L64+M64+(PV('NG AC'!$B$1,Food!H64,Food!K64)*-1)+Food!J64)/Food!E64</f>
        <v>0.76485245210830055</v>
      </c>
      <c r="S64" s="68">
        <f t="shared" si="25"/>
        <v>2.9243189857231648</v>
      </c>
      <c r="T64" s="69">
        <f t="shared" si="26"/>
        <v>0</v>
      </c>
      <c r="U64" s="68">
        <f t="shared" si="27"/>
        <v>0</v>
      </c>
      <c r="V64" s="68">
        <f t="shared" si="28"/>
        <v>0</v>
      </c>
      <c r="W64" s="68">
        <f t="shared" si="29"/>
        <v>0</v>
      </c>
      <c r="X64" s="67">
        <f t="shared" si="30"/>
        <v>0</v>
      </c>
      <c r="Y64" s="67">
        <f t="shared" si="31"/>
        <v>0</v>
      </c>
      <c r="Z64" s="67">
        <f t="shared" si="32"/>
        <v>0</v>
      </c>
      <c r="AA64" s="67">
        <f t="shared" si="33"/>
        <v>0</v>
      </c>
      <c r="AB64" s="63">
        <v>0</v>
      </c>
      <c r="AC64" s="67">
        <f t="shared" si="13"/>
        <v>0</v>
      </c>
      <c r="AD64" s="67">
        <f t="shared" si="14"/>
        <v>0</v>
      </c>
      <c r="AE64" s="67">
        <f t="shared" si="34"/>
        <v>0</v>
      </c>
      <c r="AF64" s="67">
        <f t="shared" si="35"/>
        <v>0</v>
      </c>
      <c r="AG64" s="67">
        <f t="shared" si="17"/>
        <v>0</v>
      </c>
      <c r="AH64" s="66">
        <f>-PV('NG AC'!$B$1,Food!H64,Food!K64)*Food!B64</f>
        <v>0</v>
      </c>
      <c r="AI64" s="67">
        <f t="shared" si="36"/>
        <v>0</v>
      </c>
      <c r="AJ64" s="67">
        <f t="shared" si="19"/>
        <v>0</v>
      </c>
      <c r="AK64" s="66">
        <f>B64*F64*H64*'Electric AC'!$BE$1</f>
        <v>0</v>
      </c>
      <c r="AL64" s="67">
        <f>B64*G64*H64*'Electric AC'!$BE$33</f>
        <v>0</v>
      </c>
      <c r="AM64" s="67">
        <f t="shared" si="37"/>
        <v>0.1997716894977169</v>
      </c>
      <c r="AN64" s="67" t="e">
        <f t="shared" si="38"/>
        <v>#DIV/0!</v>
      </c>
      <c r="AO64" s="77"/>
      <c r="AP64" s="77"/>
      <c r="AQ64" s="77"/>
    </row>
    <row r="65" spans="1:43" x14ac:dyDescent="0.25">
      <c r="A65" s="146" t="s">
        <v>701</v>
      </c>
      <c r="B65" s="62">
        <v>0</v>
      </c>
      <c r="C65" s="62" t="s">
        <v>25</v>
      </c>
      <c r="D65" s="62" t="s">
        <v>0</v>
      </c>
      <c r="E65" s="63">
        <v>1405</v>
      </c>
      <c r="F65" s="62">
        <v>1752</v>
      </c>
      <c r="G65" s="62">
        <v>0</v>
      </c>
      <c r="H65" s="62">
        <v>12</v>
      </c>
      <c r="I65" s="63">
        <v>350</v>
      </c>
      <c r="J65" s="63">
        <v>0</v>
      </c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1125.8628095034185</v>
      </c>
      <c r="M65" s="66">
        <f>IF(D65="Annual",VLOOKUP(H65,'NG AC'!$E$4:$I$43,4)*Food!G65,IF(D65="Winter",VLOOKUP(Food!H65,'NG AC'!$E$3:$I$43,5)*Food!G65,IF(D65="NA",0,0)))</f>
        <v>0</v>
      </c>
      <c r="N65" s="67">
        <f t="shared" si="21"/>
        <v>1405</v>
      </c>
      <c r="O65" s="67">
        <f t="shared" si="22"/>
        <v>0</v>
      </c>
      <c r="P65" s="67">
        <f t="shared" si="23"/>
        <v>350</v>
      </c>
      <c r="Q65" s="67">
        <f t="shared" si="24"/>
        <v>0</v>
      </c>
      <c r="R65" s="68">
        <f>(L65+M65+(PV('NG AC'!$B$1,Food!H65,Food!K65)*-1)+Food!J65)/Food!E65</f>
        <v>0.80132584306293131</v>
      </c>
      <c r="S65" s="68">
        <f t="shared" si="25"/>
        <v>2.9243189857231648</v>
      </c>
      <c r="T65" s="69">
        <f t="shared" si="26"/>
        <v>0</v>
      </c>
      <c r="U65" s="68">
        <f t="shared" si="27"/>
        <v>0</v>
      </c>
      <c r="V65" s="68">
        <f t="shared" si="28"/>
        <v>0</v>
      </c>
      <c r="W65" s="68">
        <f t="shared" si="29"/>
        <v>0</v>
      </c>
      <c r="X65" s="67">
        <f t="shared" si="30"/>
        <v>0</v>
      </c>
      <c r="Y65" s="67">
        <f t="shared" si="31"/>
        <v>0</v>
      </c>
      <c r="Z65" s="67">
        <f t="shared" si="32"/>
        <v>0</v>
      </c>
      <c r="AA65" s="67">
        <f t="shared" si="33"/>
        <v>0</v>
      </c>
      <c r="AB65" s="63">
        <v>0</v>
      </c>
      <c r="AC65" s="67">
        <f t="shared" si="13"/>
        <v>0</v>
      </c>
      <c r="AD65" s="67">
        <f t="shared" si="14"/>
        <v>0</v>
      </c>
      <c r="AE65" s="67">
        <f t="shared" si="34"/>
        <v>0</v>
      </c>
      <c r="AF65" s="67">
        <f t="shared" si="35"/>
        <v>0</v>
      </c>
      <c r="AG65" s="67">
        <f t="shared" si="17"/>
        <v>0</v>
      </c>
      <c r="AH65" s="66">
        <f>-PV('NG AC'!$B$1,Food!H65,Food!K65)*Food!B65</f>
        <v>0</v>
      </c>
      <c r="AI65" s="67">
        <f t="shared" si="36"/>
        <v>0</v>
      </c>
      <c r="AJ65" s="67">
        <f t="shared" si="19"/>
        <v>0</v>
      </c>
      <c r="AK65" s="66">
        <f>B65*F65*H65*'Electric AC'!$BE$1</f>
        <v>0</v>
      </c>
      <c r="AL65" s="67">
        <f>B65*G65*H65*'Electric AC'!$BE$33</f>
        <v>0</v>
      </c>
      <c r="AM65" s="67">
        <f t="shared" si="37"/>
        <v>0.1997716894977169</v>
      </c>
      <c r="AN65" s="67" t="e">
        <f t="shared" si="38"/>
        <v>#DIV/0!</v>
      </c>
      <c r="AO65" s="77"/>
      <c r="AP65" s="77"/>
      <c r="AQ65" s="77"/>
    </row>
    <row r="66" spans="1:43" x14ac:dyDescent="0.25">
      <c r="A66" s="146" t="s">
        <v>702</v>
      </c>
      <c r="B66" s="62">
        <v>0.5</v>
      </c>
      <c r="C66" s="62" t="s">
        <v>25</v>
      </c>
      <c r="D66" s="62" t="s">
        <v>0</v>
      </c>
      <c r="E66" s="63">
        <v>250</v>
      </c>
      <c r="F66" s="62">
        <v>1182</v>
      </c>
      <c r="G66" s="62">
        <v>0</v>
      </c>
      <c r="H66" s="62">
        <v>10</v>
      </c>
      <c r="I66" s="63">
        <v>140</v>
      </c>
      <c r="J66" s="63">
        <v>0</v>
      </c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608.18890388649231</v>
      </c>
      <c r="M66" s="66">
        <f>IF(D66="Annual",VLOOKUP(H66,'NG AC'!$E$4:$I$43,4)*Food!G66,IF(D66="Winter",VLOOKUP(Food!H66,'NG AC'!$E$3:$I$43,5)*Food!G66,IF(D66="NA",0,0)))</f>
        <v>0</v>
      </c>
      <c r="N66" s="67">
        <f t="shared" si="21"/>
        <v>250</v>
      </c>
      <c r="O66" s="67">
        <f t="shared" si="22"/>
        <v>0</v>
      </c>
      <c r="P66" s="67">
        <f t="shared" si="23"/>
        <v>140</v>
      </c>
      <c r="Q66" s="67">
        <f t="shared" si="24"/>
        <v>0</v>
      </c>
      <c r="R66" s="68">
        <f>(L66+M66+(PV('NG AC'!$B$1,Food!H66,Food!K66)*-1)+Food!J66)/Food!E66</f>
        <v>2.4327556155459691</v>
      </c>
      <c r="S66" s="68">
        <f t="shared" si="25"/>
        <v>3.9492785966655339</v>
      </c>
      <c r="T66" s="69">
        <f t="shared" si="26"/>
        <v>591</v>
      </c>
      <c r="U66" s="68">
        <f t="shared" si="27"/>
        <v>0</v>
      </c>
      <c r="V66" s="68">
        <f t="shared" si="28"/>
        <v>304.09445194324616</v>
      </c>
      <c r="W66" s="68">
        <f t="shared" si="29"/>
        <v>0</v>
      </c>
      <c r="X66" s="67">
        <f t="shared" si="30"/>
        <v>125</v>
      </c>
      <c r="Y66" s="67">
        <f t="shared" si="31"/>
        <v>0</v>
      </c>
      <c r="Z66" s="67">
        <f t="shared" si="32"/>
        <v>70</v>
      </c>
      <c r="AA66" s="67">
        <f t="shared" si="33"/>
        <v>0</v>
      </c>
      <c r="AB66" s="63">
        <v>0</v>
      </c>
      <c r="AC66" s="67">
        <f t="shared" si="13"/>
        <v>0</v>
      </c>
      <c r="AD66" s="67">
        <f t="shared" si="14"/>
        <v>0</v>
      </c>
      <c r="AE66" s="67">
        <f t="shared" si="34"/>
        <v>0</v>
      </c>
      <c r="AF66" s="67">
        <f t="shared" si="35"/>
        <v>0</v>
      </c>
      <c r="AG66" s="67">
        <f t="shared" si="17"/>
        <v>0</v>
      </c>
      <c r="AH66" s="66">
        <f>-PV('NG AC'!$B$1,Food!H66,Food!K66)*Food!B66</f>
        <v>0</v>
      </c>
      <c r="AI66" s="67">
        <f t="shared" si="36"/>
        <v>0</v>
      </c>
      <c r="AJ66" s="67">
        <f t="shared" si="19"/>
        <v>0</v>
      </c>
      <c r="AK66" s="66">
        <f>B66*F66*H66*'Electric AC'!$BE$1</f>
        <v>452.62809545454542</v>
      </c>
      <c r="AL66" s="67">
        <f>B66*G66*H66*'Electric AC'!$BE$33</f>
        <v>0</v>
      </c>
      <c r="AM66" s="67">
        <f t="shared" si="37"/>
        <v>0.11844331641285956</v>
      </c>
      <c r="AN66" s="67" t="e">
        <f t="shared" si="38"/>
        <v>#DIV/0!</v>
      </c>
      <c r="AO66" s="77"/>
      <c r="AP66" s="77"/>
      <c r="AQ66" s="77"/>
    </row>
    <row r="67" spans="1:43" x14ac:dyDescent="0.25">
      <c r="A67" s="146" t="s">
        <v>703</v>
      </c>
      <c r="B67" s="62">
        <v>0</v>
      </c>
      <c r="C67" s="62" t="s">
        <v>25</v>
      </c>
      <c r="D67" s="62" t="s">
        <v>0</v>
      </c>
      <c r="E67" s="63">
        <v>299</v>
      </c>
      <c r="F67" s="62">
        <v>1350</v>
      </c>
      <c r="G67" s="62">
        <v>0</v>
      </c>
      <c r="H67" s="62">
        <v>10</v>
      </c>
      <c r="I67" s="63">
        <v>160</v>
      </c>
      <c r="J67" s="63">
        <v>0</v>
      </c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694.63199682467393</v>
      </c>
      <c r="M67" s="66">
        <f>IF(D67="Annual",VLOOKUP(H67,'NG AC'!$E$4:$I$43,4)*Food!G67,IF(D67="Winter",VLOOKUP(Food!H67,'NG AC'!$E$3:$I$43,5)*Food!G67,IF(D67="NA",0,0)))</f>
        <v>0</v>
      </c>
      <c r="N67" s="67">
        <f t="shared" si="21"/>
        <v>299</v>
      </c>
      <c r="O67" s="67">
        <f t="shared" si="22"/>
        <v>0</v>
      </c>
      <c r="P67" s="67">
        <f t="shared" si="23"/>
        <v>160</v>
      </c>
      <c r="Q67" s="67">
        <f t="shared" si="24"/>
        <v>0</v>
      </c>
      <c r="R67" s="68">
        <f>(L67+M67+(PV('NG AC'!$B$1,Food!H67,Food!K67)*-1)+Food!J67)/Food!E67</f>
        <v>2.3231839358684745</v>
      </c>
      <c r="S67" s="68">
        <f t="shared" si="25"/>
        <v>3.9467727092311016</v>
      </c>
      <c r="T67" s="69">
        <f t="shared" si="26"/>
        <v>0</v>
      </c>
      <c r="U67" s="68">
        <f t="shared" si="27"/>
        <v>0</v>
      </c>
      <c r="V67" s="68">
        <f t="shared" si="28"/>
        <v>0</v>
      </c>
      <c r="W67" s="68">
        <f t="shared" si="29"/>
        <v>0</v>
      </c>
      <c r="X67" s="67">
        <f t="shared" si="30"/>
        <v>0</v>
      </c>
      <c r="Y67" s="67">
        <f t="shared" si="31"/>
        <v>0</v>
      </c>
      <c r="Z67" s="67">
        <f t="shared" si="32"/>
        <v>0</v>
      </c>
      <c r="AA67" s="67">
        <f t="shared" si="33"/>
        <v>0</v>
      </c>
      <c r="AB67" s="63">
        <v>0</v>
      </c>
      <c r="AC67" s="67">
        <f t="shared" si="13"/>
        <v>0</v>
      </c>
      <c r="AD67" s="67">
        <f t="shared" si="14"/>
        <v>0</v>
      </c>
      <c r="AE67" s="67">
        <f t="shared" si="34"/>
        <v>0</v>
      </c>
      <c r="AF67" s="67">
        <f t="shared" si="35"/>
        <v>0</v>
      </c>
      <c r="AG67" s="67">
        <f t="shared" si="17"/>
        <v>0</v>
      </c>
      <c r="AH67" s="66">
        <f>-PV('NG AC'!$B$1,Food!H67,Food!K67)*Food!B67</f>
        <v>0</v>
      </c>
      <c r="AI67" s="67">
        <f t="shared" si="36"/>
        <v>0</v>
      </c>
      <c r="AJ67" s="67">
        <f t="shared" si="19"/>
        <v>0</v>
      </c>
      <c r="AK67" s="66">
        <f>B67*F67*H67*'Electric AC'!$BE$1</f>
        <v>0</v>
      </c>
      <c r="AL67" s="67">
        <f>B67*G67*H67*'Electric AC'!$BE$33</f>
        <v>0</v>
      </c>
      <c r="AM67" s="67">
        <f t="shared" si="37"/>
        <v>0.11851851851851852</v>
      </c>
      <c r="AN67" s="67" t="e">
        <f t="shared" si="38"/>
        <v>#DIV/0!</v>
      </c>
      <c r="AO67" s="77"/>
      <c r="AP67" s="77"/>
      <c r="AQ67" s="77"/>
    </row>
    <row r="68" spans="1:43" x14ac:dyDescent="0.25">
      <c r="A68" s="146" t="s">
        <v>704</v>
      </c>
      <c r="B68" s="62">
        <v>0</v>
      </c>
      <c r="C68" s="62" t="s">
        <v>25</v>
      </c>
      <c r="D68" s="62" t="s">
        <v>0</v>
      </c>
      <c r="E68" s="63">
        <v>320</v>
      </c>
      <c r="F68" s="62">
        <v>1502</v>
      </c>
      <c r="G68" s="62">
        <v>0</v>
      </c>
      <c r="H68" s="62">
        <v>10</v>
      </c>
      <c r="I68" s="63">
        <v>180</v>
      </c>
      <c r="J68" s="63">
        <v>0</v>
      </c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772.84241424493348</v>
      </c>
      <c r="M68" s="66">
        <f>IF(D68="Annual",VLOOKUP(H68,'NG AC'!$E$4:$I$43,4)*Food!G68,IF(D68="Winter",VLOOKUP(Food!H68,'NG AC'!$E$3:$I$43,5)*Food!G68,IF(D68="NA",0,0)))</f>
        <v>0</v>
      </c>
      <c r="N68" s="67">
        <f t="shared" si="21"/>
        <v>320</v>
      </c>
      <c r="O68" s="67">
        <f t="shared" si="22"/>
        <v>0</v>
      </c>
      <c r="P68" s="67">
        <f t="shared" si="23"/>
        <v>180</v>
      </c>
      <c r="Q68" s="67">
        <f t="shared" si="24"/>
        <v>0</v>
      </c>
      <c r="R68" s="68">
        <f>(L68+M68+(PV('NG AC'!$B$1,Food!H68,Food!K68)*-1)+Food!J68)/Food!E68</f>
        <v>2.415132544515417</v>
      </c>
      <c r="S68" s="68">
        <f t="shared" si="25"/>
        <v>3.9032445163885527</v>
      </c>
      <c r="T68" s="69">
        <f t="shared" si="26"/>
        <v>0</v>
      </c>
      <c r="U68" s="68">
        <f t="shared" si="27"/>
        <v>0</v>
      </c>
      <c r="V68" s="68">
        <f t="shared" si="28"/>
        <v>0</v>
      </c>
      <c r="W68" s="68">
        <f t="shared" si="29"/>
        <v>0</v>
      </c>
      <c r="X68" s="67">
        <f t="shared" si="30"/>
        <v>0</v>
      </c>
      <c r="Y68" s="67">
        <f t="shared" si="31"/>
        <v>0</v>
      </c>
      <c r="Z68" s="67">
        <f t="shared" si="32"/>
        <v>0</v>
      </c>
      <c r="AA68" s="67">
        <f t="shared" si="33"/>
        <v>0</v>
      </c>
      <c r="AB68" s="63">
        <v>0</v>
      </c>
      <c r="AC68" s="67">
        <f t="shared" si="13"/>
        <v>0</v>
      </c>
      <c r="AD68" s="67">
        <f t="shared" si="14"/>
        <v>0</v>
      </c>
      <c r="AE68" s="67">
        <f t="shared" si="34"/>
        <v>0</v>
      </c>
      <c r="AF68" s="67">
        <f t="shared" si="35"/>
        <v>0</v>
      </c>
      <c r="AG68" s="67">
        <f t="shared" si="17"/>
        <v>0</v>
      </c>
      <c r="AH68" s="66">
        <f>-PV('NG AC'!$B$1,Food!H68,Food!K68)*Food!B68</f>
        <v>0</v>
      </c>
      <c r="AI68" s="67">
        <f t="shared" si="36"/>
        <v>0</v>
      </c>
      <c r="AJ68" s="67">
        <f t="shared" si="19"/>
        <v>0</v>
      </c>
      <c r="AK68" s="66">
        <f>B68*F68*H68*'Electric AC'!$BE$1</f>
        <v>0</v>
      </c>
      <c r="AL68" s="67">
        <f>B68*G68*H68*'Electric AC'!$BE$33</f>
        <v>0</v>
      </c>
      <c r="AM68" s="67">
        <f t="shared" si="37"/>
        <v>0.11984021304926765</v>
      </c>
      <c r="AN68" s="67" t="e">
        <f t="shared" si="38"/>
        <v>#DIV/0!</v>
      </c>
      <c r="AO68" s="77"/>
      <c r="AP68" s="77"/>
      <c r="AQ68" s="77"/>
    </row>
    <row r="69" spans="1:43" x14ac:dyDescent="0.25">
      <c r="A69" s="146" t="s">
        <v>705</v>
      </c>
      <c r="B69" s="62">
        <v>0</v>
      </c>
      <c r="C69" s="62" t="s">
        <v>25</v>
      </c>
      <c r="D69" s="62" t="s">
        <v>0</v>
      </c>
      <c r="E69" s="63">
        <v>380</v>
      </c>
      <c r="F69" s="62">
        <v>1640</v>
      </c>
      <c r="G69" s="62">
        <v>0</v>
      </c>
      <c r="H69" s="62">
        <v>10</v>
      </c>
      <c r="I69" s="63">
        <v>195</v>
      </c>
      <c r="J69" s="63">
        <v>0</v>
      </c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843.84924058701131</v>
      </c>
      <c r="M69" s="66">
        <f>IF(D69="Annual",VLOOKUP(H69,'NG AC'!$E$4:$I$43,4)*Food!G69,IF(D69="Winter",VLOOKUP(Food!H69,'NG AC'!$E$3:$I$43,5)*Food!G69,IF(D69="NA",0,0)))</f>
        <v>0</v>
      </c>
      <c r="N69" s="67">
        <f t="shared" si="21"/>
        <v>380</v>
      </c>
      <c r="O69" s="67">
        <f t="shared" si="22"/>
        <v>0</v>
      </c>
      <c r="P69" s="67">
        <f t="shared" si="23"/>
        <v>195</v>
      </c>
      <c r="Q69" s="67">
        <f t="shared" si="24"/>
        <v>0</v>
      </c>
      <c r="R69" s="68">
        <f>(L69+M69+(PV('NG AC'!$B$1,Food!H69,Food!K69)*-1)+Food!J69)/Food!E69</f>
        <v>2.2206558962816088</v>
      </c>
      <c r="S69" s="68">
        <f t="shared" si="25"/>
        <v>3.9340290936457403</v>
      </c>
      <c r="T69" s="69">
        <f t="shared" si="26"/>
        <v>0</v>
      </c>
      <c r="U69" s="68">
        <f t="shared" si="27"/>
        <v>0</v>
      </c>
      <c r="V69" s="68">
        <f t="shared" si="28"/>
        <v>0</v>
      </c>
      <c r="W69" s="68">
        <f t="shared" si="29"/>
        <v>0</v>
      </c>
      <c r="X69" s="67">
        <f t="shared" si="30"/>
        <v>0</v>
      </c>
      <c r="Y69" s="67">
        <f t="shared" si="31"/>
        <v>0</v>
      </c>
      <c r="Z69" s="67">
        <f t="shared" si="32"/>
        <v>0</v>
      </c>
      <c r="AA69" s="67">
        <f t="shared" si="33"/>
        <v>0</v>
      </c>
      <c r="AB69" s="63">
        <v>0</v>
      </c>
      <c r="AC69" s="67">
        <f t="shared" ref="AC69:AC102" si="39">AB69*(L69/(L69+M69))</f>
        <v>0</v>
      </c>
      <c r="AD69" s="67">
        <f t="shared" ref="AD69:AD102" si="40">AB69-AC69</f>
        <v>0</v>
      </c>
      <c r="AE69" s="67">
        <f t="shared" si="34"/>
        <v>0</v>
      </c>
      <c r="AF69" s="67">
        <f t="shared" si="35"/>
        <v>0</v>
      </c>
      <c r="AG69" s="67">
        <f t="shared" ref="AG69:AG102" si="41">AE69-AF69</f>
        <v>0</v>
      </c>
      <c r="AH69" s="66">
        <f>-PV('NG AC'!$B$1,Food!H69,Food!K69)*Food!B69</f>
        <v>0</v>
      </c>
      <c r="AI69" s="67">
        <f t="shared" si="36"/>
        <v>0</v>
      </c>
      <c r="AJ69" s="67">
        <f t="shared" ref="AJ69:AJ102" si="42">AH69-AI69</f>
        <v>0</v>
      </c>
      <c r="AK69" s="66">
        <f>B69*F69*H69*'Electric AC'!$BE$1</f>
        <v>0</v>
      </c>
      <c r="AL69" s="67">
        <f>B69*G69*H69*'Electric AC'!$BE$33</f>
        <v>0</v>
      </c>
      <c r="AM69" s="67">
        <f t="shared" si="37"/>
        <v>0.11890243902439024</v>
      </c>
      <c r="AN69" s="67" t="e">
        <f t="shared" si="38"/>
        <v>#DIV/0!</v>
      </c>
      <c r="AO69" s="77"/>
      <c r="AP69" s="77"/>
      <c r="AQ69" s="77"/>
    </row>
    <row r="70" spans="1:43" x14ac:dyDescent="0.25">
      <c r="A70" s="146" t="s">
        <v>706</v>
      </c>
      <c r="B70" s="62">
        <v>1</v>
      </c>
      <c r="C70" s="62" t="s">
        <v>25</v>
      </c>
      <c r="D70" s="62" t="s">
        <v>0</v>
      </c>
      <c r="E70" s="63">
        <v>157</v>
      </c>
      <c r="F70" s="62">
        <v>421</v>
      </c>
      <c r="G70" s="62">
        <v>0</v>
      </c>
      <c r="H70" s="62">
        <v>10</v>
      </c>
      <c r="I70" s="63">
        <v>65</v>
      </c>
      <c r="J70" s="63">
        <v>0</v>
      </c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216.62227456532423</v>
      </c>
      <c r="M70" s="66">
        <f>IF(D70="Annual",VLOOKUP(H70,'NG AC'!$E$4:$I$43,4)*Food!G70,IF(D70="Winter",VLOOKUP(Food!H70,'NG AC'!$E$3:$I$43,5)*Food!G70,IF(D70="NA",0,0)))</f>
        <v>0</v>
      </c>
      <c r="N70" s="67">
        <f t="shared" si="21"/>
        <v>157</v>
      </c>
      <c r="O70" s="67">
        <f t="shared" si="22"/>
        <v>0</v>
      </c>
      <c r="P70" s="67">
        <f t="shared" si="23"/>
        <v>65</v>
      </c>
      <c r="Q70" s="67">
        <f t="shared" si="24"/>
        <v>0</v>
      </c>
      <c r="R70" s="68">
        <f>(L70+M70+(PV('NG AC'!$B$1,Food!H70,Food!K70)*-1)+Food!J70)/Food!E70</f>
        <v>1.3797597106071606</v>
      </c>
      <c r="S70" s="68">
        <f t="shared" si="25"/>
        <v>3.029682161752786</v>
      </c>
      <c r="T70" s="69">
        <f t="shared" si="26"/>
        <v>421</v>
      </c>
      <c r="U70" s="68">
        <f t="shared" si="27"/>
        <v>0</v>
      </c>
      <c r="V70" s="68">
        <f t="shared" si="28"/>
        <v>216.62227456532423</v>
      </c>
      <c r="W70" s="68">
        <f t="shared" si="29"/>
        <v>0</v>
      </c>
      <c r="X70" s="67">
        <f t="shared" si="30"/>
        <v>157</v>
      </c>
      <c r="Y70" s="67">
        <f t="shared" si="31"/>
        <v>0</v>
      </c>
      <c r="Z70" s="67">
        <f t="shared" si="32"/>
        <v>65</v>
      </c>
      <c r="AA70" s="67">
        <f t="shared" si="33"/>
        <v>0</v>
      </c>
      <c r="AB70" s="63">
        <v>0</v>
      </c>
      <c r="AC70" s="67">
        <f t="shared" si="39"/>
        <v>0</v>
      </c>
      <c r="AD70" s="67">
        <f t="shared" si="40"/>
        <v>0</v>
      </c>
      <c r="AE70" s="67">
        <f t="shared" si="34"/>
        <v>0</v>
      </c>
      <c r="AF70" s="67">
        <f t="shared" si="35"/>
        <v>0</v>
      </c>
      <c r="AG70" s="67">
        <f t="shared" si="41"/>
        <v>0</v>
      </c>
      <c r="AH70" s="66">
        <f>-PV('NG AC'!$B$1,Food!H70,Food!K70)*Food!B70</f>
        <v>0</v>
      </c>
      <c r="AI70" s="67">
        <f t="shared" si="36"/>
        <v>0</v>
      </c>
      <c r="AJ70" s="67">
        <f t="shared" si="42"/>
        <v>0</v>
      </c>
      <c r="AK70" s="66">
        <f>B70*F70*H70*'Electric AC'!$BE$1</f>
        <v>322.43050454545448</v>
      </c>
      <c r="AL70" s="67">
        <f>B70*G70*H70*'Electric AC'!$BE$33</f>
        <v>0</v>
      </c>
      <c r="AM70" s="67">
        <f t="shared" si="37"/>
        <v>0.15439429928741091</v>
      </c>
      <c r="AN70" s="67" t="e">
        <f t="shared" si="38"/>
        <v>#DIV/0!</v>
      </c>
      <c r="AO70" s="77"/>
      <c r="AP70" s="77"/>
      <c r="AQ70" s="77"/>
    </row>
    <row r="71" spans="1:43" x14ac:dyDescent="0.25">
      <c r="A71" s="146" t="s">
        <v>707</v>
      </c>
      <c r="B71" s="62">
        <v>1</v>
      </c>
      <c r="C71" s="62" t="s">
        <v>25</v>
      </c>
      <c r="D71" s="62" t="s">
        <v>0</v>
      </c>
      <c r="E71" s="63">
        <v>185</v>
      </c>
      <c r="F71" s="62">
        <v>592</v>
      </c>
      <c r="G71" s="62">
        <v>0</v>
      </c>
      <c r="H71" s="62">
        <v>10</v>
      </c>
      <c r="I71" s="63">
        <v>70</v>
      </c>
      <c r="J71" s="63">
        <v>0</v>
      </c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304.60899416311628</v>
      </c>
      <c r="M71" s="66">
        <f>IF(D71="Annual",VLOOKUP(H71,'NG AC'!$E$4:$I$43,4)*Food!G71,IF(D71="Winter",VLOOKUP(Food!H71,'NG AC'!$E$3:$I$43,5)*Food!G71,IF(D71="NA",0,0)))</f>
        <v>0</v>
      </c>
      <c r="N71" s="67">
        <f t="shared" si="21"/>
        <v>185</v>
      </c>
      <c r="O71" s="67">
        <f t="shared" si="22"/>
        <v>0</v>
      </c>
      <c r="P71" s="67">
        <f t="shared" si="23"/>
        <v>70</v>
      </c>
      <c r="Q71" s="67">
        <f t="shared" si="24"/>
        <v>0</v>
      </c>
      <c r="R71" s="68">
        <f>(L71+M71+(PV('NG AC'!$B$1,Food!H71,Food!K71)*-1)+Food!J71)/Food!E71</f>
        <v>1.6465351035844122</v>
      </c>
      <c r="S71" s="68">
        <f t="shared" si="25"/>
        <v>3.9559609631573545</v>
      </c>
      <c r="T71" s="69">
        <f t="shared" si="26"/>
        <v>592</v>
      </c>
      <c r="U71" s="68">
        <f t="shared" si="27"/>
        <v>0</v>
      </c>
      <c r="V71" s="68">
        <f t="shared" si="28"/>
        <v>304.60899416311628</v>
      </c>
      <c r="W71" s="68">
        <f t="shared" si="29"/>
        <v>0</v>
      </c>
      <c r="X71" s="67">
        <f t="shared" si="30"/>
        <v>185</v>
      </c>
      <c r="Y71" s="67">
        <f t="shared" si="31"/>
        <v>0</v>
      </c>
      <c r="Z71" s="67">
        <f t="shared" si="32"/>
        <v>70</v>
      </c>
      <c r="AA71" s="67">
        <f t="shared" si="33"/>
        <v>0</v>
      </c>
      <c r="AB71" s="63">
        <v>0</v>
      </c>
      <c r="AC71" s="67">
        <f t="shared" si="39"/>
        <v>0</v>
      </c>
      <c r="AD71" s="67">
        <f t="shared" si="40"/>
        <v>0</v>
      </c>
      <c r="AE71" s="67">
        <f t="shared" si="34"/>
        <v>0</v>
      </c>
      <c r="AF71" s="67">
        <f t="shared" si="35"/>
        <v>0</v>
      </c>
      <c r="AG71" s="67">
        <f t="shared" si="41"/>
        <v>0</v>
      </c>
      <c r="AH71" s="66">
        <f>-PV('NG AC'!$B$1,Food!H71,Food!K71)*Food!B71</f>
        <v>0</v>
      </c>
      <c r="AI71" s="67">
        <f t="shared" si="36"/>
        <v>0</v>
      </c>
      <c r="AJ71" s="67">
        <f t="shared" si="42"/>
        <v>0</v>
      </c>
      <c r="AK71" s="66">
        <f>B71*F71*H71*'Electric AC'!$BE$1</f>
        <v>453.39396363636359</v>
      </c>
      <c r="AL71" s="67">
        <f>B71*G71*H71*'Electric AC'!$BE$33</f>
        <v>0</v>
      </c>
      <c r="AM71" s="67">
        <f t="shared" si="37"/>
        <v>0.11824324324324324</v>
      </c>
      <c r="AN71" s="67" t="e">
        <f t="shared" si="38"/>
        <v>#DIV/0!</v>
      </c>
      <c r="AO71" s="77"/>
      <c r="AP71" s="77"/>
      <c r="AQ71" s="77"/>
    </row>
    <row r="72" spans="1:43" x14ac:dyDescent="0.25">
      <c r="A72" s="146" t="s">
        <v>708</v>
      </c>
      <c r="B72" s="62">
        <v>1</v>
      </c>
      <c r="C72" s="62" t="s">
        <v>25</v>
      </c>
      <c r="D72" s="62" t="s">
        <v>0</v>
      </c>
      <c r="E72" s="63">
        <v>204</v>
      </c>
      <c r="F72" s="62">
        <v>804</v>
      </c>
      <c r="G72" s="62">
        <v>0</v>
      </c>
      <c r="H72" s="62">
        <v>10</v>
      </c>
      <c r="I72" s="63">
        <v>95</v>
      </c>
      <c r="J72" s="63">
        <v>0</v>
      </c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413.69194477558358</v>
      </c>
      <c r="M72" s="66">
        <f>IF(D72="Annual",VLOOKUP(H72,'NG AC'!$E$4:$I$43,4)*Food!G72,IF(D72="Winter",VLOOKUP(Food!H72,'NG AC'!$E$3:$I$43,5)*Food!G72,IF(D72="NA",0,0)))</f>
        <v>0</v>
      </c>
      <c r="N72" s="67">
        <f t="shared" si="21"/>
        <v>204</v>
      </c>
      <c r="O72" s="67">
        <f t="shared" si="22"/>
        <v>0</v>
      </c>
      <c r="P72" s="67">
        <f t="shared" si="23"/>
        <v>95</v>
      </c>
      <c r="Q72" s="67">
        <f t="shared" si="24"/>
        <v>0</v>
      </c>
      <c r="R72" s="68">
        <f>(L72+M72+(PV('NG AC'!$B$1,Food!H72,Food!K72)*-1)+Food!J72)/Food!E72</f>
        <v>2.0279016900763902</v>
      </c>
      <c r="S72" s="68">
        <f t="shared" si="25"/>
        <v>3.9587745911539094</v>
      </c>
      <c r="T72" s="69">
        <f t="shared" si="26"/>
        <v>804</v>
      </c>
      <c r="U72" s="68">
        <f t="shared" si="27"/>
        <v>0</v>
      </c>
      <c r="V72" s="68">
        <f t="shared" si="28"/>
        <v>413.69194477558358</v>
      </c>
      <c r="W72" s="68">
        <f t="shared" si="29"/>
        <v>0</v>
      </c>
      <c r="X72" s="67">
        <f t="shared" si="30"/>
        <v>204</v>
      </c>
      <c r="Y72" s="67">
        <f t="shared" si="31"/>
        <v>0</v>
      </c>
      <c r="Z72" s="67">
        <f t="shared" si="32"/>
        <v>95</v>
      </c>
      <c r="AA72" s="67">
        <f t="shared" si="33"/>
        <v>0</v>
      </c>
      <c r="AB72" s="63">
        <v>0</v>
      </c>
      <c r="AC72" s="67">
        <f t="shared" si="39"/>
        <v>0</v>
      </c>
      <c r="AD72" s="67">
        <f t="shared" si="40"/>
        <v>0</v>
      </c>
      <c r="AE72" s="67">
        <f t="shared" si="34"/>
        <v>0</v>
      </c>
      <c r="AF72" s="67">
        <f t="shared" si="35"/>
        <v>0</v>
      </c>
      <c r="AG72" s="67">
        <f t="shared" si="41"/>
        <v>0</v>
      </c>
      <c r="AH72" s="66">
        <f>-PV('NG AC'!$B$1,Food!H72,Food!K72)*Food!B72</f>
        <v>0</v>
      </c>
      <c r="AI72" s="67">
        <f t="shared" si="36"/>
        <v>0</v>
      </c>
      <c r="AJ72" s="67">
        <f t="shared" si="42"/>
        <v>0</v>
      </c>
      <c r="AK72" s="66">
        <f>B72*F72*H72*'Electric AC'!$BE$1</f>
        <v>615.7580181818181</v>
      </c>
      <c r="AL72" s="67">
        <f>B72*G72*H72*'Electric AC'!$BE$33</f>
        <v>0</v>
      </c>
      <c r="AM72" s="67">
        <f t="shared" si="37"/>
        <v>0.11815920398009951</v>
      </c>
      <c r="AN72" s="67" t="e">
        <f t="shared" si="38"/>
        <v>#DIV/0!</v>
      </c>
      <c r="AO72" s="77"/>
      <c r="AP72" s="77"/>
      <c r="AQ72" s="77"/>
    </row>
    <row r="73" spans="1:43" x14ac:dyDescent="0.25">
      <c r="A73" s="146" t="s">
        <v>709</v>
      </c>
      <c r="B73" s="62">
        <v>0.5</v>
      </c>
      <c r="C73" s="62" t="s">
        <v>25</v>
      </c>
      <c r="D73" s="62" t="s">
        <v>0</v>
      </c>
      <c r="E73" s="63">
        <v>220</v>
      </c>
      <c r="F73" s="62">
        <v>1000</v>
      </c>
      <c r="G73" s="62">
        <v>0</v>
      </c>
      <c r="H73" s="62">
        <v>10</v>
      </c>
      <c r="I73" s="63">
        <v>120</v>
      </c>
      <c r="J73" s="63">
        <v>0</v>
      </c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514.54221987012886</v>
      </c>
      <c r="M73" s="66">
        <f>IF(D73="Annual",VLOOKUP(H73,'NG AC'!$E$4:$I$43,4)*Food!G73,IF(D73="Winter",VLOOKUP(Food!H73,'NG AC'!$E$3:$I$43,5)*Food!G73,IF(D73="NA",0,0)))</f>
        <v>0</v>
      </c>
      <c r="N73" s="67">
        <f t="shared" si="21"/>
        <v>220</v>
      </c>
      <c r="O73" s="67">
        <f t="shared" si="22"/>
        <v>0</v>
      </c>
      <c r="P73" s="67">
        <f t="shared" si="23"/>
        <v>120</v>
      </c>
      <c r="Q73" s="67">
        <f t="shared" si="24"/>
        <v>0</v>
      </c>
      <c r="R73" s="68">
        <f>(L73+M73+(PV('NG AC'!$B$1,Food!H73,Food!K73)*-1)+Food!J73)/Food!E73</f>
        <v>2.3388282721369493</v>
      </c>
      <c r="S73" s="68">
        <f t="shared" si="25"/>
        <v>3.8980471202282487</v>
      </c>
      <c r="T73" s="69">
        <f t="shared" si="26"/>
        <v>500</v>
      </c>
      <c r="U73" s="68">
        <f t="shared" si="27"/>
        <v>0</v>
      </c>
      <c r="V73" s="68">
        <f t="shared" si="28"/>
        <v>257.27110993506443</v>
      </c>
      <c r="W73" s="68">
        <f t="shared" si="29"/>
        <v>0</v>
      </c>
      <c r="X73" s="67">
        <f t="shared" si="30"/>
        <v>110</v>
      </c>
      <c r="Y73" s="67">
        <f t="shared" si="31"/>
        <v>0</v>
      </c>
      <c r="Z73" s="67">
        <f t="shared" si="32"/>
        <v>60</v>
      </c>
      <c r="AA73" s="67">
        <f t="shared" si="33"/>
        <v>0</v>
      </c>
      <c r="AB73" s="63">
        <v>0</v>
      </c>
      <c r="AC73" s="67">
        <f t="shared" si="39"/>
        <v>0</v>
      </c>
      <c r="AD73" s="67">
        <f t="shared" si="40"/>
        <v>0</v>
      </c>
      <c r="AE73" s="67">
        <f t="shared" si="34"/>
        <v>0</v>
      </c>
      <c r="AF73" s="67">
        <f t="shared" si="35"/>
        <v>0</v>
      </c>
      <c r="AG73" s="67">
        <f t="shared" si="41"/>
        <v>0</v>
      </c>
      <c r="AH73" s="66">
        <f>-PV('NG AC'!$B$1,Food!H73,Food!K73)*Food!B73</f>
        <v>0</v>
      </c>
      <c r="AI73" s="67">
        <f t="shared" si="36"/>
        <v>0</v>
      </c>
      <c r="AJ73" s="67">
        <f t="shared" si="42"/>
        <v>0</v>
      </c>
      <c r="AK73" s="66">
        <f>B73*F73*H73*'Electric AC'!$BE$1</f>
        <v>382.93409090909086</v>
      </c>
      <c r="AL73" s="67">
        <f>B73*G73*H73*'Electric AC'!$BE$33</f>
        <v>0</v>
      </c>
      <c r="AM73" s="67">
        <f t="shared" si="37"/>
        <v>0.12</v>
      </c>
      <c r="AN73" s="67" t="e">
        <f t="shared" si="38"/>
        <v>#DIV/0!</v>
      </c>
      <c r="AO73" s="77"/>
      <c r="AP73" s="77"/>
      <c r="AQ73" s="77"/>
    </row>
    <row r="74" spans="1:43" x14ac:dyDescent="0.25">
      <c r="A74" s="146" t="s">
        <v>710</v>
      </c>
      <c r="B74" s="62">
        <v>1</v>
      </c>
      <c r="C74" s="62" t="s">
        <v>25</v>
      </c>
      <c r="D74" s="62" t="s">
        <v>0</v>
      </c>
      <c r="E74" s="63">
        <v>129</v>
      </c>
      <c r="F74" s="62">
        <v>173</v>
      </c>
      <c r="G74" s="62">
        <v>0</v>
      </c>
      <c r="H74" s="62">
        <v>10</v>
      </c>
      <c r="I74" s="63">
        <v>35</v>
      </c>
      <c r="J74" s="63">
        <v>0</v>
      </c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89.015804037532291</v>
      </c>
      <c r="M74" s="66">
        <f>IF(D74="Annual",VLOOKUP(H74,'NG AC'!$E$4:$I$43,4)*Food!G74,IF(D74="Winter",VLOOKUP(Food!H74,'NG AC'!$E$3:$I$43,5)*Food!G74,IF(D74="NA",0,0)))</f>
        <v>0</v>
      </c>
      <c r="N74" s="67">
        <f t="shared" si="21"/>
        <v>129</v>
      </c>
      <c r="O74" s="67">
        <f t="shared" si="22"/>
        <v>0</v>
      </c>
      <c r="P74" s="67">
        <f t="shared" si="23"/>
        <v>35</v>
      </c>
      <c r="Q74" s="67">
        <f t="shared" si="24"/>
        <v>0</v>
      </c>
      <c r="R74" s="68">
        <f>(L74+M74+(PV('NG AC'!$B$1,Food!H74,Food!K74)*-1)+Food!J74)/Food!E74</f>
        <v>0.69004499253900997</v>
      </c>
      <c r="S74" s="68">
        <f t="shared" si="25"/>
        <v>2.3120988061696699</v>
      </c>
      <c r="T74" s="69">
        <f t="shared" si="26"/>
        <v>173</v>
      </c>
      <c r="U74" s="68">
        <f t="shared" si="27"/>
        <v>0</v>
      </c>
      <c r="V74" s="68">
        <f t="shared" si="28"/>
        <v>89.015804037532291</v>
      </c>
      <c r="W74" s="68">
        <f t="shared" si="29"/>
        <v>0</v>
      </c>
      <c r="X74" s="67">
        <f t="shared" si="30"/>
        <v>129</v>
      </c>
      <c r="Y74" s="67">
        <f t="shared" si="31"/>
        <v>0</v>
      </c>
      <c r="Z74" s="67">
        <f t="shared" si="32"/>
        <v>35</v>
      </c>
      <c r="AA74" s="67">
        <f t="shared" si="33"/>
        <v>0</v>
      </c>
      <c r="AB74" s="63">
        <v>0</v>
      </c>
      <c r="AC74" s="67">
        <f t="shared" si="39"/>
        <v>0</v>
      </c>
      <c r="AD74" s="67">
        <f t="shared" si="40"/>
        <v>0</v>
      </c>
      <c r="AE74" s="67">
        <f t="shared" si="34"/>
        <v>0</v>
      </c>
      <c r="AF74" s="67">
        <f t="shared" si="35"/>
        <v>0</v>
      </c>
      <c r="AG74" s="67">
        <f t="shared" si="41"/>
        <v>0</v>
      </c>
      <c r="AH74" s="66">
        <f>-PV('NG AC'!$B$1,Food!H74,Food!K74)*Food!B74</f>
        <v>0</v>
      </c>
      <c r="AI74" s="67">
        <f t="shared" si="36"/>
        <v>0</v>
      </c>
      <c r="AJ74" s="67">
        <f t="shared" si="42"/>
        <v>0</v>
      </c>
      <c r="AK74" s="66">
        <f>B74*F74*H74*'Electric AC'!$BE$1</f>
        <v>132.49519545454544</v>
      </c>
      <c r="AL74" s="67">
        <f>B74*G74*H74*'Electric AC'!$BE$33</f>
        <v>0</v>
      </c>
      <c r="AM74" s="67">
        <f t="shared" si="37"/>
        <v>0.20231213872832371</v>
      </c>
      <c r="AN74" s="67" t="e">
        <f t="shared" si="38"/>
        <v>#DIV/0!</v>
      </c>
      <c r="AO74" s="77"/>
      <c r="AP74" s="77"/>
      <c r="AQ74" s="77"/>
    </row>
    <row r="75" spans="1:43" x14ac:dyDescent="0.25">
      <c r="A75" s="146" t="s">
        <v>711</v>
      </c>
      <c r="B75" s="62">
        <v>0</v>
      </c>
      <c r="C75" s="62" t="s">
        <v>25</v>
      </c>
      <c r="D75" s="62" t="s">
        <v>0</v>
      </c>
      <c r="E75" s="63">
        <v>317.66666666666669</v>
      </c>
      <c r="F75" s="62">
        <v>940</v>
      </c>
      <c r="G75" s="62">
        <v>0</v>
      </c>
      <c r="H75" s="62">
        <v>10</v>
      </c>
      <c r="I75" s="63">
        <v>115</v>
      </c>
      <c r="J75" s="63">
        <v>0</v>
      </c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483.66968667792111</v>
      </c>
      <c r="M75" s="66">
        <f>IF(D75="Annual",VLOOKUP(H75,'NG AC'!$E$4:$I$43,4)*Food!G75,IF(D75="Winter",VLOOKUP(Food!H75,'NG AC'!$E$3:$I$43,5)*Food!G75,IF(D75="NA",0,0)))</f>
        <v>0</v>
      </c>
      <c r="N75" s="67">
        <f t="shared" si="21"/>
        <v>317.66666666666669</v>
      </c>
      <c r="O75" s="67">
        <f t="shared" si="22"/>
        <v>0</v>
      </c>
      <c r="P75" s="67">
        <f t="shared" si="23"/>
        <v>115</v>
      </c>
      <c r="Q75" s="67">
        <f t="shared" si="24"/>
        <v>0</v>
      </c>
      <c r="R75" s="68">
        <f>(L75+M75+(PV('NG AC'!$B$1,Food!H75,Food!K75)*-1)+Food!J75)/Food!E75</f>
        <v>1.5225698426377368</v>
      </c>
      <c r="S75" s="68">
        <f t="shared" si="25"/>
        <v>3.8234757840151863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>
        <f t="shared" si="30"/>
        <v>0</v>
      </c>
      <c r="Y75" s="67">
        <f t="shared" si="31"/>
        <v>0</v>
      </c>
      <c r="Z75" s="67">
        <f t="shared" si="32"/>
        <v>0</v>
      </c>
      <c r="AA75" s="67">
        <f t="shared" si="33"/>
        <v>0</v>
      </c>
      <c r="AB75" s="63">
        <v>0</v>
      </c>
      <c r="AC75" s="67">
        <f t="shared" si="39"/>
        <v>0</v>
      </c>
      <c r="AD75" s="67">
        <f t="shared" si="40"/>
        <v>0</v>
      </c>
      <c r="AE75" s="67">
        <f t="shared" si="34"/>
        <v>0</v>
      </c>
      <c r="AF75" s="67">
        <f t="shared" si="35"/>
        <v>0</v>
      </c>
      <c r="AG75" s="67">
        <f t="shared" si="41"/>
        <v>0</v>
      </c>
      <c r="AH75" s="66">
        <f>-PV('NG AC'!$B$1,Food!H75,Food!K75)*Food!B75</f>
        <v>0</v>
      </c>
      <c r="AI75" s="67">
        <f t="shared" si="36"/>
        <v>0</v>
      </c>
      <c r="AJ75" s="67">
        <f t="shared" si="42"/>
        <v>0</v>
      </c>
      <c r="AK75" s="66">
        <f>B75*F75*H75*'Electric AC'!$BE$1</f>
        <v>0</v>
      </c>
      <c r="AL75" s="67">
        <f>B75*G75*H75*'Electric AC'!$BE$33</f>
        <v>0</v>
      </c>
      <c r="AM75" s="67">
        <f t="shared" si="37"/>
        <v>0.12234042553191489</v>
      </c>
      <c r="AN75" s="67" t="e">
        <f t="shared" si="38"/>
        <v>#DIV/0!</v>
      </c>
      <c r="AO75" s="77"/>
      <c r="AP75" s="77"/>
      <c r="AQ75" s="77"/>
    </row>
    <row r="76" spans="1:43" x14ac:dyDescent="0.25">
      <c r="A76" s="146" t="s">
        <v>712</v>
      </c>
      <c r="B76" s="62">
        <v>0</v>
      </c>
      <c r="C76" s="62" t="s">
        <v>25</v>
      </c>
      <c r="D76" s="62" t="s">
        <v>0</v>
      </c>
      <c r="E76" s="63">
        <v>355.33333333333337</v>
      </c>
      <c r="F76" s="62">
        <v>1111</v>
      </c>
      <c r="G76" s="62">
        <v>0</v>
      </c>
      <c r="H76" s="62">
        <v>10</v>
      </c>
      <c r="I76" s="63">
        <v>135</v>
      </c>
      <c r="J76" s="63">
        <v>0</v>
      </c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571.65640627571315</v>
      </c>
      <c r="M76" s="66">
        <f>IF(D76="Annual",VLOOKUP(H76,'NG AC'!$E$4:$I$43,4)*Food!G76,IF(D76="Winter",VLOOKUP(Food!H76,'NG AC'!$E$3:$I$43,5)*Food!G76,IF(D76="NA",0,0)))</f>
        <v>0</v>
      </c>
      <c r="N76" s="67">
        <f t="shared" si="21"/>
        <v>355.33333333333337</v>
      </c>
      <c r="O76" s="67">
        <f t="shared" si="22"/>
        <v>0</v>
      </c>
      <c r="P76" s="67">
        <f t="shared" si="23"/>
        <v>135</v>
      </c>
      <c r="Q76" s="67">
        <f t="shared" si="24"/>
        <v>0</v>
      </c>
      <c r="R76" s="68">
        <f>(L76+M76+(PV('NG AC'!$B$1,Food!H76,Food!K76)*-1)+Food!J76)/Food!E76</f>
        <v>1.6087891358603559</v>
      </c>
      <c r="S76" s="68">
        <f t="shared" si="25"/>
        <v>3.8495380893987412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>
        <f t="shared" si="30"/>
        <v>0</v>
      </c>
      <c r="Y76" s="67">
        <f t="shared" si="31"/>
        <v>0</v>
      </c>
      <c r="Z76" s="67">
        <f t="shared" si="32"/>
        <v>0</v>
      </c>
      <c r="AA76" s="67">
        <f t="shared" si="33"/>
        <v>0</v>
      </c>
      <c r="AB76" s="63">
        <v>0</v>
      </c>
      <c r="AC76" s="67">
        <f t="shared" si="39"/>
        <v>0</v>
      </c>
      <c r="AD76" s="67">
        <f t="shared" si="40"/>
        <v>0</v>
      </c>
      <c r="AE76" s="67">
        <f t="shared" si="34"/>
        <v>0</v>
      </c>
      <c r="AF76" s="67">
        <f t="shared" si="35"/>
        <v>0</v>
      </c>
      <c r="AG76" s="67">
        <f t="shared" si="41"/>
        <v>0</v>
      </c>
      <c r="AH76" s="66">
        <f>-PV('NG AC'!$B$1,Food!H76,Food!K76)*Food!B76</f>
        <v>0</v>
      </c>
      <c r="AI76" s="67">
        <f t="shared" si="36"/>
        <v>0</v>
      </c>
      <c r="AJ76" s="67">
        <f t="shared" si="42"/>
        <v>0</v>
      </c>
      <c r="AK76" s="66">
        <f>B76*F76*H76*'Electric AC'!$BE$1</f>
        <v>0</v>
      </c>
      <c r="AL76" s="67">
        <f>B76*G76*H76*'Electric AC'!$BE$33</f>
        <v>0</v>
      </c>
      <c r="AM76" s="67">
        <f t="shared" si="37"/>
        <v>0.12151215121512152</v>
      </c>
      <c r="AN76" s="67" t="e">
        <f t="shared" si="38"/>
        <v>#DIV/0!</v>
      </c>
      <c r="AO76" s="77"/>
      <c r="AP76" s="77"/>
      <c r="AQ76" s="77"/>
    </row>
    <row r="77" spans="1:43" x14ac:dyDescent="0.25">
      <c r="A77" s="146" t="s">
        <v>713</v>
      </c>
      <c r="B77" s="62">
        <v>0</v>
      </c>
      <c r="C77" s="62" t="s">
        <v>25</v>
      </c>
      <c r="D77" s="62" t="s">
        <v>0</v>
      </c>
      <c r="E77" s="63">
        <v>393</v>
      </c>
      <c r="F77" s="62">
        <v>1282</v>
      </c>
      <c r="G77" s="62">
        <v>0</v>
      </c>
      <c r="H77" s="62">
        <v>10</v>
      </c>
      <c r="I77" s="63">
        <v>155</v>
      </c>
      <c r="J77" s="63">
        <v>0</v>
      </c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659.64312587350514</v>
      </c>
      <c r="M77" s="66">
        <f>IF(D77="Annual",VLOOKUP(H77,'NG AC'!$E$4:$I$43,4)*Food!G77,IF(D77="Winter",VLOOKUP(Food!H77,'NG AC'!$E$3:$I$43,5)*Food!G77,IF(D77="NA",0,0)))</f>
        <v>0</v>
      </c>
      <c r="N77" s="67">
        <f t="shared" si="21"/>
        <v>393</v>
      </c>
      <c r="O77" s="67">
        <f t="shared" si="22"/>
        <v>0</v>
      </c>
      <c r="P77" s="67">
        <f t="shared" si="23"/>
        <v>155</v>
      </c>
      <c r="Q77" s="67">
        <f t="shared" si="24"/>
        <v>0</v>
      </c>
      <c r="R77" s="68">
        <f>(L77+M77+(PV('NG AC'!$B$1,Food!H77,Food!K77)*-1)+Food!J77)/Food!E77</f>
        <v>1.6784812363193515</v>
      </c>
      <c r="S77" s="68">
        <f t="shared" si="25"/>
        <v>3.8688746385542823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>
        <f t="shared" si="30"/>
        <v>0</v>
      </c>
      <c r="Y77" s="67">
        <f t="shared" si="31"/>
        <v>0</v>
      </c>
      <c r="Z77" s="67">
        <f t="shared" si="32"/>
        <v>0</v>
      </c>
      <c r="AA77" s="67">
        <f t="shared" si="33"/>
        <v>0</v>
      </c>
      <c r="AB77" s="63">
        <v>0</v>
      </c>
      <c r="AC77" s="67">
        <f t="shared" si="39"/>
        <v>0</v>
      </c>
      <c r="AD77" s="67">
        <f t="shared" si="40"/>
        <v>0</v>
      </c>
      <c r="AE77" s="67">
        <f t="shared" si="34"/>
        <v>0</v>
      </c>
      <c r="AF77" s="67">
        <f t="shared" si="35"/>
        <v>0</v>
      </c>
      <c r="AG77" s="67">
        <f t="shared" si="41"/>
        <v>0</v>
      </c>
      <c r="AH77" s="66">
        <f>-PV('NG AC'!$B$1,Food!H77,Food!K77)*Food!B77</f>
        <v>0</v>
      </c>
      <c r="AI77" s="67">
        <f t="shared" si="36"/>
        <v>0</v>
      </c>
      <c r="AJ77" s="67">
        <f t="shared" si="42"/>
        <v>0</v>
      </c>
      <c r="AK77" s="66">
        <f>B77*F77*H77*'Electric AC'!$BE$1</f>
        <v>0</v>
      </c>
      <c r="AL77" s="67">
        <f>B77*G77*H77*'Electric AC'!$BE$33</f>
        <v>0</v>
      </c>
      <c r="AM77" s="67">
        <f t="shared" si="37"/>
        <v>0.12090483619344773</v>
      </c>
      <c r="AN77" s="67" t="e">
        <f t="shared" si="38"/>
        <v>#DIV/0!</v>
      </c>
      <c r="AO77" s="77"/>
      <c r="AP77" s="77"/>
      <c r="AQ77" s="77"/>
    </row>
    <row r="78" spans="1:43" x14ac:dyDescent="0.25">
      <c r="A78" s="146" t="s">
        <v>714</v>
      </c>
      <c r="B78" s="62">
        <v>0</v>
      </c>
      <c r="C78" s="62" t="s">
        <v>25</v>
      </c>
      <c r="D78" s="62" t="s">
        <v>0</v>
      </c>
      <c r="E78" s="63">
        <v>430.66666666666669</v>
      </c>
      <c r="F78" s="62">
        <v>1453</v>
      </c>
      <c r="G78" s="62">
        <v>0</v>
      </c>
      <c r="H78" s="62">
        <v>10</v>
      </c>
      <c r="I78" s="63">
        <v>175</v>
      </c>
      <c r="J78" s="63">
        <v>0</v>
      </c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747.62984547129713</v>
      </c>
      <c r="M78" s="66">
        <f>IF(D78="Annual",VLOOKUP(H78,'NG AC'!$E$4:$I$43,4)*Food!G78,IF(D78="Winter",VLOOKUP(Food!H78,'NG AC'!$E$3:$I$43,5)*Food!G78,IF(D78="NA",0,0)))</f>
        <v>0</v>
      </c>
      <c r="N78" s="67">
        <f t="shared" si="21"/>
        <v>430.66666666666669</v>
      </c>
      <c r="O78" s="67">
        <f t="shared" si="22"/>
        <v>0</v>
      </c>
      <c r="P78" s="67">
        <f t="shared" si="23"/>
        <v>175</v>
      </c>
      <c r="Q78" s="67">
        <f t="shared" si="24"/>
        <v>0</v>
      </c>
      <c r="R78" s="68">
        <f>(L78+M78+(PV('NG AC'!$B$1,Food!H78,Food!K78)*-1)+Food!J78)/Food!E78</f>
        <v>1.7359826133234453</v>
      </c>
      <c r="S78" s="68">
        <f t="shared" si="25"/>
        <v>3.8837914050456992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>
        <f t="shared" si="30"/>
        <v>0</v>
      </c>
      <c r="Y78" s="67">
        <f t="shared" si="31"/>
        <v>0</v>
      </c>
      <c r="Z78" s="67">
        <f t="shared" si="32"/>
        <v>0</v>
      </c>
      <c r="AA78" s="67">
        <f t="shared" si="33"/>
        <v>0</v>
      </c>
      <c r="AB78" s="63">
        <v>0</v>
      </c>
      <c r="AC78" s="67">
        <f t="shared" si="39"/>
        <v>0</v>
      </c>
      <c r="AD78" s="67">
        <f t="shared" si="40"/>
        <v>0</v>
      </c>
      <c r="AE78" s="67">
        <f t="shared" si="34"/>
        <v>0</v>
      </c>
      <c r="AF78" s="67">
        <f t="shared" si="35"/>
        <v>0</v>
      </c>
      <c r="AG78" s="67">
        <f t="shared" si="41"/>
        <v>0</v>
      </c>
      <c r="AH78" s="66">
        <f>-PV('NG AC'!$B$1,Food!H78,Food!K78)*Food!B78</f>
        <v>0</v>
      </c>
      <c r="AI78" s="67">
        <f t="shared" si="36"/>
        <v>0</v>
      </c>
      <c r="AJ78" s="67">
        <f t="shared" si="42"/>
        <v>0</v>
      </c>
      <c r="AK78" s="66">
        <f>B78*F78*H78*'Electric AC'!$BE$1</f>
        <v>0</v>
      </c>
      <c r="AL78" s="67">
        <f>B78*G78*H78*'Electric AC'!$BE$33</f>
        <v>0</v>
      </c>
      <c r="AM78" s="67">
        <f t="shared" si="37"/>
        <v>0.12044046799724707</v>
      </c>
      <c r="AN78" s="67" t="e">
        <f t="shared" si="38"/>
        <v>#DIV/0!</v>
      </c>
      <c r="AO78" s="77"/>
      <c r="AP78" s="77"/>
      <c r="AQ78" s="77"/>
    </row>
    <row r="79" spans="1:43" x14ac:dyDescent="0.25">
      <c r="A79" s="146" t="s">
        <v>715</v>
      </c>
      <c r="B79" s="62">
        <v>0</v>
      </c>
      <c r="C79" s="62" t="s">
        <v>25</v>
      </c>
      <c r="D79" s="62" t="s">
        <v>0</v>
      </c>
      <c r="E79" s="63">
        <v>468.33333333333337</v>
      </c>
      <c r="F79" s="62">
        <v>1624</v>
      </c>
      <c r="G79" s="62">
        <v>0</v>
      </c>
      <c r="H79" s="62">
        <v>10</v>
      </c>
      <c r="I79" s="63">
        <v>195</v>
      </c>
      <c r="J79" s="63">
        <v>0</v>
      </c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835.61656506908923</v>
      </c>
      <c r="M79" s="66">
        <f>IF(D79="Annual",VLOOKUP(H79,'NG AC'!$E$4:$I$43,4)*Food!G79,IF(D79="Winter",VLOOKUP(Food!H79,'NG AC'!$E$3:$I$43,5)*Food!G79,IF(D79="NA",0,0)))</f>
        <v>0</v>
      </c>
      <c r="N79" s="67">
        <f t="shared" si="21"/>
        <v>468.33333333333337</v>
      </c>
      <c r="O79" s="67">
        <f t="shared" si="22"/>
        <v>0</v>
      </c>
      <c r="P79" s="67">
        <f t="shared" si="23"/>
        <v>195</v>
      </c>
      <c r="Q79" s="67">
        <f t="shared" si="24"/>
        <v>0</v>
      </c>
      <c r="R79" s="68">
        <f>(L79+M79+(PV('NG AC'!$B$1,Food!H79,Food!K79)*-1)+Food!J79)/Food!E79</f>
        <v>1.7842346585105107</v>
      </c>
      <c r="S79" s="68">
        <f t="shared" si="25"/>
        <v>3.8956483220004157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>
        <f t="shared" si="30"/>
        <v>0</v>
      </c>
      <c r="Y79" s="67">
        <f t="shared" si="31"/>
        <v>0</v>
      </c>
      <c r="Z79" s="67">
        <f t="shared" si="32"/>
        <v>0</v>
      </c>
      <c r="AA79" s="67">
        <f t="shared" si="33"/>
        <v>0</v>
      </c>
      <c r="AB79" s="63">
        <v>0</v>
      </c>
      <c r="AC79" s="67">
        <f t="shared" si="39"/>
        <v>0</v>
      </c>
      <c r="AD79" s="67">
        <f t="shared" si="40"/>
        <v>0</v>
      </c>
      <c r="AE79" s="67">
        <f t="shared" si="34"/>
        <v>0</v>
      </c>
      <c r="AF79" s="67">
        <f t="shared" si="35"/>
        <v>0</v>
      </c>
      <c r="AG79" s="67">
        <f t="shared" si="41"/>
        <v>0</v>
      </c>
      <c r="AH79" s="66">
        <f>-PV('NG AC'!$B$1,Food!H79,Food!K79)*Food!B79</f>
        <v>0</v>
      </c>
      <c r="AI79" s="67">
        <f t="shared" si="36"/>
        <v>0</v>
      </c>
      <c r="AJ79" s="67">
        <f t="shared" si="42"/>
        <v>0</v>
      </c>
      <c r="AK79" s="66">
        <f>B79*F79*H79*'Electric AC'!$BE$1</f>
        <v>0</v>
      </c>
      <c r="AL79" s="67">
        <f>B79*G79*H79*'Electric AC'!$BE$33</f>
        <v>0</v>
      </c>
      <c r="AM79" s="67">
        <f t="shared" si="37"/>
        <v>0.12007389162561577</v>
      </c>
      <c r="AN79" s="67" t="e">
        <f t="shared" si="38"/>
        <v>#DIV/0!</v>
      </c>
      <c r="AO79" s="77"/>
      <c r="AP79" s="77"/>
      <c r="AQ79" s="77"/>
    </row>
    <row r="80" spans="1:43" x14ac:dyDescent="0.25">
      <c r="A80" s="146" t="s">
        <v>716</v>
      </c>
      <c r="B80" s="62">
        <v>0</v>
      </c>
      <c r="C80" s="62" t="s">
        <v>25</v>
      </c>
      <c r="D80" s="62" t="s">
        <v>0</v>
      </c>
      <c r="E80" s="63">
        <v>204.66666666666666</v>
      </c>
      <c r="F80" s="62">
        <v>601</v>
      </c>
      <c r="G80" s="62">
        <v>0</v>
      </c>
      <c r="H80" s="62">
        <v>10</v>
      </c>
      <c r="I80" s="63">
        <v>70</v>
      </c>
      <c r="J80" s="63">
        <v>0</v>
      </c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309.23987414194744</v>
      </c>
      <c r="M80" s="66">
        <f>IF(D80="Annual",VLOOKUP(H80,'NG AC'!$E$4:$I$43,4)*Food!G80,IF(D80="Winter",VLOOKUP(Food!H80,'NG AC'!$E$3:$I$43,5)*Food!G80,IF(D80="NA",0,0)))</f>
        <v>0</v>
      </c>
      <c r="N80" s="67">
        <f t="shared" si="21"/>
        <v>204.66666666666666</v>
      </c>
      <c r="O80" s="67">
        <f t="shared" si="22"/>
        <v>0</v>
      </c>
      <c r="P80" s="67">
        <f t="shared" si="23"/>
        <v>70</v>
      </c>
      <c r="Q80" s="67">
        <f t="shared" si="24"/>
        <v>0</v>
      </c>
      <c r="R80" s="68">
        <f>(L80+M80+(PV('NG AC'!$B$1,Food!H80,Food!K80)*-1)+Food!J80)/Food!E80</f>
        <v>1.5109440104655414</v>
      </c>
      <c r="S80" s="68">
        <f t="shared" si="25"/>
        <v>4.0161022615837325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>
        <f t="shared" si="30"/>
        <v>0</v>
      </c>
      <c r="Y80" s="67">
        <f t="shared" si="31"/>
        <v>0</v>
      </c>
      <c r="Z80" s="67">
        <f t="shared" si="32"/>
        <v>0</v>
      </c>
      <c r="AA80" s="67">
        <f t="shared" si="33"/>
        <v>0</v>
      </c>
      <c r="AB80" s="63">
        <v>0</v>
      </c>
      <c r="AC80" s="67">
        <f t="shared" si="39"/>
        <v>0</v>
      </c>
      <c r="AD80" s="67">
        <f t="shared" si="40"/>
        <v>0</v>
      </c>
      <c r="AE80" s="67">
        <f t="shared" si="34"/>
        <v>0</v>
      </c>
      <c r="AF80" s="67">
        <f t="shared" si="35"/>
        <v>0</v>
      </c>
      <c r="AG80" s="67">
        <f t="shared" si="41"/>
        <v>0</v>
      </c>
      <c r="AH80" s="66">
        <f>-PV('NG AC'!$B$1,Food!H80,Food!K80)*Food!B80</f>
        <v>0</v>
      </c>
      <c r="AI80" s="67">
        <f t="shared" si="36"/>
        <v>0</v>
      </c>
      <c r="AJ80" s="67">
        <f t="shared" si="42"/>
        <v>0</v>
      </c>
      <c r="AK80" s="66">
        <f>B80*F80*H80*'Electric AC'!$BE$1</f>
        <v>0</v>
      </c>
      <c r="AL80" s="67">
        <f>B80*G80*H80*'Electric AC'!$BE$33</f>
        <v>0</v>
      </c>
      <c r="AM80" s="67">
        <f t="shared" si="37"/>
        <v>0.11647254575707154</v>
      </c>
      <c r="AN80" s="67" t="e">
        <f t="shared" si="38"/>
        <v>#DIV/0!</v>
      </c>
      <c r="AO80" s="77"/>
      <c r="AP80" s="77"/>
      <c r="AQ80" s="77"/>
    </row>
    <row r="81" spans="1:43" x14ac:dyDescent="0.25">
      <c r="A81" s="146" t="s">
        <v>717</v>
      </c>
      <c r="B81" s="62">
        <v>0</v>
      </c>
      <c r="C81" s="62" t="s">
        <v>25</v>
      </c>
      <c r="D81" s="62" t="s">
        <v>0</v>
      </c>
      <c r="E81" s="63">
        <v>242.33333333333331</v>
      </c>
      <c r="F81" s="62">
        <v>765</v>
      </c>
      <c r="G81" s="62">
        <v>0</v>
      </c>
      <c r="H81" s="62">
        <v>10</v>
      </c>
      <c r="I81" s="63">
        <v>90</v>
      </c>
      <c r="J81" s="63">
        <v>0</v>
      </c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393.62479820064857</v>
      </c>
      <c r="M81" s="66">
        <f>IF(D81="Annual",VLOOKUP(H81,'NG AC'!$E$4:$I$43,4)*Food!G81,IF(D81="Winter",VLOOKUP(Food!H81,'NG AC'!$E$3:$I$43,5)*Food!G81,IF(D81="NA",0,0)))</f>
        <v>0</v>
      </c>
      <c r="N81" s="67">
        <f t="shared" si="21"/>
        <v>242.33333333333331</v>
      </c>
      <c r="O81" s="67">
        <f t="shared" si="22"/>
        <v>0</v>
      </c>
      <c r="P81" s="67">
        <f t="shared" si="23"/>
        <v>90</v>
      </c>
      <c r="Q81" s="67">
        <f t="shared" si="24"/>
        <v>0</v>
      </c>
      <c r="R81" s="68">
        <f>(L81+M81+(PV('NG AC'!$B$1,Food!H81,Food!K81)*-1)+Food!J81)/Food!E81</f>
        <v>1.6243114093561841</v>
      </c>
      <c r="S81" s="68">
        <f t="shared" si="25"/>
        <v>3.9760080626328134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>
        <f t="shared" si="30"/>
        <v>0</v>
      </c>
      <c r="Y81" s="67">
        <f t="shared" si="31"/>
        <v>0</v>
      </c>
      <c r="Z81" s="67">
        <f t="shared" si="32"/>
        <v>0</v>
      </c>
      <c r="AA81" s="67">
        <f t="shared" si="33"/>
        <v>0</v>
      </c>
      <c r="AB81" s="63">
        <v>0</v>
      </c>
      <c r="AC81" s="67">
        <f t="shared" si="39"/>
        <v>0</v>
      </c>
      <c r="AD81" s="67">
        <f t="shared" si="40"/>
        <v>0</v>
      </c>
      <c r="AE81" s="67">
        <f t="shared" si="34"/>
        <v>0</v>
      </c>
      <c r="AF81" s="67">
        <f t="shared" si="35"/>
        <v>0</v>
      </c>
      <c r="AG81" s="67">
        <f t="shared" si="41"/>
        <v>0</v>
      </c>
      <c r="AH81" s="66">
        <f>-PV('NG AC'!$B$1,Food!H81,Food!K81)*Food!B81</f>
        <v>0</v>
      </c>
      <c r="AI81" s="67">
        <f t="shared" si="36"/>
        <v>0</v>
      </c>
      <c r="AJ81" s="67">
        <f t="shared" si="42"/>
        <v>0</v>
      </c>
      <c r="AK81" s="66">
        <f>B81*F81*H81*'Electric AC'!$BE$1</f>
        <v>0</v>
      </c>
      <c r="AL81" s="67">
        <f>B81*G81*H81*'Electric AC'!$BE$33</f>
        <v>0</v>
      </c>
      <c r="AM81" s="67">
        <f t="shared" si="37"/>
        <v>0.11764705882352941</v>
      </c>
      <c r="AN81" s="67" t="e">
        <f t="shared" si="38"/>
        <v>#DIV/0!</v>
      </c>
      <c r="AO81" s="77"/>
      <c r="AP81" s="77"/>
      <c r="AQ81" s="77"/>
    </row>
    <row r="82" spans="1:43" x14ac:dyDescent="0.25">
      <c r="A82" s="146" t="s">
        <v>718</v>
      </c>
      <c r="B82" s="62">
        <v>0</v>
      </c>
      <c r="C82" s="62" t="s">
        <v>25</v>
      </c>
      <c r="D82" s="62" t="s">
        <v>0</v>
      </c>
      <c r="E82" s="63">
        <v>280</v>
      </c>
      <c r="F82" s="62">
        <v>885</v>
      </c>
      <c r="G82" s="62">
        <v>0</v>
      </c>
      <c r="H82" s="62">
        <v>10</v>
      </c>
      <c r="I82" s="63">
        <v>105</v>
      </c>
      <c r="J82" s="63">
        <v>0</v>
      </c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455.36986458506402</v>
      </c>
      <c r="M82" s="66">
        <f>IF(D82="Annual",VLOOKUP(H82,'NG AC'!$E$4:$I$43,4)*Food!G82,IF(D82="Winter",VLOOKUP(Food!H82,'NG AC'!$E$3:$I$43,5)*Food!G82,IF(D82="NA",0,0)))</f>
        <v>0</v>
      </c>
      <c r="N82" s="67">
        <f t="shared" si="21"/>
        <v>280</v>
      </c>
      <c r="O82" s="67">
        <f t="shared" si="22"/>
        <v>0</v>
      </c>
      <c r="P82" s="67">
        <f t="shared" si="23"/>
        <v>105</v>
      </c>
      <c r="Q82" s="67">
        <f t="shared" si="24"/>
        <v>0</v>
      </c>
      <c r="R82" s="68">
        <f>(L82+M82+(PV('NG AC'!$B$1,Food!H82,Food!K82)*-1)+Food!J82)/Food!E82</f>
        <v>1.6263209449466571</v>
      </c>
      <c r="S82" s="68">
        <f t="shared" si="25"/>
        <v>3.9425962301737139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>
        <f t="shared" si="30"/>
        <v>0</v>
      </c>
      <c r="Y82" s="67">
        <f t="shared" si="31"/>
        <v>0</v>
      </c>
      <c r="Z82" s="67">
        <f t="shared" si="32"/>
        <v>0</v>
      </c>
      <c r="AA82" s="67">
        <f t="shared" si="33"/>
        <v>0</v>
      </c>
      <c r="AB82" s="63">
        <v>0</v>
      </c>
      <c r="AC82" s="67">
        <f t="shared" si="39"/>
        <v>0</v>
      </c>
      <c r="AD82" s="67">
        <f t="shared" si="40"/>
        <v>0</v>
      </c>
      <c r="AE82" s="67">
        <f t="shared" si="34"/>
        <v>0</v>
      </c>
      <c r="AF82" s="67">
        <f t="shared" si="35"/>
        <v>0</v>
      </c>
      <c r="AG82" s="67">
        <f t="shared" si="41"/>
        <v>0</v>
      </c>
      <c r="AH82" s="66">
        <f>-PV('NG AC'!$B$1,Food!H82,Food!K82)*Food!B82</f>
        <v>0</v>
      </c>
      <c r="AI82" s="67">
        <f t="shared" si="36"/>
        <v>0</v>
      </c>
      <c r="AJ82" s="67">
        <f t="shared" si="42"/>
        <v>0</v>
      </c>
      <c r="AK82" s="66">
        <f>B82*F82*H82*'Electric AC'!$BE$1</f>
        <v>0</v>
      </c>
      <c r="AL82" s="67">
        <f>B82*G82*H82*'Electric AC'!$BE$33</f>
        <v>0</v>
      </c>
      <c r="AM82" s="67">
        <f t="shared" si="37"/>
        <v>0.11864406779661017</v>
      </c>
      <c r="AN82" s="67" t="e">
        <f t="shared" si="38"/>
        <v>#DIV/0!</v>
      </c>
      <c r="AO82" s="77"/>
      <c r="AP82" s="77"/>
      <c r="AQ82" s="77"/>
    </row>
    <row r="83" spans="1:43" x14ac:dyDescent="0.25">
      <c r="A83" s="146" t="s">
        <v>719</v>
      </c>
      <c r="B83" s="62">
        <v>0</v>
      </c>
      <c r="C83" s="62" t="s">
        <v>25</v>
      </c>
      <c r="D83" s="62" t="s">
        <v>0</v>
      </c>
      <c r="E83" s="63">
        <v>167</v>
      </c>
      <c r="F83" s="62">
        <v>394</v>
      </c>
      <c r="G83" s="62">
        <v>0</v>
      </c>
      <c r="H83" s="62">
        <v>10</v>
      </c>
      <c r="I83" s="63">
        <v>65</v>
      </c>
      <c r="J83" s="63">
        <v>0</v>
      </c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202.72963462883075</v>
      </c>
      <c r="M83" s="66">
        <f>IF(D83="Annual",VLOOKUP(H83,'NG AC'!$E$4:$I$43,4)*Food!G83,IF(D83="Winter",VLOOKUP(Food!H83,'NG AC'!$E$3:$I$43,5)*Food!G83,IF(D83="NA",0,0)))</f>
        <v>0</v>
      </c>
      <c r="N83" s="67">
        <f t="shared" si="21"/>
        <v>167</v>
      </c>
      <c r="O83" s="67">
        <f t="shared" si="22"/>
        <v>0</v>
      </c>
      <c r="P83" s="67">
        <f t="shared" si="23"/>
        <v>65</v>
      </c>
      <c r="Q83" s="67">
        <f t="shared" si="24"/>
        <v>0</v>
      </c>
      <c r="R83" s="68">
        <f>(L83+M83+(PV('NG AC'!$B$1,Food!H83,Food!K83)*-1)+Food!J83)/Food!E83</f>
        <v>1.2139499079570704</v>
      </c>
      <c r="S83" s="68">
        <f t="shared" si="25"/>
        <v>2.8353795052983317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>
        <f t="shared" si="30"/>
        <v>0</v>
      </c>
      <c r="Y83" s="67">
        <f t="shared" si="31"/>
        <v>0</v>
      </c>
      <c r="Z83" s="67">
        <f t="shared" si="32"/>
        <v>0</v>
      </c>
      <c r="AA83" s="67">
        <f t="shared" si="33"/>
        <v>0</v>
      </c>
      <c r="AB83" s="63">
        <v>0</v>
      </c>
      <c r="AC83" s="67">
        <f t="shared" si="39"/>
        <v>0</v>
      </c>
      <c r="AD83" s="67">
        <f t="shared" si="40"/>
        <v>0</v>
      </c>
      <c r="AE83" s="67">
        <f t="shared" si="34"/>
        <v>0</v>
      </c>
      <c r="AF83" s="67">
        <f t="shared" si="35"/>
        <v>0</v>
      </c>
      <c r="AG83" s="67">
        <f t="shared" si="41"/>
        <v>0</v>
      </c>
      <c r="AH83" s="66">
        <f>-PV('NG AC'!$B$1,Food!H83,Food!K83)*Food!B83</f>
        <v>0</v>
      </c>
      <c r="AI83" s="67">
        <f t="shared" si="36"/>
        <v>0</v>
      </c>
      <c r="AJ83" s="67">
        <f t="shared" si="42"/>
        <v>0</v>
      </c>
      <c r="AK83" s="66">
        <f>B83*F83*H83*'Electric AC'!$BE$1</f>
        <v>0</v>
      </c>
      <c r="AL83" s="67">
        <f>B83*G83*H83*'Electric AC'!$BE$33</f>
        <v>0</v>
      </c>
      <c r="AM83" s="67">
        <f t="shared" si="37"/>
        <v>0.1649746192893401</v>
      </c>
      <c r="AN83" s="67" t="e">
        <f t="shared" si="38"/>
        <v>#DIV/0!</v>
      </c>
      <c r="AO83" s="77"/>
      <c r="AP83" s="77"/>
      <c r="AQ83" s="77"/>
    </row>
    <row r="84" spans="1:43" x14ac:dyDescent="0.25">
      <c r="A84" s="146" t="s">
        <v>720</v>
      </c>
      <c r="B84" s="62">
        <v>1</v>
      </c>
      <c r="C84" s="62" t="s">
        <v>25</v>
      </c>
      <c r="D84" s="62" t="s">
        <v>0</v>
      </c>
      <c r="E84" s="63">
        <v>150</v>
      </c>
      <c r="F84" s="62">
        <v>206</v>
      </c>
      <c r="G84" s="62">
        <v>0</v>
      </c>
      <c r="H84" s="62">
        <v>10</v>
      </c>
      <c r="I84" s="63">
        <v>40</v>
      </c>
      <c r="J84" s="63">
        <v>0</v>
      </c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105.99569729324654</v>
      </c>
      <c r="M84" s="66">
        <f>IF(D84="Annual",VLOOKUP(H84,'NG AC'!$E$4:$I$43,4)*Food!G84,IF(D84="Winter",VLOOKUP(Food!H84,'NG AC'!$E$3:$I$43,5)*Food!G84,IF(D84="NA",0,0)))</f>
        <v>0</v>
      </c>
      <c r="N84" s="67">
        <f t="shared" si="21"/>
        <v>150</v>
      </c>
      <c r="O84" s="67">
        <f t="shared" si="22"/>
        <v>0</v>
      </c>
      <c r="P84" s="67">
        <f t="shared" si="23"/>
        <v>40</v>
      </c>
      <c r="Q84" s="67">
        <f t="shared" si="24"/>
        <v>0</v>
      </c>
      <c r="R84" s="68">
        <f>(L84+M84+(PV('NG AC'!$B$1,Food!H84,Food!K84)*-1)+Food!J84)/Food!E84</f>
        <v>0.70663798195497696</v>
      </c>
      <c r="S84" s="68">
        <f t="shared" si="25"/>
        <v>2.4089931203010577</v>
      </c>
      <c r="T84" s="69">
        <f t="shared" si="26"/>
        <v>206</v>
      </c>
      <c r="U84" s="68">
        <f t="shared" si="27"/>
        <v>0</v>
      </c>
      <c r="V84" s="68">
        <f t="shared" si="28"/>
        <v>105.99569729324654</v>
      </c>
      <c r="W84" s="68">
        <f t="shared" si="29"/>
        <v>0</v>
      </c>
      <c r="X84" s="67">
        <f t="shared" si="30"/>
        <v>150</v>
      </c>
      <c r="Y84" s="67">
        <f t="shared" si="31"/>
        <v>0</v>
      </c>
      <c r="Z84" s="67">
        <f t="shared" si="32"/>
        <v>40</v>
      </c>
      <c r="AA84" s="67">
        <f t="shared" si="33"/>
        <v>0</v>
      </c>
      <c r="AB84" s="63">
        <v>0</v>
      </c>
      <c r="AC84" s="67">
        <f t="shared" si="39"/>
        <v>0</v>
      </c>
      <c r="AD84" s="67">
        <f t="shared" si="40"/>
        <v>0</v>
      </c>
      <c r="AE84" s="67">
        <f t="shared" si="34"/>
        <v>0</v>
      </c>
      <c r="AF84" s="67">
        <f t="shared" si="35"/>
        <v>0</v>
      </c>
      <c r="AG84" s="67">
        <f t="shared" si="41"/>
        <v>0</v>
      </c>
      <c r="AH84" s="66">
        <f>-PV('NG AC'!$B$1,Food!H84,Food!K84)*Food!B84</f>
        <v>0</v>
      </c>
      <c r="AI84" s="67">
        <f t="shared" si="36"/>
        <v>0</v>
      </c>
      <c r="AJ84" s="67">
        <f t="shared" si="42"/>
        <v>0</v>
      </c>
      <c r="AK84" s="66">
        <f>B84*F84*H84*'Electric AC'!$BE$1</f>
        <v>157.76884545454544</v>
      </c>
      <c r="AL84" s="67">
        <f>B84*G84*H84*'Electric AC'!$BE$33</f>
        <v>0</v>
      </c>
      <c r="AM84" s="67">
        <f t="shared" si="37"/>
        <v>0.1941747572815534</v>
      </c>
      <c r="AN84" s="67" t="e">
        <f t="shared" si="38"/>
        <v>#DIV/0!</v>
      </c>
      <c r="AO84" s="77"/>
      <c r="AP84" s="77"/>
      <c r="AQ84" s="77"/>
    </row>
    <row r="85" spans="1:43" x14ac:dyDescent="0.25">
      <c r="A85" s="146" t="s">
        <v>721</v>
      </c>
      <c r="B85" s="62">
        <v>0</v>
      </c>
      <c r="C85" s="62" t="s">
        <v>25</v>
      </c>
      <c r="D85" s="62" t="s">
        <v>0</v>
      </c>
      <c r="E85" s="63">
        <v>175</v>
      </c>
      <c r="F85" s="62">
        <v>225</v>
      </c>
      <c r="G85" s="62">
        <v>0</v>
      </c>
      <c r="H85" s="62">
        <v>10</v>
      </c>
      <c r="I85" s="63">
        <v>45</v>
      </c>
      <c r="J85" s="63">
        <v>0</v>
      </c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115.77199947077898</v>
      </c>
      <c r="M85" s="66">
        <f>IF(D85="Annual",VLOOKUP(H85,'NG AC'!$E$4:$I$43,4)*Food!G85,IF(D85="Winter",VLOOKUP(Food!H85,'NG AC'!$E$3:$I$43,5)*Food!G85,IF(D85="NA",0,0)))</f>
        <v>0</v>
      </c>
      <c r="N85" s="67">
        <f t="shared" si="21"/>
        <v>175</v>
      </c>
      <c r="O85" s="67">
        <f t="shared" si="22"/>
        <v>0</v>
      </c>
      <c r="P85" s="67">
        <f t="shared" si="23"/>
        <v>45</v>
      </c>
      <c r="Q85" s="67">
        <f t="shared" si="24"/>
        <v>0</v>
      </c>
      <c r="R85" s="68">
        <f>(L85+M85+(PV('NG AC'!$B$1,Food!H85,Food!K85)*-1)+Food!J85)/Food!E85</f>
        <v>0.66155428269016558</v>
      </c>
      <c r="S85" s="68">
        <f t="shared" si="25"/>
        <v>2.3388282721369489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>
        <f t="shared" si="30"/>
        <v>0</v>
      </c>
      <c r="Y85" s="67">
        <f t="shared" si="31"/>
        <v>0</v>
      </c>
      <c r="Z85" s="67">
        <f t="shared" si="32"/>
        <v>0</v>
      </c>
      <c r="AA85" s="67">
        <f t="shared" si="33"/>
        <v>0</v>
      </c>
      <c r="AB85" s="63">
        <v>0</v>
      </c>
      <c r="AC85" s="67">
        <f t="shared" si="39"/>
        <v>0</v>
      </c>
      <c r="AD85" s="67">
        <f t="shared" si="40"/>
        <v>0</v>
      </c>
      <c r="AE85" s="67">
        <f t="shared" si="34"/>
        <v>0</v>
      </c>
      <c r="AF85" s="67">
        <f t="shared" si="35"/>
        <v>0</v>
      </c>
      <c r="AG85" s="67">
        <f t="shared" si="41"/>
        <v>0</v>
      </c>
      <c r="AH85" s="66">
        <f>-PV('NG AC'!$B$1,Food!H85,Food!K85)*Food!B85</f>
        <v>0</v>
      </c>
      <c r="AI85" s="67">
        <f t="shared" si="36"/>
        <v>0</v>
      </c>
      <c r="AJ85" s="67">
        <f t="shared" si="42"/>
        <v>0</v>
      </c>
      <c r="AK85" s="66">
        <f>B85*F85*H85*'Electric AC'!$BE$1</f>
        <v>0</v>
      </c>
      <c r="AL85" s="67">
        <f>B85*G85*H85*'Electric AC'!$BE$33</f>
        <v>0</v>
      </c>
      <c r="AM85" s="67">
        <f t="shared" si="37"/>
        <v>0.2</v>
      </c>
      <c r="AN85" s="67" t="e">
        <f t="shared" si="38"/>
        <v>#DIV/0!</v>
      </c>
      <c r="AO85" s="77"/>
      <c r="AP85" s="77"/>
      <c r="AQ85" s="77"/>
    </row>
    <row r="86" spans="1:43" x14ac:dyDescent="0.25">
      <c r="A86" s="146" t="s">
        <v>722</v>
      </c>
      <c r="B86" s="62">
        <v>0</v>
      </c>
      <c r="C86" s="62" t="s">
        <v>25</v>
      </c>
      <c r="D86" s="62" t="s">
        <v>0</v>
      </c>
      <c r="E86" s="63">
        <v>200</v>
      </c>
      <c r="F86" s="62">
        <v>289</v>
      </c>
      <c r="G86" s="62">
        <v>0</v>
      </c>
      <c r="H86" s="62">
        <v>10</v>
      </c>
      <c r="I86" s="63">
        <v>60</v>
      </c>
      <c r="J86" s="63">
        <v>0</v>
      </c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148.70270154246722</v>
      </c>
      <c r="M86" s="66">
        <f>IF(D86="Annual",VLOOKUP(H86,'NG AC'!$E$4:$I$43,4)*Food!G86,IF(D86="Winter",VLOOKUP(Food!H86,'NG AC'!$E$3:$I$43,5)*Food!G86,IF(D86="NA",0,0)))</f>
        <v>0</v>
      </c>
      <c r="N86" s="67">
        <f t="shared" si="21"/>
        <v>200</v>
      </c>
      <c r="O86" s="67">
        <f t="shared" si="22"/>
        <v>0</v>
      </c>
      <c r="P86" s="67">
        <f t="shared" si="23"/>
        <v>60</v>
      </c>
      <c r="Q86" s="67">
        <f t="shared" si="24"/>
        <v>0</v>
      </c>
      <c r="R86" s="68">
        <f>(L86+M86+(PV('NG AC'!$B$1,Food!H86,Food!K86)*-1)+Food!J86)/Food!E86</f>
        <v>0.74351350771233615</v>
      </c>
      <c r="S86" s="68">
        <f t="shared" si="25"/>
        <v>2.2530712354919276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>
        <f t="shared" si="30"/>
        <v>0</v>
      </c>
      <c r="Y86" s="67">
        <f t="shared" si="31"/>
        <v>0</v>
      </c>
      <c r="Z86" s="67">
        <f t="shared" si="32"/>
        <v>0</v>
      </c>
      <c r="AA86" s="67">
        <f t="shared" si="33"/>
        <v>0</v>
      </c>
      <c r="AB86" s="63">
        <v>0</v>
      </c>
      <c r="AC86" s="67">
        <f t="shared" si="39"/>
        <v>0</v>
      </c>
      <c r="AD86" s="67">
        <f t="shared" si="40"/>
        <v>0</v>
      </c>
      <c r="AE86" s="67">
        <f t="shared" si="34"/>
        <v>0</v>
      </c>
      <c r="AF86" s="67">
        <f t="shared" si="35"/>
        <v>0</v>
      </c>
      <c r="AG86" s="67">
        <f t="shared" si="41"/>
        <v>0</v>
      </c>
      <c r="AH86" s="66">
        <f>-PV('NG AC'!$B$1,Food!H86,Food!K86)*Food!B86</f>
        <v>0</v>
      </c>
      <c r="AI86" s="67">
        <f t="shared" si="36"/>
        <v>0</v>
      </c>
      <c r="AJ86" s="67">
        <f t="shared" si="42"/>
        <v>0</v>
      </c>
      <c r="AK86" s="66">
        <f>B86*F86*H86*'Electric AC'!$BE$1</f>
        <v>0</v>
      </c>
      <c r="AL86" s="67">
        <f>B86*G86*H86*'Electric AC'!$BE$33</f>
        <v>0</v>
      </c>
      <c r="AM86" s="67">
        <f t="shared" si="37"/>
        <v>0.20761245674740483</v>
      </c>
      <c r="AN86" s="67" t="e">
        <f t="shared" si="38"/>
        <v>#DIV/0!</v>
      </c>
      <c r="AO86" s="77"/>
      <c r="AP86" s="77"/>
      <c r="AQ86" s="77"/>
    </row>
    <row r="87" spans="1:43" x14ac:dyDescent="0.25">
      <c r="A87" s="146" t="s">
        <v>723</v>
      </c>
      <c r="B87" s="62">
        <v>0</v>
      </c>
      <c r="C87" s="62" t="s">
        <v>25</v>
      </c>
      <c r="D87" s="62" t="s">
        <v>0</v>
      </c>
      <c r="E87" s="63">
        <v>225</v>
      </c>
      <c r="F87" s="62">
        <v>353</v>
      </c>
      <c r="G87" s="62">
        <v>0</v>
      </c>
      <c r="H87" s="62">
        <v>10</v>
      </c>
      <c r="I87" s="63">
        <v>70</v>
      </c>
      <c r="J87" s="63">
        <v>0</v>
      </c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181.63340361415547</v>
      </c>
      <c r="M87" s="66">
        <f>IF(D87="Annual",VLOOKUP(H87,'NG AC'!$E$4:$I$43,4)*Food!G87,IF(D87="Winter",VLOOKUP(Food!H87,'NG AC'!$E$3:$I$43,5)*Food!G87,IF(D87="NA",0,0)))</f>
        <v>0</v>
      </c>
      <c r="N87" s="67">
        <f t="shared" si="21"/>
        <v>225</v>
      </c>
      <c r="O87" s="67">
        <f t="shared" si="22"/>
        <v>0</v>
      </c>
      <c r="P87" s="67">
        <f t="shared" si="23"/>
        <v>70</v>
      </c>
      <c r="Q87" s="67">
        <f t="shared" si="24"/>
        <v>0</v>
      </c>
      <c r="R87" s="68">
        <f>(L87+M87+(PV('NG AC'!$B$1,Food!H87,Food!K87)*-1)+Food!J87)/Food!E87</f>
        <v>0.80725957161846873</v>
      </c>
      <c r="S87" s="68">
        <f t="shared" si="25"/>
        <v>2.3588753716124087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>
        <f t="shared" si="30"/>
        <v>0</v>
      </c>
      <c r="Y87" s="67">
        <f t="shared" si="31"/>
        <v>0</v>
      </c>
      <c r="Z87" s="67">
        <f t="shared" si="32"/>
        <v>0</v>
      </c>
      <c r="AA87" s="67">
        <f t="shared" si="33"/>
        <v>0</v>
      </c>
      <c r="AB87" s="63">
        <v>0</v>
      </c>
      <c r="AC87" s="67">
        <f t="shared" si="39"/>
        <v>0</v>
      </c>
      <c r="AD87" s="67">
        <f t="shared" si="40"/>
        <v>0</v>
      </c>
      <c r="AE87" s="67">
        <f t="shared" si="34"/>
        <v>0</v>
      </c>
      <c r="AF87" s="67">
        <f t="shared" si="35"/>
        <v>0</v>
      </c>
      <c r="AG87" s="67">
        <f t="shared" si="41"/>
        <v>0</v>
      </c>
      <c r="AH87" s="66">
        <f>-PV('NG AC'!$B$1,Food!H87,Food!K87)*Food!B87</f>
        <v>0</v>
      </c>
      <c r="AI87" s="67">
        <f t="shared" si="36"/>
        <v>0</v>
      </c>
      <c r="AJ87" s="67">
        <f t="shared" si="42"/>
        <v>0</v>
      </c>
      <c r="AK87" s="66">
        <f>B87*F87*H87*'Electric AC'!$BE$1</f>
        <v>0</v>
      </c>
      <c r="AL87" s="67">
        <f>B87*G87*H87*'Electric AC'!$BE$33</f>
        <v>0</v>
      </c>
      <c r="AM87" s="67">
        <f t="shared" si="37"/>
        <v>0.19830028328611898</v>
      </c>
      <c r="AN87" s="67" t="e">
        <f t="shared" si="38"/>
        <v>#DIV/0!</v>
      </c>
      <c r="AO87" s="77"/>
      <c r="AP87" s="77"/>
      <c r="AQ87" s="77"/>
    </row>
    <row r="88" spans="1:43" x14ac:dyDescent="0.25">
      <c r="A88" s="146" t="s">
        <v>724</v>
      </c>
      <c r="B88" s="62">
        <v>0</v>
      </c>
      <c r="C88" s="62" t="s">
        <v>25</v>
      </c>
      <c r="D88" s="62" t="s">
        <v>0</v>
      </c>
      <c r="E88" s="63">
        <v>250</v>
      </c>
      <c r="F88" s="62">
        <v>418</v>
      </c>
      <c r="G88" s="62">
        <v>0</v>
      </c>
      <c r="H88" s="62">
        <v>10</v>
      </c>
      <c r="I88" s="63">
        <v>85</v>
      </c>
      <c r="J88" s="63">
        <v>0</v>
      </c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215.07864790571384</v>
      </c>
      <c r="M88" s="66">
        <f>IF(D88="Annual",VLOOKUP(H88,'NG AC'!$E$4:$I$43,4)*Food!G88,IF(D88="Winter",VLOOKUP(Food!H88,'NG AC'!$E$3:$I$43,5)*Food!G88,IF(D88="NA",0,0)))</f>
        <v>0</v>
      </c>
      <c r="N88" s="67">
        <f t="shared" si="21"/>
        <v>250</v>
      </c>
      <c r="O88" s="67">
        <f t="shared" si="22"/>
        <v>0</v>
      </c>
      <c r="P88" s="67">
        <f t="shared" si="23"/>
        <v>85</v>
      </c>
      <c r="Q88" s="67">
        <f t="shared" si="24"/>
        <v>0</v>
      </c>
      <c r="R88" s="68">
        <f>(L88+M88+(PV('NG AC'!$B$1,Food!H88,Food!K88)*-1)+Food!J88)/Food!E88</f>
        <v>0.8603145916228554</v>
      </c>
      <c r="S88" s="68">
        <f t="shared" si="25"/>
        <v>2.3003063947135169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>
        <f t="shared" si="30"/>
        <v>0</v>
      </c>
      <c r="Y88" s="67">
        <f t="shared" si="31"/>
        <v>0</v>
      </c>
      <c r="Z88" s="67">
        <f t="shared" si="32"/>
        <v>0</v>
      </c>
      <c r="AA88" s="67">
        <f t="shared" si="33"/>
        <v>0</v>
      </c>
      <c r="AB88" s="63">
        <v>0</v>
      </c>
      <c r="AC88" s="67">
        <f t="shared" si="39"/>
        <v>0</v>
      </c>
      <c r="AD88" s="67">
        <f t="shared" si="40"/>
        <v>0</v>
      </c>
      <c r="AE88" s="67">
        <f t="shared" si="34"/>
        <v>0</v>
      </c>
      <c r="AF88" s="67">
        <f t="shared" si="35"/>
        <v>0</v>
      </c>
      <c r="AG88" s="67">
        <f t="shared" si="41"/>
        <v>0</v>
      </c>
      <c r="AH88" s="66">
        <f>-PV('NG AC'!$B$1,Food!H88,Food!K88)*Food!B88</f>
        <v>0</v>
      </c>
      <c r="AI88" s="67">
        <f t="shared" si="36"/>
        <v>0</v>
      </c>
      <c r="AJ88" s="67">
        <f t="shared" si="42"/>
        <v>0</v>
      </c>
      <c r="AK88" s="66">
        <f>B88*F88*H88*'Electric AC'!$BE$1</f>
        <v>0</v>
      </c>
      <c r="AL88" s="67">
        <f>B88*G88*H88*'Electric AC'!$BE$33</f>
        <v>0</v>
      </c>
      <c r="AM88" s="67">
        <f t="shared" si="37"/>
        <v>0.20334928229665072</v>
      </c>
      <c r="AN88" s="67" t="e">
        <f t="shared" si="38"/>
        <v>#DIV/0!</v>
      </c>
      <c r="AO88" s="77"/>
      <c r="AP88" s="77"/>
      <c r="AQ88" s="77"/>
    </row>
    <row r="89" spans="1:43" x14ac:dyDescent="0.25">
      <c r="A89" s="146" t="s">
        <v>725</v>
      </c>
      <c r="B89" s="62">
        <v>0</v>
      </c>
      <c r="C89" s="62" t="s">
        <v>25</v>
      </c>
      <c r="D89" s="62" t="s">
        <v>0</v>
      </c>
      <c r="E89" s="63">
        <v>275</v>
      </c>
      <c r="F89" s="62">
        <v>482</v>
      </c>
      <c r="G89" s="62">
        <v>0</v>
      </c>
      <c r="H89" s="62">
        <v>10</v>
      </c>
      <c r="I89" s="63">
        <v>95</v>
      </c>
      <c r="J89" s="63">
        <v>0</v>
      </c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248.00934997740208</v>
      </c>
      <c r="M89" s="66">
        <f>IF(D89="Annual",VLOOKUP(H89,'NG AC'!$E$4:$I$43,4)*Food!G89,IF(D89="Winter",VLOOKUP(Food!H89,'NG AC'!$E$3:$I$43,5)*Food!G89,IF(D89="NA",0,0)))</f>
        <v>0</v>
      </c>
      <c r="N89" s="67">
        <f t="shared" si="21"/>
        <v>275</v>
      </c>
      <c r="O89" s="67">
        <f t="shared" si="22"/>
        <v>0</v>
      </c>
      <c r="P89" s="67">
        <f t="shared" si="23"/>
        <v>95</v>
      </c>
      <c r="Q89" s="67">
        <f t="shared" si="24"/>
        <v>0</v>
      </c>
      <c r="R89" s="68">
        <f>(L89+M89+(PV('NG AC'!$B$1,Food!H89,Food!K89)*-1)+Food!J89)/Food!E89</f>
        <v>0.90185218173600756</v>
      </c>
      <c r="S89" s="68">
        <f t="shared" si="25"/>
        <v>2.3732952150947568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>
        <f t="shared" si="30"/>
        <v>0</v>
      </c>
      <c r="Y89" s="67">
        <f t="shared" si="31"/>
        <v>0</v>
      </c>
      <c r="Z89" s="67">
        <f t="shared" si="32"/>
        <v>0</v>
      </c>
      <c r="AA89" s="67">
        <f t="shared" si="33"/>
        <v>0</v>
      </c>
      <c r="AB89" s="63">
        <v>0</v>
      </c>
      <c r="AC89" s="67">
        <f t="shared" si="39"/>
        <v>0</v>
      </c>
      <c r="AD89" s="67">
        <f t="shared" si="40"/>
        <v>0</v>
      </c>
      <c r="AE89" s="67">
        <f t="shared" si="34"/>
        <v>0</v>
      </c>
      <c r="AF89" s="67">
        <f t="shared" si="35"/>
        <v>0</v>
      </c>
      <c r="AG89" s="67">
        <f t="shared" si="41"/>
        <v>0</v>
      </c>
      <c r="AH89" s="66">
        <f>-PV('NG AC'!$B$1,Food!H89,Food!K89)*Food!B89</f>
        <v>0</v>
      </c>
      <c r="AI89" s="67">
        <f t="shared" si="36"/>
        <v>0</v>
      </c>
      <c r="AJ89" s="67">
        <f t="shared" si="42"/>
        <v>0</v>
      </c>
      <c r="AK89" s="66">
        <f>B89*F89*H89*'Electric AC'!$BE$1</f>
        <v>0</v>
      </c>
      <c r="AL89" s="67">
        <f>B89*G89*H89*'Electric AC'!$BE$33</f>
        <v>0</v>
      </c>
      <c r="AM89" s="67">
        <f t="shared" si="37"/>
        <v>0.1970954356846473</v>
      </c>
      <c r="AN89" s="67" t="e">
        <f t="shared" si="38"/>
        <v>#DIV/0!</v>
      </c>
      <c r="AO89" s="77"/>
      <c r="AP89" s="77"/>
      <c r="AQ89" s="77"/>
    </row>
    <row r="90" spans="1:43" x14ac:dyDescent="0.25">
      <c r="A90" s="146" t="s">
        <v>726</v>
      </c>
      <c r="B90" s="62">
        <v>0</v>
      </c>
      <c r="C90" s="62" t="s">
        <v>25</v>
      </c>
      <c r="D90" s="62" t="s">
        <v>0</v>
      </c>
      <c r="E90" s="63">
        <v>300</v>
      </c>
      <c r="F90" s="62">
        <v>546</v>
      </c>
      <c r="G90" s="62">
        <v>0</v>
      </c>
      <c r="H90" s="62">
        <v>10</v>
      </c>
      <c r="I90" s="63">
        <v>110</v>
      </c>
      <c r="J90" s="63">
        <v>0</v>
      </c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280.94005204909035</v>
      </c>
      <c r="M90" s="66">
        <f>IF(D90="Annual",VLOOKUP(H90,'NG AC'!$E$4:$I$43,4)*Food!G90,IF(D90="Winter",VLOOKUP(Food!H90,'NG AC'!$E$3:$I$43,5)*Food!G90,IF(D90="NA",0,0)))</f>
        <v>0</v>
      </c>
      <c r="N90" s="67">
        <f t="shared" si="21"/>
        <v>300</v>
      </c>
      <c r="O90" s="67">
        <f t="shared" si="22"/>
        <v>0</v>
      </c>
      <c r="P90" s="67">
        <f t="shared" si="23"/>
        <v>110</v>
      </c>
      <c r="Q90" s="67">
        <f t="shared" si="24"/>
        <v>0</v>
      </c>
      <c r="R90" s="68">
        <f>(L90+M90+(PV('NG AC'!$B$1,Food!H90,Food!K90)*-1)+Food!J90)/Food!E90</f>
        <v>0.93646684016363446</v>
      </c>
      <c r="S90" s="68">
        <f t="shared" si="25"/>
        <v>2.321818611975953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>
        <f t="shared" si="30"/>
        <v>0</v>
      </c>
      <c r="Y90" s="67">
        <f t="shared" si="31"/>
        <v>0</v>
      </c>
      <c r="Z90" s="67">
        <f t="shared" si="32"/>
        <v>0</v>
      </c>
      <c r="AA90" s="67">
        <f t="shared" si="33"/>
        <v>0</v>
      </c>
      <c r="AB90" s="63">
        <v>0</v>
      </c>
      <c r="AC90" s="67">
        <f t="shared" si="39"/>
        <v>0</v>
      </c>
      <c r="AD90" s="67">
        <f t="shared" si="40"/>
        <v>0</v>
      </c>
      <c r="AE90" s="67">
        <f t="shared" si="34"/>
        <v>0</v>
      </c>
      <c r="AF90" s="67">
        <f t="shared" si="35"/>
        <v>0</v>
      </c>
      <c r="AG90" s="67">
        <f t="shared" si="41"/>
        <v>0</v>
      </c>
      <c r="AH90" s="66">
        <f>-PV('NG AC'!$B$1,Food!H90,Food!K90)*Food!B90</f>
        <v>0</v>
      </c>
      <c r="AI90" s="67">
        <f t="shared" si="36"/>
        <v>0</v>
      </c>
      <c r="AJ90" s="67">
        <f t="shared" si="42"/>
        <v>0</v>
      </c>
      <c r="AK90" s="66">
        <f>B90*F90*H90*'Electric AC'!$BE$1</f>
        <v>0</v>
      </c>
      <c r="AL90" s="67">
        <f>B90*G90*H90*'Electric AC'!$BE$33</f>
        <v>0</v>
      </c>
      <c r="AM90" s="67">
        <f t="shared" si="37"/>
        <v>0.20146520146520147</v>
      </c>
      <c r="AN90" s="67" t="e">
        <f t="shared" si="38"/>
        <v>#DIV/0!</v>
      </c>
      <c r="AO90" s="77"/>
      <c r="AP90" s="77"/>
      <c r="AQ90" s="77"/>
    </row>
    <row r="91" spans="1:43" x14ac:dyDescent="0.25">
      <c r="A91" s="146" t="s">
        <v>727</v>
      </c>
      <c r="B91" s="62">
        <v>0</v>
      </c>
      <c r="C91" s="62" t="s">
        <v>25</v>
      </c>
      <c r="D91" s="62" t="s">
        <v>0</v>
      </c>
      <c r="E91" s="63">
        <v>125</v>
      </c>
      <c r="F91" s="62">
        <v>146</v>
      </c>
      <c r="G91" s="62">
        <v>0</v>
      </c>
      <c r="H91" s="62">
        <v>10</v>
      </c>
      <c r="I91" s="63">
        <v>30</v>
      </c>
      <c r="J91" s="63">
        <v>0</v>
      </c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75.12316410103881</v>
      </c>
      <c r="M91" s="66">
        <f>IF(D91="Annual",VLOOKUP(H91,'NG AC'!$E$4:$I$43,4)*Food!G91,IF(D91="Winter",VLOOKUP(Food!H91,'NG AC'!$E$3:$I$43,5)*Food!G91,IF(D91="NA",0,0)))</f>
        <v>0</v>
      </c>
      <c r="N91" s="67">
        <f t="shared" si="21"/>
        <v>125</v>
      </c>
      <c r="O91" s="67">
        <f t="shared" si="22"/>
        <v>0</v>
      </c>
      <c r="P91" s="67">
        <f t="shared" si="23"/>
        <v>30</v>
      </c>
      <c r="Q91" s="67">
        <f t="shared" si="24"/>
        <v>0</v>
      </c>
      <c r="R91" s="68">
        <f>(L91+M91+(PV('NG AC'!$B$1,Food!H91,Food!K91)*-1)+Food!J91)/Food!E91</f>
        <v>0.60098531280831047</v>
      </c>
      <c r="S91" s="68">
        <f t="shared" si="25"/>
        <v>2.2764595182132967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>
        <f t="shared" si="30"/>
        <v>0</v>
      </c>
      <c r="Y91" s="67">
        <f t="shared" si="31"/>
        <v>0</v>
      </c>
      <c r="Z91" s="67">
        <f t="shared" si="32"/>
        <v>0</v>
      </c>
      <c r="AA91" s="67">
        <f t="shared" si="33"/>
        <v>0</v>
      </c>
      <c r="AB91" s="63">
        <v>0</v>
      </c>
      <c r="AC91" s="67">
        <f t="shared" si="39"/>
        <v>0</v>
      </c>
      <c r="AD91" s="67">
        <f t="shared" si="40"/>
        <v>0</v>
      </c>
      <c r="AE91" s="67">
        <f t="shared" si="34"/>
        <v>0</v>
      </c>
      <c r="AF91" s="67">
        <f t="shared" si="35"/>
        <v>0</v>
      </c>
      <c r="AG91" s="67">
        <f t="shared" si="41"/>
        <v>0</v>
      </c>
      <c r="AH91" s="66">
        <f>-PV('NG AC'!$B$1,Food!H91,Food!K91)*Food!B91</f>
        <v>0</v>
      </c>
      <c r="AI91" s="67">
        <f t="shared" si="36"/>
        <v>0</v>
      </c>
      <c r="AJ91" s="67">
        <f t="shared" si="42"/>
        <v>0</v>
      </c>
      <c r="AK91" s="66">
        <f>B91*F91*H91*'Electric AC'!$BE$1</f>
        <v>0</v>
      </c>
      <c r="AL91" s="67">
        <f>B91*G91*H91*'Electric AC'!$BE$33</f>
        <v>0</v>
      </c>
      <c r="AM91" s="67">
        <f t="shared" si="37"/>
        <v>0.20547945205479451</v>
      </c>
      <c r="AN91" s="67" t="e">
        <f t="shared" si="38"/>
        <v>#DIV/0!</v>
      </c>
      <c r="AO91" s="77"/>
      <c r="AP91" s="77"/>
      <c r="AQ91" s="77"/>
    </row>
    <row r="92" spans="1:43" x14ac:dyDescent="0.25">
      <c r="A92" s="146" t="s">
        <v>728</v>
      </c>
      <c r="B92" s="62">
        <v>0</v>
      </c>
      <c r="C92" s="62" t="s">
        <v>25</v>
      </c>
      <c r="D92" s="62" t="s">
        <v>0</v>
      </c>
      <c r="E92" s="63">
        <v>100</v>
      </c>
      <c r="F92" s="62">
        <v>56</v>
      </c>
      <c r="G92" s="62">
        <v>0</v>
      </c>
      <c r="H92" s="62">
        <v>10</v>
      </c>
      <c r="I92" s="63">
        <v>15</v>
      </c>
      <c r="J92" s="63">
        <v>0</v>
      </c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28.814364312727214</v>
      </c>
      <c r="M92" s="66">
        <f>IF(D92="Annual",VLOOKUP(H92,'NG AC'!$E$4:$I$43,4)*Food!G92,IF(D92="Winter",VLOOKUP(Food!H92,'NG AC'!$E$3:$I$43,5)*Food!G92,IF(D92="NA",0,0)))</f>
        <v>0</v>
      </c>
      <c r="N92" s="67">
        <f t="shared" si="21"/>
        <v>100</v>
      </c>
      <c r="O92" s="67">
        <f t="shared" si="22"/>
        <v>0</v>
      </c>
      <c r="P92" s="67">
        <f t="shared" si="23"/>
        <v>15</v>
      </c>
      <c r="Q92" s="67">
        <f t="shared" si="24"/>
        <v>0</v>
      </c>
      <c r="R92" s="68">
        <f>(L92+M92+(PV('NG AC'!$B$1,Food!H92,Food!K92)*-1)+Food!J92)/Food!E92</f>
        <v>0.28814364312727214</v>
      </c>
      <c r="S92" s="68">
        <f t="shared" si="25"/>
        <v>1.7463251098622552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>
        <f t="shared" si="30"/>
        <v>0</v>
      </c>
      <c r="Y92" s="67">
        <f t="shared" si="31"/>
        <v>0</v>
      </c>
      <c r="Z92" s="67">
        <f t="shared" si="32"/>
        <v>0</v>
      </c>
      <c r="AA92" s="67">
        <f t="shared" si="33"/>
        <v>0</v>
      </c>
      <c r="AB92" s="63">
        <v>0</v>
      </c>
      <c r="AC92" s="67">
        <f t="shared" si="39"/>
        <v>0</v>
      </c>
      <c r="AD92" s="67">
        <f t="shared" si="40"/>
        <v>0</v>
      </c>
      <c r="AE92" s="67">
        <f t="shared" si="34"/>
        <v>0</v>
      </c>
      <c r="AF92" s="67">
        <f t="shared" si="35"/>
        <v>0</v>
      </c>
      <c r="AG92" s="67">
        <f t="shared" si="41"/>
        <v>0</v>
      </c>
      <c r="AH92" s="66">
        <f>-PV('NG AC'!$B$1,Food!H92,Food!K92)*Food!B92</f>
        <v>0</v>
      </c>
      <c r="AI92" s="67">
        <f t="shared" si="36"/>
        <v>0</v>
      </c>
      <c r="AJ92" s="67">
        <f t="shared" si="42"/>
        <v>0</v>
      </c>
      <c r="AK92" s="66">
        <f>B92*F92*H92*'Electric AC'!$BE$1</f>
        <v>0</v>
      </c>
      <c r="AL92" s="67">
        <f>B92*G92*H92*'Electric AC'!$BE$33</f>
        <v>0</v>
      </c>
      <c r="AM92" s="67">
        <f t="shared" si="37"/>
        <v>0.26785714285714285</v>
      </c>
      <c r="AN92" s="67" t="e">
        <f t="shared" si="38"/>
        <v>#DIV/0!</v>
      </c>
      <c r="AO92" s="77"/>
      <c r="AP92" s="77"/>
      <c r="AQ92" s="77"/>
    </row>
    <row r="93" spans="1:43" x14ac:dyDescent="0.25">
      <c r="A93" s="146" t="s">
        <v>729</v>
      </c>
      <c r="B93" s="62">
        <v>0</v>
      </c>
      <c r="C93" s="62" t="s">
        <v>25</v>
      </c>
      <c r="D93" s="62" t="s">
        <v>0</v>
      </c>
      <c r="E93" s="63">
        <v>35</v>
      </c>
      <c r="F93" s="62">
        <v>150</v>
      </c>
      <c r="G93" s="62">
        <v>0</v>
      </c>
      <c r="H93" s="62">
        <v>20</v>
      </c>
      <c r="I93" s="63">
        <v>20</v>
      </c>
      <c r="J93" s="63">
        <v>0</v>
      </c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161.89732512000722</v>
      </c>
      <c r="M93" s="66">
        <f>IF(D93="Annual",VLOOKUP(H93,'NG AC'!$E$4:$I$43,4)*Food!G93,IF(D93="Winter",VLOOKUP(Food!H93,'NG AC'!$E$3:$I$43,5)*Food!G93,IF(D93="NA",0,0)))</f>
        <v>0</v>
      </c>
      <c r="N93" s="67">
        <f t="shared" si="21"/>
        <v>35</v>
      </c>
      <c r="O93" s="67">
        <f t="shared" si="22"/>
        <v>0</v>
      </c>
      <c r="P93" s="67">
        <f t="shared" si="23"/>
        <v>20</v>
      </c>
      <c r="Q93" s="67">
        <f t="shared" si="24"/>
        <v>0</v>
      </c>
      <c r="R93" s="68">
        <f>(L93+M93+(PV('NG AC'!$B$1,Food!H93,Food!K93)*-1)+Food!J93)/Food!E93</f>
        <v>4.6256378605716346</v>
      </c>
      <c r="S93" s="68">
        <f t="shared" si="25"/>
        <v>7.3589693236366909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>
        <f t="shared" si="30"/>
        <v>0</v>
      </c>
      <c r="Y93" s="67">
        <f t="shared" si="31"/>
        <v>0</v>
      </c>
      <c r="Z93" s="67">
        <f t="shared" si="32"/>
        <v>0</v>
      </c>
      <c r="AA93" s="67">
        <f t="shared" si="33"/>
        <v>0</v>
      </c>
      <c r="AB93" s="63">
        <v>0</v>
      </c>
      <c r="AC93" s="67">
        <f t="shared" si="39"/>
        <v>0</v>
      </c>
      <c r="AD93" s="67">
        <f t="shared" si="40"/>
        <v>0</v>
      </c>
      <c r="AE93" s="67">
        <f t="shared" si="34"/>
        <v>0</v>
      </c>
      <c r="AF93" s="67">
        <f t="shared" si="35"/>
        <v>0</v>
      </c>
      <c r="AG93" s="67">
        <f t="shared" si="41"/>
        <v>0</v>
      </c>
      <c r="AH93" s="66">
        <f>-PV('NG AC'!$B$1,Food!H93,Food!K93)*Food!B93</f>
        <v>0</v>
      </c>
      <c r="AI93" s="67">
        <f t="shared" si="36"/>
        <v>0</v>
      </c>
      <c r="AJ93" s="67">
        <f t="shared" si="42"/>
        <v>0</v>
      </c>
      <c r="AK93" s="66">
        <f>B93*F93*H93*'Electric AC'!$BE$1</f>
        <v>0</v>
      </c>
      <c r="AL93" s="67">
        <f>B93*G93*H93*'Electric AC'!$BE$33</f>
        <v>0</v>
      </c>
      <c r="AM93" s="67">
        <f t="shared" si="37"/>
        <v>0.13333333333333333</v>
      </c>
      <c r="AN93" s="67" t="e">
        <f t="shared" si="38"/>
        <v>#DIV/0!</v>
      </c>
      <c r="AO93" s="77"/>
      <c r="AP93" s="77"/>
      <c r="AQ93" s="77"/>
    </row>
    <row r="94" spans="1:43" x14ac:dyDescent="0.25">
      <c r="A94" s="146"/>
      <c r="B94" s="62"/>
      <c r="C94" s="62"/>
      <c r="D94" s="62"/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AC'!$E$4:$I$43,4)*Food!G94,IF(D94="Winter",VLOOKUP(Food!H94,'NG AC'!$E$3:$I$43,5)*Food!G94,IF(D94="NA",0,0)))</f>
        <v>0</v>
      </c>
      <c r="N94" s="67" t="e">
        <f t="shared" ref="N94:N102" si="43">IF(F94&lt;0,0,(L94/(L94+M94))*E94)</f>
        <v>#DIV/0!</v>
      </c>
      <c r="O94" s="67" t="e">
        <f t="shared" ref="O94:O102" si="44">E94-N94</f>
        <v>#DIV/0!</v>
      </c>
      <c r="P94" s="67" t="e">
        <f t="shared" ref="P94:P102" si="45">IF(F94&lt;0,0,(L94/(L94+M94))*I94)</f>
        <v>#DIV/0!</v>
      </c>
      <c r="Q94" s="67" t="e">
        <f t="shared" ref="Q94:Q102" si="46">I94-P94</f>
        <v>#DIV/0!</v>
      </c>
      <c r="R94" s="68" t="e">
        <f>(L94+M94+(PV('NG AC'!$B$1,Food!H94,Food!K94)*-1)+Food!J94)/Food!E94</f>
        <v>#DIV/0!</v>
      </c>
      <c r="S94" s="68" t="e">
        <f t="shared" ref="S94:S102" si="47">((L94+M94)/1.1)/I94</f>
        <v>#DIV/0!</v>
      </c>
      <c r="T94" s="69">
        <f t="shared" ref="T94:T102" si="48">F94*B94</f>
        <v>0</v>
      </c>
      <c r="U94" s="68">
        <f t="shared" ref="U94:U102" si="49">G94*B94</f>
        <v>0</v>
      </c>
      <c r="V94" s="68">
        <f t="shared" ref="V94:V102" si="50">L94*B94</f>
        <v>0</v>
      </c>
      <c r="W94" s="68">
        <f t="shared" ref="W94:W102" si="51">M94*B94</f>
        <v>0</v>
      </c>
      <c r="X94" s="67" t="e">
        <f t="shared" ref="X94:X102" si="52">B94*N94</f>
        <v>#DIV/0!</v>
      </c>
      <c r="Y94" s="67" t="e">
        <f t="shared" ref="Y94:Y102" si="53">O94*B94</f>
        <v>#DIV/0!</v>
      </c>
      <c r="Z94" s="67" t="e">
        <f t="shared" ref="Z94:Z102" si="54">B94*P94</f>
        <v>#DIV/0!</v>
      </c>
      <c r="AA94" s="67" t="e">
        <f t="shared" ref="AA94:AA102" si="55">B94*Q94</f>
        <v>#DIV/0!</v>
      </c>
      <c r="AB94" s="63">
        <v>0</v>
      </c>
      <c r="AC94" s="67" t="e">
        <f t="shared" si="39"/>
        <v>#DIV/0!</v>
      </c>
      <c r="AD94" s="67" t="e">
        <f t="shared" si="40"/>
        <v>#DIV/0!</v>
      </c>
      <c r="AE94" s="67">
        <f t="shared" ref="AE94:AE102" si="56">J94*B94</f>
        <v>0</v>
      </c>
      <c r="AF94" s="67" t="e">
        <f t="shared" ref="AF94:AF102" si="57">IF(F94&lt;0,0,AE94*(L94/(L94+M94)))</f>
        <v>#DIV/0!</v>
      </c>
      <c r="AG94" s="67" t="e">
        <f t="shared" si="41"/>
        <v>#DIV/0!</v>
      </c>
      <c r="AH94" s="66">
        <f>-PV('NG AC'!$B$1,Food!H94,Food!K94)*Food!B94</f>
        <v>0</v>
      </c>
      <c r="AI94" s="67" t="e">
        <f t="shared" ref="AI94:AI102" si="58">IF(F94&lt;0,0,AH94*(L94/(L94+M94)))</f>
        <v>#DIV/0!</v>
      </c>
      <c r="AJ94" s="67" t="e">
        <f t="shared" si="42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ref="AM94:AN102" si="59">P94/F94</f>
        <v>#DIV/0!</v>
      </c>
      <c r="AN94" s="67" t="e">
        <f t="shared" si="59"/>
        <v>#DIV/0!</v>
      </c>
      <c r="AO94" s="77"/>
      <c r="AP94" s="77"/>
      <c r="AQ94" s="77"/>
    </row>
    <row r="95" spans="1:43" x14ac:dyDescent="0.25">
      <c r="A95" s="146"/>
      <c r="B95" s="62"/>
      <c r="C95" s="62"/>
      <c r="D95" s="62"/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AC'!$E$4:$I$43,4)*Food!G95,IF(D95="Winter",VLOOKUP(Food!H95,'NG AC'!$E$3:$I$43,5)*Food!G95,IF(D95="NA",0,0)))</f>
        <v>0</v>
      </c>
      <c r="N95" s="67" t="e">
        <f t="shared" si="43"/>
        <v>#DIV/0!</v>
      </c>
      <c r="O95" s="67" t="e">
        <f t="shared" si="44"/>
        <v>#DIV/0!</v>
      </c>
      <c r="P95" s="67" t="e">
        <f t="shared" si="45"/>
        <v>#DIV/0!</v>
      </c>
      <c r="Q95" s="67" t="e">
        <f t="shared" si="46"/>
        <v>#DIV/0!</v>
      </c>
      <c r="R95" s="68" t="e">
        <f>(L95+M95+(PV('NG AC'!$B$1,Food!H95,Food!K95)*-1)+Food!J95)/Food!E95</f>
        <v>#DIV/0!</v>
      </c>
      <c r="S95" s="68" t="e">
        <f t="shared" si="47"/>
        <v>#DIV/0!</v>
      </c>
      <c r="T95" s="69">
        <f t="shared" si="48"/>
        <v>0</v>
      </c>
      <c r="U95" s="68">
        <f t="shared" si="49"/>
        <v>0</v>
      </c>
      <c r="V95" s="68">
        <f t="shared" si="50"/>
        <v>0</v>
      </c>
      <c r="W95" s="68">
        <f t="shared" si="51"/>
        <v>0</v>
      </c>
      <c r="X95" s="67" t="e">
        <f t="shared" si="52"/>
        <v>#DIV/0!</v>
      </c>
      <c r="Y95" s="67" t="e">
        <f t="shared" si="53"/>
        <v>#DIV/0!</v>
      </c>
      <c r="Z95" s="67" t="e">
        <f t="shared" si="54"/>
        <v>#DIV/0!</v>
      </c>
      <c r="AA95" s="67" t="e">
        <f t="shared" si="55"/>
        <v>#DIV/0!</v>
      </c>
      <c r="AB95" s="63">
        <v>0</v>
      </c>
      <c r="AC95" s="67" t="e">
        <f t="shared" si="39"/>
        <v>#DIV/0!</v>
      </c>
      <c r="AD95" s="67" t="e">
        <f t="shared" si="40"/>
        <v>#DIV/0!</v>
      </c>
      <c r="AE95" s="67">
        <f t="shared" si="56"/>
        <v>0</v>
      </c>
      <c r="AF95" s="67" t="e">
        <f t="shared" si="57"/>
        <v>#DIV/0!</v>
      </c>
      <c r="AG95" s="67" t="e">
        <f t="shared" si="41"/>
        <v>#DIV/0!</v>
      </c>
      <c r="AH95" s="66">
        <f>-PV('NG AC'!$B$1,Food!H95,Food!K95)*Food!B95</f>
        <v>0</v>
      </c>
      <c r="AI95" s="67" t="e">
        <f t="shared" si="58"/>
        <v>#DIV/0!</v>
      </c>
      <c r="AJ95" s="67" t="e">
        <f t="shared" si="42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59"/>
        <v>#DIV/0!</v>
      </c>
      <c r="AN95" s="67" t="e">
        <f t="shared" si="59"/>
        <v>#DIV/0!</v>
      </c>
      <c r="AO95" s="77"/>
      <c r="AP95" s="77"/>
      <c r="AQ95" s="77"/>
    </row>
    <row r="96" spans="1:43" x14ac:dyDescent="0.25">
      <c r="A96" s="146"/>
      <c r="B96" s="62"/>
      <c r="C96" s="62"/>
      <c r="D96" s="62"/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AC'!$E$4:$I$43,4)*Food!G96,IF(D96="Winter",VLOOKUP(Food!H96,'NG AC'!$E$3:$I$43,5)*Food!G96,IF(D96="NA",0,0)))</f>
        <v>0</v>
      </c>
      <c r="N96" s="67" t="e">
        <f t="shared" si="43"/>
        <v>#DIV/0!</v>
      </c>
      <c r="O96" s="67" t="e">
        <f t="shared" si="44"/>
        <v>#DIV/0!</v>
      </c>
      <c r="P96" s="67" t="e">
        <f t="shared" si="45"/>
        <v>#DIV/0!</v>
      </c>
      <c r="Q96" s="67" t="e">
        <f t="shared" si="46"/>
        <v>#DIV/0!</v>
      </c>
      <c r="R96" s="68" t="e">
        <f>(L96+M96+(PV('NG AC'!$B$1,Food!H96,Food!K96)*-1)+Food!J96)/Food!E96</f>
        <v>#DIV/0!</v>
      </c>
      <c r="S96" s="68" t="e">
        <f t="shared" si="47"/>
        <v>#DIV/0!</v>
      </c>
      <c r="T96" s="69">
        <f t="shared" si="48"/>
        <v>0</v>
      </c>
      <c r="U96" s="68">
        <f t="shared" si="49"/>
        <v>0</v>
      </c>
      <c r="V96" s="68">
        <f t="shared" si="50"/>
        <v>0</v>
      </c>
      <c r="W96" s="68">
        <f t="shared" si="51"/>
        <v>0</v>
      </c>
      <c r="X96" s="67" t="e">
        <f t="shared" si="52"/>
        <v>#DIV/0!</v>
      </c>
      <c r="Y96" s="67" t="e">
        <f t="shared" si="53"/>
        <v>#DIV/0!</v>
      </c>
      <c r="Z96" s="67" t="e">
        <f t="shared" si="54"/>
        <v>#DIV/0!</v>
      </c>
      <c r="AA96" s="67" t="e">
        <f t="shared" si="55"/>
        <v>#DIV/0!</v>
      </c>
      <c r="AB96" s="63">
        <v>0</v>
      </c>
      <c r="AC96" s="67" t="e">
        <f t="shared" si="39"/>
        <v>#DIV/0!</v>
      </c>
      <c r="AD96" s="67" t="e">
        <f t="shared" si="40"/>
        <v>#DIV/0!</v>
      </c>
      <c r="AE96" s="67">
        <f t="shared" si="56"/>
        <v>0</v>
      </c>
      <c r="AF96" s="67" t="e">
        <f t="shared" si="57"/>
        <v>#DIV/0!</v>
      </c>
      <c r="AG96" s="67" t="e">
        <f t="shared" si="41"/>
        <v>#DIV/0!</v>
      </c>
      <c r="AH96" s="66">
        <f>-PV('NG AC'!$B$1,Food!H96,Food!K96)*Food!B96</f>
        <v>0</v>
      </c>
      <c r="AI96" s="67" t="e">
        <f t="shared" si="58"/>
        <v>#DIV/0!</v>
      </c>
      <c r="AJ96" s="67" t="e">
        <f t="shared" si="42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59"/>
        <v>#DIV/0!</v>
      </c>
      <c r="AN96" s="67" t="e">
        <f t="shared" si="59"/>
        <v>#DIV/0!</v>
      </c>
      <c r="AO96" s="77"/>
      <c r="AP96" s="77"/>
      <c r="AQ96" s="77"/>
    </row>
    <row r="97" spans="1:43" x14ac:dyDescent="0.25">
      <c r="A97" s="146"/>
      <c r="B97" s="62"/>
      <c r="C97" s="62"/>
      <c r="D97" s="62"/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AC'!$E$4:$I$43,4)*Food!G97,IF(D97="Winter",VLOOKUP(Food!H97,'NG AC'!$E$3:$I$43,5)*Food!G97,IF(D97="NA",0,0)))</f>
        <v>0</v>
      </c>
      <c r="N97" s="67" t="e">
        <f t="shared" si="43"/>
        <v>#DIV/0!</v>
      </c>
      <c r="O97" s="67" t="e">
        <f t="shared" si="44"/>
        <v>#DIV/0!</v>
      </c>
      <c r="P97" s="67" t="e">
        <f t="shared" si="45"/>
        <v>#DIV/0!</v>
      </c>
      <c r="Q97" s="67" t="e">
        <f t="shared" si="46"/>
        <v>#DIV/0!</v>
      </c>
      <c r="R97" s="68" t="e">
        <f>(L97+M97+(PV('NG AC'!$B$1,Food!H97,Food!K97)*-1)+Food!J97)/Food!E97</f>
        <v>#DIV/0!</v>
      </c>
      <c r="S97" s="68" t="e">
        <f t="shared" si="47"/>
        <v>#DIV/0!</v>
      </c>
      <c r="T97" s="69">
        <f t="shared" si="48"/>
        <v>0</v>
      </c>
      <c r="U97" s="68">
        <f t="shared" si="49"/>
        <v>0</v>
      </c>
      <c r="V97" s="68">
        <f t="shared" si="50"/>
        <v>0</v>
      </c>
      <c r="W97" s="68">
        <f t="shared" si="51"/>
        <v>0</v>
      </c>
      <c r="X97" s="67" t="e">
        <f t="shared" si="52"/>
        <v>#DIV/0!</v>
      </c>
      <c r="Y97" s="67" t="e">
        <f t="shared" si="53"/>
        <v>#DIV/0!</v>
      </c>
      <c r="Z97" s="67" t="e">
        <f t="shared" si="54"/>
        <v>#DIV/0!</v>
      </c>
      <c r="AA97" s="67" t="e">
        <f t="shared" si="55"/>
        <v>#DIV/0!</v>
      </c>
      <c r="AB97" s="63">
        <v>0</v>
      </c>
      <c r="AC97" s="67" t="e">
        <f t="shared" si="39"/>
        <v>#DIV/0!</v>
      </c>
      <c r="AD97" s="67" t="e">
        <f t="shared" si="40"/>
        <v>#DIV/0!</v>
      </c>
      <c r="AE97" s="67">
        <f t="shared" si="56"/>
        <v>0</v>
      </c>
      <c r="AF97" s="67" t="e">
        <f t="shared" si="57"/>
        <v>#DIV/0!</v>
      </c>
      <c r="AG97" s="67" t="e">
        <f t="shared" si="41"/>
        <v>#DIV/0!</v>
      </c>
      <c r="AH97" s="66">
        <f>-PV('NG AC'!$B$1,Food!H97,Food!K97)*Food!B97</f>
        <v>0</v>
      </c>
      <c r="AI97" s="67" t="e">
        <f t="shared" si="58"/>
        <v>#DIV/0!</v>
      </c>
      <c r="AJ97" s="67" t="e">
        <f t="shared" si="42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59"/>
        <v>#DIV/0!</v>
      </c>
      <c r="AN97" s="67" t="e">
        <f t="shared" si="59"/>
        <v>#DIV/0!</v>
      </c>
      <c r="AO97" s="77"/>
      <c r="AP97" s="77"/>
      <c r="AQ97" s="77"/>
    </row>
    <row r="98" spans="1:43" x14ac:dyDescent="0.25">
      <c r="A98" s="146"/>
      <c r="B98" s="62"/>
      <c r="C98" s="62"/>
      <c r="D98" s="62"/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AC'!$E$4:$I$43,4)*Food!G98,IF(D98="Winter",VLOOKUP(Food!H98,'NG AC'!$E$3:$I$43,5)*Food!G98,IF(D98="NA",0,0)))</f>
        <v>0</v>
      </c>
      <c r="N98" s="67" t="e">
        <f t="shared" si="43"/>
        <v>#DIV/0!</v>
      </c>
      <c r="O98" s="67" t="e">
        <f t="shared" si="44"/>
        <v>#DIV/0!</v>
      </c>
      <c r="P98" s="67" t="e">
        <f t="shared" si="45"/>
        <v>#DIV/0!</v>
      </c>
      <c r="Q98" s="67" t="e">
        <f t="shared" si="46"/>
        <v>#DIV/0!</v>
      </c>
      <c r="R98" s="68" t="e">
        <f>(L98+M98+(PV('NG AC'!$B$1,Food!H98,Food!K98)*-1)+Food!J98)/Food!E98</f>
        <v>#DIV/0!</v>
      </c>
      <c r="S98" s="68" t="e">
        <f t="shared" si="47"/>
        <v>#DIV/0!</v>
      </c>
      <c r="T98" s="69">
        <f t="shared" si="48"/>
        <v>0</v>
      </c>
      <c r="U98" s="68">
        <f t="shared" si="49"/>
        <v>0</v>
      </c>
      <c r="V98" s="68">
        <f t="shared" si="50"/>
        <v>0</v>
      </c>
      <c r="W98" s="68">
        <f t="shared" si="51"/>
        <v>0</v>
      </c>
      <c r="X98" s="67" t="e">
        <f t="shared" si="52"/>
        <v>#DIV/0!</v>
      </c>
      <c r="Y98" s="67" t="e">
        <f t="shared" si="53"/>
        <v>#DIV/0!</v>
      </c>
      <c r="Z98" s="67" t="e">
        <f t="shared" si="54"/>
        <v>#DIV/0!</v>
      </c>
      <c r="AA98" s="67" t="e">
        <f t="shared" si="55"/>
        <v>#DIV/0!</v>
      </c>
      <c r="AB98" s="63">
        <v>0</v>
      </c>
      <c r="AC98" s="67" t="e">
        <f t="shared" si="39"/>
        <v>#DIV/0!</v>
      </c>
      <c r="AD98" s="67" t="e">
        <f t="shared" si="40"/>
        <v>#DIV/0!</v>
      </c>
      <c r="AE98" s="67">
        <f t="shared" si="56"/>
        <v>0</v>
      </c>
      <c r="AF98" s="67" t="e">
        <f t="shared" si="57"/>
        <v>#DIV/0!</v>
      </c>
      <c r="AG98" s="67" t="e">
        <f t="shared" si="41"/>
        <v>#DIV/0!</v>
      </c>
      <c r="AH98" s="66">
        <f>-PV('NG AC'!$B$1,Food!H98,Food!K98)*Food!B98</f>
        <v>0</v>
      </c>
      <c r="AI98" s="67" t="e">
        <f t="shared" si="58"/>
        <v>#DIV/0!</v>
      </c>
      <c r="AJ98" s="67" t="e">
        <f t="shared" si="42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59"/>
        <v>#DIV/0!</v>
      </c>
      <c r="AN98" s="67" t="e">
        <f t="shared" si="59"/>
        <v>#DIV/0!</v>
      </c>
      <c r="AO98" s="77"/>
      <c r="AP98" s="77"/>
      <c r="AQ98" s="77"/>
    </row>
    <row r="99" spans="1:43" x14ac:dyDescent="0.25">
      <c r="A99" s="146"/>
      <c r="B99" s="62"/>
      <c r="C99" s="62"/>
      <c r="D99" s="62"/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AC'!$E$4:$I$43,4)*Food!G99,IF(D99="Winter",VLOOKUP(Food!H99,'NG AC'!$E$3:$I$43,5)*Food!G99,IF(D99="NA",0,0)))</f>
        <v>0</v>
      </c>
      <c r="N99" s="67" t="e">
        <f t="shared" si="43"/>
        <v>#DIV/0!</v>
      </c>
      <c r="O99" s="67" t="e">
        <f t="shared" si="44"/>
        <v>#DIV/0!</v>
      </c>
      <c r="P99" s="67" t="e">
        <f t="shared" si="45"/>
        <v>#DIV/0!</v>
      </c>
      <c r="Q99" s="67" t="e">
        <f t="shared" si="46"/>
        <v>#DIV/0!</v>
      </c>
      <c r="R99" s="68" t="e">
        <f>(L99+M99+(PV('NG AC'!$B$1,Food!H99,Food!K99)*-1)+Food!J99)/Food!E99</f>
        <v>#DIV/0!</v>
      </c>
      <c r="S99" s="68" t="e">
        <f t="shared" si="47"/>
        <v>#DIV/0!</v>
      </c>
      <c r="T99" s="69">
        <f t="shared" si="48"/>
        <v>0</v>
      </c>
      <c r="U99" s="68">
        <f t="shared" si="49"/>
        <v>0</v>
      </c>
      <c r="V99" s="68">
        <f t="shared" si="50"/>
        <v>0</v>
      </c>
      <c r="W99" s="68">
        <f t="shared" si="51"/>
        <v>0</v>
      </c>
      <c r="X99" s="67" t="e">
        <f t="shared" si="52"/>
        <v>#DIV/0!</v>
      </c>
      <c r="Y99" s="67" t="e">
        <f t="shared" si="53"/>
        <v>#DIV/0!</v>
      </c>
      <c r="Z99" s="67" t="e">
        <f t="shared" si="54"/>
        <v>#DIV/0!</v>
      </c>
      <c r="AA99" s="67" t="e">
        <f t="shared" si="55"/>
        <v>#DIV/0!</v>
      </c>
      <c r="AB99" s="63">
        <v>0</v>
      </c>
      <c r="AC99" s="67" t="e">
        <f t="shared" si="39"/>
        <v>#DIV/0!</v>
      </c>
      <c r="AD99" s="67" t="e">
        <f t="shared" si="40"/>
        <v>#DIV/0!</v>
      </c>
      <c r="AE99" s="67">
        <f t="shared" si="56"/>
        <v>0</v>
      </c>
      <c r="AF99" s="67" t="e">
        <f t="shared" si="57"/>
        <v>#DIV/0!</v>
      </c>
      <c r="AG99" s="67" t="e">
        <f t="shared" si="41"/>
        <v>#DIV/0!</v>
      </c>
      <c r="AH99" s="66">
        <f>-PV('NG AC'!$B$1,Food!H99,Food!K99)*Food!B99</f>
        <v>0</v>
      </c>
      <c r="AI99" s="67" t="e">
        <f t="shared" si="58"/>
        <v>#DIV/0!</v>
      </c>
      <c r="AJ99" s="67" t="e">
        <f t="shared" si="42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59"/>
        <v>#DIV/0!</v>
      </c>
      <c r="AN99" s="67" t="e">
        <f t="shared" si="59"/>
        <v>#DIV/0!</v>
      </c>
      <c r="AO99" s="77"/>
      <c r="AP99" s="77"/>
      <c r="AQ99" s="77"/>
    </row>
    <row r="100" spans="1:43" x14ac:dyDescent="0.25">
      <c r="A100" s="146"/>
      <c r="B100" s="62"/>
      <c r="C100" s="62"/>
      <c r="D100" s="62"/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AC'!$E$4:$I$43,4)*Food!G100,IF(D100="Winter",VLOOKUP(Food!H100,'NG AC'!$E$3:$I$43,5)*Food!G100,IF(D100="NA",0,0)))</f>
        <v>0</v>
      </c>
      <c r="N100" s="67" t="e">
        <f t="shared" si="43"/>
        <v>#DIV/0!</v>
      </c>
      <c r="O100" s="67" t="e">
        <f t="shared" si="44"/>
        <v>#DIV/0!</v>
      </c>
      <c r="P100" s="67" t="e">
        <f t="shared" si="45"/>
        <v>#DIV/0!</v>
      </c>
      <c r="Q100" s="67" t="e">
        <f t="shared" si="46"/>
        <v>#DIV/0!</v>
      </c>
      <c r="R100" s="68" t="e">
        <f>(L100+M100+(PV('NG AC'!$B$1,Food!H100,Food!K100)*-1)+Food!J100)/Food!E100</f>
        <v>#DIV/0!</v>
      </c>
      <c r="S100" s="68" t="e">
        <f t="shared" si="47"/>
        <v>#DIV/0!</v>
      </c>
      <c r="T100" s="69">
        <f t="shared" si="48"/>
        <v>0</v>
      </c>
      <c r="U100" s="68">
        <f t="shared" si="49"/>
        <v>0</v>
      </c>
      <c r="V100" s="68">
        <f t="shared" si="50"/>
        <v>0</v>
      </c>
      <c r="W100" s="68">
        <f t="shared" si="51"/>
        <v>0</v>
      </c>
      <c r="X100" s="67" t="e">
        <f t="shared" si="52"/>
        <v>#DIV/0!</v>
      </c>
      <c r="Y100" s="67" t="e">
        <f t="shared" si="53"/>
        <v>#DIV/0!</v>
      </c>
      <c r="Z100" s="67" t="e">
        <f t="shared" si="54"/>
        <v>#DIV/0!</v>
      </c>
      <c r="AA100" s="67" t="e">
        <f t="shared" si="55"/>
        <v>#DIV/0!</v>
      </c>
      <c r="AB100" s="63">
        <v>0</v>
      </c>
      <c r="AC100" s="67" t="e">
        <f t="shared" si="39"/>
        <v>#DIV/0!</v>
      </c>
      <c r="AD100" s="67" t="e">
        <f t="shared" si="40"/>
        <v>#DIV/0!</v>
      </c>
      <c r="AE100" s="67">
        <f t="shared" si="56"/>
        <v>0</v>
      </c>
      <c r="AF100" s="67" t="e">
        <f t="shared" si="57"/>
        <v>#DIV/0!</v>
      </c>
      <c r="AG100" s="67" t="e">
        <f t="shared" si="41"/>
        <v>#DIV/0!</v>
      </c>
      <c r="AH100" s="66">
        <f>-PV('NG AC'!$B$1,Food!H100,Food!K100)*Food!B100</f>
        <v>0</v>
      </c>
      <c r="AI100" s="67" t="e">
        <f t="shared" si="58"/>
        <v>#DIV/0!</v>
      </c>
      <c r="AJ100" s="67" t="e">
        <f t="shared" si="42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59"/>
        <v>#DIV/0!</v>
      </c>
      <c r="AN100" s="67" t="e">
        <f t="shared" si="59"/>
        <v>#DIV/0!</v>
      </c>
      <c r="AO100" s="77"/>
      <c r="AP100" s="77"/>
      <c r="AQ100" s="77"/>
    </row>
    <row r="101" spans="1:43" x14ac:dyDescent="0.25">
      <c r="A101" s="146"/>
      <c r="B101" s="62"/>
      <c r="C101" s="62"/>
      <c r="D101" s="62"/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AC'!$E$4:$I$43,4)*Food!G101,IF(D101="Winter",VLOOKUP(Food!H101,'NG AC'!$E$3:$I$43,5)*Food!G101,IF(D101="NA",0,0)))</f>
        <v>0</v>
      </c>
      <c r="N101" s="67" t="e">
        <f t="shared" si="43"/>
        <v>#DIV/0!</v>
      </c>
      <c r="O101" s="67" t="e">
        <f t="shared" si="44"/>
        <v>#DIV/0!</v>
      </c>
      <c r="P101" s="67" t="e">
        <f t="shared" si="45"/>
        <v>#DIV/0!</v>
      </c>
      <c r="Q101" s="67" t="e">
        <f t="shared" si="46"/>
        <v>#DIV/0!</v>
      </c>
      <c r="R101" s="68" t="e">
        <f>(L101+M101+(PV('NG AC'!$B$1,Food!H101,Food!K101)*-1)+Food!J101)/Food!E101</f>
        <v>#DIV/0!</v>
      </c>
      <c r="S101" s="68" t="e">
        <f t="shared" si="47"/>
        <v>#DIV/0!</v>
      </c>
      <c r="T101" s="69">
        <f t="shared" si="48"/>
        <v>0</v>
      </c>
      <c r="U101" s="68">
        <f t="shared" si="49"/>
        <v>0</v>
      </c>
      <c r="V101" s="68">
        <f t="shared" si="50"/>
        <v>0</v>
      </c>
      <c r="W101" s="68">
        <f t="shared" si="51"/>
        <v>0</v>
      </c>
      <c r="X101" s="67" t="e">
        <f t="shared" si="52"/>
        <v>#DIV/0!</v>
      </c>
      <c r="Y101" s="67" t="e">
        <f t="shared" si="53"/>
        <v>#DIV/0!</v>
      </c>
      <c r="Z101" s="67" t="e">
        <f t="shared" si="54"/>
        <v>#DIV/0!</v>
      </c>
      <c r="AA101" s="67" t="e">
        <f t="shared" si="55"/>
        <v>#DIV/0!</v>
      </c>
      <c r="AB101" s="63">
        <v>0</v>
      </c>
      <c r="AC101" s="67" t="e">
        <f t="shared" si="39"/>
        <v>#DIV/0!</v>
      </c>
      <c r="AD101" s="67" t="e">
        <f t="shared" si="40"/>
        <v>#DIV/0!</v>
      </c>
      <c r="AE101" s="67">
        <f t="shared" si="56"/>
        <v>0</v>
      </c>
      <c r="AF101" s="67" t="e">
        <f t="shared" si="57"/>
        <v>#DIV/0!</v>
      </c>
      <c r="AG101" s="67" t="e">
        <f t="shared" si="41"/>
        <v>#DIV/0!</v>
      </c>
      <c r="AH101" s="66">
        <f>-PV('NG AC'!$B$1,Food!H101,Food!K101)*Food!B101</f>
        <v>0</v>
      </c>
      <c r="AI101" s="67" t="e">
        <f t="shared" si="58"/>
        <v>#DIV/0!</v>
      </c>
      <c r="AJ101" s="67" t="e">
        <f t="shared" si="42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59"/>
        <v>#DIV/0!</v>
      </c>
      <c r="AN101" s="67" t="e">
        <f t="shared" si="59"/>
        <v>#DIV/0!</v>
      </c>
      <c r="AO101" s="77"/>
      <c r="AP101" s="77"/>
      <c r="AQ101" s="77"/>
    </row>
    <row r="102" spans="1:43" x14ac:dyDescent="0.25">
      <c r="A102" s="146"/>
      <c r="B102" s="62"/>
      <c r="C102" s="62"/>
      <c r="D102" s="62"/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AC'!$E$4:$I$43,4)*Food!G102,IF(D102="Winter",VLOOKUP(Food!H102,'NG AC'!$E$3:$I$43,5)*Food!G102,IF(D102="NA",0,0)))</f>
        <v>0</v>
      </c>
      <c r="N102" s="67" t="e">
        <f t="shared" si="43"/>
        <v>#DIV/0!</v>
      </c>
      <c r="O102" s="67" t="e">
        <f t="shared" si="44"/>
        <v>#DIV/0!</v>
      </c>
      <c r="P102" s="67" t="e">
        <f t="shared" si="45"/>
        <v>#DIV/0!</v>
      </c>
      <c r="Q102" s="67" t="e">
        <f t="shared" si="46"/>
        <v>#DIV/0!</v>
      </c>
      <c r="R102" s="68" t="e">
        <f>(L102+M102+(PV('NG AC'!$B$1,Food!H102,Food!K102)*-1)+Food!J102)/Food!E102</f>
        <v>#DIV/0!</v>
      </c>
      <c r="S102" s="68" t="e">
        <f t="shared" si="47"/>
        <v>#DIV/0!</v>
      </c>
      <c r="T102" s="69">
        <f t="shared" si="48"/>
        <v>0</v>
      </c>
      <c r="U102" s="68">
        <f t="shared" si="49"/>
        <v>0</v>
      </c>
      <c r="V102" s="68">
        <f t="shared" si="50"/>
        <v>0</v>
      </c>
      <c r="W102" s="68">
        <f t="shared" si="51"/>
        <v>0</v>
      </c>
      <c r="X102" s="67" t="e">
        <f t="shared" si="52"/>
        <v>#DIV/0!</v>
      </c>
      <c r="Y102" s="67" t="e">
        <f t="shared" si="53"/>
        <v>#DIV/0!</v>
      </c>
      <c r="Z102" s="67" t="e">
        <f t="shared" si="54"/>
        <v>#DIV/0!</v>
      </c>
      <c r="AA102" s="67" t="e">
        <f t="shared" si="55"/>
        <v>#DIV/0!</v>
      </c>
      <c r="AB102" s="63">
        <v>0</v>
      </c>
      <c r="AC102" s="67" t="e">
        <f t="shared" si="39"/>
        <v>#DIV/0!</v>
      </c>
      <c r="AD102" s="67" t="e">
        <f t="shared" si="40"/>
        <v>#DIV/0!</v>
      </c>
      <c r="AE102" s="67">
        <f t="shared" si="56"/>
        <v>0</v>
      </c>
      <c r="AF102" s="67" t="e">
        <f t="shared" si="57"/>
        <v>#DIV/0!</v>
      </c>
      <c r="AG102" s="67" t="e">
        <f t="shared" si="41"/>
        <v>#DIV/0!</v>
      </c>
      <c r="AH102" s="66">
        <f>-PV('NG AC'!$B$1,Food!H102,Food!K102)*Food!B102</f>
        <v>0</v>
      </c>
      <c r="AI102" s="67" t="e">
        <f t="shared" si="58"/>
        <v>#DIV/0!</v>
      </c>
      <c r="AJ102" s="67" t="e">
        <f t="shared" si="42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59"/>
        <v>#DIV/0!</v>
      </c>
      <c r="AN102" s="67" t="e">
        <f t="shared" si="59"/>
        <v>#DIV/0!</v>
      </c>
      <c r="AO102" s="77"/>
      <c r="AP102" s="77"/>
      <c r="AQ102" s="77"/>
    </row>
    <row r="103" spans="1:43" s="28" customFormat="1" x14ac:dyDescent="0.25">
      <c r="A103" s="147"/>
      <c r="T103" s="29">
        <f>SUMIF(T4:T102,"&lt;&gt;#DIV/0!")</f>
        <v>47232.399999999994</v>
      </c>
      <c r="U103" s="29">
        <f t="shared" ref="U103:AL103" si="60">SUMIF(U4:U102,"&lt;&gt;#DIV/0!")</f>
        <v>150.3853125</v>
      </c>
      <c r="V103" s="29">
        <f t="shared" si="60"/>
        <v>23932.268931206763</v>
      </c>
      <c r="W103" s="29">
        <f t="shared" si="60"/>
        <v>833.69643803347913</v>
      </c>
      <c r="X103" s="29">
        <f t="shared" si="60"/>
        <v>6050.1151051992501</v>
      </c>
      <c r="Y103" s="29">
        <f t="shared" si="60"/>
        <v>1687.5808948007498</v>
      </c>
      <c r="Z103" s="29">
        <f t="shared" si="60"/>
        <v>3118.978731000549</v>
      </c>
      <c r="AA103" s="29">
        <f t="shared" si="60"/>
        <v>233.62126899945076</v>
      </c>
      <c r="AB103" s="29">
        <f t="shared" si="60"/>
        <v>0</v>
      </c>
      <c r="AC103" s="29">
        <f t="shared" si="60"/>
        <v>0</v>
      </c>
      <c r="AD103" s="29">
        <f t="shared" si="60"/>
        <v>0</v>
      </c>
      <c r="AE103" s="29">
        <f t="shared" si="60"/>
        <v>1844.3490000000002</v>
      </c>
      <c r="AF103" s="29">
        <f t="shared" si="60"/>
        <v>769.4405511789023</v>
      </c>
      <c r="AG103" s="29">
        <f t="shared" si="60"/>
        <v>1074.9084488210979</v>
      </c>
      <c r="AH103" s="29">
        <f t="shared" si="60"/>
        <v>0</v>
      </c>
      <c r="AI103" s="29">
        <f t="shared" si="60"/>
        <v>0</v>
      </c>
      <c r="AJ103" s="29">
        <f t="shared" si="60"/>
        <v>0</v>
      </c>
      <c r="AK103" s="29">
        <f t="shared" si="60"/>
        <v>35437.218587045449</v>
      </c>
      <c r="AL103" s="29">
        <f t="shared" si="60"/>
        <v>1367.0266725832496</v>
      </c>
    </row>
    <row r="104" spans="1:43" x14ac:dyDescent="0.25">
      <c r="A104" s="148"/>
    </row>
    <row r="105" spans="1:43" x14ac:dyDescent="0.25">
      <c r="A105" s="148"/>
    </row>
    <row r="106" spans="1:43" x14ac:dyDescent="0.25">
      <c r="A106" s="148"/>
    </row>
    <row r="107" spans="1:43" x14ac:dyDescent="0.25">
      <c r="A107" s="148"/>
    </row>
    <row r="108" spans="1:43" x14ac:dyDescent="0.25">
      <c r="A108" s="148"/>
    </row>
    <row r="109" spans="1:43" x14ac:dyDescent="0.25">
      <c r="A109" s="148"/>
    </row>
    <row r="110" spans="1:43" x14ac:dyDescent="0.25">
      <c r="A110" s="148"/>
    </row>
    <row r="111" spans="1:43" x14ac:dyDescent="0.25">
      <c r="A111" s="148"/>
    </row>
    <row r="112" spans="1:43" x14ac:dyDescent="0.25">
      <c r="A112" s="148"/>
    </row>
    <row r="113" spans="1:1" x14ac:dyDescent="0.25">
      <c r="A113" s="148"/>
    </row>
    <row r="114" spans="1:1" x14ac:dyDescent="0.25">
      <c r="A114" s="148"/>
    </row>
    <row r="115" spans="1:1" x14ac:dyDescent="0.25">
      <c r="A115" s="148"/>
    </row>
    <row r="116" spans="1:1" x14ac:dyDescent="0.25">
      <c r="A116" s="148"/>
    </row>
    <row r="117" spans="1:1" x14ac:dyDescent="0.25">
      <c r="A117" s="148"/>
    </row>
    <row r="118" spans="1:1" x14ac:dyDescent="0.25">
      <c r="A118" s="148"/>
    </row>
    <row r="119" spans="1:1" x14ac:dyDescent="0.25">
      <c r="A119" s="148"/>
    </row>
    <row r="120" spans="1:1" x14ac:dyDescent="0.25">
      <c r="A120" s="148"/>
    </row>
    <row r="121" spans="1:1" x14ac:dyDescent="0.25">
      <c r="A121" s="148"/>
    </row>
    <row r="122" spans="1:1" x14ac:dyDescent="0.25">
      <c r="A122" s="148"/>
    </row>
    <row r="123" spans="1:1" x14ac:dyDescent="0.25">
      <c r="A123" s="148"/>
    </row>
    <row r="124" spans="1:1" x14ac:dyDescent="0.25">
      <c r="A124" s="148"/>
    </row>
    <row r="125" spans="1:1" x14ac:dyDescent="0.25">
      <c r="A125" s="148"/>
    </row>
    <row r="126" spans="1:1" x14ac:dyDescent="0.25">
      <c r="A126" s="148"/>
    </row>
    <row r="127" spans="1:1" x14ac:dyDescent="0.25">
      <c r="A127" s="148"/>
    </row>
    <row r="128" spans="1:1" x14ac:dyDescent="0.25">
      <c r="A128" s="148"/>
    </row>
    <row r="129" spans="1:1" x14ac:dyDescent="0.25">
      <c r="A129" s="148"/>
    </row>
    <row r="130" spans="1:1" x14ac:dyDescent="0.25">
      <c r="A130" s="148"/>
    </row>
    <row r="131" spans="1:1" x14ac:dyDescent="0.25">
      <c r="A131" s="148"/>
    </row>
    <row r="132" spans="1:1" x14ac:dyDescent="0.25">
      <c r="A132" s="148"/>
    </row>
    <row r="133" spans="1:1" x14ac:dyDescent="0.25">
      <c r="A133" s="148"/>
    </row>
    <row r="134" spans="1:1" x14ac:dyDescent="0.25">
      <c r="A134" s="148"/>
    </row>
    <row r="135" spans="1:1" x14ac:dyDescent="0.25">
      <c r="A135" s="148"/>
    </row>
    <row r="136" spans="1:1" x14ac:dyDescent="0.25">
      <c r="A136" s="148"/>
    </row>
    <row r="137" spans="1:1" x14ac:dyDescent="0.25">
      <c r="A137" s="148"/>
    </row>
    <row r="138" spans="1:1" x14ac:dyDescent="0.25">
      <c r="A138" s="148"/>
    </row>
    <row r="139" spans="1:1" x14ac:dyDescent="0.25">
      <c r="A139" s="148"/>
    </row>
    <row r="140" spans="1:1" x14ac:dyDescent="0.25">
      <c r="A140" s="148"/>
    </row>
    <row r="141" spans="1:1" x14ac:dyDescent="0.25">
      <c r="A141" s="148"/>
    </row>
    <row r="142" spans="1:1" x14ac:dyDescent="0.25">
      <c r="A142" s="148"/>
    </row>
    <row r="143" spans="1:1" x14ac:dyDescent="0.25">
      <c r="A143" s="148"/>
    </row>
    <row r="144" spans="1:1" x14ac:dyDescent="0.25">
      <c r="A144" s="148"/>
    </row>
    <row r="145" spans="1:1" x14ac:dyDescent="0.25">
      <c r="A145" s="148"/>
    </row>
    <row r="146" spans="1:1" x14ac:dyDescent="0.25">
      <c r="A146" s="148"/>
    </row>
    <row r="147" spans="1:1" x14ac:dyDescent="0.25">
      <c r="A147" s="148"/>
    </row>
    <row r="148" spans="1:1" x14ac:dyDescent="0.25">
      <c r="A148" s="148"/>
    </row>
    <row r="149" spans="1:1" x14ac:dyDescent="0.25">
      <c r="A149" s="148"/>
    </row>
    <row r="150" spans="1:1" x14ac:dyDescent="0.25">
      <c r="A150" s="148"/>
    </row>
    <row r="151" spans="1:1" x14ac:dyDescent="0.25">
      <c r="A151" s="148"/>
    </row>
    <row r="152" spans="1:1" x14ac:dyDescent="0.25">
      <c r="A152" s="148"/>
    </row>
    <row r="153" spans="1:1" x14ac:dyDescent="0.25">
      <c r="A153" s="148"/>
    </row>
    <row r="154" spans="1:1" x14ac:dyDescent="0.25">
      <c r="A154" s="148"/>
    </row>
    <row r="155" spans="1:1" x14ac:dyDescent="0.25">
      <c r="A155" s="148"/>
    </row>
    <row r="156" spans="1:1" x14ac:dyDescent="0.25">
      <c r="A156" s="148"/>
    </row>
    <row r="157" spans="1:1" x14ac:dyDescent="0.25">
      <c r="A157" s="148"/>
    </row>
    <row r="158" spans="1:1" x14ac:dyDescent="0.25">
      <c r="A158" s="148"/>
    </row>
    <row r="159" spans="1:1" x14ac:dyDescent="0.25">
      <c r="A159" s="148"/>
    </row>
    <row r="160" spans="1:1" x14ac:dyDescent="0.25">
      <c r="A160" s="148"/>
    </row>
    <row r="161" spans="1:1" x14ac:dyDescent="0.25">
      <c r="A161" s="148"/>
    </row>
    <row r="162" spans="1:1" x14ac:dyDescent="0.25">
      <c r="A162" s="148"/>
    </row>
    <row r="163" spans="1:1" x14ac:dyDescent="0.25">
      <c r="A163" s="148"/>
    </row>
    <row r="164" spans="1:1" x14ac:dyDescent="0.25">
      <c r="A164" s="148"/>
    </row>
    <row r="165" spans="1:1" x14ac:dyDescent="0.25">
      <c r="A165" s="148"/>
    </row>
    <row r="166" spans="1:1" x14ac:dyDescent="0.25">
      <c r="A166" s="148"/>
    </row>
    <row r="167" spans="1:1" x14ac:dyDescent="0.25">
      <c r="A167" s="148"/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E63" activePane="bottomRight" state="frozenSplit"/>
      <selection activeCell="B105" sqref="B105"/>
      <selection pane="topRight" activeCell="I1" sqref="I1"/>
      <selection pane="bottomLeft" activeCell="A20" sqref="A20"/>
      <selection pane="bottomRight" activeCell="F4" sqref="F4:F71"/>
    </sheetView>
  </sheetViews>
  <sheetFormatPr defaultRowHeight="15" x14ac:dyDescent="0.25"/>
  <cols>
    <col min="1" max="1" width="49.7109375" style="8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11" width="9.140625" style="81"/>
    <col min="12" max="12" width="10.28515625" style="81" customWidth="1"/>
    <col min="13" max="19" width="9.140625" style="81"/>
    <col min="20" max="20" width="10.140625" style="81" customWidth="1"/>
    <col min="21" max="21" width="9.5703125" style="81" bestFit="1" customWidth="1"/>
    <col min="22" max="22" width="10.5703125" style="81" bestFit="1" customWidth="1"/>
    <col min="23" max="23" width="9.5703125" style="81" customWidth="1"/>
    <col min="24" max="24" width="11.5703125" style="81" bestFit="1" customWidth="1"/>
    <col min="25" max="27" width="10.5703125" style="81" bestFit="1" customWidth="1"/>
    <col min="28" max="28" width="11.42578125" style="81" customWidth="1"/>
    <col min="29" max="29" width="11" style="81" customWidth="1"/>
    <col min="30" max="30" width="10.5703125" style="81" bestFit="1" customWidth="1"/>
    <col min="31" max="33" width="9.140625" style="81"/>
    <col min="34" max="38" width="11.570312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794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70" t="s">
        <v>730</v>
      </c>
      <c r="B4" s="62">
        <v>0</v>
      </c>
      <c r="C4" s="62" t="s">
        <v>26</v>
      </c>
      <c r="D4" s="62" t="s">
        <v>776</v>
      </c>
      <c r="E4" s="63">
        <v>134</v>
      </c>
      <c r="F4" s="62">
        <v>317</v>
      </c>
      <c r="G4" s="62">
        <v>0</v>
      </c>
      <c r="H4" s="62">
        <v>18</v>
      </c>
      <c r="I4" s="63">
        <v>30</v>
      </c>
      <c r="J4" s="63">
        <v>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298.27874572656128</v>
      </c>
      <c r="M4" s="66">
        <f>IF(D4="Annual",VLOOKUP(H4,'NG AC'!$E$4:$I$43,4)*GreenMotor!G4,IF(D4="Winter",VLOOKUP(GreenMotor!H4,'NG AC'!$E$3:$I$43,5)*GreenMotor!G4,IF(D4="NA",0,0)))</f>
        <v>0</v>
      </c>
      <c r="N4" s="67">
        <f>(L4/(L4+M4))*E4</f>
        <v>134</v>
      </c>
      <c r="O4" s="67">
        <f>E4-N4</f>
        <v>0</v>
      </c>
      <c r="P4" s="67">
        <f>(L4/(L4+M4))*I4</f>
        <v>30</v>
      </c>
      <c r="Q4" s="67">
        <f>I4-P4</f>
        <v>0</v>
      </c>
      <c r="R4" s="68">
        <f>(L4+M4+(PV('NG AC'!$B$1,GreenMotor!H4,GreenMotor!K4)*-1)+GreenMotor!J4)/GreenMotor!E4</f>
        <v>2.2259607890041888</v>
      </c>
      <c r="S4" s="68">
        <f>((L4+M4)/1.1)/I4</f>
        <v>9.0387498705018565</v>
      </c>
      <c r="T4" s="69">
        <f>F4*B4</f>
        <v>0</v>
      </c>
      <c r="U4" s="68">
        <f>G4*B4</f>
        <v>0</v>
      </c>
      <c r="V4" s="68">
        <f>L4*B4</f>
        <v>0</v>
      </c>
      <c r="W4" s="68">
        <f>M4*B4</f>
        <v>0</v>
      </c>
      <c r="X4" s="67">
        <f>B4*N4</f>
        <v>0</v>
      </c>
      <c r="Y4" s="67">
        <f>O4*B4</f>
        <v>0</v>
      </c>
      <c r="Z4" s="67">
        <f>B4*P4</f>
        <v>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AC'!$B$1,GreenMotor!H4,GreenMotor!K4)*GreenMotor!B4</f>
        <v>0</v>
      </c>
      <c r="AI4" s="67">
        <f>AH4*(L4/(L4+M4))</f>
        <v>0</v>
      </c>
      <c r="AJ4" s="67">
        <f>AH4-AI4</f>
        <v>0</v>
      </c>
      <c r="AK4" s="66">
        <f>B4*F4*H4*'Electric AC'!$BE$1</f>
        <v>0</v>
      </c>
      <c r="AL4" s="67">
        <f>B4*G4*H4*'Electric AC'!$BE$33</f>
        <v>0</v>
      </c>
      <c r="AM4" s="67">
        <f>P4/F4</f>
        <v>9.4637223974763401E-2</v>
      </c>
      <c r="AN4" s="67" t="e">
        <f>Q4/G4</f>
        <v>#DIV/0!</v>
      </c>
      <c r="AO4" s="82"/>
      <c r="AP4" s="82"/>
      <c r="AQ4" s="82"/>
      <c r="BC4" s="78" t="s">
        <v>12</v>
      </c>
    </row>
    <row r="5" spans="1:55" x14ac:dyDescent="0.25">
      <c r="A5" s="70" t="s">
        <v>731</v>
      </c>
      <c r="B5" s="62">
        <v>1</v>
      </c>
      <c r="C5" s="62" t="s">
        <v>26</v>
      </c>
      <c r="D5" s="62" t="s">
        <v>776</v>
      </c>
      <c r="E5" s="63">
        <v>134</v>
      </c>
      <c r="F5" s="62">
        <v>601</v>
      </c>
      <c r="G5" s="62">
        <v>0</v>
      </c>
      <c r="H5" s="62">
        <v>8</v>
      </c>
      <c r="I5" s="63">
        <v>30</v>
      </c>
      <c r="J5" s="63">
        <v>0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237.50922312335283</v>
      </c>
      <c r="M5" s="66">
        <f>IF(D5="Annual",VLOOKUP(H5,'NG AC'!$E$4:$I$43,4)*GreenMotor!G5,IF(D5="Winter",VLOOKUP(GreenMotor!H5,'NG AC'!$E$3:$I$43,5)*GreenMotor!G5,IF(D5="NA",0,0)))</f>
        <v>0</v>
      </c>
      <c r="N5" s="67">
        <f t="shared" ref="N5:N68" si="0">(L5/(L5+M5))*E5</f>
        <v>134</v>
      </c>
      <c r="O5" s="67">
        <f t="shared" ref="O5:O68" si="1">E5-N5</f>
        <v>0</v>
      </c>
      <c r="P5" s="67">
        <f t="shared" ref="P5:P68" si="2">(L5/(L5+M5))*I5</f>
        <v>30</v>
      </c>
      <c r="Q5" s="67">
        <f t="shared" ref="Q5:Q68" si="3">I5-P5</f>
        <v>0</v>
      </c>
      <c r="R5" s="68">
        <f>(L5+M5+(PV('NG AC'!$B$1,GreenMotor!H5,GreenMotor!K5)*-1)+GreenMotor!J5)/GreenMotor!E5</f>
        <v>1.772456888980245</v>
      </c>
      <c r="S5" s="68">
        <f t="shared" ref="S5:S68" si="4">((L5+M5)/1.1)/I5</f>
        <v>7.1972491855561458</v>
      </c>
      <c r="T5" s="69">
        <f t="shared" ref="T5:T68" si="5">F5*B5</f>
        <v>601</v>
      </c>
      <c r="U5" s="68">
        <f t="shared" ref="U5:U68" si="6">G5*B5</f>
        <v>0</v>
      </c>
      <c r="V5" s="68">
        <f t="shared" ref="V5:V68" si="7">L5*B5</f>
        <v>237.50922312335283</v>
      </c>
      <c r="W5" s="68">
        <f t="shared" ref="W5:W68" si="8">M5*B5</f>
        <v>0</v>
      </c>
      <c r="X5" s="67">
        <f t="shared" ref="X5:X68" si="9">B5*N5</f>
        <v>134</v>
      </c>
      <c r="Y5" s="67">
        <f t="shared" ref="Y5:Y68" si="10">O5*B5</f>
        <v>0</v>
      </c>
      <c r="Z5" s="67">
        <f t="shared" ref="Z5:Z68" si="11">B5*P5</f>
        <v>30</v>
      </c>
      <c r="AA5" s="67">
        <f t="shared" ref="AA5:AA68" si="12">B5*Q5</f>
        <v>0</v>
      </c>
      <c r="AB5" s="63">
        <v>0</v>
      </c>
      <c r="AC5" s="67">
        <f t="shared" ref="AC5:AC68" si="13">AB5*(L5/(L5+M5))</f>
        <v>0</v>
      </c>
      <c r="AD5" s="67">
        <f t="shared" ref="AD5:AD68" si="14">AB5-AC5</f>
        <v>0</v>
      </c>
      <c r="AE5" s="67">
        <f t="shared" ref="AE5:AE68" si="15">J5*B5</f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AC'!$B$1,GreenMotor!H5,GreenMotor!K5)*GreenMotor!B5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368.22942181818178</v>
      </c>
      <c r="AL5" s="67">
        <f>B5*G5*H5*'Electric AC'!$BE$33</f>
        <v>0</v>
      </c>
      <c r="AM5" s="67">
        <f t="shared" ref="AM5:AN68" si="20">P5/F5</f>
        <v>4.9916805324459232E-2</v>
      </c>
      <c r="AN5" s="67" t="e">
        <f t="shared" si="20"/>
        <v>#DIV/0!</v>
      </c>
      <c r="AO5" s="82"/>
      <c r="AP5" s="82"/>
      <c r="AQ5" s="82"/>
      <c r="BC5" s="78" t="s">
        <v>13</v>
      </c>
    </row>
    <row r="6" spans="1:55" x14ac:dyDescent="0.25">
      <c r="A6" s="70" t="s">
        <v>732</v>
      </c>
      <c r="B6" s="62">
        <v>0</v>
      </c>
      <c r="C6" s="62" t="s">
        <v>26</v>
      </c>
      <c r="D6" s="62" t="s">
        <v>776</v>
      </c>
      <c r="E6" s="63">
        <v>150</v>
      </c>
      <c r="F6" s="62">
        <v>425</v>
      </c>
      <c r="G6" s="62">
        <v>0</v>
      </c>
      <c r="H6" s="62">
        <v>18</v>
      </c>
      <c r="I6" s="63">
        <v>40</v>
      </c>
      <c r="J6" s="63">
        <v>0</v>
      </c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399.90052660501118</v>
      </c>
      <c r="M6" s="66">
        <f>IF(D6="Annual",VLOOKUP(H6,'NG AC'!$E$4:$I$43,4)*GreenMotor!G6,IF(D6="Winter",VLOOKUP(GreenMotor!H6,'NG AC'!$E$3:$I$43,5)*GreenMotor!G6,IF(D6="NA",0,0)))</f>
        <v>0</v>
      </c>
      <c r="N6" s="67">
        <f t="shared" si="0"/>
        <v>150</v>
      </c>
      <c r="O6" s="67">
        <f t="shared" si="1"/>
        <v>0</v>
      </c>
      <c r="P6" s="67">
        <f t="shared" si="2"/>
        <v>40</v>
      </c>
      <c r="Q6" s="67">
        <f t="shared" si="3"/>
        <v>0</v>
      </c>
      <c r="R6" s="68">
        <f>(L6+M6+(PV('NG AC'!$B$1,GreenMotor!H6,GreenMotor!K6)*-1)+GreenMotor!J6)/GreenMotor!E6</f>
        <v>2.6660035107000746</v>
      </c>
      <c r="S6" s="68">
        <f t="shared" si="4"/>
        <v>9.0886483319320721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>
        <f t="shared" si="9"/>
        <v>0</v>
      </c>
      <c r="Y6" s="67">
        <f t="shared" si="10"/>
        <v>0</v>
      </c>
      <c r="Z6" s="67">
        <f t="shared" si="11"/>
        <v>0</v>
      </c>
      <c r="AA6" s="67">
        <f t="shared" si="12"/>
        <v>0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>
        <f t="shared" si="16"/>
        <v>0</v>
      </c>
      <c r="AG6" s="67">
        <f t="shared" si="17"/>
        <v>0</v>
      </c>
      <c r="AH6" s="66">
        <f>-PV('NG AC'!$B$1,GreenMotor!H6,GreenMotor!K6)*GreenMotor!B6</f>
        <v>0</v>
      </c>
      <c r="AI6" s="67">
        <f t="shared" si="18"/>
        <v>0</v>
      </c>
      <c r="AJ6" s="67">
        <f t="shared" si="19"/>
        <v>0</v>
      </c>
      <c r="AK6" s="66">
        <f>B6*F6*H6*'Electric AC'!$BE$1</f>
        <v>0</v>
      </c>
      <c r="AL6" s="67">
        <f>B6*G6*H6*'Electric AC'!$BE$33</f>
        <v>0</v>
      </c>
      <c r="AM6" s="67">
        <f t="shared" si="20"/>
        <v>9.4117647058823528E-2</v>
      </c>
      <c r="AN6" s="67" t="e">
        <f t="shared" si="20"/>
        <v>#DIV/0!</v>
      </c>
      <c r="AO6" s="82"/>
      <c r="AP6" s="82"/>
      <c r="AQ6" s="82"/>
      <c r="BC6" s="78" t="s">
        <v>14</v>
      </c>
    </row>
    <row r="7" spans="1:55" x14ac:dyDescent="0.25">
      <c r="A7" s="70" t="s">
        <v>733</v>
      </c>
      <c r="B7" s="62">
        <v>1</v>
      </c>
      <c r="C7" s="62" t="s">
        <v>26</v>
      </c>
      <c r="D7" s="62" t="s">
        <v>776</v>
      </c>
      <c r="E7" s="63">
        <v>150</v>
      </c>
      <c r="F7" s="62">
        <v>804</v>
      </c>
      <c r="G7" s="62">
        <v>0</v>
      </c>
      <c r="H7" s="62">
        <v>8</v>
      </c>
      <c r="I7" s="63">
        <v>40</v>
      </c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317.73280431144042</v>
      </c>
      <c r="M7" s="66">
        <f>IF(D7="Annual",VLOOKUP(H7,'NG AC'!$E$4:$I$43,4)*GreenMotor!G7,IF(D7="Winter",VLOOKUP(GreenMotor!H7,'NG AC'!$E$3:$I$43,5)*GreenMotor!G7,IF(D7="NA",0,0)))</f>
        <v>0</v>
      </c>
      <c r="N7" s="67">
        <f t="shared" si="0"/>
        <v>150</v>
      </c>
      <c r="O7" s="67">
        <f t="shared" si="1"/>
        <v>0</v>
      </c>
      <c r="P7" s="67">
        <f t="shared" si="2"/>
        <v>40</v>
      </c>
      <c r="Q7" s="67">
        <f t="shared" si="3"/>
        <v>0</v>
      </c>
      <c r="R7" s="68">
        <f>(L7+M7+(PV('NG AC'!$B$1,GreenMotor!H7,GreenMotor!K7)*-1)+GreenMotor!J7)/GreenMotor!E7</f>
        <v>2.1182186954096029</v>
      </c>
      <c r="S7" s="68">
        <f t="shared" si="4"/>
        <v>7.221200097987281</v>
      </c>
      <c r="T7" s="69">
        <f t="shared" si="5"/>
        <v>804</v>
      </c>
      <c r="U7" s="68">
        <f t="shared" si="6"/>
        <v>0</v>
      </c>
      <c r="V7" s="68">
        <f t="shared" si="7"/>
        <v>317.73280431144042</v>
      </c>
      <c r="W7" s="68">
        <f t="shared" si="8"/>
        <v>0</v>
      </c>
      <c r="X7" s="67">
        <f t="shared" si="9"/>
        <v>150</v>
      </c>
      <c r="Y7" s="67">
        <f t="shared" si="10"/>
        <v>0</v>
      </c>
      <c r="Z7" s="67">
        <f t="shared" si="11"/>
        <v>40</v>
      </c>
      <c r="AA7" s="67">
        <f t="shared" si="12"/>
        <v>0</v>
      </c>
      <c r="AB7" s="63">
        <v>0</v>
      </c>
      <c r="AC7" s="67">
        <f t="shared" si="13"/>
        <v>0</v>
      </c>
      <c r="AD7" s="67">
        <f t="shared" si="14"/>
        <v>0</v>
      </c>
      <c r="AE7" s="67">
        <f t="shared" si="15"/>
        <v>0</v>
      </c>
      <c r="AF7" s="67">
        <f t="shared" si="16"/>
        <v>0</v>
      </c>
      <c r="AG7" s="67">
        <f t="shared" si="17"/>
        <v>0</v>
      </c>
      <c r="AH7" s="66">
        <f>-PV('NG AC'!$B$1,GreenMotor!H7,GreenMotor!K7)*GreenMotor!B7</f>
        <v>0</v>
      </c>
      <c r="AI7" s="67">
        <f t="shared" si="18"/>
        <v>0</v>
      </c>
      <c r="AJ7" s="67">
        <f t="shared" si="19"/>
        <v>0</v>
      </c>
      <c r="AK7" s="66">
        <f>B7*F7*H7*'Electric AC'!$BE$1</f>
        <v>492.60641454545447</v>
      </c>
      <c r="AL7" s="67">
        <f>B7*G7*H7*'Electric AC'!$BE$33</f>
        <v>0</v>
      </c>
      <c r="AM7" s="67">
        <f t="shared" si="20"/>
        <v>4.975124378109453E-2</v>
      </c>
      <c r="AN7" s="67" t="e">
        <f t="shared" si="20"/>
        <v>#DIV/0!</v>
      </c>
      <c r="AO7" s="82"/>
      <c r="AP7" s="82"/>
      <c r="AQ7" s="82"/>
      <c r="BC7" s="78" t="s">
        <v>15</v>
      </c>
    </row>
    <row r="8" spans="1:55" x14ac:dyDescent="0.25">
      <c r="A8" s="70" t="s">
        <v>734</v>
      </c>
      <c r="B8" s="62">
        <v>0</v>
      </c>
      <c r="C8" s="62" t="s">
        <v>26</v>
      </c>
      <c r="D8" s="62" t="s">
        <v>776</v>
      </c>
      <c r="E8" s="63">
        <v>171</v>
      </c>
      <c r="F8" s="62">
        <v>595</v>
      </c>
      <c r="G8" s="62">
        <v>0</v>
      </c>
      <c r="H8" s="62">
        <v>17</v>
      </c>
      <c r="I8" s="63">
        <v>50</v>
      </c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529.56813503072647</v>
      </c>
      <c r="M8" s="66">
        <f>IF(D8="Annual",VLOOKUP(H8,'NG AC'!$E$4:$I$43,4)*GreenMotor!G8,IF(D8="Winter",VLOOKUP(GreenMotor!H8,'NG AC'!$E$3:$I$43,5)*GreenMotor!G8,IF(D8="NA",0,0)))</f>
        <v>0</v>
      </c>
      <c r="N8" s="67">
        <f t="shared" si="0"/>
        <v>171</v>
      </c>
      <c r="O8" s="67">
        <f t="shared" si="1"/>
        <v>0</v>
      </c>
      <c r="P8" s="67">
        <f t="shared" si="2"/>
        <v>50</v>
      </c>
      <c r="Q8" s="67">
        <f t="shared" si="3"/>
        <v>0</v>
      </c>
      <c r="R8" s="68">
        <f>(L8+M8+(PV('NG AC'!$B$1,GreenMotor!H8,GreenMotor!K8)*-1)+GreenMotor!J8)/GreenMotor!E8</f>
        <v>3.0968896785422602</v>
      </c>
      <c r="S8" s="68">
        <f t="shared" si="4"/>
        <v>9.6285115460132076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>
        <f t="shared" si="9"/>
        <v>0</v>
      </c>
      <c r="Y8" s="67">
        <f t="shared" si="10"/>
        <v>0</v>
      </c>
      <c r="Z8" s="67">
        <f t="shared" si="11"/>
        <v>0</v>
      </c>
      <c r="AA8" s="67">
        <f t="shared" si="12"/>
        <v>0</v>
      </c>
      <c r="AB8" s="63">
        <v>0</v>
      </c>
      <c r="AC8" s="67">
        <f t="shared" si="13"/>
        <v>0</v>
      </c>
      <c r="AD8" s="67">
        <f t="shared" si="14"/>
        <v>0</v>
      </c>
      <c r="AE8" s="67">
        <f t="shared" si="15"/>
        <v>0</v>
      </c>
      <c r="AF8" s="67">
        <f t="shared" si="16"/>
        <v>0</v>
      </c>
      <c r="AG8" s="67">
        <f t="shared" si="17"/>
        <v>0</v>
      </c>
      <c r="AH8" s="66">
        <f>-PV('NG AC'!$B$1,GreenMotor!H8,GreenMotor!K8)*GreenMotor!B8</f>
        <v>0</v>
      </c>
      <c r="AI8" s="67">
        <f t="shared" si="18"/>
        <v>0</v>
      </c>
      <c r="AJ8" s="67">
        <f t="shared" si="19"/>
        <v>0</v>
      </c>
      <c r="AK8" s="66">
        <f>B8*F8*H8*'Electric AC'!$BE$1</f>
        <v>0</v>
      </c>
      <c r="AL8" s="67">
        <f>B8*G8*H8*'Electric AC'!$BE$33</f>
        <v>0</v>
      </c>
      <c r="AM8" s="67">
        <f t="shared" si="20"/>
        <v>8.4033613445378158E-2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62" t="s">
        <v>735</v>
      </c>
      <c r="B9" s="62">
        <v>1</v>
      </c>
      <c r="C9" s="62" t="s">
        <v>26</v>
      </c>
      <c r="D9" s="62" t="s">
        <v>776</v>
      </c>
      <c r="E9" s="63">
        <v>171</v>
      </c>
      <c r="F9" s="62">
        <v>1052</v>
      </c>
      <c r="G9" s="62">
        <v>0</v>
      </c>
      <c r="H9" s="62">
        <v>8</v>
      </c>
      <c r="I9" s="63">
        <v>50</v>
      </c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415.7399379796459</v>
      </c>
      <c r="M9" s="66">
        <f>IF(D9="Annual",VLOOKUP(H9,'NG AC'!$E$4:$I$43,4)*GreenMotor!G9,IF(D9="Winter",VLOOKUP(GreenMotor!H9,'NG AC'!$E$3:$I$43,5)*GreenMotor!G9,IF(D9="NA",0,0)))</f>
        <v>0</v>
      </c>
      <c r="N9" s="67">
        <f t="shared" si="0"/>
        <v>171</v>
      </c>
      <c r="O9" s="67">
        <f t="shared" si="1"/>
        <v>0</v>
      </c>
      <c r="P9" s="67">
        <f t="shared" si="2"/>
        <v>50</v>
      </c>
      <c r="Q9" s="67">
        <f t="shared" si="3"/>
        <v>0</v>
      </c>
      <c r="R9" s="68">
        <f>(L9+M9+(PV('NG AC'!$B$1,GreenMotor!H9,GreenMotor!K9)*-1)+GreenMotor!J9)/GreenMotor!E9</f>
        <v>2.4312277074833095</v>
      </c>
      <c r="S9" s="68">
        <f t="shared" si="4"/>
        <v>7.5589079632662894</v>
      </c>
      <c r="T9" s="69">
        <f t="shared" si="5"/>
        <v>1052</v>
      </c>
      <c r="U9" s="68">
        <f t="shared" si="6"/>
        <v>0</v>
      </c>
      <c r="V9" s="68">
        <f t="shared" si="7"/>
        <v>415.7399379796459</v>
      </c>
      <c r="W9" s="68">
        <f t="shared" si="8"/>
        <v>0</v>
      </c>
      <c r="X9" s="67">
        <f t="shared" si="9"/>
        <v>171</v>
      </c>
      <c r="Y9" s="67">
        <f t="shared" si="10"/>
        <v>0</v>
      </c>
      <c r="Z9" s="67">
        <f t="shared" si="11"/>
        <v>50</v>
      </c>
      <c r="AA9" s="67">
        <f t="shared" si="12"/>
        <v>0</v>
      </c>
      <c r="AB9" s="63">
        <v>0</v>
      </c>
      <c r="AC9" s="67">
        <f t="shared" si="13"/>
        <v>0</v>
      </c>
      <c r="AD9" s="67">
        <f t="shared" si="14"/>
        <v>0</v>
      </c>
      <c r="AE9" s="67">
        <f t="shared" si="15"/>
        <v>0</v>
      </c>
      <c r="AF9" s="67">
        <f t="shared" si="16"/>
        <v>0</v>
      </c>
      <c r="AG9" s="67">
        <f t="shared" si="17"/>
        <v>0</v>
      </c>
      <c r="AH9" s="66">
        <f>-PV('NG AC'!$B$1,GreenMotor!H9,GreenMotor!K9)*GreenMotor!B9</f>
        <v>0</v>
      </c>
      <c r="AI9" s="67">
        <f t="shared" si="18"/>
        <v>0</v>
      </c>
      <c r="AJ9" s="67">
        <f t="shared" si="19"/>
        <v>0</v>
      </c>
      <c r="AK9" s="66">
        <f>B9*F9*H9*'Electric AC'!$BE$1</f>
        <v>644.55466181818178</v>
      </c>
      <c r="AL9" s="67">
        <f>B9*G9*H9*'Electric AC'!$BE$33</f>
        <v>0</v>
      </c>
      <c r="AM9" s="67">
        <f t="shared" si="20"/>
        <v>4.7528517110266157E-2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62" t="s">
        <v>736</v>
      </c>
      <c r="B10" s="62">
        <v>0</v>
      </c>
      <c r="C10" s="62" t="s">
        <v>26</v>
      </c>
      <c r="D10" s="62" t="s">
        <v>776</v>
      </c>
      <c r="E10" s="63">
        <v>188</v>
      </c>
      <c r="F10" s="62">
        <v>640</v>
      </c>
      <c r="G10" s="62">
        <v>0</v>
      </c>
      <c r="H10" s="62">
        <v>17</v>
      </c>
      <c r="I10" s="63">
        <v>60</v>
      </c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569.61950658767216</v>
      </c>
      <c r="M10" s="66">
        <f>IF(D10="Annual",VLOOKUP(H10,'NG AC'!$E$4:$I$43,4)*GreenMotor!G10,IF(D10="Winter",VLOOKUP(GreenMotor!H10,'NG AC'!$E$3:$I$43,5)*GreenMotor!G10,IF(D10="NA",0,0)))</f>
        <v>0</v>
      </c>
      <c r="N10" s="67">
        <f t="shared" si="0"/>
        <v>188</v>
      </c>
      <c r="O10" s="67">
        <f t="shared" si="1"/>
        <v>0</v>
      </c>
      <c r="P10" s="67">
        <f t="shared" si="2"/>
        <v>60</v>
      </c>
      <c r="Q10" s="67">
        <f t="shared" si="3"/>
        <v>0</v>
      </c>
      <c r="R10" s="68">
        <f>(L10+M10+(PV('NG AC'!$B$1,GreenMotor!H10,GreenMotor!K10)*-1)+GreenMotor!J10)/GreenMotor!E10</f>
        <v>3.0298909924876178</v>
      </c>
      <c r="S10" s="68">
        <f t="shared" si="4"/>
        <v>8.6305985846616995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>
        <f t="shared" si="9"/>
        <v>0</v>
      </c>
      <c r="Y10" s="67">
        <f t="shared" si="10"/>
        <v>0</v>
      </c>
      <c r="Z10" s="67">
        <f t="shared" si="11"/>
        <v>0</v>
      </c>
      <c r="AA10" s="67">
        <f t="shared" si="12"/>
        <v>0</v>
      </c>
      <c r="AB10" s="63">
        <v>0</v>
      </c>
      <c r="AC10" s="67">
        <f t="shared" si="13"/>
        <v>0</v>
      </c>
      <c r="AD10" s="67">
        <f t="shared" si="14"/>
        <v>0</v>
      </c>
      <c r="AE10" s="67">
        <f t="shared" si="15"/>
        <v>0</v>
      </c>
      <c r="AF10" s="67">
        <f t="shared" si="16"/>
        <v>0</v>
      </c>
      <c r="AG10" s="67">
        <f t="shared" si="17"/>
        <v>0</v>
      </c>
      <c r="AH10" s="66">
        <f>-PV('NG AC'!$B$1,GreenMotor!H10,GreenMotor!K10)*GreenMotor!B10</f>
        <v>0</v>
      </c>
      <c r="AI10" s="67">
        <f t="shared" si="18"/>
        <v>0</v>
      </c>
      <c r="AJ10" s="67">
        <f t="shared" si="19"/>
        <v>0</v>
      </c>
      <c r="AK10" s="66">
        <f>B10*F10*H10*'Electric AC'!$BE$1</f>
        <v>0</v>
      </c>
      <c r="AL10" s="67">
        <f>B10*G10*H10*'Electric AC'!$BE$33</f>
        <v>0</v>
      </c>
      <c r="AM10" s="67">
        <f>P10/F10</f>
        <v>9.375E-2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 t="s">
        <v>737</v>
      </c>
      <c r="B11" s="62">
        <v>1</v>
      </c>
      <c r="C11" s="62" t="s">
        <v>26</v>
      </c>
      <c r="D11" s="62" t="s">
        <v>776</v>
      </c>
      <c r="E11" s="63">
        <v>188</v>
      </c>
      <c r="F11" s="62">
        <v>1133</v>
      </c>
      <c r="G11" s="62">
        <v>0</v>
      </c>
      <c r="H11" s="62">
        <v>8</v>
      </c>
      <c r="I11" s="63">
        <v>60</v>
      </c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447.75033244385816</v>
      </c>
      <c r="M11" s="66">
        <f>IF(D11="Annual",VLOOKUP(H11,'NG AC'!$E$4:$I$43,4)*GreenMotor!G11,IF(D11="Winter",VLOOKUP(GreenMotor!H11,'NG AC'!$E$3:$I$43,5)*GreenMotor!G11,IF(D11="NA",0,0)))</f>
        <v>0</v>
      </c>
      <c r="N11" s="67">
        <f t="shared" si="0"/>
        <v>188</v>
      </c>
      <c r="O11" s="67">
        <f t="shared" si="1"/>
        <v>0</v>
      </c>
      <c r="P11" s="67">
        <f t="shared" si="2"/>
        <v>60</v>
      </c>
      <c r="Q11" s="67">
        <f t="shared" si="3"/>
        <v>0</v>
      </c>
      <c r="R11" s="68">
        <f>(L11+M11+(PV('NG AC'!$B$1,GreenMotor!H11,GreenMotor!K11)*-1)+GreenMotor!J11)/GreenMotor!E11</f>
        <v>2.3816507044886071</v>
      </c>
      <c r="S11" s="68">
        <f t="shared" si="4"/>
        <v>6.7840959461190629</v>
      </c>
      <c r="T11" s="69">
        <f t="shared" si="5"/>
        <v>1133</v>
      </c>
      <c r="U11" s="68">
        <f t="shared" si="6"/>
        <v>0</v>
      </c>
      <c r="V11" s="68">
        <f t="shared" si="7"/>
        <v>447.75033244385816</v>
      </c>
      <c r="W11" s="68">
        <f t="shared" si="8"/>
        <v>0</v>
      </c>
      <c r="X11" s="67">
        <f t="shared" si="9"/>
        <v>188</v>
      </c>
      <c r="Y11" s="67">
        <f t="shared" si="10"/>
        <v>0</v>
      </c>
      <c r="Z11" s="67">
        <f t="shared" si="11"/>
        <v>60</v>
      </c>
      <c r="AA11" s="67">
        <f t="shared" si="12"/>
        <v>0</v>
      </c>
      <c r="AB11" s="63">
        <v>0</v>
      </c>
      <c r="AC11" s="67">
        <f t="shared" si="13"/>
        <v>0</v>
      </c>
      <c r="AD11" s="67">
        <f t="shared" si="14"/>
        <v>0</v>
      </c>
      <c r="AE11" s="67">
        <f t="shared" si="15"/>
        <v>0</v>
      </c>
      <c r="AF11" s="67">
        <f t="shared" si="16"/>
        <v>0</v>
      </c>
      <c r="AG11" s="67">
        <f t="shared" si="17"/>
        <v>0</v>
      </c>
      <c r="AH11" s="66">
        <f>-PV('NG AC'!$B$1,GreenMotor!H11,GreenMotor!K11)*GreenMotor!B11</f>
        <v>0</v>
      </c>
      <c r="AI11" s="67">
        <f t="shared" si="18"/>
        <v>0</v>
      </c>
      <c r="AJ11" s="67">
        <f t="shared" si="19"/>
        <v>0</v>
      </c>
      <c r="AK11" s="66">
        <f>B11*F11*H11*'Electric AC'!$BE$1</f>
        <v>694.18291999999997</v>
      </c>
      <c r="AL11" s="67">
        <f>B11*G11*H11*'Electric AC'!$BE$33</f>
        <v>0</v>
      </c>
      <c r="AM11" s="67">
        <f>P11/F11</f>
        <v>5.2956751985878202E-2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 t="s">
        <v>738</v>
      </c>
      <c r="B12" s="62">
        <v>0</v>
      </c>
      <c r="C12" s="62" t="s">
        <v>26</v>
      </c>
      <c r="D12" s="62" t="s">
        <v>776</v>
      </c>
      <c r="E12" s="63">
        <v>230</v>
      </c>
      <c r="F12" s="62">
        <v>746</v>
      </c>
      <c r="G12" s="62">
        <v>0</v>
      </c>
      <c r="H12" s="62">
        <v>17</v>
      </c>
      <c r="I12" s="63">
        <v>80</v>
      </c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663.9627373662554</v>
      </c>
      <c r="M12" s="66">
        <f>IF(D12="Annual",VLOOKUP(H12,'NG AC'!$E$4:$I$43,4)*GreenMotor!G12,IF(D12="Winter",VLOOKUP(GreenMotor!H12,'NG AC'!$E$3:$I$43,5)*GreenMotor!G12,IF(D12="NA",0,0)))</f>
        <v>0</v>
      </c>
      <c r="N12" s="67">
        <f t="shared" si="0"/>
        <v>230</v>
      </c>
      <c r="O12" s="67">
        <f t="shared" si="1"/>
        <v>0</v>
      </c>
      <c r="P12" s="67">
        <f t="shared" si="2"/>
        <v>80</v>
      </c>
      <c r="Q12" s="67">
        <f t="shared" si="3"/>
        <v>0</v>
      </c>
      <c r="R12" s="68">
        <f>(L12+M12+(PV('NG AC'!$B$1,GreenMotor!H12,GreenMotor!K12)*-1)+GreenMotor!J12)/GreenMotor!E12</f>
        <v>2.886794510288067</v>
      </c>
      <c r="S12" s="68">
        <f t="shared" si="4"/>
        <v>7.5450311064347204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>
        <f t="shared" si="9"/>
        <v>0</v>
      </c>
      <c r="Y12" s="67">
        <f t="shared" si="10"/>
        <v>0</v>
      </c>
      <c r="Z12" s="67">
        <f t="shared" si="11"/>
        <v>0</v>
      </c>
      <c r="AA12" s="67">
        <f t="shared" si="12"/>
        <v>0</v>
      </c>
      <c r="AB12" s="63">
        <v>0</v>
      </c>
      <c r="AC12" s="67">
        <f t="shared" si="13"/>
        <v>0</v>
      </c>
      <c r="AD12" s="67">
        <f t="shared" si="14"/>
        <v>0</v>
      </c>
      <c r="AE12" s="67">
        <f t="shared" si="15"/>
        <v>0</v>
      </c>
      <c r="AF12" s="67">
        <f t="shared" si="16"/>
        <v>0</v>
      </c>
      <c r="AG12" s="67">
        <f t="shared" si="17"/>
        <v>0</v>
      </c>
      <c r="AH12" s="66">
        <f>-PV('NG AC'!$B$1,GreenMotor!H12,GreenMotor!K12)*GreenMotor!B12</f>
        <v>0</v>
      </c>
      <c r="AI12" s="67">
        <f t="shared" si="18"/>
        <v>0</v>
      </c>
      <c r="AJ12" s="67">
        <f t="shared" si="19"/>
        <v>0</v>
      </c>
      <c r="AK12" s="66">
        <f>B12*F12*H12*'Electric AC'!$BE$1</f>
        <v>0</v>
      </c>
      <c r="AL12" s="67">
        <f>B12*G12*H12*'Electric AC'!$BE$33</f>
        <v>0</v>
      </c>
      <c r="AM12" s="67">
        <f t="shared" si="20"/>
        <v>0.10723860589812333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62" t="s">
        <v>739</v>
      </c>
      <c r="B13" s="62">
        <v>1</v>
      </c>
      <c r="C13" s="62" t="s">
        <v>26</v>
      </c>
      <c r="D13" s="62" t="s">
        <v>776</v>
      </c>
      <c r="E13" s="63">
        <v>230</v>
      </c>
      <c r="F13" s="62">
        <v>1319</v>
      </c>
      <c r="G13" s="62">
        <v>0</v>
      </c>
      <c r="H13" s="62">
        <v>8</v>
      </c>
      <c r="I13" s="63">
        <v>80</v>
      </c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521.2556826950123</v>
      </c>
      <c r="M13" s="66">
        <f>IF(D13="Annual",VLOOKUP(H13,'NG AC'!$E$4:$I$43,4)*GreenMotor!G13,IF(D13="Winter",VLOOKUP(GreenMotor!H13,'NG AC'!$E$3:$I$43,5)*GreenMotor!G13,IF(D13="NA",0,0)))</f>
        <v>0</v>
      </c>
      <c r="N13" s="67">
        <f t="shared" si="0"/>
        <v>230</v>
      </c>
      <c r="O13" s="67">
        <f t="shared" si="1"/>
        <v>0</v>
      </c>
      <c r="P13" s="67">
        <f t="shared" si="2"/>
        <v>80</v>
      </c>
      <c r="Q13" s="67">
        <f t="shared" si="3"/>
        <v>0</v>
      </c>
      <c r="R13" s="68">
        <f>(L13+M13+(PV('NG AC'!$B$1,GreenMotor!H13,GreenMotor!K13)*-1)+GreenMotor!J13)/GreenMotor!E13</f>
        <v>2.2663290551957056</v>
      </c>
      <c r="S13" s="68">
        <f t="shared" si="4"/>
        <v>5.9233600306251386</v>
      </c>
      <c r="T13" s="69">
        <f t="shared" si="5"/>
        <v>1319</v>
      </c>
      <c r="U13" s="68">
        <f t="shared" si="6"/>
        <v>0</v>
      </c>
      <c r="V13" s="68">
        <f t="shared" si="7"/>
        <v>521.2556826950123</v>
      </c>
      <c r="W13" s="68">
        <f t="shared" si="8"/>
        <v>0</v>
      </c>
      <c r="X13" s="67">
        <f t="shared" si="9"/>
        <v>230</v>
      </c>
      <c r="Y13" s="67">
        <f t="shared" si="10"/>
        <v>0</v>
      </c>
      <c r="Z13" s="67">
        <f t="shared" si="11"/>
        <v>80</v>
      </c>
      <c r="AA13" s="67">
        <f t="shared" si="12"/>
        <v>0</v>
      </c>
      <c r="AB13" s="63">
        <v>0</v>
      </c>
      <c r="AC13" s="67">
        <f t="shared" si="13"/>
        <v>0</v>
      </c>
      <c r="AD13" s="67">
        <f t="shared" si="14"/>
        <v>0</v>
      </c>
      <c r="AE13" s="67">
        <f t="shared" si="15"/>
        <v>0</v>
      </c>
      <c r="AF13" s="67">
        <f t="shared" si="16"/>
        <v>0</v>
      </c>
      <c r="AG13" s="67">
        <f t="shared" si="17"/>
        <v>0</v>
      </c>
      <c r="AH13" s="66">
        <f>-PV('NG AC'!$B$1,GreenMotor!H13,GreenMotor!K13)*GreenMotor!B13</f>
        <v>0</v>
      </c>
      <c r="AI13" s="67">
        <f t="shared" si="18"/>
        <v>0</v>
      </c>
      <c r="AJ13" s="67">
        <f t="shared" si="19"/>
        <v>0</v>
      </c>
      <c r="AK13" s="66">
        <f>B13*F13*H13*'Electric AC'!$BE$1</f>
        <v>808.14410545454541</v>
      </c>
      <c r="AL13" s="67">
        <f>B13*G13*H13*'Electric AC'!$BE$33</f>
        <v>0</v>
      </c>
      <c r="AM13" s="67">
        <f t="shared" si="20"/>
        <v>6.0652009097801364E-2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62" t="s">
        <v>740</v>
      </c>
      <c r="B14" s="62">
        <v>0</v>
      </c>
      <c r="C14" s="62" t="s">
        <v>26</v>
      </c>
      <c r="D14" s="62" t="s">
        <v>776</v>
      </c>
      <c r="E14" s="63">
        <v>254</v>
      </c>
      <c r="F14" s="62">
        <v>802</v>
      </c>
      <c r="G14" s="62">
        <v>0</v>
      </c>
      <c r="H14" s="62">
        <v>17</v>
      </c>
      <c r="I14" s="63">
        <v>100</v>
      </c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713.80444419267667</v>
      </c>
      <c r="M14" s="66">
        <f>IF(D14="Annual",VLOOKUP(H14,'NG AC'!$E$4:$I$43,4)*GreenMotor!G14,IF(D14="Winter",VLOOKUP(GreenMotor!H14,'NG AC'!$E$3:$I$43,5)*GreenMotor!G14,IF(D14="NA",0,0)))</f>
        <v>0</v>
      </c>
      <c r="N14" s="67">
        <f t="shared" si="0"/>
        <v>254</v>
      </c>
      <c r="O14" s="67">
        <f t="shared" si="1"/>
        <v>0</v>
      </c>
      <c r="P14" s="67">
        <f t="shared" si="2"/>
        <v>100</v>
      </c>
      <c r="Q14" s="67">
        <f t="shared" si="3"/>
        <v>0</v>
      </c>
      <c r="R14" s="68">
        <f>(L14+M14+(PV('NG AC'!$B$1,GreenMotor!H14,GreenMotor!K14)*-1)+GreenMotor!J14)/GreenMotor!E14</f>
        <v>2.8102537172940028</v>
      </c>
      <c r="S14" s="68">
        <f t="shared" si="4"/>
        <v>6.4891313108425148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>
        <f t="shared" si="9"/>
        <v>0</v>
      </c>
      <c r="Y14" s="67">
        <f t="shared" si="10"/>
        <v>0</v>
      </c>
      <c r="Z14" s="67">
        <f t="shared" si="11"/>
        <v>0</v>
      </c>
      <c r="AA14" s="67">
        <f t="shared" si="12"/>
        <v>0</v>
      </c>
      <c r="AB14" s="63">
        <v>0</v>
      </c>
      <c r="AC14" s="67">
        <f t="shared" si="13"/>
        <v>0</v>
      </c>
      <c r="AD14" s="67">
        <f t="shared" si="14"/>
        <v>0</v>
      </c>
      <c r="AE14" s="67">
        <f t="shared" si="15"/>
        <v>0</v>
      </c>
      <c r="AF14" s="67">
        <f t="shared" si="16"/>
        <v>0</v>
      </c>
      <c r="AG14" s="67">
        <f t="shared" si="17"/>
        <v>0</v>
      </c>
      <c r="AH14" s="66">
        <f>-PV('NG AC'!$B$1,GreenMotor!H14,GreenMotor!K14)*GreenMotor!B14</f>
        <v>0</v>
      </c>
      <c r="AI14" s="67">
        <f t="shared" si="18"/>
        <v>0</v>
      </c>
      <c r="AJ14" s="67">
        <f t="shared" si="19"/>
        <v>0</v>
      </c>
      <c r="AK14" s="66">
        <f>B14*F14*H14*'Electric AC'!$BE$1</f>
        <v>0</v>
      </c>
      <c r="AL14" s="67">
        <f>B14*G14*H14*'Electric AC'!$BE$33</f>
        <v>0</v>
      </c>
      <c r="AM14" s="67">
        <f t="shared" si="20"/>
        <v>0.12468827930174564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62" t="s">
        <v>741</v>
      </c>
      <c r="B15" s="62">
        <v>0.1</v>
      </c>
      <c r="C15" s="62" t="s">
        <v>26</v>
      </c>
      <c r="D15" s="62" t="s">
        <v>776</v>
      </c>
      <c r="E15" s="63">
        <v>254</v>
      </c>
      <c r="F15" s="62">
        <v>1418</v>
      </c>
      <c r="G15" s="62">
        <v>0</v>
      </c>
      <c r="H15" s="62">
        <v>8</v>
      </c>
      <c r="I15" s="63">
        <v>100</v>
      </c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560.37949815127172</v>
      </c>
      <c r="M15" s="66">
        <f>IF(D15="Annual",VLOOKUP(H15,'NG AC'!$E$4:$I$43,4)*GreenMotor!G15,IF(D15="Winter",VLOOKUP(GreenMotor!H15,'NG AC'!$E$3:$I$43,5)*GreenMotor!G15,IF(D15="NA",0,0)))</f>
        <v>0</v>
      </c>
      <c r="N15" s="67">
        <f t="shared" si="0"/>
        <v>254</v>
      </c>
      <c r="O15" s="67">
        <f t="shared" si="1"/>
        <v>0</v>
      </c>
      <c r="P15" s="67">
        <f t="shared" si="2"/>
        <v>100</v>
      </c>
      <c r="Q15" s="67">
        <f t="shared" si="3"/>
        <v>0</v>
      </c>
      <c r="R15" s="68">
        <f>(L15+M15+(PV('NG AC'!$B$1,GreenMotor!H15,GreenMotor!K15)*-1)+GreenMotor!J15)/GreenMotor!E15</f>
        <v>2.2062184966585501</v>
      </c>
      <c r="S15" s="68">
        <f t="shared" si="4"/>
        <v>5.0943590741024698</v>
      </c>
      <c r="T15" s="69">
        <f t="shared" si="5"/>
        <v>141.80000000000001</v>
      </c>
      <c r="U15" s="68">
        <f t="shared" si="6"/>
        <v>0</v>
      </c>
      <c r="V15" s="68">
        <f t="shared" si="7"/>
        <v>56.037949815127178</v>
      </c>
      <c r="W15" s="68">
        <f t="shared" si="8"/>
        <v>0</v>
      </c>
      <c r="X15" s="67">
        <f t="shared" si="9"/>
        <v>25.400000000000002</v>
      </c>
      <c r="Y15" s="67">
        <f t="shared" si="10"/>
        <v>0</v>
      </c>
      <c r="Z15" s="67">
        <f t="shared" si="11"/>
        <v>10</v>
      </c>
      <c r="AA15" s="67">
        <f t="shared" si="12"/>
        <v>0</v>
      </c>
      <c r="AB15" s="63">
        <v>0</v>
      </c>
      <c r="AC15" s="67">
        <f t="shared" si="13"/>
        <v>0</v>
      </c>
      <c r="AD15" s="67">
        <f t="shared" si="14"/>
        <v>0</v>
      </c>
      <c r="AE15" s="67">
        <f t="shared" si="15"/>
        <v>0</v>
      </c>
      <c r="AF15" s="67">
        <f t="shared" si="16"/>
        <v>0</v>
      </c>
      <c r="AG15" s="67">
        <f t="shared" si="17"/>
        <v>0</v>
      </c>
      <c r="AH15" s="66">
        <f>-PV('NG AC'!$B$1,GreenMotor!H15,GreenMotor!K15)*GreenMotor!B15</f>
        <v>0</v>
      </c>
      <c r="AI15" s="67">
        <f t="shared" si="18"/>
        <v>0</v>
      </c>
      <c r="AJ15" s="67">
        <f t="shared" si="19"/>
        <v>0</v>
      </c>
      <c r="AK15" s="66">
        <f>B15*F15*H15*'Electric AC'!$BE$1</f>
        <v>86.880086545454546</v>
      </c>
      <c r="AL15" s="67">
        <f>B15*G15*H15*'Electric AC'!$BE$33</f>
        <v>0</v>
      </c>
      <c r="AM15" s="67">
        <f t="shared" si="20"/>
        <v>7.0521861777150918E-2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62" t="s">
        <v>742</v>
      </c>
      <c r="B16" s="62">
        <v>0</v>
      </c>
      <c r="C16" s="62" t="s">
        <v>26</v>
      </c>
      <c r="D16" s="62" t="s">
        <v>776</v>
      </c>
      <c r="E16" s="63">
        <v>300</v>
      </c>
      <c r="F16" s="62">
        <v>765</v>
      </c>
      <c r="G16" s="62">
        <v>0</v>
      </c>
      <c r="H16" s="62">
        <v>20</v>
      </c>
      <c r="I16" s="63">
        <v>120</v>
      </c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794.62775909725065</v>
      </c>
      <c r="M16" s="66">
        <f>IF(D16="Annual",VLOOKUP(H16,'NG AC'!$E$4:$I$43,4)*GreenMotor!G16,IF(D16="Winter",VLOOKUP(GreenMotor!H16,'NG AC'!$E$3:$I$43,5)*GreenMotor!G16,IF(D16="NA",0,0)))</f>
        <v>0</v>
      </c>
      <c r="N16" s="67">
        <f t="shared" si="0"/>
        <v>300</v>
      </c>
      <c r="O16" s="67">
        <f t="shared" si="1"/>
        <v>0</v>
      </c>
      <c r="P16" s="67">
        <f t="shared" si="2"/>
        <v>120</v>
      </c>
      <c r="Q16" s="67">
        <f t="shared" si="3"/>
        <v>0</v>
      </c>
      <c r="R16" s="68">
        <f>(L16+M16+(PV('NG AC'!$B$1,GreenMotor!H16,GreenMotor!K16)*-1)+GreenMotor!J16)/GreenMotor!E16</f>
        <v>2.6487591969908353</v>
      </c>
      <c r="S16" s="68">
        <f t="shared" si="4"/>
        <v>6.0199072658882624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>
        <f t="shared" si="9"/>
        <v>0</v>
      </c>
      <c r="Y16" s="67">
        <f t="shared" si="10"/>
        <v>0</v>
      </c>
      <c r="Z16" s="67">
        <f t="shared" si="11"/>
        <v>0</v>
      </c>
      <c r="AA16" s="67">
        <f t="shared" si="12"/>
        <v>0</v>
      </c>
      <c r="AB16" s="63">
        <v>0</v>
      </c>
      <c r="AC16" s="67">
        <f t="shared" si="13"/>
        <v>0</v>
      </c>
      <c r="AD16" s="67">
        <f t="shared" si="14"/>
        <v>0</v>
      </c>
      <c r="AE16" s="67">
        <f t="shared" si="15"/>
        <v>0</v>
      </c>
      <c r="AF16" s="67">
        <f t="shared" si="16"/>
        <v>0</v>
      </c>
      <c r="AG16" s="67">
        <f t="shared" si="17"/>
        <v>0</v>
      </c>
      <c r="AH16" s="66">
        <f>-PV('NG AC'!$B$1,GreenMotor!H16,GreenMotor!K16)*GreenMotor!B16</f>
        <v>0</v>
      </c>
      <c r="AI16" s="67">
        <f t="shared" si="18"/>
        <v>0</v>
      </c>
      <c r="AJ16" s="67">
        <f t="shared" si="19"/>
        <v>0</v>
      </c>
      <c r="AK16" s="66">
        <f>B16*F16*H16*'Electric AC'!$BE$1</f>
        <v>0</v>
      </c>
      <c r="AL16" s="67">
        <f>B16*G16*H16*'Electric AC'!$BE$33</f>
        <v>0</v>
      </c>
      <c r="AM16" s="67">
        <f t="shared" si="20"/>
        <v>0.15686274509803921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62" t="s">
        <v>743</v>
      </c>
      <c r="B17" s="62">
        <v>0.1</v>
      </c>
      <c r="C17" s="62" t="s">
        <v>26</v>
      </c>
      <c r="D17" s="62" t="s">
        <v>776</v>
      </c>
      <c r="E17" s="63">
        <v>300</v>
      </c>
      <c r="F17" s="62">
        <v>1476</v>
      </c>
      <c r="G17" s="62">
        <v>0</v>
      </c>
      <c r="H17" s="62">
        <v>9</v>
      </c>
      <c r="I17" s="63">
        <v>120</v>
      </c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658.16188311361691</v>
      </c>
      <c r="M17" s="66">
        <f>IF(D17="Annual",VLOOKUP(H17,'NG AC'!$E$4:$I$43,4)*GreenMotor!G17,IF(D17="Winter",VLOOKUP(GreenMotor!H17,'NG AC'!$E$3:$I$43,5)*GreenMotor!G17,IF(D17="NA",0,0)))</f>
        <v>0</v>
      </c>
      <c r="N17" s="67">
        <f t="shared" si="0"/>
        <v>300</v>
      </c>
      <c r="O17" s="67">
        <f t="shared" si="1"/>
        <v>0</v>
      </c>
      <c r="P17" s="67">
        <f t="shared" si="2"/>
        <v>120</v>
      </c>
      <c r="Q17" s="67">
        <f t="shared" si="3"/>
        <v>0</v>
      </c>
      <c r="R17" s="68">
        <f>(L17+M17+(PV('NG AC'!$B$1,GreenMotor!H17,GreenMotor!K17)*-1)+GreenMotor!J17)/GreenMotor!E17</f>
        <v>2.1938729437120563</v>
      </c>
      <c r="S17" s="68">
        <f t="shared" si="4"/>
        <v>4.9860748720728543</v>
      </c>
      <c r="T17" s="69">
        <f t="shared" si="5"/>
        <v>147.6</v>
      </c>
      <c r="U17" s="68">
        <f t="shared" si="6"/>
        <v>0</v>
      </c>
      <c r="V17" s="68">
        <f t="shared" si="7"/>
        <v>65.816188311361699</v>
      </c>
      <c r="W17" s="68">
        <f t="shared" si="8"/>
        <v>0</v>
      </c>
      <c r="X17" s="67">
        <f t="shared" si="9"/>
        <v>30</v>
      </c>
      <c r="Y17" s="67">
        <f t="shared" si="10"/>
        <v>0</v>
      </c>
      <c r="Z17" s="67">
        <f t="shared" si="11"/>
        <v>12</v>
      </c>
      <c r="AA17" s="67">
        <f t="shared" si="12"/>
        <v>0</v>
      </c>
      <c r="AB17" s="63">
        <v>0</v>
      </c>
      <c r="AC17" s="67">
        <f t="shared" si="13"/>
        <v>0</v>
      </c>
      <c r="AD17" s="67">
        <f t="shared" si="14"/>
        <v>0</v>
      </c>
      <c r="AE17" s="67">
        <f t="shared" si="15"/>
        <v>0</v>
      </c>
      <c r="AF17" s="67">
        <f t="shared" si="16"/>
        <v>0</v>
      </c>
      <c r="AG17" s="67">
        <f t="shared" si="17"/>
        <v>0</v>
      </c>
      <c r="AH17" s="66">
        <f>-PV('NG AC'!$B$1,GreenMotor!H17,GreenMotor!K17)*GreenMotor!B17</f>
        <v>0</v>
      </c>
      <c r="AI17" s="67">
        <f t="shared" si="18"/>
        <v>0</v>
      </c>
      <c r="AJ17" s="67">
        <f t="shared" si="19"/>
        <v>0</v>
      </c>
      <c r="AK17" s="66">
        <f>B17*F17*H17*'Electric AC'!$BE$1</f>
        <v>101.73792927272726</v>
      </c>
      <c r="AL17" s="67">
        <f>B17*G17*H17*'Electric AC'!$BE$33</f>
        <v>0</v>
      </c>
      <c r="AM17" s="67">
        <f t="shared" si="20"/>
        <v>8.1300813008130079E-2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62" t="s">
        <v>744</v>
      </c>
      <c r="B18" s="62">
        <v>0</v>
      </c>
      <c r="C18" s="62" t="s">
        <v>26</v>
      </c>
      <c r="D18" s="62" t="s">
        <v>776</v>
      </c>
      <c r="E18" s="63">
        <v>324</v>
      </c>
      <c r="F18" s="62">
        <v>788</v>
      </c>
      <c r="G18" s="62">
        <v>0</v>
      </c>
      <c r="H18" s="62">
        <v>20</v>
      </c>
      <c r="I18" s="63">
        <v>150</v>
      </c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818.51852832501106</v>
      </c>
      <c r="M18" s="66">
        <f>IF(D18="Annual",VLOOKUP(H18,'NG AC'!$E$4:$I$43,4)*GreenMotor!G18,IF(D18="Winter",VLOOKUP(GreenMotor!H18,'NG AC'!$E$3:$I$43,5)*GreenMotor!G18,IF(D18="NA",0,0)))</f>
        <v>0</v>
      </c>
      <c r="N18" s="67">
        <f t="shared" si="0"/>
        <v>324</v>
      </c>
      <c r="O18" s="67">
        <f t="shared" si="1"/>
        <v>0</v>
      </c>
      <c r="P18" s="67">
        <f t="shared" si="2"/>
        <v>150</v>
      </c>
      <c r="Q18" s="67">
        <f t="shared" si="3"/>
        <v>0</v>
      </c>
      <c r="R18" s="68">
        <f>(L18+M18+(PV('NG AC'!$B$1,GreenMotor!H18,GreenMotor!K18)*-1)+GreenMotor!J18)/GreenMotor!E18</f>
        <v>2.5262917540895402</v>
      </c>
      <c r="S18" s="68">
        <f t="shared" si="4"/>
        <v>4.9607183534849151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>
        <f t="shared" si="9"/>
        <v>0</v>
      </c>
      <c r="Y18" s="67">
        <f t="shared" si="10"/>
        <v>0</v>
      </c>
      <c r="Z18" s="67">
        <f t="shared" si="11"/>
        <v>0</v>
      </c>
      <c r="AA18" s="67">
        <f t="shared" si="12"/>
        <v>0</v>
      </c>
      <c r="AB18" s="63">
        <v>0</v>
      </c>
      <c r="AC18" s="67">
        <f t="shared" si="13"/>
        <v>0</v>
      </c>
      <c r="AD18" s="67">
        <f t="shared" si="14"/>
        <v>0</v>
      </c>
      <c r="AE18" s="67">
        <f t="shared" si="15"/>
        <v>0</v>
      </c>
      <c r="AF18" s="67">
        <f t="shared" si="16"/>
        <v>0</v>
      </c>
      <c r="AG18" s="67">
        <f t="shared" si="17"/>
        <v>0</v>
      </c>
      <c r="AH18" s="66">
        <f>-PV('NG AC'!$B$1,GreenMotor!H18,GreenMotor!K18)*GreenMotor!B18</f>
        <v>0</v>
      </c>
      <c r="AI18" s="67">
        <f t="shared" si="18"/>
        <v>0</v>
      </c>
      <c r="AJ18" s="67">
        <f t="shared" si="19"/>
        <v>0</v>
      </c>
      <c r="AK18" s="66">
        <f>B18*F18*H18*'Electric AC'!$BE$1</f>
        <v>0</v>
      </c>
      <c r="AL18" s="67">
        <f>B18*G18*H18*'Electric AC'!$BE$33</f>
        <v>0</v>
      </c>
      <c r="AM18" s="67">
        <f t="shared" si="20"/>
        <v>0.19035532994923857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62" t="s">
        <v>745</v>
      </c>
      <c r="B19" s="62">
        <v>0</v>
      </c>
      <c r="C19" s="62" t="s">
        <v>26</v>
      </c>
      <c r="D19" s="62" t="s">
        <v>776</v>
      </c>
      <c r="E19" s="63">
        <v>324</v>
      </c>
      <c r="F19" s="62">
        <v>1519</v>
      </c>
      <c r="G19" s="62">
        <v>0</v>
      </c>
      <c r="H19" s="62">
        <v>9</v>
      </c>
      <c r="I19" s="63">
        <v>150</v>
      </c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677.33597591435239</v>
      </c>
      <c r="M19" s="66">
        <f>IF(D19="Annual",VLOOKUP(H19,'NG AC'!$E$4:$I$43,4)*GreenMotor!G19,IF(D19="Winter",VLOOKUP(GreenMotor!H19,'NG AC'!$E$3:$I$43,5)*GreenMotor!G19,IF(D19="NA",0,0)))</f>
        <v>0</v>
      </c>
      <c r="N19" s="67">
        <f t="shared" si="0"/>
        <v>324</v>
      </c>
      <c r="O19" s="67">
        <f t="shared" si="1"/>
        <v>0</v>
      </c>
      <c r="P19" s="67">
        <f t="shared" si="2"/>
        <v>150</v>
      </c>
      <c r="Q19" s="67">
        <f t="shared" si="3"/>
        <v>0</v>
      </c>
      <c r="R19" s="68">
        <f>(L19+M19+(PV('NG AC'!$B$1,GreenMotor!H19,GreenMotor!K19)*-1)+GreenMotor!J19)/GreenMotor!E19</f>
        <v>2.0905431355381245</v>
      </c>
      <c r="S19" s="68">
        <f t="shared" si="4"/>
        <v>4.1050665206930441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>
        <f t="shared" si="9"/>
        <v>0</v>
      </c>
      <c r="Y19" s="67">
        <f t="shared" si="10"/>
        <v>0</v>
      </c>
      <c r="Z19" s="67">
        <f t="shared" si="11"/>
        <v>0</v>
      </c>
      <c r="AA19" s="67">
        <f t="shared" si="12"/>
        <v>0</v>
      </c>
      <c r="AB19" s="63">
        <v>0</v>
      </c>
      <c r="AC19" s="67">
        <f t="shared" si="13"/>
        <v>0</v>
      </c>
      <c r="AD19" s="67">
        <f t="shared" si="14"/>
        <v>0</v>
      </c>
      <c r="AE19" s="67">
        <f t="shared" si="15"/>
        <v>0</v>
      </c>
      <c r="AF19" s="67">
        <f t="shared" si="16"/>
        <v>0</v>
      </c>
      <c r="AG19" s="67">
        <f t="shared" si="17"/>
        <v>0</v>
      </c>
      <c r="AH19" s="66">
        <f>-PV('NG AC'!$B$1,GreenMotor!H19,GreenMotor!K19)*GreenMotor!B19</f>
        <v>0</v>
      </c>
      <c r="AI19" s="67">
        <f t="shared" si="18"/>
        <v>0</v>
      </c>
      <c r="AJ19" s="67">
        <f t="shared" si="19"/>
        <v>0</v>
      </c>
      <c r="AK19" s="66">
        <f>B19*F19*H19*'Electric AC'!$BE$1</f>
        <v>0</v>
      </c>
      <c r="AL19" s="67">
        <f>B19*G19*H19*'Electric AC'!$BE$33</f>
        <v>0</v>
      </c>
      <c r="AM19" s="67">
        <f t="shared" si="20"/>
        <v>9.8749177090190918E-2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62" t="s">
        <v>746</v>
      </c>
      <c r="B20" s="62">
        <v>0</v>
      </c>
      <c r="C20" s="62" t="s">
        <v>26</v>
      </c>
      <c r="D20" s="62" t="s">
        <v>776</v>
      </c>
      <c r="E20" s="63">
        <v>402</v>
      </c>
      <c r="F20" s="62">
        <v>1040</v>
      </c>
      <c r="G20" s="62">
        <v>0</v>
      </c>
      <c r="H20" s="62">
        <v>20</v>
      </c>
      <c r="I20" s="63">
        <v>200</v>
      </c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1080.2782607335173</v>
      </c>
      <c r="M20" s="66">
        <f>IF(D20="Annual",VLOOKUP(H20,'NG AC'!$E$4:$I$43,4)*GreenMotor!G20,IF(D20="Winter",VLOOKUP(GreenMotor!H20,'NG AC'!$E$3:$I$43,5)*GreenMotor!G20,IF(D20="NA",0,0)))</f>
        <v>0</v>
      </c>
      <c r="N20" s="67">
        <f t="shared" si="0"/>
        <v>402</v>
      </c>
      <c r="O20" s="67">
        <f t="shared" si="1"/>
        <v>0</v>
      </c>
      <c r="P20" s="67">
        <f t="shared" si="2"/>
        <v>200</v>
      </c>
      <c r="Q20" s="67">
        <f t="shared" si="3"/>
        <v>0</v>
      </c>
      <c r="R20" s="68">
        <f>(L20+M20+(PV('NG AC'!$B$1,GreenMotor!H20,GreenMotor!K20)*-1)+GreenMotor!J20)/GreenMotor!E20</f>
        <v>2.6872593550585009</v>
      </c>
      <c r="S20" s="68">
        <f t="shared" si="4"/>
        <v>4.9103557306068959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>
        <f t="shared" si="9"/>
        <v>0</v>
      </c>
      <c r="Y20" s="67">
        <f t="shared" si="10"/>
        <v>0</v>
      </c>
      <c r="Z20" s="67">
        <f t="shared" si="11"/>
        <v>0</v>
      </c>
      <c r="AA20" s="67">
        <f t="shared" si="12"/>
        <v>0</v>
      </c>
      <c r="AB20" s="63">
        <v>0</v>
      </c>
      <c r="AC20" s="67">
        <f t="shared" si="13"/>
        <v>0</v>
      </c>
      <c r="AD20" s="67">
        <f t="shared" si="14"/>
        <v>0</v>
      </c>
      <c r="AE20" s="67">
        <f t="shared" si="15"/>
        <v>0</v>
      </c>
      <c r="AF20" s="67">
        <f t="shared" si="16"/>
        <v>0</v>
      </c>
      <c r="AG20" s="67">
        <f t="shared" si="17"/>
        <v>0</v>
      </c>
      <c r="AH20" s="66">
        <f>-PV('NG AC'!$B$1,GreenMotor!H20,GreenMotor!K20)*GreenMotor!B20</f>
        <v>0</v>
      </c>
      <c r="AI20" s="67">
        <f t="shared" si="18"/>
        <v>0</v>
      </c>
      <c r="AJ20" s="67">
        <f t="shared" si="19"/>
        <v>0</v>
      </c>
      <c r="AK20" s="66">
        <f>B20*F20*H20*'Electric AC'!$BE$1</f>
        <v>0</v>
      </c>
      <c r="AL20" s="67">
        <f>B20*G20*H20*'Electric AC'!$BE$33</f>
        <v>0</v>
      </c>
      <c r="AM20" s="67">
        <f t="shared" si="20"/>
        <v>0.19230769230769232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62" t="s">
        <v>747</v>
      </c>
      <c r="B21" s="62">
        <v>0.1</v>
      </c>
      <c r="C21" s="62" t="s">
        <v>26</v>
      </c>
      <c r="D21" s="62" t="s">
        <v>776</v>
      </c>
      <c r="E21" s="63">
        <v>402</v>
      </c>
      <c r="F21" s="62">
        <v>2005</v>
      </c>
      <c r="G21" s="62">
        <v>0</v>
      </c>
      <c r="H21" s="62">
        <v>9</v>
      </c>
      <c r="I21" s="63">
        <v>200</v>
      </c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894.047815476153</v>
      </c>
      <c r="M21" s="66">
        <f>IF(D21="Annual",VLOOKUP(H21,'NG AC'!$E$4:$I$43,4)*GreenMotor!G21,IF(D21="Winter",VLOOKUP(GreenMotor!H21,'NG AC'!$E$3:$I$43,5)*GreenMotor!G21,IF(D21="NA",0,0)))</f>
        <v>0</v>
      </c>
      <c r="N21" s="67">
        <f t="shared" si="0"/>
        <v>402</v>
      </c>
      <c r="O21" s="67">
        <f t="shared" si="1"/>
        <v>0</v>
      </c>
      <c r="P21" s="67">
        <f t="shared" si="2"/>
        <v>200</v>
      </c>
      <c r="Q21" s="67">
        <f t="shared" si="3"/>
        <v>0</v>
      </c>
      <c r="R21" s="68">
        <f>(L21+M21+(PV('NG AC'!$B$1,GreenMotor!H21,GreenMotor!K21)*-1)+GreenMotor!J21)/GreenMotor!E21</f>
        <v>2.2239995409854552</v>
      </c>
      <c r="S21" s="68">
        <f t="shared" si="4"/>
        <v>4.0638537067097857</v>
      </c>
      <c r="T21" s="69">
        <f t="shared" si="5"/>
        <v>200.5</v>
      </c>
      <c r="U21" s="68">
        <f t="shared" si="6"/>
        <v>0</v>
      </c>
      <c r="V21" s="68">
        <f t="shared" si="7"/>
        <v>89.4047815476153</v>
      </c>
      <c r="W21" s="68">
        <f t="shared" si="8"/>
        <v>0</v>
      </c>
      <c r="X21" s="67">
        <f t="shared" si="9"/>
        <v>40.200000000000003</v>
      </c>
      <c r="Y21" s="67">
        <f t="shared" si="10"/>
        <v>0</v>
      </c>
      <c r="Z21" s="67">
        <f t="shared" si="11"/>
        <v>20</v>
      </c>
      <c r="AA21" s="67">
        <f t="shared" si="12"/>
        <v>0</v>
      </c>
      <c r="AB21" s="63">
        <v>0</v>
      </c>
      <c r="AC21" s="67">
        <f t="shared" si="13"/>
        <v>0</v>
      </c>
      <c r="AD21" s="67">
        <f t="shared" si="14"/>
        <v>0</v>
      </c>
      <c r="AE21" s="67">
        <f t="shared" si="15"/>
        <v>0</v>
      </c>
      <c r="AF21" s="67">
        <f t="shared" si="16"/>
        <v>0</v>
      </c>
      <c r="AG21" s="67">
        <f t="shared" si="17"/>
        <v>0</v>
      </c>
      <c r="AH21" s="66">
        <f>-PV('NG AC'!$B$1,GreenMotor!H21,GreenMotor!K21)*GreenMotor!B21</f>
        <v>0</v>
      </c>
      <c r="AI21" s="67">
        <f t="shared" si="18"/>
        <v>0</v>
      </c>
      <c r="AJ21" s="67">
        <f t="shared" si="19"/>
        <v>0</v>
      </c>
      <c r="AK21" s="66">
        <f>B21*F21*H21*'Electric AC'!$BE$1</f>
        <v>138.2009134090909</v>
      </c>
      <c r="AL21" s="67">
        <f>B21*G21*H21*'Electric AC'!$BE$33</f>
        <v>0</v>
      </c>
      <c r="AM21" s="67">
        <f t="shared" si="20"/>
        <v>9.9750623441396513E-2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62" t="s">
        <v>748</v>
      </c>
      <c r="B22" s="62">
        <v>0</v>
      </c>
      <c r="C22" s="62" t="s">
        <v>26</v>
      </c>
      <c r="D22" s="62" t="s">
        <v>776</v>
      </c>
      <c r="E22" s="63">
        <v>451</v>
      </c>
      <c r="F22" s="62">
        <v>1157</v>
      </c>
      <c r="G22" s="62">
        <v>0</v>
      </c>
      <c r="H22" s="62">
        <v>20</v>
      </c>
      <c r="I22" s="63">
        <v>250</v>
      </c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1201.809565066038</v>
      </c>
      <c r="M22" s="66">
        <f>IF(D22="Annual",VLOOKUP(H22,'NG AC'!$E$4:$I$43,4)*GreenMotor!G22,IF(D22="Winter",VLOOKUP(GreenMotor!H22,'NG AC'!$E$3:$I$43,5)*GreenMotor!G22,IF(D22="NA",0,0)))</f>
        <v>0</v>
      </c>
      <c r="N22" s="67">
        <f t="shared" si="0"/>
        <v>451</v>
      </c>
      <c r="O22" s="67">
        <f t="shared" si="1"/>
        <v>0</v>
      </c>
      <c r="P22" s="67">
        <f t="shared" si="2"/>
        <v>250</v>
      </c>
      <c r="Q22" s="67">
        <f t="shared" si="3"/>
        <v>0</v>
      </c>
      <c r="R22" s="68">
        <f>(L22+M22+(PV('NG AC'!$B$1,GreenMotor!H22,GreenMotor!K22)*-1)+GreenMotor!J22)/GreenMotor!E22</f>
        <v>2.6647662196586208</v>
      </c>
      <c r="S22" s="68">
        <f t="shared" si="4"/>
        <v>4.3702166002401386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>
        <f t="shared" si="9"/>
        <v>0</v>
      </c>
      <c r="Y22" s="67">
        <f t="shared" si="10"/>
        <v>0</v>
      </c>
      <c r="Z22" s="67">
        <f t="shared" si="11"/>
        <v>0</v>
      </c>
      <c r="AA22" s="67">
        <f t="shared" si="12"/>
        <v>0</v>
      </c>
      <c r="AB22" s="63">
        <v>0</v>
      </c>
      <c r="AC22" s="67">
        <f t="shared" si="13"/>
        <v>0</v>
      </c>
      <c r="AD22" s="67">
        <f t="shared" si="14"/>
        <v>0</v>
      </c>
      <c r="AE22" s="67">
        <f t="shared" si="15"/>
        <v>0</v>
      </c>
      <c r="AF22" s="67">
        <f t="shared" si="16"/>
        <v>0</v>
      </c>
      <c r="AG22" s="67">
        <f t="shared" si="17"/>
        <v>0</v>
      </c>
      <c r="AH22" s="66">
        <f>-PV('NG AC'!$B$1,GreenMotor!H22,GreenMotor!K22)*GreenMotor!B22</f>
        <v>0</v>
      </c>
      <c r="AI22" s="67">
        <f t="shared" si="18"/>
        <v>0</v>
      </c>
      <c r="AJ22" s="67">
        <f t="shared" si="19"/>
        <v>0</v>
      </c>
      <c r="AK22" s="66">
        <f>B22*F22*H22*'Electric AC'!$BE$1</f>
        <v>0</v>
      </c>
      <c r="AL22" s="67">
        <f>B22*G22*H22*'Electric AC'!$BE$33</f>
        <v>0</v>
      </c>
      <c r="AM22" s="67">
        <f t="shared" si="20"/>
        <v>0.21607605877268798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62" t="s">
        <v>749</v>
      </c>
      <c r="B23" s="62">
        <v>0.1</v>
      </c>
      <c r="C23" s="62" t="s">
        <v>26</v>
      </c>
      <c r="D23" s="62" t="s">
        <v>776</v>
      </c>
      <c r="E23" s="63">
        <v>451</v>
      </c>
      <c r="F23" s="62">
        <v>2598</v>
      </c>
      <c r="G23" s="62">
        <v>0</v>
      </c>
      <c r="H23" s="62">
        <v>8</v>
      </c>
      <c r="I23" s="63">
        <v>250</v>
      </c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1026.7037631854753</v>
      </c>
      <c r="M23" s="66">
        <f>IF(D23="Annual",VLOOKUP(H23,'NG AC'!$E$4:$I$43,4)*GreenMotor!G23,IF(D23="Winter",VLOOKUP(GreenMotor!H23,'NG AC'!$E$3:$I$43,5)*GreenMotor!G23,IF(D23="NA",0,0)))</f>
        <v>0</v>
      </c>
      <c r="N23" s="67">
        <f t="shared" si="0"/>
        <v>451</v>
      </c>
      <c r="O23" s="67">
        <f t="shared" si="1"/>
        <v>0</v>
      </c>
      <c r="P23" s="67">
        <f t="shared" si="2"/>
        <v>250</v>
      </c>
      <c r="Q23" s="67">
        <f t="shared" si="3"/>
        <v>0</v>
      </c>
      <c r="R23" s="68">
        <f>(L23+M23+(PV('NG AC'!$B$1,GreenMotor!H23,GreenMotor!K23)*-1)+GreenMotor!J23)/GreenMotor!E23</f>
        <v>2.2765050181496127</v>
      </c>
      <c r="S23" s="68">
        <f t="shared" si="4"/>
        <v>3.7334682297653643</v>
      </c>
      <c r="T23" s="69">
        <f t="shared" si="5"/>
        <v>259.8</v>
      </c>
      <c r="U23" s="68">
        <f t="shared" si="6"/>
        <v>0</v>
      </c>
      <c r="V23" s="68">
        <f t="shared" si="7"/>
        <v>102.67037631854754</v>
      </c>
      <c r="W23" s="68">
        <f t="shared" si="8"/>
        <v>0</v>
      </c>
      <c r="X23" s="67">
        <f t="shared" si="9"/>
        <v>45.1</v>
      </c>
      <c r="Y23" s="67">
        <f t="shared" si="10"/>
        <v>0</v>
      </c>
      <c r="Z23" s="67">
        <f t="shared" si="11"/>
        <v>25</v>
      </c>
      <c r="AA23" s="67">
        <f t="shared" si="12"/>
        <v>0</v>
      </c>
      <c r="AB23" s="63">
        <v>0</v>
      </c>
      <c r="AC23" s="67">
        <f t="shared" si="13"/>
        <v>0</v>
      </c>
      <c r="AD23" s="67">
        <f t="shared" si="14"/>
        <v>0</v>
      </c>
      <c r="AE23" s="67">
        <f t="shared" si="15"/>
        <v>0</v>
      </c>
      <c r="AF23" s="67">
        <f t="shared" si="16"/>
        <v>0</v>
      </c>
      <c r="AG23" s="67">
        <f t="shared" si="17"/>
        <v>0</v>
      </c>
      <c r="AH23" s="66">
        <f>-PV('NG AC'!$B$1,GreenMotor!H23,GreenMotor!K23)*GreenMotor!B23</f>
        <v>0</v>
      </c>
      <c r="AI23" s="67">
        <f t="shared" si="18"/>
        <v>0</v>
      </c>
      <c r="AJ23" s="67">
        <f t="shared" si="19"/>
        <v>0</v>
      </c>
      <c r="AK23" s="66">
        <f>B23*F23*H23*'Electric AC'!$BE$1</f>
        <v>159.17804290909089</v>
      </c>
      <c r="AL23" s="67">
        <f>B23*G23*H23*'Electric AC'!$BE$33</f>
        <v>0</v>
      </c>
      <c r="AM23" s="67">
        <f t="shared" si="20"/>
        <v>9.6227867590454194E-2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62" t="s">
        <v>750</v>
      </c>
      <c r="B24" s="62">
        <v>0</v>
      </c>
      <c r="C24" s="62" t="s">
        <v>26</v>
      </c>
      <c r="D24" s="62" t="s">
        <v>776</v>
      </c>
      <c r="E24" s="63">
        <v>503</v>
      </c>
      <c r="F24" s="62">
        <v>1376</v>
      </c>
      <c r="G24" s="62">
        <v>0</v>
      </c>
      <c r="H24" s="62">
        <v>20</v>
      </c>
      <c r="I24" s="63">
        <v>300</v>
      </c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1429.2912372781921</v>
      </c>
      <c r="M24" s="66">
        <f>IF(D24="Annual",VLOOKUP(H24,'NG AC'!$E$4:$I$43,4)*GreenMotor!G24,IF(D24="Winter",VLOOKUP(GreenMotor!H24,'NG AC'!$E$3:$I$43,5)*GreenMotor!G24,IF(D24="NA",0,0)))</f>
        <v>0</v>
      </c>
      <c r="N24" s="67">
        <f t="shared" si="0"/>
        <v>503</v>
      </c>
      <c r="O24" s="67">
        <f t="shared" si="1"/>
        <v>0</v>
      </c>
      <c r="P24" s="67">
        <f t="shared" si="2"/>
        <v>300</v>
      </c>
      <c r="Q24" s="67">
        <f t="shared" si="3"/>
        <v>0</v>
      </c>
      <c r="R24" s="68">
        <f>(L24+M24+(PV('NG AC'!$B$1,GreenMotor!H24,GreenMotor!K24)*-1)+GreenMotor!J24)/GreenMotor!E24</f>
        <v>2.8415332749069426</v>
      </c>
      <c r="S24" s="68">
        <f t="shared" si="4"/>
        <v>4.3311855675096727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>
        <f t="shared" si="9"/>
        <v>0</v>
      </c>
      <c r="Y24" s="67">
        <f t="shared" si="10"/>
        <v>0</v>
      </c>
      <c r="Z24" s="67">
        <f t="shared" si="11"/>
        <v>0</v>
      </c>
      <c r="AA24" s="67">
        <f t="shared" si="12"/>
        <v>0</v>
      </c>
      <c r="AB24" s="63">
        <v>0</v>
      </c>
      <c r="AC24" s="67">
        <f t="shared" si="13"/>
        <v>0</v>
      </c>
      <c r="AD24" s="67">
        <f t="shared" si="14"/>
        <v>0</v>
      </c>
      <c r="AE24" s="67">
        <f t="shared" si="15"/>
        <v>0</v>
      </c>
      <c r="AF24" s="67">
        <f t="shared" si="16"/>
        <v>0</v>
      </c>
      <c r="AG24" s="67">
        <f t="shared" si="17"/>
        <v>0</v>
      </c>
      <c r="AH24" s="66">
        <f>-PV('NG AC'!$B$1,GreenMotor!H24,GreenMotor!K24)*GreenMotor!B24</f>
        <v>0</v>
      </c>
      <c r="AI24" s="67">
        <f t="shared" si="18"/>
        <v>0</v>
      </c>
      <c r="AJ24" s="67">
        <f t="shared" si="19"/>
        <v>0</v>
      </c>
      <c r="AK24" s="66">
        <f>B24*F24*H24*'Electric AC'!$BE$1</f>
        <v>0</v>
      </c>
      <c r="AL24" s="67">
        <f>B24*G24*H24*'Electric AC'!$BE$33</f>
        <v>0</v>
      </c>
      <c r="AM24" s="67">
        <f t="shared" si="20"/>
        <v>0.21802325581395349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62" t="s">
        <v>751</v>
      </c>
      <c r="B25" s="62">
        <v>0.1</v>
      </c>
      <c r="C25" s="62" t="s">
        <v>26</v>
      </c>
      <c r="D25" s="62" t="s">
        <v>776</v>
      </c>
      <c r="E25" s="63">
        <v>503</v>
      </c>
      <c r="F25" s="62">
        <v>3089</v>
      </c>
      <c r="G25" s="62">
        <v>0</v>
      </c>
      <c r="H25" s="62">
        <v>8</v>
      </c>
      <c r="I25" s="63">
        <v>300</v>
      </c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1220.7420802463178</v>
      </c>
      <c r="M25" s="66">
        <f>IF(D25="Annual",VLOOKUP(H25,'NG AC'!$E$4:$I$43,4)*GreenMotor!G25,IF(D25="Winter",VLOOKUP(GreenMotor!H25,'NG AC'!$E$3:$I$43,5)*GreenMotor!G25,IF(D25="NA",0,0)))</f>
        <v>0</v>
      </c>
      <c r="N25" s="67">
        <f t="shared" si="0"/>
        <v>503</v>
      </c>
      <c r="O25" s="67">
        <f t="shared" si="1"/>
        <v>0</v>
      </c>
      <c r="P25" s="67">
        <f t="shared" si="2"/>
        <v>300</v>
      </c>
      <c r="Q25" s="67">
        <f t="shared" si="3"/>
        <v>0</v>
      </c>
      <c r="R25" s="68">
        <f>(L25+M25+(PV('NG AC'!$B$1,GreenMotor!H25,GreenMotor!K25)*-1)+GreenMotor!J25)/GreenMotor!E25</f>
        <v>2.4269226247441704</v>
      </c>
      <c r="S25" s="68">
        <f t="shared" si="4"/>
        <v>3.6992184249888411</v>
      </c>
      <c r="T25" s="69">
        <f t="shared" si="5"/>
        <v>308.90000000000003</v>
      </c>
      <c r="U25" s="68">
        <f t="shared" si="6"/>
        <v>0</v>
      </c>
      <c r="V25" s="68">
        <f t="shared" si="7"/>
        <v>122.07420802463179</v>
      </c>
      <c r="W25" s="68">
        <f t="shared" si="8"/>
        <v>0</v>
      </c>
      <c r="X25" s="67">
        <f t="shared" si="9"/>
        <v>50.300000000000004</v>
      </c>
      <c r="Y25" s="67">
        <f t="shared" si="10"/>
        <v>0</v>
      </c>
      <c r="Z25" s="67">
        <f t="shared" si="11"/>
        <v>30</v>
      </c>
      <c r="AA25" s="67">
        <f t="shared" si="12"/>
        <v>0</v>
      </c>
      <c r="AB25" s="63">
        <v>0</v>
      </c>
      <c r="AC25" s="67">
        <f t="shared" si="13"/>
        <v>0</v>
      </c>
      <c r="AD25" s="67">
        <f t="shared" si="14"/>
        <v>0</v>
      </c>
      <c r="AE25" s="67">
        <f t="shared" si="15"/>
        <v>0</v>
      </c>
      <c r="AF25" s="67">
        <f t="shared" si="16"/>
        <v>0</v>
      </c>
      <c r="AG25" s="67">
        <f t="shared" si="17"/>
        <v>0</v>
      </c>
      <c r="AH25" s="66">
        <f>-PV('NG AC'!$B$1,GreenMotor!H25,GreenMotor!K25)*GreenMotor!B25</f>
        <v>0</v>
      </c>
      <c r="AI25" s="67">
        <f t="shared" si="18"/>
        <v>0</v>
      </c>
      <c r="AJ25" s="67">
        <f t="shared" si="19"/>
        <v>0</v>
      </c>
      <c r="AK25" s="66">
        <f>B25*F25*H25*'Electric AC'!$BE$1</f>
        <v>189.26134509090909</v>
      </c>
      <c r="AL25" s="67">
        <f>B25*G25*H25*'Electric AC'!$BE$33</f>
        <v>0</v>
      </c>
      <c r="AM25" s="67">
        <f t="shared" si="20"/>
        <v>9.711880867594691E-2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62" t="s">
        <v>752</v>
      </c>
      <c r="B26" s="62">
        <v>0</v>
      </c>
      <c r="C26" s="62" t="s">
        <v>26</v>
      </c>
      <c r="D26" s="62" t="s">
        <v>776</v>
      </c>
      <c r="E26" s="63">
        <v>605</v>
      </c>
      <c r="F26" s="62">
        <v>1821</v>
      </c>
      <c r="G26" s="62">
        <v>0</v>
      </c>
      <c r="H26" s="62">
        <v>20</v>
      </c>
      <c r="I26" s="63">
        <v>400</v>
      </c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1891.5256853805142</v>
      </c>
      <c r="M26" s="66">
        <f>IF(D26="Annual",VLOOKUP(H26,'NG AC'!$E$4:$I$43,4)*GreenMotor!G26,IF(D26="Winter",VLOOKUP(GreenMotor!H26,'NG AC'!$E$3:$I$43,5)*GreenMotor!G26,IF(D26="NA",0,0)))</f>
        <v>0</v>
      </c>
      <c r="N26" s="67">
        <f t="shared" si="0"/>
        <v>605</v>
      </c>
      <c r="O26" s="67">
        <f t="shared" si="1"/>
        <v>0</v>
      </c>
      <c r="P26" s="67">
        <f t="shared" si="2"/>
        <v>400</v>
      </c>
      <c r="Q26" s="67">
        <f t="shared" si="3"/>
        <v>0</v>
      </c>
      <c r="R26" s="68">
        <f>(L26+M26+(PV('NG AC'!$B$1,GreenMotor!H26,GreenMotor!K26)*-1)+GreenMotor!J26)/GreenMotor!E26</f>
        <v>3.1264887361661393</v>
      </c>
      <c r="S26" s="68">
        <f t="shared" si="4"/>
        <v>4.2989220122284415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>
        <f t="shared" si="9"/>
        <v>0</v>
      </c>
      <c r="Y26" s="67">
        <f t="shared" si="10"/>
        <v>0</v>
      </c>
      <c r="Z26" s="67">
        <f t="shared" si="11"/>
        <v>0</v>
      </c>
      <c r="AA26" s="67">
        <f t="shared" si="12"/>
        <v>0</v>
      </c>
      <c r="AB26" s="63">
        <v>0</v>
      </c>
      <c r="AC26" s="67">
        <f t="shared" si="13"/>
        <v>0</v>
      </c>
      <c r="AD26" s="67">
        <f t="shared" si="14"/>
        <v>0</v>
      </c>
      <c r="AE26" s="67">
        <f t="shared" si="15"/>
        <v>0</v>
      </c>
      <c r="AF26" s="67">
        <f t="shared" si="16"/>
        <v>0</v>
      </c>
      <c r="AG26" s="67">
        <f t="shared" si="17"/>
        <v>0</v>
      </c>
      <c r="AH26" s="66">
        <f>-PV('NG AC'!$B$1,GreenMotor!H26,GreenMotor!K26)*GreenMotor!B26</f>
        <v>0</v>
      </c>
      <c r="AI26" s="67">
        <f t="shared" si="18"/>
        <v>0</v>
      </c>
      <c r="AJ26" s="67">
        <f t="shared" si="19"/>
        <v>0</v>
      </c>
      <c r="AK26" s="66">
        <f>B26*F26*H26*'Electric AC'!$BE$1</f>
        <v>0</v>
      </c>
      <c r="AL26" s="67">
        <f>B26*G26*H26*'Electric AC'!$BE$33</f>
        <v>0</v>
      </c>
      <c r="AM26" s="67">
        <f t="shared" si="20"/>
        <v>0.21965952773201539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62" t="s">
        <v>753</v>
      </c>
      <c r="B27" s="62">
        <v>0.1</v>
      </c>
      <c r="C27" s="62" t="s">
        <v>26</v>
      </c>
      <c r="D27" s="62" t="s">
        <v>776</v>
      </c>
      <c r="E27" s="63">
        <v>605</v>
      </c>
      <c r="F27" s="62">
        <v>4088</v>
      </c>
      <c r="G27" s="62">
        <v>0</v>
      </c>
      <c r="H27" s="62">
        <v>8</v>
      </c>
      <c r="I27" s="63">
        <v>400</v>
      </c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1615.5369453049357</v>
      </c>
      <c r="M27" s="66">
        <f>IF(D27="Annual",VLOOKUP(H27,'NG AC'!$E$4:$I$43,4)*GreenMotor!G27,IF(D27="Winter",VLOOKUP(GreenMotor!H27,'NG AC'!$E$3:$I$43,5)*GreenMotor!G27,IF(D27="NA",0,0)))</f>
        <v>0</v>
      </c>
      <c r="N27" s="67">
        <f t="shared" si="0"/>
        <v>605</v>
      </c>
      <c r="O27" s="67">
        <f t="shared" si="1"/>
        <v>0</v>
      </c>
      <c r="P27" s="67">
        <f t="shared" si="2"/>
        <v>400</v>
      </c>
      <c r="Q27" s="67">
        <f t="shared" si="3"/>
        <v>0</v>
      </c>
      <c r="R27" s="68">
        <f>(L27+M27+(PV('NG AC'!$B$1,GreenMotor!H27,GreenMotor!K27)*-1)+GreenMotor!J27)/GreenMotor!E27</f>
        <v>2.6703090005040258</v>
      </c>
      <c r="S27" s="68">
        <f t="shared" si="4"/>
        <v>3.6716748756930353</v>
      </c>
      <c r="T27" s="69">
        <f t="shared" si="5"/>
        <v>408.8</v>
      </c>
      <c r="U27" s="68">
        <f t="shared" si="6"/>
        <v>0</v>
      </c>
      <c r="V27" s="68">
        <f t="shared" si="7"/>
        <v>161.55369453049357</v>
      </c>
      <c r="W27" s="68">
        <f t="shared" si="8"/>
        <v>0</v>
      </c>
      <c r="X27" s="67">
        <f t="shared" si="9"/>
        <v>60.5</v>
      </c>
      <c r="Y27" s="67">
        <f t="shared" si="10"/>
        <v>0</v>
      </c>
      <c r="Z27" s="67">
        <f t="shared" si="11"/>
        <v>40</v>
      </c>
      <c r="AA27" s="67">
        <f t="shared" si="12"/>
        <v>0</v>
      </c>
      <c r="AB27" s="63">
        <v>0</v>
      </c>
      <c r="AC27" s="67">
        <f t="shared" si="13"/>
        <v>0</v>
      </c>
      <c r="AD27" s="67">
        <f t="shared" si="14"/>
        <v>0</v>
      </c>
      <c r="AE27" s="67">
        <f t="shared" si="15"/>
        <v>0</v>
      </c>
      <c r="AF27" s="67">
        <f t="shared" si="16"/>
        <v>0</v>
      </c>
      <c r="AG27" s="67">
        <f t="shared" si="17"/>
        <v>0</v>
      </c>
      <c r="AH27" s="66">
        <f>-PV('NG AC'!$B$1,GreenMotor!H27,GreenMotor!K27)*GreenMotor!B27</f>
        <v>0</v>
      </c>
      <c r="AI27" s="67">
        <f t="shared" si="18"/>
        <v>0</v>
      </c>
      <c r="AJ27" s="67">
        <f t="shared" si="19"/>
        <v>0</v>
      </c>
      <c r="AK27" s="66">
        <f>B27*F27*H27*'Electric AC'!$BE$1</f>
        <v>250.46953018181816</v>
      </c>
      <c r="AL27" s="67">
        <f>B27*G27*H27*'Electric AC'!$BE$33</f>
        <v>0</v>
      </c>
      <c r="AM27" s="67">
        <f t="shared" si="20"/>
        <v>9.7847358121330719E-2</v>
      </c>
      <c r="AN27" s="67" t="e">
        <f t="shared" si="20"/>
        <v>#DIV/0!</v>
      </c>
      <c r="AO27" s="82"/>
      <c r="AP27" s="82"/>
      <c r="AQ27" s="82"/>
    </row>
    <row r="28" spans="1:55" x14ac:dyDescent="0.25">
      <c r="A28" s="62" t="s">
        <v>754</v>
      </c>
      <c r="B28" s="62">
        <v>0.1</v>
      </c>
      <c r="C28" s="62" t="s">
        <v>26</v>
      </c>
      <c r="D28" s="62" t="s">
        <v>776</v>
      </c>
      <c r="E28" s="63">
        <v>778</v>
      </c>
      <c r="F28" s="62">
        <v>4972</v>
      </c>
      <c r="G28" s="62">
        <v>0</v>
      </c>
      <c r="H28" s="62">
        <v>9</v>
      </c>
      <c r="I28" s="63">
        <v>500</v>
      </c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2217.0602187268992</v>
      </c>
      <c r="M28" s="66">
        <f>IF(D28="Annual",VLOOKUP(H28,'NG AC'!$E$4:$I$43,4)*GreenMotor!G28,IF(D28="Winter",VLOOKUP(GreenMotor!H28,'NG AC'!$E$3:$I$43,5)*GreenMotor!G28,IF(D28="NA",0,0)))</f>
        <v>0</v>
      </c>
      <c r="N28" s="67">
        <f t="shared" si="0"/>
        <v>778</v>
      </c>
      <c r="O28" s="67">
        <f t="shared" si="1"/>
        <v>0</v>
      </c>
      <c r="P28" s="67">
        <f t="shared" si="2"/>
        <v>500</v>
      </c>
      <c r="Q28" s="67">
        <f t="shared" si="3"/>
        <v>0</v>
      </c>
      <c r="R28" s="68">
        <f>(L28+M28+(PV('NG AC'!$B$1,GreenMotor!H28,GreenMotor!K28)*-1)+GreenMotor!J28)/GreenMotor!E28</f>
        <v>2.8496917978494847</v>
      </c>
      <c r="S28" s="68">
        <f t="shared" si="4"/>
        <v>4.0310185795034528</v>
      </c>
      <c r="T28" s="69">
        <f t="shared" si="5"/>
        <v>497.20000000000005</v>
      </c>
      <c r="U28" s="68">
        <f t="shared" si="6"/>
        <v>0</v>
      </c>
      <c r="V28" s="68">
        <f t="shared" si="7"/>
        <v>221.70602187268992</v>
      </c>
      <c r="W28" s="68">
        <f t="shared" si="8"/>
        <v>0</v>
      </c>
      <c r="X28" s="67">
        <f t="shared" si="9"/>
        <v>77.800000000000011</v>
      </c>
      <c r="Y28" s="67">
        <f t="shared" si="10"/>
        <v>0</v>
      </c>
      <c r="Z28" s="67">
        <f t="shared" si="11"/>
        <v>50</v>
      </c>
      <c r="AA28" s="67">
        <f t="shared" si="12"/>
        <v>0</v>
      </c>
      <c r="AB28" s="63">
        <v>0</v>
      </c>
      <c r="AC28" s="67">
        <f t="shared" si="13"/>
        <v>0</v>
      </c>
      <c r="AD28" s="67">
        <f t="shared" si="14"/>
        <v>0</v>
      </c>
      <c r="AE28" s="67">
        <f t="shared" si="15"/>
        <v>0</v>
      </c>
      <c r="AF28" s="67">
        <f t="shared" si="16"/>
        <v>0</v>
      </c>
      <c r="AG28" s="67">
        <f t="shared" si="17"/>
        <v>0</v>
      </c>
      <c r="AH28" s="66">
        <f>-PV('NG AC'!$B$1,GreenMotor!H28,GreenMotor!K28)*GreenMotor!B28</f>
        <v>0</v>
      </c>
      <c r="AI28" s="67">
        <f t="shared" si="18"/>
        <v>0</v>
      </c>
      <c r="AJ28" s="67">
        <f t="shared" si="19"/>
        <v>0</v>
      </c>
      <c r="AK28" s="66">
        <f>B28*F28*H28*'Electric AC'!$BE$1</f>
        <v>342.71069399999999</v>
      </c>
      <c r="AL28" s="67">
        <f>B28*G28*H28*'Electric AC'!$BE$33</f>
        <v>0</v>
      </c>
      <c r="AM28" s="67">
        <f t="shared" si="20"/>
        <v>0.1005631536604988</v>
      </c>
      <c r="AN28" s="67" t="e">
        <f t="shared" si="20"/>
        <v>#DIV/0!</v>
      </c>
      <c r="AO28" s="82"/>
      <c r="AP28" s="82"/>
      <c r="AQ28" s="82"/>
    </row>
    <row r="29" spans="1:55" x14ac:dyDescent="0.25">
      <c r="A29" s="62" t="s">
        <v>754</v>
      </c>
      <c r="B29" s="62">
        <v>0</v>
      </c>
      <c r="C29" s="62" t="s">
        <v>26</v>
      </c>
      <c r="D29" s="62" t="s">
        <v>776</v>
      </c>
      <c r="E29" s="63">
        <v>778</v>
      </c>
      <c r="F29" s="62">
        <v>2823</v>
      </c>
      <c r="G29" s="62">
        <v>0</v>
      </c>
      <c r="H29" s="62">
        <v>19</v>
      </c>
      <c r="I29" s="63">
        <v>500</v>
      </c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2796.0601942530457</v>
      </c>
      <c r="M29" s="66">
        <f>IF(D29="Annual",VLOOKUP(H29,'NG AC'!$E$4:$I$43,4)*GreenMotor!G29,IF(D29="Winter",VLOOKUP(GreenMotor!H29,'NG AC'!$E$3:$I$43,5)*GreenMotor!G29,IF(D29="NA",0,0)))</f>
        <v>0</v>
      </c>
      <c r="N29" s="67">
        <f t="shared" si="0"/>
        <v>778</v>
      </c>
      <c r="O29" s="67">
        <f t="shared" si="1"/>
        <v>0</v>
      </c>
      <c r="P29" s="67">
        <f t="shared" si="2"/>
        <v>500</v>
      </c>
      <c r="Q29" s="67">
        <f t="shared" si="3"/>
        <v>0</v>
      </c>
      <c r="R29" s="68">
        <f>(L29+M29+(PV('NG AC'!$B$1,GreenMotor!H29,GreenMotor!K29)*-1)+GreenMotor!J29)/GreenMotor!E29</f>
        <v>3.5939077046954315</v>
      </c>
      <c r="S29" s="68">
        <f t="shared" si="4"/>
        <v>5.0837458077328099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>
        <f t="shared" si="9"/>
        <v>0</v>
      </c>
      <c r="Y29" s="67">
        <f t="shared" si="10"/>
        <v>0</v>
      </c>
      <c r="Z29" s="67">
        <f t="shared" si="11"/>
        <v>0</v>
      </c>
      <c r="AA29" s="67">
        <f t="shared" si="12"/>
        <v>0</v>
      </c>
      <c r="AB29" s="63">
        <v>0</v>
      </c>
      <c r="AC29" s="67">
        <f t="shared" si="13"/>
        <v>0</v>
      </c>
      <c r="AD29" s="67">
        <f t="shared" si="14"/>
        <v>0</v>
      </c>
      <c r="AE29" s="67">
        <f t="shared" si="15"/>
        <v>0</v>
      </c>
      <c r="AF29" s="67">
        <f t="shared" si="16"/>
        <v>0</v>
      </c>
      <c r="AG29" s="67">
        <f t="shared" si="17"/>
        <v>0</v>
      </c>
      <c r="AH29" s="66">
        <f>-PV('NG AC'!$B$1,GreenMotor!H29,GreenMotor!K29)*GreenMotor!B29</f>
        <v>0</v>
      </c>
      <c r="AI29" s="67">
        <f t="shared" si="18"/>
        <v>0</v>
      </c>
      <c r="AJ29" s="67">
        <f t="shared" si="19"/>
        <v>0</v>
      </c>
      <c r="AK29" s="66">
        <f>B29*F29*H29*'Electric AC'!$BE$1</f>
        <v>0</v>
      </c>
      <c r="AL29" s="67">
        <f>B29*G29*H29*'Electric AC'!$BE$33</f>
        <v>0</v>
      </c>
      <c r="AM29" s="67">
        <f t="shared" si="20"/>
        <v>0.17711654268508678</v>
      </c>
      <c r="AN29" s="67" t="e">
        <f t="shared" si="20"/>
        <v>#DIV/0!</v>
      </c>
      <c r="AO29" s="82"/>
      <c r="AP29" s="82"/>
      <c r="AQ29" s="82"/>
    </row>
    <row r="30" spans="1:55" x14ac:dyDescent="0.25">
      <c r="A30" s="62" t="s">
        <v>755</v>
      </c>
      <c r="B30" s="62">
        <v>0.1</v>
      </c>
      <c r="C30" s="62" t="s">
        <v>26</v>
      </c>
      <c r="D30" s="62" t="s">
        <v>776</v>
      </c>
      <c r="E30" s="63">
        <v>786</v>
      </c>
      <c r="F30" s="62">
        <v>5935</v>
      </c>
      <c r="G30" s="62">
        <v>0</v>
      </c>
      <c r="H30" s="62">
        <v>9</v>
      </c>
      <c r="I30" s="63">
        <v>600</v>
      </c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2646.4707156363929</v>
      </c>
      <c r="M30" s="66">
        <f>IF(D30="Annual",VLOOKUP(H30,'NG AC'!$E$4:$I$43,4)*GreenMotor!G30,IF(D30="Winter",VLOOKUP(GreenMotor!H30,'NG AC'!$E$3:$I$43,5)*GreenMotor!G30,IF(D30="NA",0,0)))</f>
        <v>0</v>
      </c>
      <c r="N30" s="67">
        <f t="shared" si="0"/>
        <v>786</v>
      </c>
      <c r="O30" s="67">
        <f t="shared" si="1"/>
        <v>0</v>
      </c>
      <c r="P30" s="67">
        <f t="shared" si="2"/>
        <v>600</v>
      </c>
      <c r="Q30" s="67">
        <f t="shared" si="3"/>
        <v>0</v>
      </c>
      <c r="R30" s="68">
        <f>(L30+M30+(PV('NG AC'!$B$1,GreenMotor!H30,GreenMotor!K30)*-1)+GreenMotor!J30)/GreenMotor!E30</f>
        <v>3.3670110885959197</v>
      </c>
      <c r="S30" s="68">
        <f t="shared" si="4"/>
        <v>4.0098041146005947</v>
      </c>
      <c r="T30" s="69">
        <f t="shared" si="5"/>
        <v>593.5</v>
      </c>
      <c r="U30" s="68">
        <f t="shared" si="6"/>
        <v>0</v>
      </c>
      <c r="V30" s="68">
        <f t="shared" si="7"/>
        <v>264.64707156363932</v>
      </c>
      <c r="W30" s="68">
        <f t="shared" si="8"/>
        <v>0</v>
      </c>
      <c r="X30" s="67">
        <f t="shared" si="9"/>
        <v>78.600000000000009</v>
      </c>
      <c r="Y30" s="67">
        <f t="shared" si="10"/>
        <v>0</v>
      </c>
      <c r="Z30" s="67">
        <f t="shared" si="11"/>
        <v>60</v>
      </c>
      <c r="AA30" s="67">
        <f t="shared" si="12"/>
        <v>0</v>
      </c>
      <c r="AB30" s="63">
        <v>0</v>
      </c>
      <c r="AC30" s="67">
        <f t="shared" si="13"/>
        <v>0</v>
      </c>
      <c r="AD30" s="67">
        <f t="shared" si="14"/>
        <v>0</v>
      </c>
      <c r="AE30" s="67">
        <f t="shared" si="15"/>
        <v>0</v>
      </c>
      <c r="AF30" s="67">
        <f t="shared" si="16"/>
        <v>0</v>
      </c>
      <c r="AG30" s="67">
        <f t="shared" si="17"/>
        <v>0</v>
      </c>
      <c r="AH30" s="66">
        <f>-PV('NG AC'!$B$1,GreenMotor!H30,GreenMotor!K30)*GreenMotor!B30</f>
        <v>0</v>
      </c>
      <c r="AI30" s="67">
        <f t="shared" si="18"/>
        <v>0</v>
      </c>
      <c r="AJ30" s="67">
        <f t="shared" si="19"/>
        <v>0</v>
      </c>
      <c r="AK30" s="66">
        <f>B30*F30*H30*'Electric AC'!$BE$1</f>
        <v>409.08848931818176</v>
      </c>
      <c r="AL30" s="67">
        <f>B30*G30*H30*'Electric AC'!$BE$33</f>
        <v>0</v>
      </c>
      <c r="AM30" s="67">
        <f t="shared" si="20"/>
        <v>0.10109519797809605</v>
      </c>
      <c r="AN30" s="67" t="e">
        <f t="shared" si="20"/>
        <v>#DIV/0!</v>
      </c>
      <c r="AO30" s="82"/>
      <c r="AP30" s="82"/>
      <c r="AQ30" s="82"/>
    </row>
    <row r="31" spans="1:55" x14ac:dyDescent="0.25">
      <c r="A31" s="62" t="s">
        <v>755</v>
      </c>
      <c r="B31" s="62">
        <v>0</v>
      </c>
      <c r="C31" s="62" t="s">
        <v>26</v>
      </c>
      <c r="D31" s="62" t="s">
        <v>776</v>
      </c>
      <c r="E31" s="63">
        <v>786</v>
      </c>
      <c r="F31" s="62">
        <v>3370</v>
      </c>
      <c r="G31" s="62">
        <v>0</v>
      </c>
      <c r="H31" s="62">
        <v>19</v>
      </c>
      <c r="I31" s="63">
        <v>600</v>
      </c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3337.8401893846135</v>
      </c>
      <c r="M31" s="66">
        <f>IF(D31="Annual",VLOOKUP(H31,'NG AC'!$E$4:$I$43,4)*GreenMotor!G31,IF(D31="Winter",VLOOKUP(GreenMotor!H31,'NG AC'!$E$3:$I$43,5)*GreenMotor!G31,IF(D31="NA",0,0)))</f>
        <v>0</v>
      </c>
      <c r="N31" s="67">
        <f t="shared" si="0"/>
        <v>786</v>
      </c>
      <c r="O31" s="67">
        <f t="shared" si="1"/>
        <v>0</v>
      </c>
      <c r="P31" s="67">
        <f t="shared" si="2"/>
        <v>600</v>
      </c>
      <c r="Q31" s="67">
        <f t="shared" si="3"/>
        <v>0</v>
      </c>
      <c r="R31" s="68">
        <f>(L31+M31+(PV('NG AC'!$B$1,GreenMotor!H31,GreenMotor!K31)*-1)+GreenMotor!J31)/GreenMotor!E31</f>
        <v>4.2466160170287708</v>
      </c>
      <c r="S31" s="68">
        <f t="shared" si="4"/>
        <v>5.0573336202797172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>
        <f t="shared" si="9"/>
        <v>0</v>
      </c>
      <c r="Y31" s="67">
        <f t="shared" si="10"/>
        <v>0</v>
      </c>
      <c r="Z31" s="67">
        <f t="shared" si="11"/>
        <v>0</v>
      </c>
      <c r="AA31" s="67">
        <f t="shared" si="12"/>
        <v>0</v>
      </c>
      <c r="AB31" s="63">
        <v>0</v>
      </c>
      <c r="AC31" s="67">
        <f t="shared" si="13"/>
        <v>0</v>
      </c>
      <c r="AD31" s="67">
        <f t="shared" si="14"/>
        <v>0</v>
      </c>
      <c r="AE31" s="67">
        <f t="shared" si="15"/>
        <v>0</v>
      </c>
      <c r="AF31" s="67">
        <f t="shared" si="16"/>
        <v>0</v>
      </c>
      <c r="AG31" s="67">
        <f t="shared" si="17"/>
        <v>0</v>
      </c>
      <c r="AH31" s="66">
        <f>-PV('NG AC'!$B$1,GreenMotor!H31,GreenMotor!K31)*GreenMotor!B31</f>
        <v>0</v>
      </c>
      <c r="AI31" s="67">
        <f t="shared" si="18"/>
        <v>0</v>
      </c>
      <c r="AJ31" s="67">
        <f t="shared" si="19"/>
        <v>0</v>
      </c>
      <c r="AK31" s="66">
        <f>B31*F31*H31*'Electric AC'!$BE$1</f>
        <v>0</v>
      </c>
      <c r="AL31" s="67">
        <f>B31*G31*H31*'Electric AC'!$BE$33</f>
        <v>0</v>
      </c>
      <c r="AM31" s="67">
        <f t="shared" si="20"/>
        <v>0.17804154302670624</v>
      </c>
      <c r="AN31" s="67" t="e">
        <f t="shared" si="20"/>
        <v>#DIV/0!</v>
      </c>
      <c r="AO31" s="82"/>
      <c r="AP31" s="82"/>
      <c r="AQ31" s="82"/>
    </row>
    <row r="32" spans="1:55" x14ac:dyDescent="0.25">
      <c r="A32" s="62" t="s">
        <v>756</v>
      </c>
      <c r="B32" s="62">
        <v>0.1</v>
      </c>
      <c r="C32" s="62" t="s">
        <v>26</v>
      </c>
      <c r="D32" s="62" t="s">
        <v>776</v>
      </c>
      <c r="E32" s="63">
        <v>824</v>
      </c>
      <c r="F32" s="62">
        <v>6919</v>
      </c>
      <c r="G32" s="62">
        <v>0</v>
      </c>
      <c r="H32" s="62">
        <v>9</v>
      </c>
      <c r="I32" s="63">
        <v>700</v>
      </c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3085.2453043788046</v>
      </c>
      <c r="M32" s="66">
        <f>IF(D32="Annual",VLOOKUP(H32,'NG AC'!$E$4:$I$43,4)*GreenMotor!G32,IF(D32="Winter",VLOOKUP(GreenMotor!H32,'NG AC'!$E$3:$I$43,5)*GreenMotor!G32,IF(D32="NA",0,0)))</f>
        <v>0</v>
      </c>
      <c r="N32" s="67">
        <f t="shared" si="0"/>
        <v>824</v>
      </c>
      <c r="O32" s="67">
        <f t="shared" si="1"/>
        <v>0</v>
      </c>
      <c r="P32" s="67">
        <f t="shared" si="2"/>
        <v>700</v>
      </c>
      <c r="Q32" s="67">
        <f t="shared" si="3"/>
        <v>0</v>
      </c>
      <c r="R32" s="68">
        <f>(L32+M32+(PV('NG AC'!$B$1,GreenMotor!H32,GreenMotor!K32)*-1)+GreenMotor!J32)/GreenMotor!E32</f>
        <v>3.7442297383237921</v>
      </c>
      <c r="S32" s="68">
        <f t="shared" si="4"/>
        <v>4.0068120836088372</v>
      </c>
      <c r="T32" s="69">
        <f t="shared" si="5"/>
        <v>691.90000000000009</v>
      </c>
      <c r="U32" s="68">
        <f t="shared" si="6"/>
        <v>0</v>
      </c>
      <c r="V32" s="68">
        <f t="shared" si="7"/>
        <v>308.52453043788046</v>
      </c>
      <c r="W32" s="68">
        <f t="shared" si="8"/>
        <v>0</v>
      </c>
      <c r="X32" s="67">
        <f t="shared" si="9"/>
        <v>82.4</v>
      </c>
      <c r="Y32" s="67">
        <f t="shared" si="10"/>
        <v>0</v>
      </c>
      <c r="Z32" s="67">
        <f t="shared" si="11"/>
        <v>70</v>
      </c>
      <c r="AA32" s="67">
        <f t="shared" si="12"/>
        <v>0</v>
      </c>
      <c r="AB32" s="63">
        <v>0</v>
      </c>
      <c r="AC32" s="67">
        <f t="shared" si="13"/>
        <v>0</v>
      </c>
      <c r="AD32" s="67">
        <f t="shared" si="14"/>
        <v>0</v>
      </c>
      <c r="AE32" s="67">
        <f t="shared" si="15"/>
        <v>0</v>
      </c>
      <c r="AF32" s="67">
        <f t="shared" si="16"/>
        <v>0</v>
      </c>
      <c r="AG32" s="67">
        <f t="shared" si="17"/>
        <v>0</v>
      </c>
      <c r="AH32" s="66">
        <f>-PV('NG AC'!$B$1,GreenMotor!H32,GreenMotor!K32)*GreenMotor!B32</f>
        <v>0</v>
      </c>
      <c r="AI32" s="67">
        <f t="shared" si="18"/>
        <v>0</v>
      </c>
      <c r="AJ32" s="67">
        <f t="shared" si="19"/>
        <v>0</v>
      </c>
      <c r="AK32" s="66">
        <f>B32*F32*H32*'Electric AC'!$BE$1</f>
        <v>476.91377549999999</v>
      </c>
      <c r="AL32" s="67">
        <f>B32*G32*H32*'Electric AC'!$BE$33</f>
        <v>0</v>
      </c>
      <c r="AM32" s="67">
        <f t="shared" si="20"/>
        <v>0.10117068940598352</v>
      </c>
      <c r="AN32" s="67" t="e">
        <f t="shared" si="20"/>
        <v>#DIV/0!</v>
      </c>
      <c r="AO32" s="82"/>
      <c r="AP32" s="82"/>
      <c r="AQ32" s="82"/>
    </row>
    <row r="33" spans="1:43" x14ac:dyDescent="0.25">
      <c r="A33" s="62" t="s">
        <v>756</v>
      </c>
      <c r="B33" s="62">
        <v>0</v>
      </c>
      <c r="C33" s="62" t="s">
        <v>26</v>
      </c>
      <c r="D33" s="62" t="s">
        <v>776</v>
      </c>
      <c r="E33" s="63">
        <v>824</v>
      </c>
      <c r="F33" s="62">
        <v>3929</v>
      </c>
      <c r="G33" s="62">
        <v>0</v>
      </c>
      <c r="H33" s="62">
        <v>19</v>
      </c>
      <c r="I33" s="63">
        <v>700</v>
      </c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3891.5056688700734</v>
      </c>
      <c r="M33" s="66">
        <f>IF(D33="Annual",VLOOKUP(H33,'NG AC'!$E$4:$I$43,4)*GreenMotor!G33,IF(D33="Winter",VLOOKUP(GreenMotor!H33,'NG AC'!$E$3:$I$43,5)*GreenMotor!G33,IF(D33="NA",0,0)))</f>
        <v>0</v>
      </c>
      <c r="N33" s="67">
        <f t="shared" si="0"/>
        <v>824</v>
      </c>
      <c r="O33" s="67">
        <f t="shared" si="1"/>
        <v>0</v>
      </c>
      <c r="P33" s="67">
        <f t="shared" si="2"/>
        <v>700</v>
      </c>
      <c r="Q33" s="67">
        <f t="shared" si="3"/>
        <v>0</v>
      </c>
      <c r="R33" s="68">
        <f>(L33+M33+(PV('NG AC'!$B$1,GreenMotor!H33,GreenMotor!K33)*-1)+GreenMotor!J33)/GreenMotor!E33</f>
        <v>4.7227010544539727</v>
      </c>
      <c r="S33" s="68">
        <f t="shared" si="4"/>
        <v>5.0539034660650302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>
        <f t="shared" si="9"/>
        <v>0</v>
      </c>
      <c r="Y33" s="67">
        <f t="shared" si="10"/>
        <v>0</v>
      </c>
      <c r="Z33" s="67">
        <f t="shared" si="11"/>
        <v>0</v>
      </c>
      <c r="AA33" s="67">
        <f t="shared" si="12"/>
        <v>0</v>
      </c>
      <c r="AB33" s="63">
        <v>0</v>
      </c>
      <c r="AC33" s="67">
        <f t="shared" si="13"/>
        <v>0</v>
      </c>
      <c r="AD33" s="67">
        <f t="shared" si="14"/>
        <v>0</v>
      </c>
      <c r="AE33" s="67">
        <f t="shared" si="15"/>
        <v>0</v>
      </c>
      <c r="AF33" s="67">
        <f t="shared" si="16"/>
        <v>0</v>
      </c>
      <c r="AG33" s="67">
        <f t="shared" si="17"/>
        <v>0</v>
      </c>
      <c r="AH33" s="66">
        <f>-PV('NG AC'!$B$1,GreenMotor!H33,GreenMotor!K33)*GreenMotor!B33</f>
        <v>0</v>
      </c>
      <c r="AI33" s="67">
        <f t="shared" si="18"/>
        <v>0</v>
      </c>
      <c r="AJ33" s="67">
        <f t="shared" si="19"/>
        <v>0</v>
      </c>
      <c r="AK33" s="66">
        <f>B33*F33*H33*'Electric AC'!$BE$1</f>
        <v>0</v>
      </c>
      <c r="AL33" s="67">
        <f>B33*G33*H33*'Electric AC'!$BE$33</f>
        <v>0</v>
      </c>
      <c r="AM33" s="67">
        <f t="shared" si="20"/>
        <v>0.17816238228556885</v>
      </c>
      <c r="AN33" s="67" t="e">
        <f t="shared" si="20"/>
        <v>#DIV/0!</v>
      </c>
      <c r="AO33" s="82"/>
      <c r="AP33" s="82"/>
      <c r="AQ33" s="82"/>
    </row>
    <row r="34" spans="1:43" x14ac:dyDescent="0.25">
      <c r="A34" s="62" t="s">
        <v>757</v>
      </c>
      <c r="B34" s="62">
        <v>0</v>
      </c>
      <c r="C34" s="62" t="s">
        <v>26</v>
      </c>
      <c r="D34" s="62" t="s">
        <v>776</v>
      </c>
      <c r="E34" s="63">
        <v>921</v>
      </c>
      <c r="F34" s="62">
        <v>7848</v>
      </c>
      <c r="G34" s="62">
        <v>0</v>
      </c>
      <c r="H34" s="62">
        <v>9</v>
      </c>
      <c r="I34" s="63">
        <v>800</v>
      </c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3499.4948907016701</v>
      </c>
      <c r="M34" s="66">
        <f>IF(D34="Annual",VLOOKUP(H34,'NG AC'!$E$4:$I$43,4)*GreenMotor!G34,IF(D34="Winter",VLOOKUP(GreenMotor!H34,'NG AC'!$E$3:$I$43,5)*GreenMotor!G34,IF(D34="NA",0,0)))</f>
        <v>0</v>
      </c>
      <c r="N34" s="67">
        <f t="shared" si="0"/>
        <v>921</v>
      </c>
      <c r="O34" s="67">
        <f t="shared" si="1"/>
        <v>0</v>
      </c>
      <c r="P34" s="67">
        <f t="shared" si="2"/>
        <v>800</v>
      </c>
      <c r="Q34" s="67">
        <f t="shared" si="3"/>
        <v>0</v>
      </c>
      <c r="R34" s="68">
        <f>(L34+M34+(PV('NG AC'!$B$1,GreenMotor!H34,GreenMotor!K34)*-1)+GreenMotor!J34)/GreenMotor!E34</f>
        <v>3.7996687195457874</v>
      </c>
      <c r="S34" s="68">
        <f t="shared" si="4"/>
        <v>3.9766987394337154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>
        <f t="shared" si="9"/>
        <v>0</v>
      </c>
      <c r="Y34" s="67">
        <f t="shared" si="10"/>
        <v>0</v>
      </c>
      <c r="Z34" s="67">
        <f t="shared" si="11"/>
        <v>0</v>
      </c>
      <c r="AA34" s="67">
        <f t="shared" si="12"/>
        <v>0</v>
      </c>
      <c r="AB34" s="63">
        <v>0</v>
      </c>
      <c r="AC34" s="67">
        <f t="shared" si="13"/>
        <v>0</v>
      </c>
      <c r="AD34" s="67">
        <f t="shared" si="14"/>
        <v>0</v>
      </c>
      <c r="AE34" s="67">
        <f t="shared" si="15"/>
        <v>0</v>
      </c>
      <c r="AF34" s="67">
        <f t="shared" si="16"/>
        <v>0</v>
      </c>
      <c r="AG34" s="67">
        <f t="shared" si="17"/>
        <v>0</v>
      </c>
      <c r="AH34" s="66">
        <f>-PV('NG AC'!$B$1,GreenMotor!H34,GreenMotor!K34)*GreenMotor!B34</f>
        <v>0</v>
      </c>
      <c r="AI34" s="67">
        <f t="shared" si="18"/>
        <v>0</v>
      </c>
      <c r="AJ34" s="67">
        <f t="shared" si="19"/>
        <v>0</v>
      </c>
      <c r="AK34" s="66">
        <f>B34*F34*H34*'Electric AC'!$BE$1</f>
        <v>0</v>
      </c>
      <c r="AL34" s="67">
        <f>B34*G34*H34*'Electric AC'!$BE$33</f>
        <v>0</v>
      </c>
      <c r="AM34" s="67">
        <f t="shared" si="20"/>
        <v>0.1019367991845056</v>
      </c>
      <c r="AN34" s="67" t="e">
        <f t="shared" si="20"/>
        <v>#DIV/0!</v>
      </c>
      <c r="AO34" s="82"/>
      <c r="AP34" s="82"/>
      <c r="AQ34" s="82"/>
    </row>
    <row r="35" spans="1:43" x14ac:dyDescent="0.25">
      <c r="A35" s="62" t="s">
        <v>757</v>
      </c>
      <c r="B35" s="62">
        <v>0</v>
      </c>
      <c r="C35" s="62" t="s">
        <v>26</v>
      </c>
      <c r="D35" s="62" t="s">
        <v>776</v>
      </c>
      <c r="E35" s="63">
        <v>921</v>
      </c>
      <c r="F35" s="62">
        <v>4456</v>
      </c>
      <c r="G35" s="62">
        <v>0</v>
      </c>
      <c r="H35" s="62">
        <v>19</v>
      </c>
      <c r="I35" s="63">
        <v>800</v>
      </c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4413.4765234118213</v>
      </c>
      <c r="M35" s="66">
        <f>IF(D35="Annual",VLOOKUP(H35,'NG AC'!$E$4:$I$43,4)*GreenMotor!G35,IF(D35="Winter",VLOOKUP(GreenMotor!H35,'NG AC'!$E$3:$I$43,5)*GreenMotor!G35,IF(D35="NA",0,0)))</f>
        <v>0</v>
      </c>
      <c r="N35" s="67">
        <f t="shared" si="0"/>
        <v>921</v>
      </c>
      <c r="O35" s="67">
        <f t="shared" si="1"/>
        <v>0</v>
      </c>
      <c r="P35" s="67">
        <f t="shared" si="2"/>
        <v>800</v>
      </c>
      <c r="Q35" s="67">
        <f t="shared" si="3"/>
        <v>0</v>
      </c>
      <c r="R35" s="68">
        <f>(L35+M35+(PV('NG AC'!$B$1,GreenMotor!H35,GreenMotor!K35)*-1)+GreenMotor!J35)/GreenMotor!E35</f>
        <v>4.79204834246669</v>
      </c>
      <c r="S35" s="68">
        <f t="shared" si="4"/>
        <v>5.0153142311497962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>
        <f t="shared" si="9"/>
        <v>0</v>
      </c>
      <c r="Y35" s="67">
        <f t="shared" si="10"/>
        <v>0</v>
      </c>
      <c r="Z35" s="67">
        <f t="shared" si="11"/>
        <v>0</v>
      </c>
      <c r="AA35" s="67">
        <f t="shared" si="12"/>
        <v>0</v>
      </c>
      <c r="AB35" s="63">
        <v>0</v>
      </c>
      <c r="AC35" s="67">
        <f t="shared" si="13"/>
        <v>0</v>
      </c>
      <c r="AD35" s="67">
        <f t="shared" si="14"/>
        <v>0</v>
      </c>
      <c r="AE35" s="67">
        <f t="shared" si="15"/>
        <v>0</v>
      </c>
      <c r="AF35" s="67">
        <f t="shared" si="16"/>
        <v>0</v>
      </c>
      <c r="AG35" s="67">
        <f t="shared" si="17"/>
        <v>0</v>
      </c>
      <c r="AH35" s="66">
        <f>-PV('NG AC'!$B$1,GreenMotor!H35,GreenMotor!K35)*GreenMotor!B35</f>
        <v>0</v>
      </c>
      <c r="AI35" s="67">
        <f t="shared" si="18"/>
        <v>0</v>
      </c>
      <c r="AJ35" s="67">
        <f t="shared" si="19"/>
        <v>0</v>
      </c>
      <c r="AK35" s="66">
        <f>B35*F35*H35*'Electric AC'!$BE$1</f>
        <v>0</v>
      </c>
      <c r="AL35" s="67">
        <f>B35*G35*H35*'Electric AC'!$BE$33</f>
        <v>0</v>
      </c>
      <c r="AM35" s="67">
        <f t="shared" si="20"/>
        <v>0.17953321364452424</v>
      </c>
      <c r="AN35" s="67" t="e">
        <f t="shared" si="20"/>
        <v>#DIV/0!</v>
      </c>
      <c r="AO35" s="82"/>
      <c r="AP35" s="82"/>
      <c r="AQ35" s="82"/>
    </row>
    <row r="36" spans="1:43" x14ac:dyDescent="0.25">
      <c r="A36" s="62" t="s">
        <v>758</v>
      </c>
      <c r="B36" s="62">
        <v>0</v>
      </c>
      <c r="C36" s="62" t="s">
        <v>26</v>
      </c>
      <c r="D36" s="62" t="s">
        <v>776</v>
      </c>
      <c r="E36" s="63">
        <v>1006</v>
      </c>
      <c r="F36" s="62">
        <v>8811</v>
      </c>
      <c r="G36" s="62">
        <v>0</v>
      </c>
      <c r="H36" s="62">
        <v>9</v>
      </c>
      <c r="I36" s="63">
        <v>900</v>
      </c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3928.9053876111643</v>
      </c>
      <c r="M36" s="66">
        <f>IF(D36="Annual",VLOOKUP(H36,'NG AC'!$E$4:$I$43,4)*GreenMotor!G36,IF(D36="Winter",VLOOKUP(GreenMotor!H36,'NG AC'!$E$3:$I$43,5)*GreenMotor!G36,IF(D36="NA",0,0)))</f>
        <v>0</v>
      </c>
      <c r="N36" s="67">
        <f t="shared" si="0"/>
        <v>1006</v>
      </c>
      <c r="O36" s="67">
        <f t="shared" si="1"/>
        <v>0</v>
      </c>
      <c r="P36" s="67">
        <f t="shared" si="2"/>
        <v>900</v>
      </c>
      <c r="Q36" s="67">
        <f t="shared" si="3"/>
        <v>0</v>
      </c>
      <c r="R36" s="68">
        <f>(L36+M36+(PV('NG AC'!$B$1,GreenMotor!H36,GreenMotor!K36)*-1)+GreenMotor!J36)/GreenMotor!E36</f>
        <v>3.9054725522973799</v>
      </c>
      <c r="S36" s="68">
        <f t="shared" si="4"/>
        <v>3.9685913006173377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>
        <f t="shared" si="9"/>
        <v>0</v>
      </c>
      <c r="Y36" s="67">
        <f t="shared" si="10"/>
        <v>0</v>
      </c>
      <c r="Z36" s="67">
        <f t="shared" si="11"/>
        <v>0</v>
      </c>
      <c r="AA36" s="67">
        <f t="shared" si="12"/>
        <v>0</v>
      </c>
      <c r="AB36" s="63">
        <v>0</v>
      </c>
      <c r="AC36" s="67">
        <f t="shared" si="13"/>
        <v>0</v>
      </c>
      <c r="AD36" s="67">
        <f t="shared" si="14"/>
        <v>0</v>
      </c>
      <c r="AE36" s="67">
        <f t="shared" si="15"/>
        <v>0</v>
      </c>
      <c r="AF36" s="67">
        <f t="shared" si="16"/>
        <v>0</v>
      </c>
      <c r="AG36" s="67">
        <f t="shared" si="17"/>
        <v>0</v>
      </c>
      <c r="AH36" s="66">
        <f>-PV('NG AC'!$B$1,GreenMotor!H36,GreenMotor!K36)*GreenMotor!B36</f>
        <v>0</v>
      </c>
      <c r="AI36" s="67">
        <f t="shared" si="18"/>
        <v>0</v>
      </c>
      <c r="AJ36" s="67">
        <f t="shared" si="19"/>
        <v>0</v>
      </c>
      <c r="AK36" s="66">
        <f>B36*F36*H36*'Electric AC'!$BE$1</f>
        <v>0</v>
      </c>
      <c r="AL36" s="67">
        <f>B36*G36*H36*'Electric AC'!$BE$33</f>
        <v>0</v>
      </c>
      <c r="AM36" s="67">
        <f t="shared" si="20"/>
        <v>0.10214504596527069</v>
      </c>
      <c r="AN36" s="67" t="e">
        <f t="shared" si="20"/>
        <v>#DIV/0!</v>
      </c>
      <c r="AO36" s="82"/>
      <c r="AP36" s="82"/>
      <c r="AQ36" s="82"/>
    </row>
    <row r="37" spans="1:43" x14ac:dyDescent="0.25">
      <c r="A37" s="62" t="s">
        <v>758</v>
      </c>
      <c r="B37" s="62">
        <v>0</v>
      </c>
      <c r="C37" s="62" t="s">
        <v>26</v>
      </c>
      <c r="D37" s="62" t="s">
        <v>776</v>
      </c>
      <c r="E37" s="63">
        <v>1006</v>
      </c>
      <c r="F37" s="62">
        <v>5003</v>
      </c>
      <c r="G37" s="62">
        <v>0</v>
      </c>
      <c r="H37" s="62">
        <v>19</v>
      </c>
      <c r="I37" s="63">
        <v>900</v>
      </c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4955.2565185433896</v>
      </c>
      <c r="M37" s="66">
        <f>IF(D37="Annual",VLOOKUP(H37,'NG AC'!$E$4:$I$43,4)*GreenMotor!G37,IF(D37="Winter",VLOOKUP(GreenMotor!H37,'NG AC'!$E$3:$I$43,5)*GreenMotor!G37,IF(D37="NA",0,0)))</f>
        <v>0</v>
      </c>
      <c r="N37" s="67">
        <f t="shared" si="0"/>
        <v>1006</v>
      </c>
      <c r="O37" s="67">
        <f t="shared" si="1"/>
        <v>0</v>
      </c>
      <c r="P37" s="67">
        <f t="shared" si="2"/>
        <v>900</v>
      </c>
      <c r="Q37" s="67">
        <f t="shared" si="3"/>
        <v>0</v>
      </c>
      <c r="R37" s="68">
        <f>(L37+M37+(PV('NG AC'!$B$1,GreenMotor!H37,GreenMotor!K37)*-1)+GreenMotor!J37)/GreenMotor!E37</f>
        <v>4.9257023047150987</v>
      </c>
      <c r="S37" s="68">
        <f t="shared" si="4"/>
        <v>5.005309614690292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>
        <f t="shared" si="9"/>
        <v>0</v>
      </c>
      <c r="Y37" s="67">
        <f t="shared" si="10"/>
        <v>0</v>
      </c>
      <c r="Z37" s="67">
        <f t="shared" si="11"/>
        <v>0</v>
      </c>
      <c r="AA37" s="67">
        <f t="shared" si="12"/>
        <v>0</v>
      </c>
      <c r="AB37" s="63">
        <v>0</v>
      </c>
      <c r="AC37" s="67">
        <f t="shared" si="13"/>
        <v>0</v>
      </c>
      <c r="AD37" s="67">
        <f t="shared" si="14"/>
        <v>0</v>
      </c>
      <c r="AE37" s="67">
        <f t="shared" si="15"/>
        <v>0</v>
      </c>
      <c r="AF37" s="67">
        <f t="shared" si="16"/>
        <v>0</v>
      </c>
      <c r="AG37" s="67">
        <f t="shared" si="17"/>
        <v>0</v>
      </c>
      <c r="AH37" s="66">
        <f>-PV('NG AC'!$B$1,GreenMotor!H37,GreenMotor!K37)*GreenMotor!B37</f>
        <v>0</v>
      </c>
      <c r="AI37" s="67">
        <f t="shared" si="18"/>
        <v>0</v>
      </c>
      <c r="AJ37" s="67">
        <f t="shared" si="19"/>
        <v>0</v>
      </c>
      <c r="AK37" s="66">
        <f>B37*F37*H37*'Electric AC'!$BE$1</f>
        <v>0</v>
      </c>
      <c r="AL37" s="67">
        <f>B37*G37*H37*'Electric AC'!$BE$33</f>
        <v>0</v>
      </c>
      <c r="AM37" s="67">
        <f t="shared" si="20"/>
        <v>0.17989206476114331</v>
      </c>
      <c r="AN37" s="67" t="e">
        <f t="shared" si="20"/>
        <v>#DIV/0!</v>
      </c>
      <c r="AO37" s="82"/>
      <c r="AP37" s="82"/>
      <c r="AQ37" s="82"/>
    </row>
    <row r="38" spans="1:43" x14ac:dyDescent="0.25">
      <c r="A38" s="62" t="s">
        <v>759</v>
      </c>
      <c r="B38" s="62">
        <v>0</v>
      </c>
      <c r="C38" s="62" t="s">
        <v>26</v>
      </c>
      <c r="D38" s="62" t="s">
        <v>776</v>
      </c>
      <c r="E38" s="63">
        <v>7479</v>
      </c>
      <c r="F38" s="62">
        <v>104783</v>
      </c>
      <c r="G38" s="62">
        <v>0</v>
      </c>
      <c r="H38" s="62">
        <v>7</v>
      </c>
      <c r="I38" s="63">
        <v>9000</v>
      </c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35878.107295365226</v>
      </c>
      <c r="M38" s="66">
        <f>IF(D38="Annual",VLOOKUP(H38,'NG AC'!$E$4:$I$43,4)*GreenMotor!G38,IF(D38="Winter",VLOOKUP(GreenMotor!H38,'NG AC'!$E$3:$I$43,5)*GreenMotor!G38,IF(D38="NA",0,0)))</f>
        <v>0</v>
      </c>
      <c r="N38" s="67">
        <f t="shared" si="0"/>
        <v>7479</v>
      </c>
      <c r="O38" s="67">
        <f t="shared" si="1"/>
        <v>0</v>
      </c>
      <c r="P38" s="67">
        <f t="shared" si="2"/>
        <v>9000</v>
      </c>
      <c r="Q38" s="67">
        <f t="shared" si="3"/>
        <v>0</v>
      </c>
      <c r="R38" s="68">
        <f>(L38+M38+(PV('NG AC'!$B$1,GreenMotor!H38,GreenMotor!K38)*-1)+GreenMotor!J38)/GreenMotor!E38</f>
        <v>4.7971797426614824</v>
      </c>
      <c r="S38" s="68">
        <f t="shared" si="4"/>
        <v>3.6240512419560833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>
        <f t="shared" si="9"/>
        <v>0</v>
      </c>
      <c r="Y38" s="67">
        <f t="shared" si="10"/>
        <v>0</v>
      </c>
      <c r="Z38" s="67">
        <f t="shared" si="11"/>
        <v>0</v>
      </c>
      <c r="AA38" s="67">
        <f t="shared" si="12"/>
        <v>0</v>
      </c>
      <c r="AB38" s="63">
        <v>0</v>
      </c>
      <c r="AC38" s="67">
        <f t="shared" si="13"/>
        <v>0</v>
      </c>
      <c r="AD38" s="67">
        <f t="shared" si="14"/>
        <v>0</v>
      </c>
      <c r="AE38" s="67">
        <f t="shared" si="15"/>
        <v>0</v>
      </c>
      <c r="AF38" s="67">
        <f t="shared" si="16"/>
        <v>0</v>
      </c>
      <c r="AG38" s="67">
        <f t="shared" si="17"/>
        <v>0</v>
      </c>
      <c r="AH38" s="66">
        <f>-PV('NG AC'!$B$1,GreenMotor!H38,GreenMotor!K38)*GreenMotor!B38</f>
        <v>0</v>
      </c>
      <c r="AI38" s="67">
        <f t="shared" si="18"/>
        <v>0</v>
      </c>
      <c r="AJ38" s="67">
        <f t="shared" si="19"/>
        <v>0</v>
      </c>
      <c r="AK38" s="66">
        <f>B38*F38*H38*'Electric AC'!$BE$1</f>
        <v>0</v>
      </c>
      <c r="AL38" s="67">
        <f>B38*G38*H38*'Electric AC'!$BE$33</f>
        <v>0</v>
      </c>
      <c r="AM38" s="67">
        <f t="shared" si="20"/>
        <v>8.5891795424830358E-2</v>
      </c>
      <c r="AN38" s="67" t="e">
        <f t="shared" si="20"/>
        <v>#DIV/0!</v>
      </c>
      <c r="AO38" s="82"/>
      <c r="AP38" s="82"/>
      <c r="AQ38" s="82"/>
    </row>
    <row r="39" spans="1:43" x14ac:dyDescent="0.25">
      <c r="A39" s="62" t="s">
        <v>759</v>
      </c>
      <c r="B39" s="62">
        <v>0</v>
      </c>
      <c r="C39" s="62" t="s">
        <v>26</v>
      </c>
      <c r="D39" s="62" t="s">
        <v>776</v>
      </c>
      <c r="E39" s="63">
        <v>7479</v>
      </c>
      <c r="F39" s="62">
        <v>37021</v>
      </c>
      <c r="G39" s="62">
        <v>0</v>
      </c>
      <c r="H39" s="62">
        <v>20</v>
      </c>
      <c r="I39" s="63">
        <v>9000</v>
      </c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38454.789894822636</v>
      </c>
      <c r="M39" s="66">
        <f>IF(D39="Annual",VLOOKUP(H39,'NG AC'!$E$4:$I$43,4)*GreenMotor!G39,IF(D39="Winter",VLOOKUP(GreenMotor!H39,'NG AC'!$E$3:$I$43,5)*GreenMotor!G39,IF(D39="NA",0,0)))</f>
        <v>0</v>
      </c>
      <c r="N39" s="67">
        <f t="shared" si="0"/>
        <v>7479</v>
      </c>
      <c r="O39" s="67">
        <f t="shared" si="1"/>
        <v>0</v>
      </c>
      <c r="P39" s="67">
        <f t="shared" si="2"/>
        <v>9000</v>
      </c>
      <c r="Q39" s="67">
        <f t="shared" si="3"/>
        <v>0</v>
      </c>
      <c r="R39" s="68">
        <f>(L39+M39+(PV('NG AC'!$B$1,GreenMotor!H39,GreenMotor!K39)*-1)+GreenMotor!J39)/GreenMotor!E39</f>
        <v>5.1417020851480997</v>
      </c>
      <c r="S39" s="68">
        <f t="shared" si="4"/>
        <v>3.8843222115982456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>
        <f t="shared" si="9"/>
        <v>0</v>
      </c>
      <c r="Y39" s="67">
        <f t="shared" si="10"/>
        <v>0</v>
      </c>
      <c r="Z39" s="67">
        <f t="shared" si="11"/>
        <v>0</v>
      </c>
      <c r="AA39" s="67">
        <f t="shared" si="12"/>
        <v>0</v>
      </c>
      <c r="AB39" s="63">
        <v>0</v>
      </c>
      <c r="AC39" s="67">
        <f t="shared" si="13"/>
        <v>0</v>
      </c>
      <c r="AD39" s="67">
        <f t="shared" si="14"/>
        <v>0</v>
      </c>
      <c r="AE39" s="67">
        <f t="shared" si="15"/>
        <v>0</v>
      </c>
      <c r="AF39" s="67">
        <f t="shared" si="16"/>
        <v>0</v>
      </c>
      <c r="AG39" s="67">
        <f t="shared" si="17"/>
        <v>0</v>
      </c>
      <c r="AH39" s="66">
        <f>-PV('NG AC'!$B$1,GreenMotor!H39,GreenMotor!K39)*GreenMotor!B39</f>
        <v>0</v>
      </c>
      <c r="AI39" s="67">
        <f t="shared" si="18"/>
        <v>0</v>
      </c>
      <c r="AJ39" s="67">
        <f t="shared" si="19"/>
        <v>0</v>
      </c>
      <c r="AK39" s="66">
        <f>B39*F39*H39*'Electric AC'!$BE$1</f>
        <v>0</v>
      </c>
      <c r="AL39" s="67">
        <f>B39*G39*H39*'Electric AC'!$BE$33</f>
        <v>0</v>
      </c>
      <c r="AM39" s="67">
        <f t="shared" si="20"/>
        <v>0.24310526457956294</v>
      </c>
      <c r="AN39" s="67" t="e">
        <f t="shared" si="20"/>
        <v>#DIV/0!</v>
      </c>
      <c r="AO39" s="82"/>
      <c r="AP39" s="82"/>
      <c r="AQ39" s="82"/>
    </row>
    <row r="40" spans="1:43" x14ac:dyDescent="0.25">
      <c r="A40" s="62" t="s">
        <v>760</v>
      </c>
      <c r="B40" s="62">
        <v>0.1</v>
      </c>
      <c r="C40" s="62" t="s">
        <v>26</v>
      </c>
      <c r="D40" s="62" t="s">
        <v>776</v>
      </c>
      <c r="E40" s="63">
        <v>1087</v>
      </c>
      <c r="F40" s="62">
        <v>9804</v>
      </c>
      <c r="G40" s="62">
        <v>0</v>
      </c>
      <c r="H40" s="62">
        <v>9</v>
      </c>
      <c r="I40" s="63">
        <v>1000</v>
      </c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4371.693158567683</v>
      </c>
      <c r="M40" s="66">
        <f>IF(D40="Annual",VLOOKUP(H40,'NG AC'!$E$4:$I$43,4)*GreenMotor!G40,IF(D40="Winter",VLOOKUP(GreenMotor!H40,'NG AC'!$E$3:$I$43,5)*GreenMotor!G40,IF(D40="NA",0,0)))</f>
        <v>0</v>
      </c>
      <c r="N40" s="67">
        <f t="shared" si="0"/>
        <v>1087</v>
      </c>
      <c r="O40" s="67">
        <f t="shared" si="1"/>
        <v>0</v>
      </c>
      <c r="P40" s="67">
        <f t="shared" si="2"/>
        <v>1000</v>
      </c>
      <c r="Q40" s="67">
        <f t="shared" si="3"/>
        <v>0</v>
      </c>
      <c r="R40" s="68">
        <f>(L40+M40+(PV('NG AC'!$B$1,GreenMotor!H40,GreenMotor!K40)*-1)+GreenMotor!J40)/GreenMotor!E40</f>
        <v>4.0217968340089083</v>
      </c>
      <c r="S40" s="68">
        <f t="shared" si="4"/>
        <v>3.9742665077888022</v>
      </c>
      <c r="T40" s="69">
        <f t="shared" si="5"/>
        <v>980.40000000000009</v>
      </c>
      <c r="U40" s="68">
        <f t="shared" si="6"/>
        <v>0</v>
      </c>
      <c r="V40" s="68">
        <f t="shared" si="7"/>
        <v>437.16931585676832</v>
      </c>
      <c r="W40" s="68">
        <f t="shared" si="8"/>
        <v>0</v>
      </c>
      <c r="X40" s="67">
        <f t="shared" si="9"/>
        <v>108.7</v>
      </c>
      <c r="Y40" s="67">
        <f t="shared" si="10"/>
        <v>0</v>
      </c>
      <c r="Z40" s="67">
        <f t="shared" si="11"/>
        <v>100</v>
      </c>
      <c r="AA40" s="67">
        <f t="shared" si="12"/>
        <v>0</v>
      </c>
      <c r="AB40" s="63">
        <v>0</v>
      </c>
      <c r="AC40" s="67">
        <f t="shared" si="13"/>
        <v>0</v>
      </c>
      <c r="AD40" s="67">
        <f t="shared" si="14"/>
        <v>0</v>
      </c>
      <c r="AE40" s="67">
        <f t="shared" si="15"/>
        <v>0</v>
      </c>
      <c r="AF40" s="67">
        <f t="shared" si="16"/>
        <v>0</v>
      </c>
      <c r="AG40" s="67">
        <f t="shared" si="17"/>
        <v>0</v>
      </c>
      <c r="AH40" s="66">
        <f>-PV('NG AC'!$B$1,GreenMotor!H40,GreenMotor!K40)*GreenMotor!B40</f>
        <v>0</v>
      </c>
      <c r="AI40" s="67">
        <f t="shared" si="18"/>
        <v>0</v>
      </c>
      <c r="AJ40" s="67">
        <f t="shared" si="19"/>
        <v>0</v>
      </c>
      <c r="AK40" s="66">
        <f>B40*F40*H40*'Electric AC'!$BE$1</f>
        <v>675.77144890909085</v>
      </c>
      <c r="AL40" s="67">
        <f>B40*G40*H40*'Electric AC'!$BE$33</f>
        <v>0</v>
      </c>
      <c r="AM40" s="67">
        <f t="shared" si="20"/>
        <v>0.10199918400652795</v>
      </c>
      <c r="AN40" s="67" t="e">
        <f t="shared" si="20"/>
        <v>#DIV/0!</v>
      </c>
      <c r="AO40" s="82"/>
      <c r="AP40" s="82"/>
      <c r="AQ40" s="82"/>
    </row>
    <row r="41" spans="1:43" x14ac:dyDescent="0.25">
      <c r="A41" s="62" t="s">
        <v>760</v>
      </c>
      <c r="B41" s="62">
        <v>0</v>
      </c>
      <c r="C41" s="62" t="s">
        <v>26</v>
      </c>
      <c r="D41" s="62" t="s">
        <v>776</v>
      </c>
      <c r="E41" s="63">
        <v>1087</v>
      </c>
      <c r="F41" s="62">
        <v>5567</v>
      </c>
      <c r="G41" s="62">
        <v>0</v>
      </c>
      <c r="H41" s="62">
        <v>19</v>
      </c>
      <c r="I41" s="63">
        <v>1000</v>
      </c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5513.8742831763038</v>
      </c>
      <c r="M41" s="66">
        <f>IF(D41="Annual",VLOOKUP(H41,'NG AC'!$E$4:$I$43,4)*GreenMotor!G41,IF(D41="Winter",VLOOKUP(GreenMotor!H41,'NG AC'!$E$3:$I$43,5)*GreenMotor!G41,IF(D41="NA",0,0)))</f>
        <v>0</v>
      </c>
      <c r="N41" s="67">
        <f t="shared" si="0"/>
        <v>1087</v>
      </c>
      <c r="O41" s="67">
        <f t="shared" si="1"/>
        <v>0</v>
      </c>
      <c r="P41" s="67">
        <f t="shared" si="2"/>
        <v>1000</v>
      </c>
      <c r="Q41" s="67">
        <f t="shared" si="3"/>
        <v>0</v>
      </c>
      <c r="R41" s="68">
        <f>(L41+M41+(PV('NG AC'!$B$1,GreenMotor!H41,GreenMotor!K41)*-1)+GreenMotor!J41)/GreenMotor!E41</f>
        <v>5.0725614380646773</v>
      </c>
      <c r="S41" s="68">
        <f t="shared" si="4"/>
        <v>5.0126129847057301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>
        <f t="shared" si="9"/>
        <v>0</v>
      </c>
      <c r="Y41" s="67">
        <f t="shared" si="10"/>
        <v>0</v>
      </c>
      <c r="Z41" s="67">
        <f t="shared" si="11"/>
        <v>0</v>
      </c>
      <c r="AA41" s="67">
        <f t="shared" si="12"/>
        <v>0</v>
      </c>
      <c r="AB41" s="63">
        <v>0</v>
      </c>
      <c r="AC41" s="67">
        <f t="shared" si="13"/>
        <v>0</v>
      </c>
      <c r="AD41" s="67">
        <f t="shared" si="14"/>
        <v>0</v>
      </c>
      <c r="AE41" s="67">
        <f t="shared" si="15"/>
        <v>0</v>
      </c>
      <c r="AF41" s="67">
        <f t="shared" si="16"/>
        <v>0</v>
      </c>
      <c r="AG41" s="67">
        <f t="shared" si="17"/>
        <v>0</v>
      </c>
      <c r="AH41" s="66">
        <f>-PV('NG AC'!$B$1,GreenMotor!H41,GreenMotor!K41)*GreenMotor!B41</f>
        <v>0</v>
      </c>
      <c r="AI41" s="67">
        <f t="shared" si="18"/>
        <v>0</v>
      </c>
      <c r="AJ41" s="67">
        <f t="shared" si="19"/>
        <v>0</v>
      </c>
      <c r="AK41" s="66">
        <f>B41*F41*H41*'Electric AC'!$BE$1</f>
        <v>0</v>
      </c>
      <c r="AL41" s="67">
        <f>B41*G41*H41*'Electric AC'!$BE$33</f>
        <v>0</v>
      </c>
      <c r="AM41" s="67">
        <f t="shared" si="20"/>
        <v>0.17962996227770792</v>
      </c>
      <c r="AN41" s="67" t="e">
        <f t="shared" si="20"/>
        <v>#DIV/0!</v>
      </c>
      <c r="AO41" s="82"/>
      <c r="AP41" s="82"/>
      <c r="AQ41" s="82"/>
    </row>
    <row r="42" spans="1:43" x14ac:dyDescent="0.25">
      <c r="A42" s="62" t="s">
        <v>761</v>
      </c>
      <c r="B42" s="62">
        <v>0</v>
      </c>
      <c r="C42" s="62" t="s">
        <v>26</v>
      </c>
      <c r="D42" s="62" t="s">
        <v>776</v>
      </c>
      <c r="E42" s="63">
        <v>1611</v>
      </c>
      <c r="F42" s="62">
        <v>14689</v>
      </c>
      <c r="G42" s="62">
        <v>0</v>
      </c>
      <c r="H42" s="62">
        <v>7</v>
      </c>
      <c r="I42" s="63">
        <v>1200</v>
      </c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5029.5708088298661</v>
      </c>
      <c r="M42" s="66">
        <f>IF(D42="Annual",VLOOKUP(H42,'NG AC'!$E$4:$I$43,4)*GreenMotor!G42,IF(D42="Winter",VLOOKUP(GreenMotor!H42,'NG AC'!$E$3:$I$43,5)*GreenMotor!G42,IF(D42="NA",0,0)))</f>
        <v>0</v>
      </c>
      <c r="N42" s="67">
        <f t="shared" si="0"/>
        <v>1611</v>
      </c>
      <c r="O42" s="67">
        <f t="shared" si="1"/>
        <v>0</v>
      </c>
      <c r="P42" s="67">
        <f t="shared" si="2"/>
        <v>1200</v>
      </c>
      <c r="Q42" s="67">
        <f t="shared" si="3"/>
        <v>0</v>
      </c>
      <c r="R42" s="68">
        <f>(L42+M42+(PV('NG AC'!$B$1,GreenMotor!H42,GreenMotor!K42)*-1)+GreenMotor!J42)/GreenMotor!E42</f>
        <v>3.1220178825759568</v>
      </c>
      <c r="S42" s="68">
        <f t="shared" si="4"/>
        <v>3.8102809157802016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>
        <f t="shared" si="9"/>
        <v>0</v>
      </c>
      <c r="Y42" s="67">
        <f t="shared" si="10"/>
        <v>0</v>
      </c>
      <c r="Z42" s="67">
        <f t="shared" si="11"/>
        <v>0</v>
      </c>
      <c r="AA42" s="67">
        <f t="shared" si="12"/>
        <v>0</v>
      </c>
      <c r="AB42" s="63">
        <v>0</v>
      </c>
      <c r="AC42" s="67">
        <f t="shared" si="13"/>
        <v>0</v>
      </c>
      <c r="AD42" s="67">
        <f t="shared" si="14"/>
        <v>0</v>
      </c>
      <c r="AE42" s="67">
        <f t="shared" si="15"/>
        <v>0</v>
      </c>
      <c r="AF42" s="67">
        <f t="shared" si="16"/>
        <v>0</v>
      </c>
      <c r="AG42" s="67">
        <f t="shared" si="17"/>
        <v>0</v>
      </c>
      <c r="AH42" s="66">
        <f>-PV('NG AC'!$B$1,GreenMotor!H42,GreenMotor!K42)*GreenMotor!B42</f>
        <v>0</v>
      </c>
      <c r="AI42" s="67">
        <f t="shared" si="18"/>
        <v>0</v>
      </c>
      <c r="AJ42" s="67">
        <f t="shared" si="19"/>
        <v>0</v>
      </c>
      <c r="AK42" s="66">
        <f>B42*F42*H42*'Electric AC'!$BE$1</f>
        <v>0</v>
      </c>
      <c r="AL42" s="67">
        <f>B42*G42*H42*'Electric AC'!$BE$33</f>
        <v>0</v>
      </c>
      <c r="AM42" s="67">
        <f t="shared" si="20"/>
        <v>8.1693784464565322E-2</v>
      </c>
      <c r="AN42" s="67" t="e">
        <f t="shared" si="20"/>
        <v>#DIV/0!</v>
      </c>
      <c r="AO42" s="82"/>
      <c r="AP42" s="82"/>
      <c r="AQ42" s="82"/>
    </row>
    <row r="43" spans="1:43" x14ac:dyDescent="0.25">
      <c r="A43" s="62" t="s">
        <v>761</v>
      </c>
      <c r="B43" s="62">
        <v>0</v>
      </c>
      <c r="C43" s="62" t="s">
        <v>26</v>
      </c>
      <c r="D43" s="62" t="s">
        <v>776</v>
      </c>
      <c r="E43" s="63">
        <v>1611</v>
      </c>
      <c r="F43" s="62">
        <v>6193</v>
      </c>
      <c r="G43" s="62">
        <v>0</v>
      </c>
      <c r="H43" s="62">
        <v>20</v>
      </c>
      <c r="I43" s="63">
        <v>1200</v>
      </c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6432.8492968487235</v>
      </c>
      <c r="M43" s="66">
        <f>IF(D43="Annual",VLOOKUP(H43,'NG AC'!$E$4:$I$43,4)*GreenMotor!G43,IF(D43="Winter",VLOOKUP(GreenMotor!H43,'NG AC'!$E$3:$I$43,5)*GreenMotor!G43,IF(D43="NA",0,0)))</f>
        <v>0</v>
      </c>
      <c r="N43" s="67">
        <f t="shared" si="0"/>
        <v>1611</v>
      </c>
      <c r="O43" s="67">
        <f t="shared" si="1"/>
        <v>0</v>
      </c>
      <c r="P43" s="67">
        <f t="shared" si="2"/>
        <v>1200</v>
      </c>
      <c r="Q43" s="67">
        <f t="shared" si="3"/>
        <v>0</v>
      </c>
      <c r="R43" s="68">
        <f>(L43+M43+(PV('NG AC'!$B$1,GreenMotor!H43,GreenMotor!K43)*-1)+GreenMotor!J43)/GreenMotor!E43</f>
        <v>3.9930783965541425</v>
      </c>
      <c r="S43" s="68">
        <f t="shared" si="4"/>
        <v>4.8733706794308507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>
        <f t="shared" si="9"/>
        <v>0</v>
      </c>
      <c r="Y43" s="67">
        <f t="shared" si="10"/>
        <v>0</v>
      </c>
      <c r="Z43" s="67">
        <f t="shared" si="11"/>
        <v>0</v>
      </c>
      <c r="AA43" s="67">
        <f t="shared" si="12"/>
        <v>0</v>
      </c>
      <c r="AB43" s="63">
        <v>0</v>
      </c>
      <c r="AC43" s="67">
        <f t="shared" si="13"/>
        <v>0</v>
      </c>
      <c r="AD43" s="67">
        <f t="shared" si="14"/>
        <v>0</v>
      </c>
      <c r="AE43" s="67">
        <f t="shared" si="15"/>
        <v>0</v>
      </c>
      <c r="AF43" s="67">
        <f t="shared" si="16"/>
        <v>0</v>
      </c>
      <c r="AG43" s="67">
        <f t="shared" si="17"/>
        <v>0</v>
      </c>
      <c r="AH43" s="66">
        <f>-PV('NG AC'!$B$1,GreenMotor!H43,GreenMotor!K43)*GreenMotor!B43</f>
        <v>0</v>
      </c>
      <c r="AI43" s="67">
        <f t="shared" si="18"/>
        <v>0</v>
      </c>
      <c r="AJ43" s="67">
        <f t="shared" si="19"/>
        <v>0</v>
      </c>
      <c r="AK43" s="66">
        <f>B43*F43*H43*'Electric AC'!$BE$1</f>
        <v>0</v>
      </c>
      <c r="AL43" s="67">
        <f>B43*G43*H43*'Electric AC'!$BE$33</f>
        <v>0</v>
      </c>
      <c r="AM43" s="67">
        <f t="shared" si="20"/>
        <v>0.19376715646697884</v>
      </c>
      <c r="AN43" s="67" t="e">
        <f t="shared" si="20"/>
        <v>#DIV/0!</v>
      </c>
      <c r="AO43" s="82"/>
      <c r="AP43" s="82"/>
      <c r="AQ43" s="82"/>
    </row>
    <row r="44" spans="1:43" x14ac:dyDescent="0.25">
      <c r="A44" s="62" t="s">
        <v>762</v>
      </c>
      <c r="B44" s="62">
        <v>0</v>
      </c>
      <c r="C44" s="62" t="s">
        <v>26</v>
      </c>
      <c r="D44" s="62" t="s">
        <v>776</v>
      </c>
      <c r="E44" s="63">
        <v>1747</v>
      </c>
      <c r="F44" s="62">
        <v>17065</v>
      </c>
      <c r="G44" s="62">
        <v>0</v>
      </c>
      <c r="H44" s="62">
        <v>7</v>
      </c>
      <c r="I44" s="63">
        <v>1400</v>
      </c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5843.1224625693822</v>
      </c>
      <c r="M44" s="66">
        <f>IF(D44="Annual",VLOOKUP(H44,'NG AC'!$E$4:$I$43,4)*GreenMotor!G44,IF(D44="Winter",VLOOKUP(GreenMotor!H44,'NG AC'!$E$3:$I$43,5)*GreenMotor!G44,IF(D44="NA",0,0)))</f>
        <v>0</v>
      </c>
      <c r="N44" s="67">
        <f t="shared" si="0"/>
        <v>1747</v>
      </c>
      <c r="O44" s="67">
        <f t="shared" si="1"/>
        <v>0</v>
      </c>
      <c r="P44" s="67">
        <f t="shared" si="2"/>
        <v>1400</v>
      </c>
      <c r="Q44" s="67">
        <f t="shared" si="3"/>
        <v>0</v>
      </c>
      <c r="R44" s="68">
        <f>(L44+M44+(PV('NG AC'!$B$1,GreenMotor!H44,GreenMotor!K44)*-1)+GreenMotor!J44)/GreenMotor!E44</f>
        <v>3.3446608257409172</v>
      </c>
      <c r="S44" s="68">
        <f t="shared" si="4"/>
        <v>3.7942353653047931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>
        <f t="shared" si="9"/>
        <v>0</v>
      </c>
      <c r="Y44" s="67">
        <f t="shared" si="10"/>
        <v>0</v>
      </c>
      <c r="Z44" s="67">
        <f t="shared" si="11"/>
        <v>0</v>
      </c>
      <c r="AA44" s="67">
        <f t="shared" si="12"/>
        <v>0</v>
      </c>
      <c r="AB44" s="63">
        <v>0</v>
      </c>
      <c r="AC44" s="67">
        <f t="shared" si="13"/>
        <v>0</v>
      </c>
      <c r="AD44" s="67">
        <f t="shared" si="14"/>
        <v>0</v>
      </c>
      <c r="AE44" s="67">
        <f t="shared" si="15"/>
        <v>0</v>
      </c>
      <c r="AF44" s="67">
        <f t="shared" si="16"/>
        <v>0</v>
      </c>
      <c r="AG44" s="67">
        <f t="shared" si="17"/>
        <v>0</v>
      </c>
      <c r="AH44" s="66">
        <f>-PV('NG AC'!$B$1,GreenMotor!H44,GreenMotor!K44)*GreenMotor!B44</f>
        <v>0</v>
      </c>
      <c r="AI44" s="67">
        <f t="shared" si="18"/>
        <v>0</v>
      </c>
      <c r="AJ44" s="67">
        <f t="shared" si="19"/>
        <v>0</v>
      </c>
      <c r="AK44" s="66">
        <f>B44*F44*H44*'Electric AC'!$BE$1</f>
        <v>0</v>
      </c>
      <c r="AL44" s="67">
        <f>B44*G44*H44*'Electric AC'!$BE$33</f>
        <v>0</v>
      </c>
      <c r="AM44" s="67">
        <f t="shared" si="20"/>
        <v>8.2039261646645184E-2</v>
      </c>
      <c r="AN44" s="67" t="e">
        <f t="shared" si="20"/>
        <v>#DIV/0!</v>
      </c>
      <c r="AO44" s="82"/>
      <c r="AP44" s="82"/>
      <c r="AQ44" s="82"/>
    </row>
    <row r="45" spans="1:43" x14ac:dyDescent="0.25">
      <c r="A45" s="62" t="s">
        <v>762</v>
      </c>
      <c r="B45" s="62">
        <v>0</v>
      </c>
      <c r="C45" s="62" t="s">
        <v>26</v>
      </c>
      <c r="D45" s="62" t="s">
        <v>776</v>
      </c>
      <c r="E45" s="63">
        <v>1747</v>
      </c>
      <c r="F45" s="62">
        <v>7195</v>
      </c>
      <c r="G45" s="62">
        <v>0</v>
      </c>
      <c r="H45" s="62">
        <v>20</v>
      </c>
      <c r="I45" s="63">
        <v>1400</v>
      </c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7473.6558519015925</v>
      </c>
      <c r="M45" s="66">
        <f>IF(D45="Annual",VLOOKUP(H45,'NG AC'!$E$4:$I$43,4)*GreenMotor!G45,IF(D45="Winter",VLOOKUP(GreenMotor!H45,'NG AC'!$E$3:$I$43,5)*GreenMotor!G45,IF(D45="NA",0,0)))</f>
        <v>0</v>
      </c>
      <c r="N45" s="67">
        <f t="shared" si="0"/>
        <v>1747</v>
      </c>
      <c r="O45" s="67">
        <f t="shared" si="1"/>
        <v>0</v>
      </c>
      <c r="P45" s="67">
        <f t="shared" si="2"/>
        <v>1400</v>
      </c>
      <c r="Q45" s="67">
        <f t="shared" si="3"/>
        <v>0</v>
      </c>
      <c r="R45" s="68">
        <f>(L45+M45+(PV('NG AC'!$B$1,GreenMotor!H45,GreenMotor!K45)*-1)+GreenMotor!J45)/GreenMotor!E45</f>
        <v>4.2779941911285588</v>
      </c>
      <c r="S45" s="68">
        <f t="shared" si="4"/>
        <v>4.8530232804555791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>
        <f t="shared" si="9"/>
        <v>0</v>
      </c>
      <c r="Y45" s="67">
        <f t="shared" si="10"/>
        <v>0</v>
      </c>
      <c r="Z45" s="67">
        <f t="shared" si="11"/>
        <v>0</v>
      </c>
      <c r="AA45" s="67">
        <f t="shared" si="12"/>
        <v>0</v>
      </c>
      <c r="AB45" s="63">
        <v>0</v>
      </c>
      <c r="AC45" s="67">
        <f t="shared" si="13"/>
        <v>0</v>
      </c>
      <c r="AD45" s="67">
        <f t="shared" si="14"/>
        <v>0</v>
      </c>
      <c r="AE45" s="67">
        <f t="shared" si="15"/>
        <v>0</v>
      </c>
      <c r="AF45" s="67">
        <f t="shared" si="16"/>
        <v>0</v>
      </c>
      <c r="AG45" s="67">
        <f t="shared" si="17"/>
        <v>0</v>
      </c>
      <c r="AH45" s="66">
        <f>-PV('NG AC'!$B$1,GreenMotor!H45,GreenMotor!K45)*GreenMotor!B45</f>
        <v>0</v>
      </c>
      <c r="AI45" s="67">
        <f t="shared" si="18"/>
        <v>0</v>
      </c>
      <c r="AJ45" s="67">
        <f t="shared" si="19"/>
        <v>0</v>
      </c>
      <c r="AK45" s="66">
        <f>B45*F45*H45*'Electric AC'!$BE$1</f>
        <v>0</v>
      </c>
      <c r="AL45" s="67">
        <f>B45*G45*H45*'Electric AC'!$BE$33</f>
        <v>0</v>
      </c>
      <c r="AM45" s="67">
        <f t="shared" si="20"/>
        <v>0.19457956914523974</v>
      </c>
      <c r="AN45" s="67" t="e">
        <f t="shared" si="20"/>
        <v>#DIV/0!</v>
      </c>
      <c r="AO45" s="82"/>
      <c r="AP45" s="82"/>
      <c r="AQ45" s="82"/>
    </row>
    <row r="46" spans="1:43" x14ac:dyDescent="0.25">
      <c r="A46" s="62" t="s">
        <v>763</v>
      </c>
      <c r="B46" s="62">
        <v>0</v>
      </c>
      <c r="C46" s="62" t="s">
        <v>26</v>
      </c>
      <c r="D46" s="62" t="s">
        <v>776</v>
      </c>
      <c r="E46" s="63">
        <v>1939</v>
      </c>
      <c r="F46" s="62">
        <v>19461</v>
      </c>
      <c r="G46" s="62">
        <v>0</v>
      </c>
      <c r="H46" s="62">
        <v>7</v>
      </c>
      <c r="I46" s="63">
        <v>1600</v>
      </c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6663.52219420233</v>
      </c>
      <c r="M46" s="66">
        <f>IF(D46="Annual",VLOOKUP(H46,'NG AC'!$E$4:$I$43,4)*GreenMotor!G46,IF(D46="Winter",VLOOKUP(GreenMotor!H46,'NG AC'!$E$3:$I$43,5)*GreenMotor!G46,IF(D46="NA",0,0)))</f>
        <v>0</v>
      </c>
      <c r="N46" s="67">
        <f t="shared" si="0"/>
        <v>1939</v>
      </c>
      <c r="O46" s="67">
        <f t="shared" si="1"/>
        <v>0</v>
      </c>
      <c r="P46" s="67">
        <f t="shared" si="2"/>
        <v>1600</v>
      </c>
      <c r="Q46" s="67">
        <f t="shared" si="3"/>
        <v>0</v>
      </c>
      <c r="R46" s="68">
        <f>(L46+M46+(PV('NG AC'!$B$1,GreenMotor!H46,GreenMotor!K46)*-1)+GreenMotor!J46)/GreenMotor!E46</f>
        <v>3.4365766860249254</v>
      </c>
      <c r="S46" s="68">
        <f t="shared" si="4"/>
        <v>3.7860921557967782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>
        <f t="shared" si="9"/>
        <v>0</v>
      </c>
      <c r="Y46" s="67">
        <f t="shared" si="10"/>
        <v>0</v>
      </c>
      <c r="Z46" s="67">
        <f t="shared" si="11"/>
        <v>0</v>
      </c>
      <c r="AA46" s="67">
        <f t="shared" si="12"/>
        <v>0</v>
      </c>
      <c r="AB46" s="63">
        <v>0</v>
      </c>
      <c r="AC46" s="67">
        <f t="shared" si="13"/>
        <v>0</v>
      </c>
      <c r="AD46" s="67">
        <f t="shared" si="14"/>
        <v>0</v>
      </c>
      <c r="AE46" s="67">
        <f t="shared" si="15"/>
        <v>0</v>
      </c>
      <c r="AF46" s="67">
        <f t="shared" si="16"/>
        <v>0</v>
      </c>
      <c r="AG46" s="67">
        <f t="shared" si="17"/>
        <v>0</v>
      </c>
      <c r="AH46" s="66">
        <f>-PV('NG AC'!$B$1,GreenMotor!H46,GreenMotor!K46)*GreenMotor!B46</f>
        <v>0</v>
      </c>
      <c r="AI46" s="67">
        <f t="shared" si="18"/>
        <v>0</v>
      </c>
      <c r="AJ46" s="67">
        <f t="shared" si="19"/>
        <v>0</v>
      </c>
      <c r="AK46" s="66">
        <f>B46*F46*H46*'Electric AC'!$BE$1</f>
        <v>0</v>
      </c>
      <c r="AL46" s="67">
        <f>B46*G46*H46*'Electric AC'!$BE$33</f>
        <v>0</v>
      </c>
      <c r="AM46" s="67">
        <f t="shared" si="20"/>
        <v>8.2215713478238528E-2</v>
      </c>
      <c r="AN46" s="67" t="e">
        <f t="shared" si="20"/>
        <v>#DIV/0!</v>
      </c>
      <c r="AO46" s="82"/>
      <c r="AP46" s="82"/>
      <c r="AQ46" s="82"/>
    </row>
    <row r="47" spans="1:43" x14ac:dyDescent="0.25">
      <c r="A47" s="62" t="s">
        <v>763</v>
      </c>
      <c r="B47" s="62">
        <v>0</v>
      </c>
      <c r="C47" s="62" t="s">
        <v>26</v>
      </c>
      <c r="D47" s="62" t="s">
        <v>776</v>
      </c>
      <c r="E47" s="63">
        <v>1939</v>
      </c>
      <c r="F47" s="62">
        <v>8205</v>
      </c>
      <c r="G47" s="62">
        <v>0</v>
      </c>
      <c r="H47" s="62">
        <v>20</v>
      </c>
      <c r="I47" s="63">
        <v>1600</v>
      </c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8522.7722397293346</v>
      </c>
      <c r="M47" s="66">
        <f>IF(D47="Annual",VLOOKUP(H47,'NG AC'!$E$4:$I$43,4)*GreenMotor!G47,IF(D47="Winter",VLOOKUP(GreenMotor!H47,'NG AC'!$E$3:$I$43,5)*GreenMotor!G47,IF(D47="NA",0,0)))</f>
        <v>0</v>
      </c>
      <c r="N47" s="67">
        <f t="shared" si="0"/>
        <v>1939</v>
      </c>
      <c r="O47" s="67">
        <f t="shared" si="1"/>
        <v>0</v>
      </c>
      <c r="P47" s="67">
        <f t="shared" si="2"/>
        <v>1600</v>
      </c>
      <c r="Q47" s="67">
        <f t="shared" si="3"/>
        <v>0</v>
      </c>
      <c r="R47" s="68">
        <f>(L47+M47+(PV('NG AC'!$B$1,GreenMotor!H47,GreenMotor!K47)*-1)+GreenMotor!J47)/GreenMotor!E47</f>
        <v>4.3954472613353968</v>
      </c>
      <c r="S47" s="68">
        <f t="shared" si="4"/>
        <v>4.8424842271189394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>
        <f t="shared" si="9"/>
        <v>0</v>
      </c>
      <c r="Y47" s="67">
        <f t="shared" si="10"/>
        <v>0</v>
      </c>
      <c r="Z47" s="67">
        <f t="shared" si="11"/>
        <v>0</v>
      </c>
      <c r="AA47" s="67">
        <f t="shared" si="12"/>
        <v>0</v>
      </c>
      <c r="AB47" s="63">
        <v>0</v>
      </c>
      <c r="AC47" s="67">
        <f t="shared" si="13"/>
        <v>0</v>
      </c>
      <c r="AD47" s="67">
        <f t="shared" si="14"/>
        <v>0</v>
      </c>
      <c r="AE47" s="67">
        <f t="shared" si="15"/>
        <v>0</v>
      </c>
      <c r="AF47" s="67">
        <f t="shared" si="16"/>
        <v>0</v>
      </c>
      <c r="AG47" s="67">
        <f t="shared" si="17"/>
        <v>0</v>
      </c>
      <c r="AH47" s="66">
        <f>-PV('NG AC'!$B$1,GreenMotor!H47,GreenMotor!K47)*GreenMotor!B47</f>
        <v>0</v>
      </c>
      <c r="AI47" s="67">
        <f t="shared" si="18"/>
        <v>0</v>
      </c>
      <c r="AJ47" s="67">
        <f t="shared" si="19"/>
        <v>0</v>
      </c>
      <c r="AK47" s="66">
        <f>B47*F47*H47*'Electric AC'!$BE$1</f>
        <v>0</v>
      </c>
      <c r="AL47" s="67">
        <f>B47*G47*H47*'Electric AC'!$BE$33</f>
        <v>0</v>
      </c>
      <c r="AM47" s="67">
        <f t="shared" si="20"/>
        <v>0.19500304692260817</v>
      </c>
      <c r="AN47" s="67" t="e">
        <f t="shared" si="20"/>
        <v>#DIV/0!</v>
      </c>
      <c r="AO47" s="82"/>
      <c r="AP47" s="82"/>
      <c r="AQ47" s="82"/>
    </row>
    <row r="48" spans="1:43" x14ac:dyDescent="0.25">
      <c r="A48" s="62" t="s">
        <v>764</v>
      </c>
      <c r="B48" s="62">
        <v>0</v>
      </c>
      <c r="C48" s="62" t="s">
        <v>26</v>
      </c>
      <c r="D48" s="62" t="s">
        <v>776</v>
      </c>
      <c r="E48" s="63">
        <v>2137</v>
      </c>
      <c r="F48" s="62">
        <v>21847</v>
      </c>
      <c r="G48" s="62">
        <v>0</v>
      </c>
      <c r="H48" s="62">
        <v>7</v>
      </c>
      <c r="I48" s="63">
        <v>1800</v>
      </c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7480.4978868885619</v>
      </c>
      <c r="M48" s="66">
        <f>IF(D48="Annual",VLOOKUP(H48,'NG AC'!$E$4:$I$43,4)*GreenMotor!G48,IF(D48="Winter",VLOOKUP(GreenMotor!H48,'NG AC'!$E$3:$I$43,5)*GreenMotor!G48,IF(D48="NA",0,0)))</f>
        <v>0</v>
      </c>
      <c r="N48" s="67">
        <f t="shared" si="0"/>
        <v>2137</v>
      </c>
      <c r="O48" s="67">
        <f t="shared" si="1"/>
        <v>0</v>
      </c>
      <c r="P48" s="67">
        <f t="shared" si="2"/>
        <v>1800</v>
      </c>
      <c r="Q48" s="67">
        <f t="shared" si="3"/>
        <v>0</v>
      </c>
      <c r="R48" s="68">
        <f>(L48+M48+(PV('NG AC'!$B$1,GreenMotor!H48,GreenMotor!K48)*-1)+GreenMotor!J48)/GreenMotor!E48</f>
        <v>3.5004669568968469</v>
      </c>
      <c r="S48" s="68">
        <f t="shared" si="4"/>
        <v>3.7780292358023035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>
        <f t="shared" si="9"/>
        <v>0</v>
      </c>
      <c r="Y48" s="67">
        <f t="shared" si="10"/>
        <v>0</v>
      </c>
      <c r="Z48" s="67">
        <f t="shared" si="11"/>
        <v>0</v>
      </c>
      <c r="AA48" s="67">
        <f t="shared" si="12"/>
        <v>0</v>
      </c>
      <c r="AB48" s="63">
        <v>0</v>
      </c>
      <c r="AC48" s="67">
        <f t="shared" si="13"/>
        <v>0</v>
      </c>
      <c r="AD48" s="67">
        <f t="shared" si="14"/>
        <v>0</v>
      </c>
      <c r="AE48" s="67">
        <f t="shared" si="15"/>
        <v>0</v>
      </c>
      <c r="AF48" s="67">
        <f t="shared" si="16"/>
        <v>0</v>
      </c>
      <c r="AG48" s="67">
        <f t="shared" si="17"/>
        <v>0</v>
      </c>
      <c r="AH48" s="66">
        <f>-PV('NG AC'!$B$1,GreenMotor!H48,GreenMotor!K48)*GreenMotor!B48</f>
        <v>0</v>
      </c>
      <c r="AI48" s="67">
        <f t="shared" si="18"/>
        <v>0</v>
      </c>
      <c r="AJ48" s="67">
        <f t="shared" si="19"/>
        <v>0</v>
      </c>
      <c r="AK48" s="66">
        <f>B48*F48*H48*'Electric AC'!$BE$1</f>
        <v>0</v>
      </c>
      <c r="AL48" s="67">
        <f>B48*G48*H48*'Electric AC'!$BE$33</f>
        <v>0</v>
      </c>
      <c r="AM48" s="67">
        <f t="shared" si="20"/>
        <v>8.2391174989701096E-2</v>
      </c>
      <c r="AN48" s="67" t="e">
        <f t="shared" si="20"/>
        <v>#DIV/0!</v>
      </c>
      <c r="AO48" s="82"/>
      <c r="AP48" s="82"/>
      <c r="AQ48" s="82"/>
    </row>
    <row r="49" spans="1:43" x14ac:dyDescent="0.25">
      <c r="A49" s="62" t="s">
        <v>764</v>
      </c>
      <c r="B49" s="62">
        <v>0</v>
      </c>
      <c r="C49" s="62" t="s">
        <v>26</v>
      </c>
      <c r="D49" s="62" t="s">
        <v>776</v>
      </c>
      <c r="E49" s="63">
        <v>2137</v>
      </c>
      <c r="F49" s="62">
        <v>9211</v>
      </c>
      <c r="G49" s="62">
        <v>0</v>
      </c>
      <c r="H49" s="62">
        <v>20</v>
      </c>
      <c r="I49" s="63">
        <v>1800</v>
      </c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9567.7337111696415</v>
      </c>
      <c r="M49" s="66">
        <f>IF(D49="Annual",VLOOKUP(H49,'NG AC'!$E$4:$I$43,4)*GreenMotor!G49,IF(D49="Winter",VLOOKUP(GreenMotor!H49,'NG AC'!$E$3:$I$43,5)*GreenMotor!G49,IF(D49="NA",0,0)))</f>
        <v>0</v>
      </c>
      <c r="N49" s="67">
        <f t="shared" si="0"/>
        <v>2137</v>
      </c>
      <c r="O49" s="67">
        <f t="shared" si="1"/>
        <v>0</v>
      </c>
      <c r="P49" s="67">
        <f t="shared" si="2"/>
        <v>1800</v>
      </c>
      <c r="Q49" s="67">
        <f t="shared" si="3"/>
        <v>0</v>
      </c>
      <c r="R49" s="68">
        <f>(L49+M49+(PV('NG AC'!$B$1,GreenMotor!H49,GreenMotor!K49)*-1)+GreenMotor!J49)/GreenMotor!E49</f>
        <v>4.4771800239446149</v>
      </c>
      <c r="S49" s="68">
        <f t="shared" si="4"/>
        <v>4.8321887430149699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>
        <f t="shared" si="9"/>
        <v>0</v>
      </c>
      <c r="Y49" s="67">
        <f t="shared" si="10"/>
        <v>0</v>
      </c>
      <c r="Z49" s="67">
        <f t="shared" si="11"/>
        <v>0</v>
      </c>
      <c r="AA49" s="67">
        <f t="shared" si="12"/>
        <v>0</v>
      </c>
      <c r="AB49" s="63">
        <v>0</v>
      </c>
      <c r="AC49" s="67">
        <f t="shared" si="13"/>
        <v>0</v>
      </c>
      <c r="AD49" s="67">
        <f t="shared" si="14"/>
        <v>0</v>
      </c>
      <c r="AE49" s="67">
        <f t="shared" si="15"/>
        <v>0</v>
      </c>
      <c r="AF49" s="67">
        <f t="shared" si="16"/>
        <v>0</v>
      </c>
      <c r="AG49" s="67">
        <f t="shared" si="17"/>
        <v>0</v>
      </c>
      <c r="AH49" s="66">
        <f>-PV('NG AC'!$B$1,GreenMotor!H49,GreenMotor!K49)*GreenMotor!B49</f>
        <v>0</v>
      </c>
      <c r="AI49" s="67">
        <f t="shared" si="18"/>
        <v>0</v>
      </c>
      <c r="AJ49" s="67">
        <f t="shared" si="19"/>
        <v>0</v>
      </c>
      <c r="AK49" s="66">
        <f>B49*F49*H49*'Electric AC'!$BE$1</f>
        <v>0</v>
      </c>
      <c r="AL49" s="67">
        <f>B49*G49*H49*'Electric AC'!$BE$33</f>
        <v>0</v>
      </c>
      <c r="AM49" s="67">
        <f t="shared" si="20"/>
        <v>0.19541852133318857</v>
      </c>
      <c r="AN49" s="67" t="e">
        <f t="shared" si="20"/>
        <v>#DIV/0!</v>
      </c>
      <c r="AO49" s="82"/>
      <c r="AP49" s="82"/>
      <c r="AQ49" s="82"/>
    </row>
    <row r="50" spans="1:43" x14ac:dyDescent="0.25">
      <c r="A50" s="62" t="s">
        <v>765</v>
      </c>
      <c r="B50" s="62">
        <v>0</v>
      </c>
      <c r="C50" s="62" t="s">
        <v>26</v>
      </c>
      <c r="D50" s="62" t="s">
        <v>776</v>
      </c>
      <c r="E50" s="63">
        <v>2303</v>
      </c>
      <c r="F50" s="62">
        <v>24172</v>
      </c>
      <c r="G50" s="62">
        <v>0</v>
      </c>
      <c r="H50" s="62">
        <v>7</v>
      </c>
      <c r="I50" s="63">
        <v>2000</v>
      </c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8276.5869419998307</v>
      </c>
      <c r="M50" s="66">
        <f>IF(D50="Annual",VLOOKUP(H50,'NG AC'!$E$4:$I$43,4)*GreenMotor!G50,IF(D50="Winter",VLOOKUP(GreenMotor!H50,'NG AC'!$E$3:$I$43,5)*GreenMotor!G50,IF(D50="NA",0,0)))</f>
        <v>0</v>
      </c>
      <c r="N50" s="67">
        <f t="shared" si="0"/>
        <v>2303</v>
      </c>
      <c r="O50" s="67">
        <f t="shared" si="1"/>
        <v>0</v>
      </c>
      <c r="P50" s="67">
        <f t="shared" si="2"/>
        <v>2000</v>
      </c>
      <c r="Q50" s="67">
        <f t="shared" si="3"/>
        <v>0</v>
      </c>
      <c r="R50" s="68">
        <f>(L50+M50+(PV('NG AC'!$B$1,GreenMotor!H50,GreenMotor!K50)*-1)+GreenMotor!J50)/GreenMotor!E50</f>
        <v>3.5938284594007079</v>
      </c>
      <c r="S50" s="68">
        <f t="shared" si="4"/>
        <v>3.7620849736362865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>
        <f t="shared" si="9"/>
        <v>0</v>
      </c>
      <c r="Y50" s="67">
        <f t="shared" si="10"/>
        <v>0</v>
      </c>
      <c r="Z50" s="67">
        <f t="shared" si="11"/>
        <v>0</v>
      </c>
      <c r="AA50" s="67">
        <f t="shared" si="12"/>
        <v>0</v>
      </c>
      <c r="AB50" s="63">
        <v>0</v>
      </c>
      <c r="AC50" s="67">
        <f t="shared" si="13"/>
        <v>0</v>
      </c>
      <c r="AD50" s="67">
        <f t="shared" si="14"/>
        <v>0</v>
      </c>
      <c r="AE50" s="67">
        <f t="shared" si="15"/>
        <v>0</v>
      </c>
      <c r="AF50" s="67">
        <f t="shared" si="16"/>
        <v>0</v>
      </c>
      <c r="AG50" s="67">
        <f t="shared" si="17"/>
        <v>0</v>
      </c>
      <c r="AH50" s="66">
        <f>-PV('NG AC'!$B$1,GreenMotor!H50,GreenMotor!K50)*GreenMotor!B50</f>
        <v>0</v>
      </c>
      <c r="AI50" s="67">
        <f t="shared" si="18"/>
        <v>0</v>
      </c>
      <c r="AJ50" s="67">
        <f t="shared" si="19"/>
        <v>0</v>
      </c>
      <c r="AK50" s="66">
        <f>B50*F50*H50*'Electric AC'!$BE$1</f>
        <v>0</v>
      </c>
      <c r="AL50" s="67">
        <f>B50*G50*H50*'Electric AC'!$BE$33</f>
        <v>0</v>
      </c>
      <c r="AM50" s="67">
        <f t="shared" si="20"/>
        <v>8.2740360747972863E-2</v>
      </c>
      <c r="AN50" s="67" t="e">
        <f t="shared" si="20"/>
        <v>#DIV/0!</v>
      </c>
      <c r="AO50" s="82"/>
      <c r="AP50" s="82"/>
      <c r="AQ50" s="82"/>
    </row>
    <row r="51" spans="1:43" x14ac:dyDescent="0.25">
      <c r="A51" s="62" t="s">
        <v>765</v>
      </c>
      <c r="B51" s="62">
        <v>0</v>
      </c>
      <c r="C51" s="62" t="s">
        <v>26</v>
      </c>
      <c r="D51" s="62" t="s">
        <v>776</v>
      </c>
      <c r="E51" s="63">
        <v>2303</v>
      </c>
      <c r="F51" s="62">
        <v>10192</v>
      </c>
      <c r="G51" s="62">
        <v>0</v>
      </c>
      <c r="H51" s="62">
        <v>20</v>
      </c>
      <c r="I51" s="63">
        <v>2000</v>
      </c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10586.726955188469</v>
      </c>
      <c r="M51" s="66">
        <f>IF(D51="Annual",VLOOKUP(H51,'NG AC'!$E$4:$I$43,4)*GreenMotor!G51,IF(D51="Winter",VLOOKUP(GreenMotor!H51,'NG AC'!$E$3:$I$43,5)*GreenMotor!G51,IF(D51="NA",0,0)))</f>
        <v>0</v>
      </c>
      <c r="N51" s="67">
        <f t="shared" si="0"/>
        <v>2303</v>
      </c>
      <c r="O51" s="67">
        <f t="shared" si="1"/>
        <v>0</v>
      </c>
      <c r="P51" s="67">
        <f t="shared" si="2"/>
        <v>2000</v>
      </c>
      <c r="Q51" s="67">
        <f t="shared" si="3"/>
        <v>0</v>
      </c>
      <c r="R51" s="68">
        <f>(L51+M51+(PV('NG AC'!$B$1,GreenMotor!H51,GreenMotor!K51)*-1)+GreenMotor!J51)/GreenMotor!E51</f>
        <v>4.5969287690787972</v>
      </c>
      <c r="S51" s="68">
        <f t="shared" si="4"/>
        <v>4.812148615994758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>
        <f t="shared" si="9"/>
        <v>0</v>
      </c>
      <c r="Y51" s="67">
        <f t="shared" si="10"/>
        <v>0</v>
      </c>
      <c r="Z51" s="67">
        <f t="shared" si="11"/>
        <v>0</v>
      </c>
      <c r="AA51" s="67">
        <f t="shared" si="12"/>
        <v>0</v>
      </c>
      <c r="AB51" s="63">
        <v>0</v>
      </c>
      <c r="AC51" s="67">
        <f t="shared" si="13"/>
        <v>0</v>
      </c>
      <c r="AD51" s="67">
        <f t="shared" si="14"/>
        <v>0</v>
      </c>
      <c r="AE51" s="67">
        <f t="shared" si="15"/>
        <v>0</v>
      </c>
      <c r="AF51" s="67">
        <f t="shared" si="16"/>
        <v>0</v>
      </c>
      <c r="AG51" s="67">
        <f t="shared" si="17"/>
        <v>0</v>
      </c>
      <c r="AH51" s="66">
        <f>-PV('NG AC'!$B$1,GreenMotor!H51,GreenMotor!K51)*GreenMotor!B51</f>
        <v>0</v>
      </c>
      <c r="AI51" s="67">
        <f t="shared" si="18"/>
        <v>0</v>
      </c>
      <c r="AJ51" s="67">
        <f t="shared" si="19"/>
        <v>0</v>
      </c>
      <c r="AK51" s="66">
        <f>B51*F51*H51*'Electric AC'!$BE$1</f>
        <v>0</v>
      </c>
      <c r="AL51" s="67">
        <f>B51*G51*H51*'Electric AC'!$BE$33</f>
        <v>0</v>
      </c>
      <c r="AM51" s="67">
        <f t="shared" si="20"/>
        <v>0.19623233908948196</v>
      </c>
      <c r="AN51" s="67" t="e">
        <f t="shared" si="20"/>
        <v>#DIV/0!</v>
      </c>
      <c r="AO51" s="82"/>
      <c r="AP51" s="82"/>
      <c r="AQ51" s="82"/>
    </row>
    <row r="52" spans="1:43" x14ac:dyDescent="0.25">
      <c r="A52" s="62" t="s">
        <v>766</v>
      </c>
      <c r="B52" s="62">
        <v>0</v>
      </c>
      <c r="C52" s="62" t="s">
        <v>26</v>
      </c>
      <c r="D52" s="62" t="s">
        <v>776</v>
      </c>
      <c r="E52" s="63">
        <v>2752</v>
      </c>
      <c r="F52" s="62">
        <v>29973</v>
      </c>
      <c r="G52" s="62">
        <v>0</v>
      </c>
      <c r="H52" s="62">
        <v>7</v>
      </c>
      <c r="I52" s="63">
        <v>2500</v>
      </c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10262.871934989282</v>
      </c>
      <c r="M52" s="66">
        <f>IF(D52="Annual",VLOOKUP(H52,'NG AC'!$E$4:$I$43,4)*GreenMotor!G52,IF(D52="Winter",VLOOKUP(GreenMotor!H52,'NG AC'!$E$3:$I$43,5)*GreenMotor!G52,IF(D52="NA",0,0)))</f>
        <v>0</v>
      </c>
      <c r="N52" s="67">
        <f t="shared" si="0"/>
        <v>2752</v>
      </c>
      <c r="O52" s="67">
        <f t="shared" si="1"/>
        <v>0</v>
      </c>
      <c r="P52" s="67">
        <f t="shared" si="2"/>
        <v>2500</v>
      </c>
      <c r="Q52" s="67">
        <f t="shared" si="3"/>
        <v>0</v>
      </c>
      <c r="R52" s="68">
        <f>(L52+M52+(PV('NG AC'!$B$1,GreenMotor!H52,GreenMotor!K52)*-1)+GreenMotor!J52)/GreenMotor!E52</f>
        <v>3.7292412554466865</v>
      </c>
      <c r="S52" s="68">
        <f t="shared" si="4"/>
        <v>3.7319534309051932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>
        <f t="shared" si="9"/>
        <v>0</v>
      </c>
      <c r="Y52" s="67">
        <f t="shared" si="10"/>
        <v>0</v>
      </c>
      <c r="Z52" s="67">
        <f t="shared" si="11"/>
        <v>0</v>
      </c>
      <c r="AA52" s="67">
        <f t="shared" si="12"/>
        <v>0</v>
      </c>
      <c r="AB52" s="63">
        <v>0</v>
      </c>
      <c r="AC52" s="67">
        <f t="shared" si="13"/>
        <v>0</v>
      </c>
      <c r="AD52" s="67">
        <f t="shared" si="14"/>
        <v>0</v>
      </c>
      <c r="AE52" s="67">
        <f t="shared" si="15"/>
        <v>0</v>
      </c>
      <c r="AF52" s="67">
        <f t="shared" si="16"/>
        <v>0</v>
      </c>
      <c r="AG52" s="67">
        <f t="shared" si="17"/>
        <v>0</v>
      </c>
      <c r="AH52" s="66">
        <f>-PV('NG AC'!$B$1,GreenMotor!H52,GreenMotor!K52)*GreenMotor!B52</f>
        <v>0</v>
      </c>
      <c r="AI52" s="67">
        <f t="shared" si="18"/>
        <v>0</v>
      </c>
      <c r="AJ52" s="67">
        <f t="shared" si="19"/>
        <v>0</v>
      </c>
      <c r="AK52" s="66">
        <f>B52*F52*H52*'Electric AC'!$BE$1</f>
        <v>0</v>
      </c>
      <c r="AL52" s="67">
        <f>B52*G52*H52*'Electric AC'!$BE$33</f>
        <v>0</v>
      </c>
      <c r="AM52" s="67">
        <f t="shared" si="20"/>
        <v>8.3408400894138063E-2</v>
      </c>
      <c r="AN52" s="67" t="e">
        <f t="shared" si="20"/>
        <v>#DIV/0!</v>
      </c>
      <c r="AO52" s="82"/>
      <c r="AP52" s="82"/>
      <c r="AQ52" s="82"/>
    </row>
    <row r="53" spans="1:43" x14ac:dyDescent="0.25">
      <c r="A53" s="62" t="s">
        <v>766</v>
      </c>
      <c r="B53" s="62">
        <v>0</v>
      </c>
      <c r="C53" s="62" t="s">
        <v>26</v>
      </c>
      <c r="D53" s="62" t="s">
        <v>776</v>
      </c>
      <c r="E53" s="63">
        <v>2752</v>
      </c>
      <c r="F53" s="62">
        <v>10590</v>
      </c>
      <c r="G53" s="62">
        <v>0</v>
      </c>
      <c r="H53" s="62">
        <v>20</v>
      </c>
      <c r="I53" s="63">
        <v>2500</v>
      </c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11000.141135738411</v>
      </c>
      <c r="M53" s="66">
        <f>IF(D53="Annual",VLOOKUP(H53,'NG AC'!$E$4:$I$43,4)*GreenMotor!G53,IF(D53="Winter",VLOOKUP(GreenMotor!H53,'NG AC'!$E$3:$I$43,5)*GreenMotor!G53,IF(D53="NA",0,0)))</f>
        <v>0</v>
      </c>
      <c r="N53" s="67">
        <f t="shared" si="0"/>
        <v>2752</v>
      </c>
      <c r="O53" s="67">
        <f t="shared" si="1"/>
        <v>0</v>
      </c>
      <c r="P53" s="67">
        <f t="shared" si="2"/>
        <v>2500</v>
      </c>
      <c r="Q53" s="67">
        <f t="shared" si="3"/>
        <v>0</v>
      </c>
      <c r="R53" s="68">
        <f>(L53+M53+(PV('NG AC'!$B$1,GreenMotor!H53,GreenMotor!K53)*-1)+GreenMotor!J53)/GreenMotor!E53</f>
        <v>3.9971443080444811</v>
      </c>
      <c r="S53" s="68">
        <f t="shared" si="4"/>
        <v>4.0000513220866942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>
        <f t="shared" si="9"/>
        <v>0</v>
      </c>
      <c r="Y53" s="67">
        <f t="shared" si="10"/>
        <v>0</v>
      </c>
      <c r="Z53" s="67">
        <f t="shared" si="11"/>
        <v>0</v>
      </c>
      <c r="AA53" s="67">
        <f t="shared" si="12"/>
        <v>0</v>
      </c>
      <c r="AB53" s="63">
        <v>0</v>
      </c>
      <c r="AC53" s="67">
        <f t="shared" si="13"/>
        <v>0</v>
      </c>
      <c r="AD53" s="67">
        <f t="shared" si="14"/>
        <v>0</v>
      </c>
      <c r="AE53" s="67">
        <f t="shared" si="15"/>
        <v>0</v>
      </c>
      <c r="AF53" s="67">
        <f t="shared" si="16"/>
        <v>0</v>
      </c>
      <c r="AG53" s="67">
        <f t="shared" si="17"/>
        <v>0</v>
      </c>
      <c r="AH53" s="66">
        <f>-PV('NG AC'!$B$1,GreenMotor!H53,GreenMotor!K53)*GreenMotor!B53</f>
        <v>0</v>
      </c>
      <c r="AI53" s="67">
        <f t="shared" si="18"/>
        <v>0</v>
      </c>
      <c r="AJ53" s="67">
        <f t="shared" si="19"/>
        <v>0</v>
      </c>
      <c r="AK53" s="66">
        <f>B53*F53*H53*'Electric AC'!$BE$1</f>
        <v>0</v>
      </c>
      <c r="AL53" s="67">
        <f>B53*G53*H53*'Electric AC'!$BE$33</f>
        <v>0</v>
      </c>
      <c r="AM53" s="67">
        <f t="shared" si="20"/>
        <v>0.2360717658168083</v>
      </c>
      <c r="AN53" s="67" t="e">
        <f t="shared" si="20"/>
        <v>#DIV/0!</v>
      </c>
      <c r="AO53" s="82"/>
      <c r="AP53" s="82"/>
      <c r="AQ53" s="82"/>
    </row>
    <row r="54" spans="1:43" x14ac:dyDescent="0.25">
      <c r="A54" s="62" t="s">
        <v>767</v>
      </c>
      <c r="B54" s="62">
        <v>0</v>
      </c>
      <c r="C54" s="62" t="s">
        <v>26</v>
      </c>
      <c r="D54" s="62" t="s">
        <v>776</v>
      </c>
      <c r="E54" s="63">
        <v>3152</v>
      </c>
      <c r="F54" s="62">
        <v>35891</v>
      </c>
      <c r="G54" s="62">
        <v>0</v>
      </c>
      <c r="H54" s="62">
        <v>7</v>
      </c>
      <c r="I54" s="63">
        <v>3000</v>
      </c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12289.218183655301</v>
      </c>
      <c r="M54" s="66">
        <f>IF(D54="Annual",VLOOKUP(H54,'NG AC'!$E$4:$I$43,4)*GreenMotor!G54,IF(D54="Winter",VLOOKUP(GreenMotor!H54,'NG AC'!$E$3:$I$43,5)*GreenMotor!G54,IF(D54="NA",0,0)))</f>
        <v>0</v>
      </c>
      <c r="N54" s="67">
        <f t="shared" si="0"/>
        <v>3152</v>
      </c>
      <c r="O54" s="67">
        <f t="shared" si="1"/>
        <v>0</v>
      </c>
      <c r="P54" s="67">
        <f t="shared" si="2"/>
        <v>3000</v>
      </c>
      <c r="Q54" s="67">
        <f t="shared" si="3"/>
        <v>0</v>
      </c>
      <c r="R54" s="68">
        <f>(L54+M54+(PV('NG AC'!$B$1,GreenMotor!H54,GreenMotor!K54)*-1)+GreenMotor!J54)/GreenMotor!E54</f>
        <v>3.8988636369464786</v>
      </c>
      <c r="S54" s="68">
        <f t="shared" si="4"/>
        <v>3.7240055101985758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>
        <f t="shared" si="9"/>
        <v>0</v>
      </c>
      <c r="Y54" s="67">
        <f t="shared" si="10"/>
        <v>0</v>
      </c>
      <c r="Z54" s="67">
        <f t="shared" si="11"/>
        <v>0</v>
      </c>
      <c r="AA54" s="67">
        <f t="shared" si="12"/>
        <v>0</v>
      </c>
      <c r="AB54" s="63">
        <v>0</v>
      </c>
      <c r="AC54" s="67">
        <f t="shared" si="13"/>
        <v>0</v>
      </c>
      <c r="AD54" s="67">
        <f t="shared" si="14"/>
        <v>0</v>
      </c>
      <c r="AE54" s="67">
        <f t="shared" si="15"/>
        <v>0</v>
      </c>
      <c r="AF54" s="67">
        <f t="shared" si="16"/>
        <v>0</v>
      </c>
      <c r="AG54" s="67">
        <f t="shared" si="17"/>
        <v>0</v>
      </c>
      <c r="AH54" s="66">
        <f>-PV('NG AC'!$B$1,GreenMotor!H54,GreenMotor!K54)*GreenMotor!B54</f>
        <v>0</v>
      </c>
      <c r="AI54" s="67">
        <f t="shared" si="18"/>
        <v>0</v>
      </c>
      <c r="AJ54" s="67">
        <f t="shared" si="19"/>
        <v>0</v>
      </c>
      <c r="AK54" s="66">
        <f>B54*F54*H54*'Electric AC'!$BE$1</f>
        <v>0</v>
      </c>
      <c r="AL54" s="67">
        <f>B54*G54*H54*'Electric AC'!$BE$33</f>
        <v>0</v>
      </c>
      <c r="AM54" s="67">
        <f t="shared" si="20"/>
        <v>8.3586414421442698E-2</v>
      </c>
      <c r="AN54" s="67" t="e">
        <f t="shared" si="20"/>
        <v>#DIV/0!</v>
      </c>
      <c r="AO54" s="82"/>
      <c r="AP54" s="82"/>
      <c r="AQ54" s="82"/>
    </row>
    <row r="55" spans="1:43" x14ac:dyDescent="0.25">
      <c r="A55" s="62" t="s">
        <v>767</v>
      </c>
      <c r="B55" s="62">
        <v>0</v>
      </c>
      <c r="C55" s="62" t="s">
        <v>26</v>
      </c>
      <c r="D55" s="62" t="s">
        <v>776</v>
      </c>
      <c r="E55" s="63">
        <v>3152</v>
      </c>
      <c r="F55" s="62">
        <v>12681</v>
      </c>
      <c r="G55" s="62">
        <v>0</v>
      </c>
      <c r="H55" s="62">
        <v>20</v>
      </c>
      <c r="I55" s="63">
        <v>3000</v>
      </c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13172.123677270896</v>
      </c>
      <c r="M55" s="66">
        <f>IF(D55="Annual",VLOOKUP(H55,'NG AC'!$E$4:$I$43,4)*GreenMotor!G55,IF(D55="Winter",VLOOKUP(GreenMotor!H55,'NG AC'!$E$3:$I$43,5)*GreenMotor!G55,IF(D55="NA",0,0)))</f>
        <v>0</v>
      </c>
      <c r="N55" s="67">
        <f t="shared" si="0"/>
        <v>3152</v>
      </c>
      <c r="O55" s="67">
        <f t="shared" si="1"/>
        <v>0</v>
      </c>
      <c r="P55" s="67">
        <f t="shared" si="2"/>
        <v>3000</v>
      </c>
      <c r="Q55" s="67">
        <f t="shared" si="3"/>
        <v>0</v>
      </c>
      <c r="R55" s="68">
        <f>(L55+M55+(PV('NG AC'!$B$1,GreenMotor!H55,GreenMotor!K55)*-1)+GreenMotor!J55)/GreenMotor!E55</f>
        <v>4.178973247865132</v>
      </c>
      <c r="S55" s="68">
        <f t="shared" si="4"/>
        <v>3.9915526294760286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>
        <f t="shared" si="9"/>
        <v>0</v>
      </c>
      <c r="Y55" s="67">
        <f t="shared" si="10"/>
        <v>0</v>
      </c>
      <c r="Z55" s="67">
        <f t="shared" si="11"/>
        <v>0</v>
      </c>
      <c r="AA55" s="67">
        <f t="shared" si="12"/>
        <v>0</v>
      </c>
      <c r="AB55" s="63">
        <v>0</v>
      </c>
      <c r="AC55" s="67">
        <f t="shared" si="13"/>
        <v>0</v>
      </c>
      <c r="AD55" s="67">
        <f t="shared" si="14"/>
        <v>0</v>
      </c>
      <c r="AE55" s="67">
        <f t="shared" si="15"/>
        <v>0</v>
      </c>
      <c r="AF55" s="67">
        <f t="shared" si="16"/>
        <v>0</v>
      </c>
      <c r="AG55" s="67">
        <f t="shared" si="17"/>
        <v>0</v>
      </c>
      <c r="AH55" s="66">
        <f>-PV('NG AC'!$B$1,GreenMotor!H55,GreenMotor!K55)*GreenMotor!B55</f>
        <v>0</v>
      </c>
      <c r="AI55" s="67">
        <f t="shared" si="18"/>
        <v>0</v>
      </c>
      <c r="AJ55" s="67">
        <f t="shared" si="19"/>
        <v>0</v>
      </c>
      <c r="AK55" s="66">
        <f>B55*F55*H55*'Electric AC'!$BE$1</f>
        <v>0</v>
      </c>
      <c r="AL55" s="67">
        <f>B55*G55*H55*'Electric AC'!$BE$33</f>
        <v>0</v>
      </c>
      <c r="AM55" s="67">
        <f t="shared" si="20"/>
        <v>0.23657440264963331</v>
      </c>
      <c r="AN55" s="67" t="e">
        <f t="shared" si="20"/>
        <v>#DIV/0!</v>
      </c>
      <c r="AO55" s="82"/>
      <c r="AP55" s="82"/>
      <c r="AQ55" s="82"/>
    </row>
    <row r="56" spans="1:43" x14ac:dyDescent="0.25">
      <c r="A56" s="62" t="s">
        <v>768</v>
      </c>
      <c r="B56" s="62">
        <v>0</v>
      </c>
      <c r="C56" s="62" t="s">
        <v>26</v>
      </c>
      <c r="D56" s="62" t="s">
        <v>776</v>
      </c>
      <c r="E56" s="63">
        <v>3598</v>
      </c>
      <c r="F56" s="62">
        <v>41697</v>
      </c>
      <c r="G56" s="62">
        <v>0</v>
      </c>
      <c r="H56" s="62">
        <v>7</v>
      </c>
      <c r="I56" s="63">
        <v>3500</v>
      </c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14277.21519611811</v>
      </c>
      <c r="M56" s="66">
        <f>IF(D56="Annual",VLOOKUP(H56,'NG AC'!$E$4:$I$43,4)*GreenMotor!G56,IF(D56="Winter",VLOOKUP(GreenMotor!H56,'NG AC'!$E$3:$I$43,5)*GreenMotor!G56,IF(D56="NA",0,0)))</f>
        <v>0</v>
      </c>
      <c r="N56" s="67">
        <f t="shared" si="0"/>
        <v>3598</v>
      </c>
      <c r="O56" s="67">
        <f t="shared" si="1"/>
        <v>0</v>
      </c>
      <c r="P56" s="67">
        <f t="shared" si="2"/>
        <v>3500</v>
      </c>
      <c r="Q56" s="67">
        <f t="shared" si="3"/>
        <v>0</v>
      </c>
      <c r="R56" s="68">
        <f>(L56+M56+(PV('NG AC'!$B$1,GreenMotor!H56,GreenMotor!K56)*-1)+GreenMotor!J56)/GreenMotor!E56</f>
        <v>3.9680976087043107</v>
      </c>
      <c r="S56" s="68">
        <f t="shared" si="4"/>
        <v>3.7083675834073011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>
        <f t="shared" si="9"/>
        <v>0</v>
      </c>
      <c r="Y56" s="67">
        <f t="shared" si="10"/>
        <v>0</v>
      </c>
      <c r="Z56" s="67">
        <f t="shared" si="11"/>
        <v>0</v>
      </c>
      <c r="AA56" s="67">
        <f t="shared" si="12"/>
        <v>0</v>
      </c>
      <c r="AB56" s="63">
        <v>0</v>
      </c>
      <c r="AC56" s="67">
        <f t="shared" si="13"/>
        <v>0</v>
      </c>
      <c r="AD56" s="67">
        <f t="shared" si="14"/>
        <v>0</v>
      </c>
      <c r="AE56" s="67">
        <f t="shared" si="15"/>
        <v>0</v>
      </c>
      <c r="AF56" s="67">
        <f t="shared" si="16"/>
        <v>0</v>
      </c>
      <c r="AG56" s="67">
        <f t="shared" si="17"/>
        <v>0</v>
      </c>
      <c r="AH56" s="66">
        <f>-PV('NG AC'!$B$1,GreenMotor!H56,GreenMotor!K56)*GreenMotor!B56</f>
        <v>0</v>
      </c>
      <c r="AI56" s="67">
        <f t="shared" si="18"/>
        <v>0</v>
      </c>
      <c r="AJ56" s="67">
        <f t="shared" si="19"/>
        <v>0</v>
      </c>
      <c r="AK56" s="66">
        <f>B56*F56*H56*'Electric AC'!$BE$1</f>
        <v>0</v>
      </c>
      <c r="AL56" s="67">
        <f>B56*G56*H56*'Electric AC'!$BE$33</f>
        <v>0</v>
      </c>
      <c r="AM56" s="67">
        <f t="shared" si="20"/>
        <v>8.3938892486269998E-2</v>
      </c>
      <c r="AN56" s="67" t="e">
        <f t="shared" si="20"/>
        <v>#DIV/0!</v>
      </c>
      <c r="AO56" s="82"/>
      <c r="AP56" s="82"/>
      <c r="AQ56" s="82"/>
    </row>
    <row r="57" spans="1:43" x14ac:dyDescent="0.25">
      <c r="A57" s="62" t="s">
        <v>768</v>
      </c>
      <c r="B57" s="62">
        <v>0</v>
      </c>
      <c r="C57" s="62" t="s">
        <v>26</v>
      </c>
      <c r="D57" s="62" t="s">
        <v>776</v>
      </c>
      <c r="E57" s="63">
        <v>3598</v>
      </c>
      <c r="F57" s="62">
        <v>14732</v>
      </c>
      <c r="G57" s="62">
        <v>0</v>
      </c>
      <c r="H57" s="62">
        <v>20</v>
      </c>
      <c r="I57" s="63">
        <v>3500</v>
      </c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15302.557054929015</v>
      </c>
      <c r="M57" s="66">
        <f>IF(D57="Annual",VLOOKUP(H57,'NG AC'!$E$4:$I$43,4)*GreenMotor!G57,IF(D57="Winter",VLOOKUP(GreenMotor!H57,'NG AC'!$E$3:$I$43,5)*GreenMotor!G57,IF(D57="NA",0,0)))</f>
        <v>0</v>
      </c>
      <c r="N57" s="67">
        <f t="shared" si="0"/>
        <v>3598</v>
      </c>
      <c r="O57" s="67">
        <f t="shared" si="1"/>
        <v>0</v>
      </c>
      <c r="P57" s="67">
        <f t="shared" si="2"/>
        <v>3500</v>
      </c>
      <c r="Q57" s="67">
        <f t="shared" si="3"/>
        <v>0</v>
      </c>
      <c r="R57" s="68">
        <f>(L57+M57+(PV('NG AC'!$B$1,GreenMotor!H57,GreenMotor!K57)*-1)+GreenMotor!J57)/GreenMotor!E57</f>
        <v>4.2530731114310774</v>
      </c>
      <c r="S57" s="68">
        <f t="shared" si="4"/>
        <v>3.9746901441374063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>
        <f t="shared" si="9"/>
        <v>0</v>
      </c>
      <c r="Y57" s="67">
        <f t="shared" si="10"/>
        <v>0</v>
      </c>
      <c r="Z57" s="67">
        <f t="shared" si="11"/>
        <v>0</v>
      </c>
      <c r="AA57" s="67">
        <f t="shared" si="12"/>
        <v>0</v>
      </c>
      <c r="AB57" s="63">
        <v>0</v>
      </c>
      <c r="AC57" s="67">
        <f t="shared" si="13"/>
        <v>0</v>
      </c>
      <c r="AD57" s="67">
        <f t="shared" si="14"/>
        <v>0</v>
      </c>
      <c r="AE57" s="67">
        <f t="shared" si="15"/>
        <v>0</v>
      </c>
      <c r="AF57" s="67">
        <f t="shared" si="16"/>
        <v>0</v>
      </c>
      <c r="AG57" s="67">
        <f t="shared" si="17"/>
        <v>0</v>
      </c>
      <c r="AH57" s="66">
        <f>-PV('NG AC'!$B$1,GreenMotor!H57,GreenMotor!K57)*GreenMotor!B57</f>
        <v>0</v>
      </c>
      <c r="AI57" s="67">
        <f t="shared" si="18"/>
        <v>0</v>
      </c>
      <c r="AJ57" s="67">
        <f t="shared" si="19"/>
        <v>0</v>
      </c>
      <c r="AK57" s="66">
        <f>B57*F57*H57*'Electric AC'!$BE$1</f>
        <v>0</v>
      </c>
      <c r="AL57" s="67">
        <f>B57*G57*H57*'Electric AC'!$BE$33</f>
        <v>0</v>
      </c>
      <c r="AM57" s="67">
        <f t="shared" si="20"/>
        <v>0.23757806136301929</v>
      </c>
      <c r="AN57" s="67" t="e">
        <f t="shared" si="20"/>
        <v>#DIV/0!</v>
      </c>
      <c r="AO57" s="82"/>
      <c r="AP57" s="82"/>
      <c r="AQ57" s="82"/>
    </row>
    <row r="58" spans="1:43" x14ac:dyDescent="0.25">
      <c r="A58" s="62" t="s">
        <v>769</v>
      </c>
      <c r="B58" s="62">
        <v>0</v>
      </c>
      <c r="C58" s="62" t="s">
        <v>26</v>
      </c>
      <c r="D58" s="62" t="s">
        <v>776</v>
      </c>
      <c r="E58" s="63">
        <v>4036</v>
      </c>
      <c r="F58" s="62">
        <v>47454</v>
      </c>
      <c r="G58" s="62">
        <v>0</v>
      </c>
      <c r="H58" s="62">
        <v>7</v>
      </c>
      <c r="I58" s="63">
        <v>4000</v>
      </c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16248.434417742015</v>
      </c>
      <c r="M58" s="66">
        <f>IF(D58="Annual",VLOOKUP(H58,'NG AC'!$E$4:$I$43,4)*GreenMotor!G58,IF(D58="Winter",VLOOKUP(GreenMotor!H58,'NG AC'!$E$3:$I$43,5)*GreenMotor!G58,IF(D58="NA",0,0)))</f>
        <v>0</v>
      </c>
      <c r="N58" s="67">
        <f t="shared" si="0"/>
        <v>4036</v>
      </c>
      <c r="O58" s="67">
        <f t="shared" si="1"/>
        <v>0</v>
      </c>
      <c r="P58" s="67">
        <f t="shared" si="2"/>
        <v>4000</v>
      </c>
      <c r="Q58" s="67">
        <f t="shared" si="3"/>
        <v>0</v>
      </c>
      <c r="R58" s="68">
        <f>(L58+M58+(PV('NG AC'!$B$1,GreenMotor!H58,GreenMotor!K58)*-1)+GreenMotor!J58)/GreenMotor!E58</f>
        <v>4.0258757229291415</v>
      </c>
      <c r="S58" s="68">
        <f t="shared" si="4"/>
        <v>3.6928260040322756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>
        <f t="shared" si="9"/>
        <v>0</v>
      </c>
      <c r="Y58" s="67">
        <f t="shared" si="10"/>
        <v>0</v>
      </c>
      <c r="Z58" s="67">
        <f t="shared" si="11"/>
        <v>0</v>
      </c>
      <c r="AA58" s="67">
        <f t="shared" si="12"/>
        <v>0</v>
      </c>
      <c r="AB58" s="63">
        <v>0</v>
      </c>
      <c r="AC58" s="67">
        <f t="shared" si="13"/>
        <v>0</v>
      </c>
      <c r="AD58" s="67">
        <f t="shared" si="14"/>
        <v>0</v>
      </c>
      <c r="AE58" s="67">
        <f t="shared" si="15"/>
        <v>0</v>
      </c>
      <c r="AF58" s="67">
        <f t="shared" si="16"/>
        <v>0</v>
      </c>
      <c r="AG58" s="67">
        <f t="shared" si="17"/>
        <v>0</v>
      </c>
      <c r="AH58" s="66">
        <f>-PV('NG AC'!$B$1,GreenMotor!H58,GreenMotor!K58)*GreenMotor!B58</f>
        <v>0</v>
      </c>
      <c r="AI58" s="67">
        <f t="shared" si="18"/>
        <v>0</v>
      </c>
      <c r="AJ58" s="67">
        <f t="shared" si="19"/>
        <v>0</v>
      </c>
      <c r="AK58" s="66">
        <f>B58*F58*H58*'Electric AC'!$BE$1</f>
        <v>0</v>
      </c>
      <c r="AL58" s="67">
        <f>B58*G58*H58*'Electric AC'!$BE$33</f>
        <v>0</v>
      </c>
      <c r="AM58" s="67">
        <f t="shared" si="20"/>
        <v>8.4292156614826988E-2</v>
      </c>
      <c r="AN58" s="67" t="e">
        <f t="shared" si="20"/>
        <v>#DIV/0!</v>
      </c>
      <c r="AO58" s="82"/>
      <c r="AP58" s="82"/>
      <c r="AQ58" s="82"/>
    </row>
    <row r="59" spans="1:43" x14ac:dyDescent="0.25">
      <c r="A59" s="62" t="s">
        <v>769</v>
      </c>
      <c r="B59" s="62">
        <v>0</v>
      </c>
      <c r="C59" s="62" t="s">
        <v>26</v>
      </c>
      <c r="D59" s="62" t="s">
        <v>776</v>
      </c>
      <c r="E59" s="63">
        <v>4036</v>
      </c>
      <c r="F59" s="62">
        <v>16766</v>
      </c>
      <c r="G59" s="62">
        <v>0</v>
      </c>
      <c r="H59" s="62">
        <v>20</v>
      </c>
      <c r="I59" s="63">
        <v>4000</v>
      </c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17415.332037940527</v>
      </c>
      <c r="M59" s="66">
        <f>IF(D59="Annual",VLOOKUP(H59,'NG AC'!$E$4:$I$43,4)*GreenMotor!G59,IF(D59="Winter",VLOOKUP(GreenMotor!H59,'NG AC'!$E$3:$I$43,5)*GreenMotor!G59,IF(D59="NA",0,0)))</f>
        <v>0</v>
      </c>
      <c r="N59" s="67">
        <f t="shared" si="0"/>
        <v>4036</v>
      </c>
      <c r="O59" s="67">
        <f t="shared" si="1"/>
        <v>0</v>
      </c>
      <c r="P59" s="67">
        <f t="shared" si="2"/>
        <v>4000</v>
      </c>
      <c r="Q59" s="67">
        <f t="shared" si="3"/>
        <v>0</v>
      </c>
      <c r="R59" s="68">
        <f>(L59+M59+(PV('NG AC'!$B$1,GreenMotor!H59,GreenMotor!K59)*-1)+GreenMotor!J59)/GreenMotor!E59</f>
        <v>4.3149980272399722</v>
      </c>
      <c r="S59" s="68">
        <f t="shared" si="4"/>
        <v>3.9580300086228468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>
        <f t="shared" si="9"/>
        <v>0</v>
      </c>
      <c r="Y59" s="67">
        <f t="shared" si="10"/>
        <v>0</v>
      </c>
      <c r="Z59" s="67">
        <f t="shared" si="11"/>
        <v>0</v>
      </c>
      <c r="AA59" s="67">
        <f t="shared" si="12"/>
        <v>0</v>
      </c>
      <c r="AB59" s="63">
        <v>0</v>
      </c>
      <c r="AC59" s="67">
        <f t="shared" si="13"/>
        <v>0</v>
      </c>
      <c r="AD59" s="67">
        <f t="shared" si="14"/>
        <v>0</v>
      </c>
      <c r="AE59" s="67">
        <f t="shared" si="15"/>
        <v>0</v>
      </c>
      <c r="AF59" s="67">
        <f t="shared" si="16"/>
        <v>0</v>
      </c>
      <c r="AG59" s="67">
        <f t="shared" si="17"/>
        <v>0</v>
      </c>
      <c r="AH59" s="66">
        <f>-PV('NG AC'!$B$1,GreenMotor!H59,GreenMotor!K59)*GreenMotor!B59</f>
        <v>0</v>
      </c>
      <c r="AI59" s="67">
        <f t="shared" si="18"/>
        <v>0</v>
      </c>
      <c r="AJ59" s="67">
        <f t="shared" si="19"/>
        <v>0</v>
      </c>
      <c r="AK59" s="66">
        <f>B59*F59*H59*'Electric AC'!$BE$1</f>
        <v>0</v>
      </c>
      <c r="AL59" s="67">
        <f>B59*G59*H59*'Electric AC'!$BE$33</f>
        <v>0</v>
      </c>
      <c r="AM59" s="67">
        <f t="shared" si="20"/>
        <v>0.23857807467493738</v>
      </c>
      <c r="AN59" s="67" t="e">
        <f t="shared" si="20"/>
        <v>#DIV/0!</v>
      </c>
      <c r="AO59" s="82"/>
      <c r="AP59" s="82"/>
      <c r="AQ59" s="82"/>
    </row>
    <row r="60" spans="1:43" x14ac:dyDescent="0.25">
      <c r="A60" s="62" t="s">
        <v>770</v>
      </c>
      <c r="B60" s="62">
        <v>0</v>
      </c>
      <c r="C60" s="62" t="s">
        <v>26</v>
      </c>
      <c r="D60" s="62" t="s">
        <v>776</v>
      </c>
      <c r="E60" s="63">
        <v>4397</v>
      </c>
      <c r="F60" s="62">
        <v>53051</v>
      </c>
      <c r="G60" s="62">
        <v>0</v>
      </c>
      <c r="H60" s="62">
        <v>7</v>
      </c>
      <c r="I60" s="63">
        <v>4500</v>
      </c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18164.869016218476</v>
      </c>
      <c r="M60" s="66">
        <f>IF(D60="Annual",VLOOKUP(H60,'NG AC'!$E$4:$I$43,4)*GreenMotor!G60,IF(D60="Winter",VLOOKUP(GreenMotor!H60,'NG AC'!$E$3:$I$43,5)*GreenMotor!G60,IF(D60="NA",0,0)))</f>
        <v>0</v>
      </c>
      <c r="N60" s="67">
        <f t="shared" si="0"/>
        <v>4397</v>
      </c>
      <c r="O60" s="67">
        <f t="shared" si="1"/>
        <v>0</v>
      </c>
      <c r="P60" s="67">
        <f t="shared" si="2"/>
        <v>4500</v>
      </c>
      <c r="Q60" s="67">
        <f t="shared" si="3"/>
        <v>0</v>
      </c>
      <c r="R60" s="68">
        <f>(L60+M60+(PV('NG AC'!$B$1,GreenMotor!H60,GreenMotor!K60)*-1)+GreenMotor!J60)/GreenMotor!E60</f>
        <v>4.1311960464449573</v>
      </c>
      <c r="S60" s="68">
        <f t="shared" si="4"/>
        <v>3.6696705083269641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>
        <f t="shared" si="9"/>
        <v>0</v>
      </c>
      <c r="Y60" s="67">
        <f t="shared" si="10"/>
        <v>0</v>
      </c>
      <c r="Z60" s="67">
        <f t="shared" si="11"/>
        <v>0</v>
      </c>
      <c r="AA60" s="67">
        <f t="shared" si="12"/>
        <v>0</v>
      </c>
      <c r="AB60" s="63">
        <v>0</v>
      </c>
      <c r="AC60" s="67">
        <f t="shared" si="13"/>
        <v>0</v>
      </c>
      <c r="AD60" s="67">
        <f t="shared" si="14"/>
        <v>0</v>
      </c>
      <c r="AE60" s="67">
        <f t="shared" si="15"/>
        <v>0</v>
      </c>
      <c r="AF60" s="67">
        <f t="shared" si="16"/>
        <v>0</v>
      </c>
      <c r="AG60" s="67">
        <f t="shared" si="17"/>
        <v>0</v>
      </c>
      <c r="AH60" s="66">
        <f>-PV('NG AC'!$B$1,GreenMotor!H60,GreenMotor!K60)*GreenMotor!B60</f>
        <v>0</v>
      </c>
      <c r="AI60" s="67">
        <f t="shared" si="18"/>
        <v>0</v>
      </c>
      <c r="AJ60" s="67">
        <f t="shared" si="19"/>
        <v>0</v>
      </c>
      <c r="AK60" s="66">
        <f>B60*F60*H60*'Electric AC'!$BE$1</f>
        <v>0</v>
      </c>
      <c r="AL60" s="67">
        <f>B60*G60*H60*'Electric AC'!$BE$33</f>
        <v>0</v>
      </c>
      <c r="AM60" s="67">
        <f t="shared" si="20"/>
        <v>8.4824037247177242E-2</v>
      </c>
      <c r="AN60" s="67" t="e">
        <f t="shared" si="20"/>
        <v>#DIV/0!</v>
      </c>
      <c r="AO60" s="82"/>
      <c r="AP60" s="82"/>
      <c r="AQ60" s="82"/>
    </row>
    <row r="61" spans="1:43" x14ac:dyDescent="0.25">
      <c r="A61" s="62" t="s">
        <v>770</v>
      </c>
      <c r="B61" s="62">
        <v>0</v>
      </c>
      <c r="C61" s="62" t="s">
        <v>26</v>
      </c>
      <c r="D61" s="62" t="s">
        <v>776</v>
      </c>
      <c r="E61" s="63">
        <v>4397</v>
      </c>
      <c r="F61" s="62">
        <v>18744</v>
      </c>
      <c r="G61" s="62">
        <v>0</v>
      </c>
      <c r="H61" s="62">
        <v>20</v>
      </c>
      <c r="I61" s="63">
        <v>4500</v>
      </c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19469.93819152793</v>
      </c>
      <c r="M61" s="66">
        <f>IF(D61="Annual",VLOOKUP(H61,'NG AC'!$E$4:$I$43,4)*GreenMotor!G61,IF(D61="Winter",VLOOKUP(GreenMotor!H61,'NG AC'!$E$3:$I$43,5)*GreenMotor!G61,IF(D61="NA",0,0)))</f>
        <v>0</v>
      </c>
      <c r="N61" s="67">
        <f t="shared" si="0"/>
        <v>4397</v>
      </c>
      <c r="O61" s="67">
        <f t="shared" si="1"/>
        <v>0</v>
      </c>
      <c r="P61" s="67">
        <f t="shared" si="2"/>
        <v>4500</v>
      </c>
      <c r="Q61" s="67">
        <f t="shared" si="3"/>
        <v>0</v>
      </c>
      <c r="R61" s="68">
        <f>(L61+M61+(PV('NG AC'!$B$1,GreenMotor!H61,GreenMotor!K61)*-1)+GreenMotor!J61)/GreenMotor!E61</f>
        <v>4.428005046970191</v>
      </c>
      <c r="S61" s="68">
        <f t="shared" si="4"/>
        <v>3.9333208467733187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>
        <f t="shared" si="9"/>
        <v>0</v>
      </c>
      <c r="Y61" s="67">
        <f t="shared" si="10"/>
        <v>0</v>
      </c>
      <c r="Z61" s="67">
        <f t="shared" si="11"/>
        <v>0</v>
      </c>
      <c r="AA61" s="67">
        <f t="shared" si="12"/>
        <v>0</v>
      </c>
      <c r="AB61" s="63">
        <v>0</v>
      </c>
      <c r="AC61" s="67">
        <f t="shared" si="13"/>
        <v>0</v>
      </c>
      <c r="AD61" s="67">
        <f t="shared" si="14"/>
        <v>0</v>
      </c>
      <c r="AE61" s="67">
        <f t="shared" si="15"/>
        <v>0</v>
      </c>
      <c r="AF61" s="67">
        <f t="shared" si="16"/>
        <v>0</v>
      </c>
      <c r="AG61" s="67">
        <f t="shared" si="17"/>
        <v>0</v>
      </c>
      <c r="AH61" s="66">
        <f>-PV('NG AC'!$B$1,GreenMotor!H61,GreenMotor!K61)*GreenMotor!B61</f>
        <v>0</v>
      </c>
      <c r="AI61" s="67">
        <f t="shared" si="18"/>
        <v>0</v>
      </c>
      <c r="AJ61" s="67">
        <f t="shared" si="19"/>
        <v>0</v>
      </c>
      <c r="AK61" s="66">
        <f>B61*F61*H61*'Electric AC'!$BE$1</f>
        <v>0</v>
      </c>
      <c r="AL61" s="67">
        <f>B61*G61*H61*'Electric AC'!$BE$33</f>
        <v>0</v>
      </c>
      <c r="AM61" s="67">
        <f t="shared" si="20"/>
        <v>0.24007682458386684</v>
      </c>
      <c r="AN61" s="67" t="e">
        <f t="shared" si="20"/>
        <v>#DIV/0!</v>
      </c>
      <c r="AO61" s="82"/>
      <c r="AP61" s="82"/>
      <c r="AQ61" s="82"/>
    </row>
    <row r="62" spans="1:43" x14ac:dyDescent="0.25">
      <c r="A62" s="62" t="s">
        <v>771</v>
      </c>
      <c r="B62" s="62">
        <v>0</v>
      </c>
      <c r="C62" s="62" t="s">
        <v>26</v>
      </c>
      <c r="D62" s="62" t="s">
        <v>776</v>
      </c>
      <c r="E62" s="63">
        <v>4811</v>
      </c>
      <c r="F62" s="62">
        <v>58823</v>
      </c>
      <c r="G62" s="62">
        <v>0</v>
      </c>
      <c r="H62" s="62">
        <v>7</v>
      </c>
      <c r="I62" s="63">
        <v>5000</v>
      </c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20141.224296262455</v>
      </c>
      <c r="M62" s="66">
        <f>IF(D62="Annual",VLOOKUP(H62,'NG AC'!$E$4:$I$43,4)*GreenMotor!G62,IF(D62="Winter",VLOOKUP(GreenMotor!H62,'NG AC'!$E$3:$I$43,5)*GreenMotor!G62,IF(D62="NA",0,0)))</f>
        <v>0</v>
      </c>
      <c r="N62" s="67">
        <f t="shared" si="0"/>
        <v>4811</v>
      </c>
      <c r="O62" s="67">
        <f t="shared" si="1"/>
        <v>0</v>
      </c>
      <c r="P62" s="67">
        <f t="shared" si="2"/>
        <v>5000</v>
      </c>
      <c r="Q62" s="67">
        <f t="shared" si="3"/>
        <v>0</v>
      </c>
      <c r="R62" s="68">
        <f>(L62+M62+(PV('NG AC'!$B$1,GreenMotor!H62,GreenMotor!K62)*-1)+GreenMotor!J62)/GreenMotor!E62</f>
        <v>4.1864943455128776</v>
      </c>
      <c r="S62" s="68">
        <f t="shared" si="4"/>
        <v>3.6620407811386277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>
        <f t="shared" si="9"/>
        <v>0</v>
      </c>
      <c r="Y62" s="67">
        <f t="shared" si="10"/>
        <v>0</v>
      </c>
      <c r="Z62" s="67">
        <f t="shared" si="11"/>
        <v>0</v>
      </c>
      <c r="AA62" s="67">
        <f t="shared" si="12"/>
        <v>0</v>
      </c>
      <c r="AB62" s="63">
        <v>0</v>
      </c>
      <c r="AC62" s="67">
        <f t="shared" si="13"/>
        <v>0</v>
      </c>
      <c r="AD62" s="67">
        <f t="shared" si="14"/>
        <v>0</v>
      </c>
      <c r="AE62" s="67">
        <f t="shared" si="15"/>
        <v>0</v>
      </c>
      <c r="AF62" s="67">
        <f t="shared" si="16"/>
        <v>0</v>
      </c>
      <c r="AG62" s="67">
        <f t="shared" si="17"/>
        <v>0</v>
      </c>
      <c r="AH62" s="66">
        <f>-PV('NG AC'!$B$1,GreenMotor!H62,GreenMotor!K62)*GreenMotor!B62</f>
        <v>0</v>
      </c>
      <c r="AI62" s="67">
        <f t="shared" si="18"/>
        <v>0</v>
      </c>
      <c r="AJ62" s="67">
        <f t="shared" si="19"/>
        <v>0</v>
      </c>
      <c r="AK62" s="66">
        <f>B62*F62*H62*'Electric AC'!$BE$1</f>
        <v>0</v>
      </c>
      <c r="AL62" s="67">
        <f>B62*G62*H62*'Electric AC'!$BE$33</f>
        <v>0</v>
      </c>
      <c r="AM62" s="67">
        <f t="shared" si="20"/>
        <v>8.5000765006885068E-2</v>
      </c>
      <c r="AN62" s="67" t="e">
        <f t="shared" si="20"/>
        <v>#DIV/0!</v>
      </c>
      <c r="AO62" s="82"/>
      <c r="AP62" s="82"/>
      <c r="AQ62" s="82"/>
    </row>
    <row r="63" spans="1:43" x14ac:dyDescent="0.25">
      <c r="A63" s="62" t="s">
        <v>771</v>
      </c>
      <c r="B63" s="62">
        <v>0</v>
      </c>
      <c r="C63" s="62" t="s">
        <v>26</v>
      </c>
      <c r="D63" s="62" t="s">
        <v>776</v>
      </c>
      <c r="E63" s="63">
        <v>4811</v>
      </c>
      <c r="F63" s="62">
        <v>20783</v>
      </c>
      <c r="G63" s="62">
        <v>0</v>
      </c>
      <c r="H63" s="62">
        <v>20</v>
      </c>
      <c r="I63" s="63">
        <v>5000</v>
      </c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21587.906820023738</v>
      </c>
      <c r="M63" s="66">
        <f>IF(D63="Annual",VLOOKUP(H63,'NG AC'!$E$4:$I$43,4)*GreenMotor!G63,IF(D63="Winter",VLOOKUP(GreenMotor!H63,'NG AC'!$E$3:$I$43,5)*GreenMotor!G63,IF(D63="NA",0,0)))</f>
        <v>0</v>
      </c>
      <c r="N63" s="67">
        <f t="shared" si="0"/>
        <v>4811</v>
      </c>
      <c r="O63" s="67">
        <f t="shared" si="1"/>
        <v>0</v>
      </c>
      <c r="P63" s="67">
        <f t="shared" si="2"/>
        <v>5000</v>
      </c>
      <c r="Q63" s="67">
        <f t="shared" si="3"/>
        <v>0</v>
      </c>
      <c r="R63" s="68">
        <f>(L63+M63+(PV('NG AC'!$B$1,GreenMotor!H63,GreenMotor!K63)*-1)+GreenMotor!J63)/GreenMotor!E63</f>
        <v>4.4871974267353432</v>
      </c>
      <c r="S63" s="68">
        <f t="shared" si="4"/>
        <v>3.9250739672770432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>
        <f t="shared" si="9"/>
        <v>0</v>
      </c>
      <c r="Y63" s="67">
        <f t="shared" si="10"/>
        <v>0</v>
      </c>
      <c r="Z63" s="67">
        <f t="shared" si="11"/>
        <v>0</v>
      </c>
      <c r="AA63" s="67">
        <f t="shared" si="12"/>
        <v>0</v>
      </c>
      <c r="AB63" s="63">
        <v>0</v>
      </c>
      <c r="AC63" s="67">
        <f t="shared" si="13"/>
        <v>0</v>
      </c>
      <c r="AD63" s="67">
        <f t="shared" si="14"/>
        <v>0</v>
      </c>
      <c r="AE63" s="67">
        <f t="shared" si="15"/>
        <v>0</v>
      </c>
      <c r="AF63" s="67">
        <f t="shared" si="16"/>
        <v>0</v>
      </c>
      <c r="AG63" s="67">
        <f t="shared" si="17"/>
        <v>0</v>
      </c>
      <c r="AH63" s="66">
        <f>-PV('NG AC'!$B$1,GreenMotor!H63,GreenMotor!K63)*GreenMotor!B63</f>
        <v>0</v>
      </c>
      <c r="AI63" s="67">
        <f t="shared" si="18"/>
        <v>0</v>
      </c>
      <c r="AJ63" s="67">
        <f t="shared" si="19"/>
        <v>0</v>
      </c>
      <c r="AK63" s="66">
        <f>B63*F63*H63*'Electric AC'!$BE$1</f>
        <v>0</v>
      </c>
      <c r="AL63" s="67">
        <f>B63*G63*H63*'Electric AC'!$BE$33</f>
        <v>0</v>
      </c>
      <c r="AM63" s="67">
        <f t="shared" si="20"/>
        <v>0.24058124428619546</v>
      </c>
      <c r="AN63" s="67" t="e">
        <f t="shared" si="20"/>
        <v>#DIV/0!</v>
      </c>
      <c r="AO63" s="82"/>
      <c r="AP63" s="82"/>
      <c r="AQ63" s="82"/>
    </row>
    <row r="64" spans="1:43" x14ac:dyDescent="0.25">
      <c r="A64" s="62" t="s">
        <v>772</v>
      </c>
      <c r="B64" s="62">
        <v>0</v>
      </c>
      <c r="C64" s="62" t="s">
        <v>26</v>
      </c>
      <c r="D64" s="62" t="s">
        <v>776</v>
      </c>
      <c r="E64" s="63">
        <v>5625</v>
      </c>
      <c r="F64" s="62">
        <v>70147</v>
      </c>
      <c r="G64" s="62">
        <v>0</v>
      </c>
      <c r="H64" s="62">
        <v>7</v>
      </c>
      <c r="I64" s="63">
        <v>6000</v>
      </c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24018.605999522675</v>
      </c>
      <c r="M64" s="66">
        <f>IF(D64="Annual",VLOOKUP(H64,'NG AC'!$E$4:$I$43,4)*GreenMotor!G64,IF(D64="Winter",VLOOKUP(GreenMotor!H64,'NG AC'!$E$3:$I$43,5)*GreenMotor!G64,IF(D64="NA",0,0)))</f>
        <v>0</v>
      </c>
      <c r="N64" s="67">
        <f t="shared" si="0"/>
        <v>5625</v>
      </c>
      <c r="O64" s="67">
        <f t="shared" si="1"/>
        <v>0</v>
      </c>
      <c r="P64" s="67">
        <f t="shared" si="2"/>
        <v>6000</v>
      </c>
      <c r="Q64" s="67">
        <f t="shared" si="3"/>
        <v>0</v>
      </c>
      <c r="R64" s="68">
        <f>(L64+M64+(PV('NG AC'!$B$1,GreenMotor!H64,GreenMotor!K64)*-1)+GreenMotor!J64)/GreenMotor!E64</f>
        <v>4.2699743999151423</v>
      </c>
      <c r="S64" s="68">
        <f t="shared" si="4"/>
        <v>3.6391827272004047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>
        <f t="shared" si="9"/>
        <v>0</v>
      </c>
      <c r="Y64" s="67">
        <f t="shared" si="10"/>
        <v>0</v>
      </c>
      <c r="Z64" s="67">
        <f t="shared" si="11"/>
        <v>0</v>
      </c>
      <c r="AA64" s="67">
        <f t="shared" si="12"/>
        <v>0</v>
      </c>
      <c r="AB64" s="63">
        <v>0</v>
      </c>
      <c r="AC64" s="67">
        <f t="shared" si="13"/>
        <v>0</v>
      </c>
      <c r="AD64" s="67">
        <f t="shared" si="14"/>
        <v>0</v>
      </c>
      <c r="AE64" s="67">
        <f t="shared" si="15"/>
        <v>0</v>
      </c>
      <c r="AF64" s="67">
        <f t="shared" si="16"/>
        <v>0</v>
      </c>
      <c r="AG64" s="67">
        <f t="shared" si="17"/>
        <v>0</v>
      </c>
      <c r="AH64" s="66">
        <f>-PV('NG AC'!$B$1,GreenMotor!H64,GreenMotor!K64)*GreenMotor!B64</f>
        <v>0</v>
      </c>
      <c r="AI64" s="67">
        <f t="shared" si="18"/>
        <v>0</v>
      </c>
      <c r="AJ64" s="67">
        <f t="shared" si="19"/>
        <v>0</v>
      </c>
      <c r="AK64" s="66">
        <f>B64*F64*H64*'Electric AC'!$BE$1</f>
        <v>0</v>
      </c>
      <c r="AL64" s="67">
        <f>B64*G64*H64*'Electric AC'!$BE$33</f>
        <v>0</v>
      </c>
      <c r="AM64" s="67">
        <f t="shared" si="20"/>
        <v>8.5534662922149202E-2</v>
      </c>
      <c r="AN64" s="67" t="e">
        <f t="shared" si="20"/>
        <v>#DIV/0!</v>
      </c>
      <c r="AO64" s="82"/>
      <c r="AP64" s="82"/>
      <c r="AQ64" s="82"/>
    </row>
    <row r="65" spans="1:43" x14ac:dyDescent="0.25">
      <c r="A65" s="62" t="s">
        <v>772</v>
      </c>
      <c r="B65" s="62">
        <v>0</v>
      </c>
      <c r="C65" s="62" t="s">
        <v>26</v>
      </c>
      <c r="D65" s="62" t="s">
        <v>776</v>
      </c>
      <c r="E65" s="63">
        <v>5625</v>
      </c>
      <c r="F65" s="62">
        <v>24784</v>
      </c>
      <c r="G65" s="62">
        <v>0</v>
      </c>
      <c r="H65" s="62">
        <v>20</v>
      </c>
      <c r="I65" s="63">
        <v>6000</v>
      </c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25743.861936557201</v>
      </c>
      <c r="M65" s="66">
        <f>IF(D65="Annual",VLOOKUP(H65,'NG AC'!$E$4:$I$43,4)*GreenMotor!G65,IF(D65="Winter",VLOOKUP(GreenMotor!H65,'NG AC'!$E$3:$I$43,5)*GreenMotor!G65,IF(D65="NA",0,0)))</f>
        <v>0</v>
      </c>
      <c r="N65" s="67">
        <f t="shared" si="0"/>
        <v>5625</v>
      </c>
      <c r="O65" s="67">
        <f t="shared" si="1"/>
        <v>0</v>
      </c>
      <c r="P65" s="67">
        <f t="shared" si="2"/>
        <v>6000</v>
      </c>
      <c r="Q65" s="67">
        <f t="shared" si="3"/>
        <v>0</v>
      </c>
      <c r="R65" s="68">
        <f>(L65+M65+(PV('NG AC'!$B$1,GreenMotor!H65,GreenMotor!K65)*-1)+GreenMotor!J65)/GreenMotor!E65</f>
        <v>4.5766865664990579</v>
      </c>
      <c r="S65" s="68">
        <f t="shared" si="4"/>
        <v>3.9005851419026056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>
        <f t="shared" si="9"/>
        <v>0</v>
      </c>
      <c r="Y65" s="67">
        <f t="shared" si="10"/>
        <v>0</v>
      </c>
      <c r="Z65" s="67">
        <f t="shared" si="11"/>
        <v>0</v>
      </c>
      <c r="AA65" s="67">
        <f t="shared" si="12"/>
        <v>0</v>
      </c>
      <c r="AB65" s="63">
        <v>0</v>
      </c>
      <c r="AC65" s="67">
        <f t="shared" si="13"/>
        <v>0</v>
      </c>
      <c r="AD65" s="67">
        <f t="shared" si="14"/>
        <v>0</v>
      </c>
      <c r="AE65" s="67">
        <f t="shared" si="15"/>
        <v>0</v>
      </c>
      <c r="AF65" s="67">
        <f t="shared" si="16"/>
        <v>0</v>
      </c>
      <c r="AG65" s="67">
        <f t="shared" si="17"/>
        <v>0</v>
      </c>
      <c r="AH65" s="66">
        <f>-PV('NG AC'!$B$1,GreenMotor!H65,GreenMotor!K65)*GreenMotor!B65</f>
        <v>0</v>
      </c>
      <c r="AI65" s="67">
        <f t="shared" si="18"/>
        <v>0</v>
      </c>
      <c r="AJ65" s="67">
        <f t="shared" si="19"/>
        <v>0</v>
      </c>
      <c r="AK65" s="66">
        <f>B65*F65*H65*'Electric AC'!$BE$1</f>
        <v>0</v>
      </c>
      <c r="AL65" s="67">
        <f>B65*G65*H65*'Electric AC'!$BE$33</f>
        <v>0</v>
      </c>
      <c r="AM65" s="67">
        <f t="shared" si="20"/>
        <v>0.2420916720464816</v>
      </c>
      <c r="AN65" s="67" t="e">
        <f t="shared" si="20"/>
        <v>#DIV/0!</v>
      </c>
      <c r="AO65" s="82"/>
      <c r="AP65" s="82"/>
      <c r="AQ65" s="82"/>
    </row>
    <row r="66" spans="1:43" x14ac:dyDescent="0.25">
      <c r="A66" s="62" t="s">
        <v>773</v>
      </c>
      <c r="B66" s="62">
        <v>0</v>
      </c>
      <c r="C66" s="62" t="s">
        <v>26</v>
      </c>
      <c r="D66" s="62" t="s">
        <v>776</v>
      </c>
      <c r="E66" s="63">
        <v>6216</v>
      </c>
      <c r="F66" s="62">
        <v>81667</v>
      </c>
      <c r="G66" s="62">
        <v>0</v>
      </c>
      <c r="H66" s="62">
        <v>7</v>
      </c>
      <c r="I66" s="63">
        <v>7000</v>
      </c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27963.098866138516</v>
      </c>
      <c r="M66" s="66">
        <f>IF(D66="Annual",VLOOKUP(H66,'NG AC'!$E$4:$I$43,4)*GreenMotor!G66,IF(D66="Winter",VLOOKUP(GreenMotor!H66,'NG AC'!$E$3:$I$43,5)*GreenMotor!G66,IF(D66="NA",0,0)))</f>
        <v>0</v>
      </c>
      <c r="N66" s="67">
        <f t="shared" si="0"/>
        <v>6216</v>
      </c>
      <c r="O66" s="67">
        <f t="shared" si="1"/>
        <v>0</v>
      </c>
      <c r="P66" s="67">
        <f t="shared" si="2"/>
        <v>7000</v>
      </c>
      <c r="Q66" s="67">
        <f t="shared" si="3"/>
        <v>0</v>
      </c>
      <c r="R66" s="68">
        <f>(L66+M66+(PV('NG AC'!$B$1,GreenMotor!H66,GreenMotor!K66)*-1)+GreenMotor!J66)/GreenMotor!E66</f>
        <v>4.4985680286580623</v>
      </c>
      <c r="S66" s="68">
        <f t="shared" si="4"/>
        <v>3.63157128131669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>
        <f t="shared" si="9"/>
        <v>0</v>
      </c>
      <c r="Y66" s="67">
        <f t="shared" si="10"/>
        <v>0</v>
      </c>
      <c r="Z66" s="67">
        <f t="shared" si="11"/>
        <v>0</v>
      </c>
      <c r="AA66" s="67">
        <f t="shared" si="12"/>
        <v>0</v>
      </c>
      <c r="AB66" s="63">
        <v>0</v>
      </c>
      <c r="AC66" s="67">
        <f t="shared" si="13"/>
        <v>0</v>
      </c>
      <c r="AD66" s="67">
        <f t="shared" si="14"/>
        <v>0</v>
      </c>
      <c r="AE66" s="67">
        <f t="shared" si="15"/>
        <v>0</v>
      </c>
      <c r="AF66" s="67">
        <f t="shared" si="16"/>
        <v>0</v>
      </c>
      <c r="AG66" s="67">
        <f t="shared" si="17"/>
        <v>0</v>
      </c>
      <c r="AH66" s="66">
        <f>-PV('NG AC'!$B$1,GreenMotor!H66,GreenMotor!K66)*GreenMotor!B66</f>
        <v>0</v>
      </c>
      <c r="AI66" s="67">
        <f t="shared" si="18"/>
        <v>0</v>
      </c>
      <c r="AJ66" s="67">
        <f t="shared" si="19"/>
        <v>0</v>
      </c>
      <c r="AK66" s="66">
        <f>B66*F66*H66*'Electric AC'!$BE$1</f>
        <v>0</v>
      </c>
      <c r="AL66" s="67">
        <f>B66*G66*H66*'Electric AC'!$BE$33</f>
        <v>0</v>
      </c>
      <c r="AM66" s="67">
        <f t="shared" si="20"/>
        <v>8.5713935861486276E-2</v>
      </c>
      <c r="AN66" s="67" t="e">
        <f t="shared" si="20"/>
        <v>#DIV/0!</v>
      </c>
      <c r="AO66" s="82"/>
      <c r="AP66" s="82"/>
      <c r="AQ66" s="82"/>
    </row>
    <row r="67" spans="1:43" x14ac:dyDescent="0.25">
      <c r="A67" s="62" t="s">
        <v>773</v>
      </c>
      <c r="B67" s="62">
        <v>0</v>
      </c>
      <c r="C67" s="62" t="s">
        <v>26</v>
      </c>
      <c r="D67" s="62" t="s">
        <v>776</v>
      </c>
      <c r="E67" s="63">
        <v>6216</v>
      </c>
      <c r="F67" s="62">
        <v>28854</v>
      </c>
      <c r="G67" s="62">
        <v>0</v>
      </c>
      <c r="H67" s="62">
        <v>20</v>
      </c>
      <c r="I67" s="63">
        <v>7000</v>
      </c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29971.489360773947</v>
      </c>
      <c r="M67" s="66">
        <f>IF(D67="Annual",VLOOKUP(H67,'NG AC'!$E$4:$I$43,4)*GreenMotor!G67,IF(D67="Winter",VLOOKUP(GreenMotor!H67,'NG AC'!$E$3:$I$43,5)*GreenMotor!G67,IF(D67="NA",0,0)))</f>
        <v>0</v>
      </c>
      <c r="N67" s="67">
        <f t="shared" si="0"/>
        <v>6216</v>
      </c>
      <c r="O67" s="67">
        <f t="shared" si="1"/>
        <v>0</v>
      </c>
      <c r="P67" s="67">
        <f t="shared" si="2"/>
        <v>7000</v>
      </c>
      <c r="Q67" s="67">
        <f t="shared" si="3"/>
        <v>0</v>
      </c>
      <c r="R67" s="68">
        <f>(L67+M67+(PV('NG AC'!$B$1,GreenMotor!H67,GreenMotor!K67)*-1)+GreenMotor!J67)/GreenMotor!E67</f>
        <v>4.8216681725826813</v>
      </c>
      <c r="S67" s="68">
        <f t="shared" si="4"/>
        <v>3.8924012156849277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>
        <f t="shared" si="9"/>
        <v>0</v>
      </c>
      <c r="Y67" s="67">
        <f t="shared" si="10"/>
        <v>0</v>
      </c>
      <c r="Z67" s="67">
        <f t="shared" si="11"/>
        <v>0</v>
      </c>
      <c r="AA67" s="67">
        <f t="shared" si="12"/>
        <v>0</v>
      </c>
      <c r="AB67" s="63">
        <v>0</v>
      </c>
      <c r="AC67" s="67">
        <f t="shared" si="13"/>
        <v>0</v>
      </c>
      <c r="AD67" s="67">
        <f t="shared" si="14"/>
        <v>0</v>
      </c>
      <c r="AE67" s="67">
        <f t="shared" si="15"/>
        <v>0</v>
      </c>
      <c r="AF67" s="67">
        <f t="shared" si="16"/>
        <v>0</v>
      </c>
      <c r="AG67" s="67">
        <f t="shared" si="17"/>
        <v>0</v>
      </c>
      <c r="AH67" s="66">
        <f>-PV('NG AC'!$B$1,GreenMotor!H67,GreenMotor!K67)*GreenMotor!B67</f>
        <v>0</v>
      </c>
      <c r="AI67" s="67">
        <f t="shared" si="18"/>
        <v>0</v>
      </c>
      <c r="AJ67" s="67">
        <f t="shared" si="19"/>
        <v>0</v>
      </c>
      <c r="AK67" s="66">
        <f>B67*F67*H67*'Electric AC'!$BE$1</f>
        <v>0</v>
      </c>
      <c r="AL67" s="67">
        <f>B67*G67*H67*'Electric AC'!$BE$33</f>
        <v>0</v>
      </c>
      <c r="AM67" s="67">
        <f t="shared" si="20"/>
        <v>0.24260067928190199</v>
      </c>
      <c r="AN67" s="67" t="e">
        <f t="shared" si="20"/>
        <v>#DIV/0!</v>
      </c>
      <c r="AO67" s="82"/>
      <c r="AP67" s="82"/>
      <c r="AQ67" s="82"/>
    </row>
    <row r="68" spans="1:43" x14ac:dyDescent="0.25">
      <c r="A68" s="62" t="s">
        <v>774</v>
      </c>
      <c r="B68" s="62">
        <v>0</v>
      </c>
      <c r="C68" s="62" t="s">
        <v>26</v>
      </c>
      <c r="D68" s="62" t="s">
        <v>776</v>
      </c>
      <c r="E68" s="63">
        <v>6940</v>
      </c>
      <c r="F68" s="62">
        <v>93334</v>
      </c>
      <c r="G68" s="62">
        <v>0</v>
      </c>
      <c r="H68" s="62">
        <v>7</v>
      </c>
      <c r="I68" s="63">
        <v>8000</v>
      </c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31957.925105271068</v>
      </c>
      <c r="M68" s="66">
        <f>IF(D68="Annual",VLOOKUP(H68,'NG AC'!$E$4:$I$43,4)*GreenMotor!G68,IF(D68="Winter",VLOOKUP(GreenMotor!H68,'NG AC'!$E$3:$I$43,5)*GreenMotor!G68,IF(D68="NA",0,0)))</f>
        <v>0</v>
      </c>
      <c r="N68" s="67">
        <f t="shared" si="0"/>
        <v>6940</v>
      </c>
      <c r="O68" s="67">
        <f t="shared" si="1"/>
        <v>0</v>
      </c>
      <c r="P68" s="67">
        <f t="shared" si="2"/>
        <v>8000</v>
      </c>
      <c r="Q68" s="67">
        <f t="shared" si="3"/>
        <v>0</v>
      </c>
      <c r="R68" s="68">
        <f>(L68+M68+(PV('NG AC'!$B$1,GreenMotor!H68,GreenMotor!K68)*-1)+GreenMotor!J68)/GreenMotor!E68</f>
        <v>4.6048883436990016</v>
      </c>
      <c r="S68" s="68">
        <f t="shared" si="4"/>
        <v>3.6315823983262576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>
        <f t="shared" si="9"/>
        <v>0</v>
      </c>
      <c r="Y68" s="67">
        <f t="shared" si="10"/>
        <v>0</v>
      </c>
      <c r="Z68" s="67">
        <f t="shared" si="11"/>
        <v>0</v>
      </c>
      <c r="AA68" s="67">
        <f t="shared" si="12"/>
        <v>0</v>
      </c>
      <c r="AB68" s="63">
        <v>0</v>
      </c>
      <c r="AC68" s="67">
        <f t="shared" si="13"/>
        <v>0</v>
      </c>
      <c r="AD68" s="67">
        <f t="shared" si="14"/>
        <v>0</v>
      </c>
      <c r="AE68" s="67">
        <f t="shared" si="15"/>
        <v>0</v>
      </c>
      <c r="AF68" s="67">
        <f t="shared" si="16"/>
        <v>0</v>
      </c>
      <c r="AG68" s="67">
        <f t="shared" si="17"/>
        <v>0</v>
      </c>
      <c r="AH68" s="66">
        <f>-PV('NG AC'!$B$1,GreenMotor!H68,GreenMotor!K68)*GreenMotor!B68</f>
        <v>0</v>
      </c>
      <c r="AI68" s="67">
        <f t="shared" si="18"/>
        <v>0</v>
      </c>
      <c r="AJ68" s="67">
        <f t="shared" si="19"/>
        <v>0</v>
      </c>
      <c r="AK68" s="66">
        <f>B68*F68*H68*'Electric AC'!$BE$1</f>
        <v>0</v>
      </c>
      <c r="AL68" s="67">
        <f>B68*G68*H68*'Electric AC'!$BE$33</f>
        <v>0</v>
      </c>
      <c r="AM68" s="67">
        <f t="shared" si="20"/>
        <v>8.5713673473760896E-2</v>
      </c>
      <c r="AN68" s="67" t="e">
        <f t="shared" si="20"/>
        <v>#DIV/0!</v>
      </c>
      <c r="AO68" s="82"/>
      <c r="AP68" s="82"/>
      <c r="AQ68" s="82"/>
    </row>
    <row r="69" spans="1:43" x14ac:dyDescent="0.25">
      <c r="A69" s="62" t="s">
        <v>774</v>
      </c>
      <c r="B69" s="62">
        <v>0</v>
      </c>
      <c r="C69" s="62" t="s">
        <v>26</v>
      </c>
      <c r="D69" s="62" t="s">
        <v>776</v>
      </c>
      <c r="E69" s="63">
        <v>6940</v>
      </c>
      <c r="F69" s="62">
        <v>32976</v>
      </c>
      <c r="G69" s="62">
        <v>0</v>
      </c>
      <c r="H69" s="62">
        <v>20</v>
      </c>
      <c r="I69" s="63">
        <v>8000</v>
      </c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34253.130698027366</v>
      </c>
      <c r="M69" s="66">
        <f>IF(D69="Annual",VLOOKUP(H69,'NG AC'!$E$4:$I$43,4)*GreenMotor!G69,IF(D69="Winter",VLOOKUP(GreenMotor!H69,'NG AC'!$E$3:$I$43,5)*GreenMotor!G69,IF(D69="NA",0,0)))</f>
        <v>0</v>
      </c>
      <c r="N69" s="67">
        <f t="shared" ref="N69:N102" si="21">(L69/(L69+M69))*E69</f>
        <v>6940</v>
      </c>
      <c r="O69" s="67">
        <f t="shared" ref="O69:O102" si="22">E69-N69</f>
        <v>0</v>
      </c>
      <c r="P69" s="67">
        <f t="shared" ref="P69:P102" si="23">(L69/(L69+M69))*I69</f>
        <v>8000</v>
      </c>
      <c r="Q69" s="67">
        <f t="shared" ref="Q69:Q102" si="24">I69-P69</f>
        <v>0</v>
      </c>
      <c r="R69" s="68">
        <f>(L69+M69+(PV('NG AC'!$B$1,GreenMotor!H69,GreenMotor!K69)*-1)+GreenMotor!J69)/GreenMotor!E69</f>
        <v>4.9356096106667673</v>
      </c>
      <c r="S69" s="68">
        <f t="shared" ref="S69:S102" si="25">((L69+M69)/1.1)/I69</f>
        <v>3.8924012156849277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>
        <f t="shared" ref="X69:X102" si="30">B69*N69</f>
        <v>0</v>
      </c>
      <c r="Y69" s="67">
        <f t="shared" ref="Y69:Y102" si="31">O69*B69</f>
        <v>0</v>
      </c>
      <c r="Z69" s="67">
        <f t="shared" ref="Z69:Z102" si="32">B69*P69</f>
        <v>0</v>
      </c>
      <c r="AA69" s="67">
        <f t="shared" ref="AA69:AA102" si="33">B69*Q69</f>
        <v>0</v>
      </c>
      <c r="AB69" s="63">
        <v>0</v>
      </c>
      <c r="AC69" s="67">
        <f t="shared" ref="AC69:AC102" si="34">AB69*(L69/(L69+M69))</f>
        <v>0</v>
      </c>
      <c r="AD69" s="67">
        <f t="shared" ref="AD69:AD102" si="35">AB69-AC69</f>
        <v>0</v>
      </c>
      <c r="AE69" s="67">
        <f t="shared" ref="AE69:AE102" si="36">J69*B69</f>
        <v>0</v>
      </c>
      <c r="AF69" s="67">
        <f t="shared" ref="AF69:AF102" si="37">AE69*(L69/(L69+M69))</f>
        <v>0</v>
      </c>
      <c r="AG69" s="67">
        <f t="shared" ref="AG69:AG102" si="38">AE69-AF69</f>
        <v>0</v>
      </c>
      <c r="AH69" s="66">
        <f>-PV('NG AC'!$B$1,GreenMotor!H69,GreenMotor!K69)*GreenMotor!B69</f>
        <v>0</v>
      </c>
      <c r="AI69" s="67">
        <f t="shared" ref="AI69:AI102" si="39">AH69*(L69/(L69+M69))</f>
        <v>0</v>
      </c>
      <c r="AJ69" s="67">
        <f t="shared" ref="AJ69:AJ102" si="40">AH69-AI69</f>
        <v>0</v>
      </c>
      <c r="AK69" s="66">
        <f>B69*F69*H69*'Electric AC'!$BE$1</f>
        <v>0</v>
      </c>
      <c r="AL69" s="67">
        <f>B69*G69*H69*'Electric AC'!$BE$33</f>
        <v>0</v>
      </c>
      <c r="AM69" s="67">
        <f t="shared" ref="AM69:AN102" si="41">P69/F69</f>
        <v>0.24260067928190199</v>
      </c>
      <c r="AN69" s="67" t="e">
        <f t="shared" si="41"/>
        <v>#DIV/0!</v>
      </c>
      <c r="AO69" s="82"/>
      <c r="AP69" s="82"/>
      <c r="AQ69" s="82"/>
    </row>
    <row r="70" spans="1:43" x14ac:dyDescent="0.25">
      <c r="A70" s="62" t="s">
        <v>775</v>
      </c>
      <c r="B70" s="62">
        <v>0</v>
      </c>
      <c r="C70" s="62" t="s">
        <v>26</v>
      </c>
      <c r="D70" s="62" t="s">
        <v>776</v>
      </c>
      <c r="E70" s="63">
        <v>7983</v>
      </c>
      <c r="F70" s="62">
        <v>116183</v>
      </c>
      <c r="G70" s="62">
        <v>0</v>
      </c>
      <c r="H70" s="62">
        <v>7</v>
      </c>
      <c r="I70" s="63">
        <v>10000</v>
      </c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39781.511694620487</v>
      </c>
      <c r="M70" s="66">
        <f>IF(D70="Annual",VLOOKUP(H70,'NG AC'!$E$4:$I$43,4)*GreenMotor!G70,IF(D70="Winter",VLOOKUP(GreenMotor!H70,'NG AC'!$E$3:$I$43,5)*GreenMotor!G70,IF(D70="NA",0,0)))</f>
        <v>0</v>
      </c>
      <c r="N70" s="67">
        <f t="shared" si="21"/>
        <v>7983</v>
      </c>
      <c r="O70" s="67">
        <f t="shared" si="22"/>
        <v>0</v>
      </c>
      <c r="P70" s="67">
        <f t="shared" si="23"/>
        <v>10000</v>
      </c>
      <c r="Q70" s="67">
        <f t="shared" si="24"/>
        <v>0</v>
      </c>
      <c r="R70" s="68">
        <f>(L70+M70+(PV('NG AC'!$B$1,GreenMotor!H70,GreenMotor!K70)*-1)+GreenMotor!J70)/GreenMotor!E70</f>
        <v>4.9832784284880978</v>
      </c>
      <c r="S70" s="68">
        <f t="shared" si="25"/>
        <v>3.6165010631473167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>
        <f t="shared" si="30"/>
        <v>0</v>
      </c>
      <c r="Y70" s="67">
        <f t="shared" si="31"/>
        <v>0</v>
      </c>
      <c r="Z70" s="67">
        <f t="shared" si="32"/>
        <v>0</v>
      </c>
      <c r="AA70" s="67">
        <f t="shared" si="33"/>
        <v>0</v>
      </c>
      <c r="AB70" s="63">
        <v>0</v>
      </c>
      <c r="AC70" s="67">
        <f t="shared" si="34"/>
        <v>0</v>
      </c>
      <c r="AD70" s="67">
        <f t="shared" si="35"/>
        <v>0</v>
      </c>
      <c r="AE70" s="67">
        <f t="shared" si="36"/>
        <v>0</v>
      </c>
      <c r="AF70" s="67">
        <f t="shared" si="37"/>
        <v>0</v>
      </c>
      <c r="AG70" s="67">
        <f t="shared" si="38"/>
        <v>0</v>
      </c>
      <c r="AH70" s="66">
        <f>-PV('NG AC'!$B$1,GreenMotor!H70,GreenMotor!K70)*GreenMotor!B70</f>
        <v>0</v>
      </c>
      <c r="AI70" s="67">
        <f t="shared" si="39"/>
        <v>0</v>
      </c>
      <c r="AJ70" s="67">
        <f t="shared" si="40"/>
        <v>0</v>
      </c>
      <c r="AK70" s="66">
        <f>B70*F70*H70*'Electric AC'!$BE$1</f>
        <v>0</v>
      </c>
      <c r="AL70" s="67">
        <f>B70*G70*H70*'Electric AC'!$BE$33</f>
        <v>0</v>
      </c>
      <c r="AM70" s="67">
        <f t="shared" si="41"/>
        <v>8.6071111952695317E-2</v>
      </c>
      <c r="AN70" s="67" t="e">
        <f t="shared" si="41"/>
        <v>#DIV/0!</v>
      </c>
      <c r="AO70" s="82"/>
      <c r="AP70" s="82"/>
      <c r="AQ70" s="82"/>
    </row>
    <row r="71" spans="1:43" x14ac:dyDescent="0.25">
      <c r="A71" s="62" t="s">
        <v>775</v>
      </c>
      <c r="B71" s="62">
        <v>0</v>
      </c>
      <c r="C71" s="62" t="s">
        <v>26</v>
      </c>
      <c r="D71" s="62" t="s">
        <v>776</v>
      </c>
      <c r="E71" s="63">
        <v>7983</v>
      </c>
      <c r="F71" s="62">
        <v>41049</v>
      </c>
      <c r="G71" s="62">
        <v>0</v>
      </c>
      <c r="H71" s="62">
        <v>20</v>
      </c>
      <c r="I71" s="63">
        <v>10000</v>
      </c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42638.790696971293</v>
      </c>
      <c r="M71" s="66">
        <f>IF(D71="Annual",VLOOKUP(H71,'NG AC'!$E$4:$I$43,4)*GreenMotor!G71,IF(D71="Winter",VLOOKUP(GreenMotor!H71,'NG AC'!$E$3:$I$43,5)*GreenMotor!G71,IF(D71="NA",0,0)))</f>
        <v>0</v>
      </c>
      <c r="N71" s="67">
        <f t="shared" si="21"/>
        <v>7983</v>
      </c>
      <c r="O71" s="67">
        <f t="shared" si="22"/>
        <v>0</v>
      </c>
      <c r="P71" s="67">
        <f t="shared" si="23"/>
        <v>10000</v>
      </c>
      <c r="Q71" s="67">
        <f t="shared" si="24"/>
        <v>0</v>
      </c>
      <c r="R71" s="68">
        <f>(L71+M71+(PV('NG AC'!$B$1,GreenMotor!H71,GreenMotor!K71)*-1)+GreenMotor!J71)/GreenMotor!E71</f>
        <v>5.3411988847515088</v>
      </c>
      <c r="S71" s="68">
        <f t="shared" si="25"/>
        <v>3.8762536997246628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>
        <f t="shared" si="30"/>
        <v>0</v>
      </c>
      <c r="Y71" s="67">
        <f t="shared" si="31"/>
        <v>0</v>
      </c>
      <c r="Z71" s="67">
        <f t="shared" si="32"/>
        <v>0</v>
      </c>
      <c r="AA71" s="67">
        <f t="shared" si="33"/>
        <v>0</v>
      </c>
      <c r="AB71" s="63">
        <v>0</v>
      </c>
      <c r="AC71" s="67">
        <f t="shared" si="34"/>
        <v>0</v>
      </c>
      <c r="AD71" s="67">
        <f t="shared" si="35"/>
        <v>0</v>
      </c>
      <c r="AE71" s="67">
        <f t="shared" si="36"/>
        <v>0</v>
      </c>
      <c r="AF71" s="67">
        <f t="shared" si="37"/>
        <v>0</v>
      </c>
      <c r="AG71" s="67">
        <f t="shared" si="38"/>
        <v>0</v>
      </c>
      <c r="AH71" s="66">
        <f>-PV('NG AC'!$B$1,GreenMotor!H71,GreenMotor!K71)*GreenMotor!B71</f>
        <v>0</v>
      </c>
      <c r="AI71" s="67">
        <f t="shared" si="39"/>
        <v>0</v>
      </c>
      <c r="AJ71" s="67">
        <f t="shared" si="40"/>
        <v>0</v>
      </c>
      <c r="AK71" s="66">
        <f>B71*F71*H71*'Electric AC'!$BE$1</f>
        <v>0</v>
      </c>
      <c r="AL71" s="67">
        <f>B71*G71*H71*'Electric AC'!$BE$33</f>
        <v>0</v>
      </c>
      <c r="AM71" s="67">
        <f t="shared" si="41"/>
        <v>0.24361129381958146</v>
      </c>
      <c r="AN71" s="67" t="e">
        <f t="shared" si="41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AC'!$E$4:$I$43,4)*GreenMotor!G72,IF(D72="Winter",VLOOKUP(GreenMotor!H72,'NG AC'!$E$3:$I$43,5)*GreenMotor!G72,IF(D72="NA",0,0)))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AC'!$B$1,GreenMotor!H72,GreenMotor!K72)*-1)+GreenMotor!J72)/GreenMotor!E72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AC'!$B$1,GreenMotor!H72,GreenMotor!K72)*GreenMotor!B72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AC'!$E$4:$I$43,4)*GreenMotor!G73,IF(D73="Winter",VLOOKUP(GreenMotor!H73,'NG AC'!$E$3:$I$43,5)*GreenMotor!G73,IF(D73="NA",0,0)))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AC'!$B$1,GreenMotor!H73,GreenMotor!K73)*-1)+GreenMotor!J73)/GreenMotor!E73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AC'!$B$1,GreenMotor!H73,GreenMotor!K73)*GreenMotor!B73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AC'!$E$4:$I$43,4)*GreenMotor!G74,IF(D74="Winter",VLOOKUP(GreenMotor!H74,'NG AC'!$E$3:$I$43,5)*GreenMotor!G74,IF(D74="NA",0,0)))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AC'!$B$1,GreenMotor!H74,GreenMotor!K74)*-1)+GreenMotor!J74)/GreenMotor!E74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AC'!$B$1,GreenMotor!H74,GreenMotor!K74)*GreenMotor!B74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AC'!$E$4:$I$43,4)*GreenMotor!G75,IF(D75="Winter",VLOOKUP(GreenMotor!H75,'NG AC'!$E$3:$I$43,5)*GreenMotor!G75,IF(D75="NA",0,0)))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AC'!$B$1,GreenMotor!H75,GreenMotor!K75)*-1)+GreenMotor!J75)/GreenMotor!E75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AC'!$B$1,GreenMotor!H75,GreenMotor!K75)*GreenMotor!B75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AC'!$E$4:$I$43,4)*GreenMotor!G76,IF(D76="Winter",VLOOKUP(GreenMotor!H76,'NG AC'!$E$3:$I$43,5)*GreenMotor!G76,IF(D76="NA",0,0)))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AC'!$B$1,GreenMotor!H76,GreenMotor!K76)*-1)+GreenMotor!J76)/GreenMotor!E76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AC'!$B$1,GreenMotor!H76,GreenMotor!K76)*GreenMotor!B76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AC'!$E$4:$I$43,4)*GreenMotor!G77,IF(D77="Winter",VLOOKUP(GreenMotor!H77,'NG AC'!$E$3:$I$43,5)*GreenMotor!G77,IF(D77="NA",0,0)))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AC'!$B$1,GreenMotor!H77,GreenMotor!K77)*-1)+GreenMotor!J77)/GreenMotor!E77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AC'!$B$1,GreenMotor!H77,GreenMotor!K77)*GreenMotor!B77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AC'!$E$4:$I$43,4)*GreenMotor!G78,IF(D78="Winter",VLOOKUP(GreenMotor!H78,'NG AC'!$E$3:$I$43,5)*GreenMotor!G78,IF(D78="NA",0,0)))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AC'!$B$1,GreenMotor!H78,GreenMotor!K78)*-1)+GreenMotor!J78)/GreenMotor!E78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AC'!$B$1,GreenMotor!H78,GreenMotor!K78)*GreenMotor!B78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AC'!$E$4:$I$43,4)*GreenMotor!G79,IF(D79="Winter",VLOOKUP(GreenMotor!H79,'NG AC'!$E$3:$I$43,5)*GreenMotor!G79,IF(D79="NA",0,0)))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AC'!$B$1,GreenMotor!H79,GreenMotor!K79)*-1)+GreenMotor!J79)/GreenMotor!E79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AC'!$B$1,GreenMotor!H79,GreenMotor!K79)*GreenMotor!B79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AC'!$E$4:$I$43,4)*GreenMotor!G80,IF(D80="Winter",VLOOKUP(GreenMotor!H80,'NG AC'!$E$3:$I$43,5)*GreenMotor!G80,IF(D80="NA",0,0)))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AC'!$B$1,GreenMotor!H80,GreenMotor!K80)*-1)+GreenMotor!J80)/GreenMotor!E80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AC'!$B$1,GreenMotor!H80,GreenMotor!K80)*GreenMotor!B80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AC'!$E$4:$I$43,4)*GreenMotor!G81,IF(D81="Winter",VLOOKUP(GreenMotor!H81,'NG AC'!$E$3:$I$43,5)*GreenMotor!G81,IF(D81="NA",0,0)))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AC'!$B$1,GreenMotor!H81,GreenMotor!K81)*-1)+GreenMotor!J81)/GreenMotor!E81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AC'!$B$1,GreenMotor!H81,GreenMotor!K81)*GreenMotor!B81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AC'!$E$4:$I$43,4)*GreenMotor!G82,IF(D82="Winter",VLOOKUP(GreenMotor!H82,'NG AC'!$E$3:$I$43,5)*GreenMotor!G82,IF(D82="NA",0,0)))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AC'!$B$1,GreenMotor!H82,GreenMotor!K82)*-1)+GreenMotor!J82)/GreenMotor!E82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AC'!$B$1,GreenMotor!H82,GreenMotor!K82)*GreenMotor!B82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AC'!$E$4:$I$43,4)*GreenMotor!G83,IF(D83="Winter",VLOOKUP(GreenMotor!H83,'NG AC'!$E$3:$I$43,5)*GreenMotor!G83,IF(D83="NA",0,0)))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AC'!$B$1,GreenMotor!H83,GreenMotor!K83)*-1)+GreenMotor!J83)/GreenMotor!E83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AC'!$B$1,GreenMotor!H83,GreenMotor!K83)*GreenMotor!B83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AC'!$E$4:$I$43,4)*GreenMotor!G84,IF(D84="Winter",VLOOKUP(GreenMotor!H84,'NG AC'!$E$3:$I$43,5)*GreenMotor!G84,IF(D84="NA",0,0)))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AC'!$B$1,GreenMotor!H84,GreenMotor!K84)*-1)+GreenMotor!J84)/GreenMotor!E84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AC'!$B$1,GreenMotor!H84,GreenMotor!K84)*GreenMotor!B84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AC'!$E$4:$I$43,4)*GreenMotor!G85,IF(D85="Winter",VLOOKUP(GreenMotor!H85,'NG AC'!$E$3:$I$43,5)*GreenMotor!G85,IF(D85="NA",0,0)))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AC'!$B$1,GreenMotor!H85,GreenMotor!K85)*-1)+GreenMotor!J85)/GreenMotor!E85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AC'!$B$1,GreenMotor!H85,GreenMotor!K85)*GreenMotor!B85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AC'!$E$4:$I$43,4)*GreenMotor!G86,IF(D86="Winter",VLOOKUP(GreenMotor!H86,'NG AC'!$E$3:$I$43,5)*GreenMotor!G86,IF(D86="NA",0,0)))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AC'!$B$1,GreenMotor!H86,GreenMotor!K86)*-1)+GreenMotor!J86)/GreenMotor!E86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AC'!$B$1,GreenMotor!H86,GreenMotor!K86)*GreenMotor!B86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AC'!$E$4:$I$43,4)*GreenMotor!G87,IF(D87="Winter",VLOOKUP(GreenMotor!H87,'NG AC'!$E$3:$I$43,5)*GreenMotor!G87,IF(D87="NA",0,0)))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AC'!$B$1,GreenMotor!H87,GreenMotor!K87)*-1)+GreenMotor!J87)/GreenMotor!E87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AC'!$B$1,GreenMotor!H87,GreenMotor!K87)*GreenMotor!B87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AC'!$E$4:$I$43,4)*GreenMotor!G88,IF(D88="Winter",VLOOKUP(GreenMotor!H88,'NG AC'!$E$3:$I$43,5)*GreenMotor!G88,IF(D88="NA",0,0)))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AC'!$B$1,GreenMotor!H88,GreenMotor!K88)*-1)+GreenMotor!J88)/GreenMotor!E88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AC'!$B$1,GreenMotor!H88,GreenMotor!K88)*GreenMotor!B88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AC'!$E$4:$I$43,4)*GreenMotor!G89,IF(D89="Winter",VLOOKUP(GreenMotor!H89,'NG AC'!$E$3:$I$43,5)*GreenMotor!G89,IF(D89="NA",0,0)))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AC'!$B$1,GreenMotor!H89,GreenMotor!K89)*-1)+GreenMotor!J89)/GreenMotor!E89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AC'!$B$1,GreenMotor!H89,GreenMotor!K89)*GreenMotor!B89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AC'!$E$4:$I$43,4)*GreenMotor!G90,IF(D90="Winter",VLOOKUP(GreenMotor!H90,'NG AC'!$E$3:$I$43,5)*GreenMotor!G90,IF(D90="NA",0,0)))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AC'!$B$1,GreenMotor!H90,GreenMotor!K90)*-1)+GreenMotor!J90)/GreenMotor!E90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AC'!$B$1,GreenMotor!H90,GreenMotor!K90)*GreenMotor!B90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AC'!$E$4:$I$43,4)*GreenMotor!G91,IF(D91="Winter",VLOOKUP(GreenMotor!H91,'NG AC'!$E$3:$I$43,5)*GreenMotor!G91,IF(D91="NA",0,0)))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AC'!$B$1,GreenMotor!H91,GreenMotor!K91)*-1)+GreenMotor!J91)/GreenMotor!E91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AC'!$B$1,GreenMotor!H91,GreenMotor!K91)*GreenMotor!B91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AC'!$E$4:$I$43,4)*GreenMotor!G92,IF(D92="Winter",VLOOKUP(GreenMotor!H92,'NG AC'!$E$3:$I$43,5)*GreenMotor!G92,IF(D92="NA",0,0)))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AC'!$B$1,GreenMotor!H92,GreenMotor!K92)*-1)+GreenMotor!J92)/GreenMotor!E92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AC'!$B$1,GreenMotor!H92,GreenMotor!K92)*GreenMotor!B92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AC'!$E$4:$I$43,4)*GreenMotor!G93,IF(D93="Winter",VLOOKUP(GreenMotor!H93,'NG AC'!$E$3:$I$43,5)*GreenMotor!G93,IF(D93="NA",0,0)))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AC'!$B$1,GreenMotor!H93,GreenMotor!K93)*-1)+GreenMotor!J93)/GreenMotor!E93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AC'!$B$1,GreenMotor!H93,GreenMotor!K93)*GreenMotor!B93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AC'!$E$4:$I$43,4)*GreenMotor!G94,IF(D94="Winter",VLOOKUP(GreenMotor!H94,'NG AC'!$E$3:$I$43,5)*GreenMotor!G94,IF(D94="NA",0,0)))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AC'!$B$1,GreenMotor!H94,GreenMotor!K94)*-1)+GreenMotor!J94)/GreenMotor!E94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AC'!$B$1,GreenMotor!H94,GreenMotor!K94)*GreenMotor!B94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AC'!$E$4:$I$43,4)*GreenMotor!G95,IF(D95="Winter",VLOOKUP(GreenMotor!H95,'NG AC'!$E$3:$I$43,5)*GreenMotor!G95,IF(D95="NA",0,0)))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AC'!$B$1,GreenMotor!H95,GreenMotor!K95)*-1)+GreenMotor!J95)/GreenMotor!E95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AC'!$B$1,GreenMotor!H95,GreenMotor!K95)*GreenMotor!B95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AC'!$E$4:$I$43,4)*GreenMotor!G96,IF(D96="Winter",VLOOKUP(GreenMotor!H96,'NG AC'!$E$3:$I$43,5)*GreenMotor!G96,IF(D96="NA",0,0)))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AC'!$B$1,GreenMotor!H96,GreenMotor!K96)*-1)+GreenMotor!J96)/GreenMotor!E96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AC'!$B$1,GreenMotor!H96,GreenMotor!K96)*GreenMotor!B96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AC'!$E$4:$I$43,4)*GreenMotor!G97,IF(D97="Winter",VLOOKUP(GreenMotor!H97,'NG AC'!$E$3:$I$43,5)*GreenMotor!G97,IF(D97="NA",0,0)))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AC'!$B$1,GreenMotor!H97,GreenMotor!K97)*-1)+GreenMotor!J97)/GreenMotor!E97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AC'!$B$1,GreenMotor!H97,GreenMotor!K97)*GreenMotor!B97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AC'!$E$4:$I$43,4)*GreenMotor!G98,IF(D98="Winter",VLOOKUP(GreenMotor!H98,'NG AC'!$E$3:$I$43,5)*GreenMotor!G98,IF(D98="NA",0,0)))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AC'!$B$1,GreenMotor!H98,GreenMotor!K98)*-1)+GreenMotor!J98)/GreenMotor!E98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AC'!$B$1,GreenMotor!H98,GreenMotor!K98)*GreenMotor!B98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AC'!$E$4:$I$43,4)*GreenMotor!G99,IF(D99="Winter",VLOOKUP(GreenMotor!H99,'NG AC'!$E$3:$I$43,5)*GreenMotor!G99,IF(D99="NA",0,0)))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AC'!$B$1,GreenMotor!H99,GreenMotor!K99)*-1)+GreenMotor!J99)/GreenMotor!E99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AC'!$B$1,GreenMotor!H99,GreenMotor!K99)*GreenMotor!B99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AC'!$E$4:$I$43,4)*GreenMotor!G100,IF(D100="Winter",VLOOKUP(GreenMotor!H100,'NG AC'!$E$3:$I$43,5)*GreenMotor!G100,IF(D100="NA",0,0)))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AC'!$B$1,GreenMotor!H100,GreenMotor!K100)*-1)+GreenMotor!J100)/GreenMotor!E100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AC'!$B$1,GreenMotor!H100,GreenMotor!K100)*GreenMotor!B100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AC'!$E$4:$I$43,4)*GreenMotor!G101,IF(D101="Winter",VLOOKUP(GreenMotor!H101,'NG AC'!$E$3:$I$43,5)*GreenMotor!G101,IF(D101="NA",0,0)))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AC'!$B$1,GreenMotor!H101,GreenMotor!K101)*-1)+GreenMotor!J101)/GreenMotor!E101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AC'!$B$1,GreenMotor!H101,GreenMotor!K101)*GreenMotor!B101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AC'!$E$4:$I$43,4)*GreenMotor!G102,IF(D102="Winter",VLOOKUP(GreenMotor!H102,'NG AC'!$E$3:$I$43,5)*GreenMotor!G102,IF(D102="NA",0,0)))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AC'!$B$1,GreenMotor!H102,GreenMotor!K102)*-1)+GreenMotor!J102)/GreenMotor!E102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AC'!$B$1,GreenMotor!H102,GreenMotor!K102)*GreenMotor!B102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9139.4</v>
      </c>
      <c r="U103" s="29">
        <f t="shared" ref="U103:AL103" si="42">SUMIF(U4:U102,"&lt;&gt;#DIV/0!")</f>
        <v>0</v>
      </c>
      <c r="V103" s="29">
        <f t="shared" si="42"/>
        <v>3769.5921188320644</v>
      </c>
      <c r="W103" s="29">
        <f t="shared" si="42"/>
        <v>0</v>
      </c>
      <c r="X103" s="29">
        <f t="shared" si="42"/>
        <v>1472</v>
      </c>
      <c r="Y103" s="29">
        <f t="shared" si="42"/>
        <v>0</v>
      </c>
      <c r="Z103" s="29">
        <f t="shared" si="42"/>
        <v>677</v>
      </c>
      <c r="AA103" s="29">
        <f t="shared" si="42"/>
        <v>0</v>
      </c>
      <c r="AB103" s="29">
        <f t="shared" si="42"/>
        <v>0</v>
      </c>
      <c r="AC103" s="29">
        <f t="shared" si="42"/>
        <v>0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5837.9297787727264</v>
      </c>
      <c r="AL103" s="29">
        <f t="shared" si="42"/>
        <v>0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R91"/>
  <sheetViews>
    <sheetView workbookViewId="0">
      <selection activeCell="P44" sqref="P44"/>
    </sheetView>
  </sheetViews>
  <sheetFormatPr defaultRowHeight="15" x14ac:dyDescent="0.25"/>
  <cols>
    <col min="1" max="1" width="29.28515625" bestFit="1" customWidth="1"/>
    <col min="8" max="8" width="9.7109375" customWidth="1"/>
    <col min="9" max="9" width="10" customWidth="1"/>
    <col min="15" max="15" width="11.85546875" customWidth="1"/>
    <col min="17" max="17" width="10.85546875" customWidth="1"/>
  </cols>
  <sheetData>
    <row r="1" spans="1:9" x14ac:dyDescent="0.25">
      <c r="A1" s="7" t="s">
        <v>4</v>
      </c>
      <c r="B1" s="86">
        <v>4.41E-2</v>
      </c>
      <c r="F1" s="84">
        <f>-PMT($B$1,20,NPV($B$1,F5:F24))</f>
        <v>0.61997179208790909</v>
      </c>
      <c r="G1" s="84">
        <f>-PMT($B$1,20,NPV($B$1,G5:G24))</f>
        <v>0.65009327959481522</v>
      </c>
    </row>
    <row r="2" spans="1:9" x14ac:dyDescent="0.25">
      <c r="F2" s="2" t="s">
        <v>100</v>
      </c>
      <c r="G2" s="2"/>
    </row>
    <row r="3" spans="1:9" x14ac:dyDescent="0.25">
      <c r="D3" s="4"/>
      <c r="E3" s="5"/>
      <c r="F3" s="5" t="s">
        <v>0</v>
      </c>
      <c r="G3" s="5" t="s">
        <v>1</v>
      </c>
      <c r="H3" s="5" t="s">
        <v>2</v>
      </c>
      <c r="I3" s="5" t="s">
        <v>3</v>
      </c>
    </row>
    <row r="4" spans="1:9" x14ac:dyDescent="0.25">
      <c r="B4" s="57"/>
      <c r="C4" s="85"/>
      <c r="D4" s="4">
        <v>2016</v>
      </c>
      <c r="E4" s="5">
        <v>0</v>
      </c>
      <c r="F4" s="6">
        <f>O48</f>
        <v>0.36797478324559096</v>
      </c>
      <c r="G4" s="6">
        <f>O72</f>
        <v>0.3686814028055943</v>
      </c>
      <c r="H4" s="6">
        <f>F4/(1+$B$1)^(E4-0.5)</f>
        <v>0.37600109183000291</v>
      </c>
      <c r="I4" s="8">
        <f>G4/(1+$B$1)^(E4-0.5)</f>
        <v>0.37672312425767707</v>
      </c>
    </row>
    <row r="5" spans="1:9" x14ac:dyDescent="0.25">
      <c r="B5" s="57"/>
      <c r="C5" s="85"/>
      <c r="D5" s="4">
        <v>2017</v>
      </c>
      <c r="E5" s="5">
        <v>1</v>
      </c>
      <c r="F5" s="8">
        <f t="shared" ref="F5:F23" si="0">O49</f>
        <v>0.42730312255014552</v>
      </c>
      <c r="G5" s="8">
        <f t="shared" ref="G5:G23" si="1">O73</f>
        <v>0.42240844473677264</v>
      </c>
      <c r="H5" s="6">
        <f>H4+(F5/((1+$B$1)^(E5-0.5)))</f>
        <v>0.79418278682264321</v>
      </c>
      <c r="I5" s="8">
        <f>I4+(G5/((1+$B$1)^(E5-0.5)))</f>
        <v>0.79011462569351987</v>
      </c>
    </row>
    <row r="6" spans="1:9" x14ac:dyDescent="0.25">
      <c r="B6" s="57"/>
      <c r="C6" s="85"/>
      <c r="D6" s="4">
        <v>2018</v>
      </c>
      <c r="E6" s="5">
        <v>2</v>
      </c>
      <c r="F6" s="8">
        <f t="shared" si="0"/>
        <v>0.46063190836853296</v>
      </c>
      <c r="G6" s="8">
        <f t="shared" si="1"/>
        <v>0.46779107548914833</v>
      </c>
      <c r="H6" s="8">
        <f t="shared" ref="H6:H44" si="2">H5+(F6/((1+$B$1)^(E6-0.5)))</f>
        <v>1.2259412656764916</v>
      </c>
      <c r="I6" s="8">
        <f t="shared" ref="I6:I44" si="3">I5+(G6/((1+$B$1)^(E6-0.5)))</f>
        <v>1.2285835191966819</v>
      </c>
    </row>
    <row r="7" spans="1:9" x14ac:dyDescent="0.25">
      <c r="B7" s="57"/>
      <c r="C7" s="85"/>
      <c r="D7" s="4">
        <v>2019</v>
      </c>
      <c r="E7" s="82">
        <v>3</v>
      </c>
      <c r="F7" s="8">
        <f t="shared" si="0"/>
        <v>0.47132440029591394</v>
      </c>
      <c r="G7" s="8">
        <f t="shared" si="1"/>
        <v>0.49698413588116547</v>
      </c>
      <c r="H7" s="8">
        <f t="shared" si="2"/>
        <v>1.6490623667927946</v>
      </c>
      <c r="I7" s="8">
        <f t="shared" si="3"/>
        <v>1.6747400828699166</v>
      </c>
    </row>
    <row r="8" spans="1:9" x14ac:dyDescent="0.25">
      <c r="B8" s="57"/>
      <c r="C8" s="85"/>
      <c r="D8" s="4">
        <v>2020</v>
      </c>
      <c r="E8" s="82">
        <v>4</v>
      </c>
      <c r="F8" s="8">
        <f t="shared" si="0"/>
        <v>0.4875971816152983</v>
      </c>
      <c r="G8" s="8">
        <f t="shared" si="1"/>
        <v>0.51173001956040953</v>
      </c>
      <c r="H8" s="8">
        <f t="shared" si="2"/>
        <v>2.0683034664915296</v>
      </c>
      <c r="I8" s="8">
        <f t="shared" si="3"/>
        <v>2.1147308462263514</v>
      </c>
    </row>
    <row r="9" spans="1:9" x14ac:dyDescent="0.25">
      <c r="B9" s="57"/>
      <c r="C9" s="85"/>
      <c r="D9" s="4">
        <v>2021</v>
      </c>
      <c r="E9" s="82">
        <v>5</v>
      </c>
      <c r="F9" s="8">
        <f t="shared" si="0"/>
        <v>0.55774293317326629</v>
      </c>
      <c r="G9" s="8">
        <f t="shared" si="1"/>
        <v>0.58249548779841187</v>
      </c>
      <c r="H9" s="8">
        <f t="shared" si="2"/>
        <v>2.5276015628105513</v>
      </c>
      <c r="I9" s="8">
        <f t="shared" si="3"/>
        <v>2.5944125288575823</v>
      </c>
    </row>
    <row r="10" spans="1:9" x14ac:dyDescent="0.25">
      <c r="B10" s="57"/>
      <c r="C10" s="85"/>
      <c r="D10" s="4">
        <v>2022</v>
      </c>
      <c r="E10" s="82">
        <v>6</v>
      </c>
      <c r="F10" s="8">
        <f t="shared" si="0"/>
        <v>0.56620450715754889</v>
      </c>
      <c r="G10" s="8">
        <f t="shared" si="1"/>
        <v>0.59087901800283282</v>
      </c>
      <c r="H10" s="8">
        <f t="shared" si="2"/>
        <v>2.9741738775397479</v>
      </c>
      <c r="I10" s="8">
        <f t="shared" si="3"/>
        <v>3.0604459274949702</v>
      </c>
    </row>
    <row r="11" spans="1:9" x14ac:dyDescent="0.25">
      <c r="B11" s="57"/>
      <c r="C11" s="85"/>
      <c r="D11" s="4">
        <v>2023</v>
      </c>
      <c r="E11" s="82">
        <v>7</v>
      </c>
      <c r="F11" s="8">
        <f t="shared" si="0"/>
        <v>0.58085406335245771</v>
      </c>
      <c r="G11" s="8">
        <f t="shared" si="1"/>
        <v>0.60463625127667719</v>
      </c>
      <c r="H11" s="8">
        <f t="shared" si="2"/>
        <v>3.4129504278261624</v>
      </c>
      <c r="I11" s="8">
        <f t="shared" si="3"/>
        <v>3.5171875175977978</v>
      </c>
    </row>
    <row r="12" spans="1:9" x14ac:dyDescent="0.25">
      <c r="B12" s="57"/>
      <c r="C12" s="85"/>
      <c r="D12" s="4">
        <v>2024</v>
      </c>
      <c r="E12" s="82">
        <v>8</v>
      </c>
      <c r="F12" s="8">
        <f t="shared" si="0"/>
        <v>0.60903465729674744</v>
      </c>
      <c r="G12" s="8">
        <f t="shared" si="1"/>
        <v>0.63384358750137515</v>
      </c>
      <c r="H12" s="8">
        <f t="shared" si="2"/>
        <v>3.8535826866113028</v>
      </c>
      <c r="I12" s="8">
        <f t="shared" si="3"/>
        <v>3.975768861583818</v>
      </c>
    </row>
    <row r="13" spans="1:9" x14ac:dyDescent="0.25">
      <c r="B13" s="57"/>
      <c r="C13" s="85"/>
      <c r="D13" s="4">
        <v>2025</v>
      </c>
      <c r="E13" s="82">
        <v>9</v>
      </c>
      <c r="F13" s="8">
        <f t="shared" si="0"/>
        <v>0.62474851205384785</v>
      </c>
      <c r="G13" s="8">
        <f t="shared" si="1"/>
        <v>0.65792979435398091</v>
      </c>
      <c r="H13" s="8">
        <f t="shared" si="2"/>
        <v>4.2864924858160451</v>
      </c>
      <c r="I13" s="8">
        <f t="shared" si="3"/>
        <v>4.4316711161218008</v>
      </c>
    </row>
    <row r="14" spans="1:9" x14ac:dyDescent="0.25">
      <c r="B14" s="57"/>
      <c r="C14" s="85"/>
      <c r="D14" s="4">
        <v>2026</v>
      </c>
      <c r="E14" s="82">
        <v>10</v>
      </c>
      <c r="F14" s="8">
        <f t="shared" si="0"/>
        <v>0.63227804097863627</v>
      </c>
      <c r="G14" s="8">
        <f t="shared" si="1"/>
        <v>0.67052894637168226</v>
      </c>
      <c r="H14" s="8">
        <f t="shared" si="2"/>
        <v>4.7061144277584788</v>
      </c>
      <c r="I14" s="8">
        <f t="shared" si="3"/>
        <v>4.8766789139089877</v>
      </c>
    </row>
    <row r="15" spans="1:9" x14ac:dyDescent="0.25">
      <c r="B15" s="57"/>
      <c r="C15" s="85"/>
      <c r="D15" s="4">
        <v>2027</v>
      </c>
      <c r="E15" s="82">
        <v>11</v>
      </c>
      <c r="F15" s="8">
        <f t="shared" si="0"/>
        <v>0.65744445857993472</v>
      </c>
      <c r="G15" s="8">
        <f t="shared" si="1"/>
        <v>0.69173048563878536</v>
      </c>
      <c r="H15" s="8">
        <f t="shared" si="2"/>
        <v>5.1240093206718251</v>
      </c>
      <c r="I15" s="8">
        <f t="shared" si="3"/>
        <v>5.3163672152528054</v>
      </c>
    </row>
    <row r="16" spans="1:9" x14ac:dyDescent="0.25">
      <c r="B16" s="57"/>
      <c r="C16" s="85"/>
      <c r="D16" s="4">
        <v>2028</v>
      </c>
      <c r="E16" s="82">
        <v>12</v>
      </c>
      <c r="F16" s="8">
        <f t="shared" si="0"/>
        <v>0.68944630973192411</v>
      </c>
      <c r="G16" s="8">
        <f t="shared" si="1"/>
        <v>0.72544370474430253</v>
      </c>
      <c r="H16" s="8">
        <f t="shared" si="2"/>
        <v>5.5437357822658324</v>
      </c>
      <c r="I16" s="8">
        <f t="shared" si="3"/>
        <v>5.7580084496461943</v>
      </c>
    </row>
    <row r="17" spans="2:9" x14ac:dyDescent="0.25">
      <c r="B17" s="57"/>
      <c r="C17" s="85"/>
      <c r="D17" s="4">
        <v>2029</v>
      </c>
      <c r="E17" s="82">
        <v>13</v>
      </c>
      <c r="F17" s="8">
        <f t="shared" si="0"/>
        <v>0.71559714897082449</v>
      </c>
      <c r="G17" s="8">
        <f t="shared" si="1"/>
        <v>0.75242299576133376</v>
      </c>
      <c r="H17" s="8">
        <f t="shared" si="2"/>
        <v>5.9609819961775825</v>
      </c>
      <c r="I17" s="8">
        <f t="shared" si="3"/>
        <v>6.1967268636212527</v>
      </c>
    </row>
    <row r="18" spans="2:9" x14ac:dyDescent="0.25">
      <c r="B18" s="57"/>
      <c r="C18" s="85"/>
      <c r="D18" s="4">
        <v>2030</v>
      </c>
      <c r="E18" s="82">
        <v>14</v>
      </c>
      <c r="F18" s="8">
        <f t="shared" si="0"/>
        <v>0.74114252845562389</v>
      </c>
      <c r="G18" s="8">
        <f t="shared" si="1"/>
        <v>0.78140562570569028</v>
      </c>
      <c r="H18" s="8">
        <f t="shared" si="2"/>
        <v>6.3748705747237775</v>
      </c>
      <c r="I18" s="8">
        <f t="shared" si="3"/>
        <v>6.6331002348340107</v>
      </c>
    </row>
    <row r="19" spans="2:9" x14ac:dyDescent="0.25">
      <c r="B19" s="57"/>
      <c r="C19" s="85"/>
      <c r="D19" s="4">
        <v>2031</v>
      </c>
      <c r="E19" s="82">
        <v>15</v>
      </c>
      <c r="F19" s="8">
        <f t="shared" si="0"/>
        <v>0.76396682066460464</v>
      </c>
      <c r="G19" s="8">
        <f t="shared" si="1"/>
        <v>0.80737150239891187</v>
      </c>
      <c r="H19" s="8">
        <f t="shared" si="2"/>
        <v>6.7834853899451852</v>
      </c>
      <c r="I19" s="8">
        <f t="shared" si="3"/>
        <v>7.0649304509430895</v>
      </c>
    </row>
    <row r="20" spans="2:9" x14ac:dyDescent="0.25">
      <c r="B20" s="57"/>
      <c r="C20" s="85"/>
      <c r="D20" s="4">
        <v>2032</v>
      </c>
      <c r="E20" s="82">
        <v>16</v>
      </c>
      <c r="F20" s="8">
        <f t="shared" si="0"/>
        <v>0.78035649209981051</v>
      </c>
      <c r="G20" s="8">
        <f t="shared" si="1"/>
        <v>0.82696613239881245</v>
      </c>
      <c r="H20" s="8">
        <f t="shared" si="2"/>
        <v>7.1832373146844288</v>
      </c>
      <c r="I20" s="8">
        <f t="shared" si="3"/>
        <v>7.4885590187417037</v>
      </c>
    </row>
    <row r="21" spans="2:9" x14ac:dyDescent="0.25">
      <c r="B21" s="57"/>
      <c r="C21" s="85"/>
      <c r="D21" s="4">
        <v>2033</v>
      </c>
      <c r="E21" s="82">
        <v>17</v>
      </c>
      <c r="F21" s="8">
        <f t="shared" si="0"/>
        <v>0.79414054856745264</v>
      </c>
      <c r="G21" s="8">
        <f t="shared" si="1"/>
        <v>0.84586362055017239</v>
      </c>
      <c r="H21" s="8">
        <f t="shared" si="2"/>
        <v>7.5728676762044262</v>
      </c>
      <c r="I21" s="8">
        <f>I20+(G21/((1+$B$1)^(E21-0.5)))</f>
        <v>7.9035663481950298</v>
      </c>
    </row>
    <row r="22" spans="2:9" x14ac:dyDescent="0.25">
      <c r="B22" s="57"/>
      <c r="C22" s="85"/>
      <c r="D22" s="4">
        <v>2034</v>
      </c>
      <c r="E22" s="82">
        <v>18</v>
      </c>
      <c r="F22" s="8">
        <f t="shared" si="0"/>
        <v>0.80606972933768584</v>
      </c>
      <c r="G22" s="8">
        <f t="shared" si="1"/>
        <v>0.85683929483297461</v>
      </c>
      <c r="H22" s="8">
        <f t="shared" si="2"/>
        <v>7.9516467139109679</v>
      </c>
      <c r="I22" s="8">
        <f t="shared" si="3"/>
        <v>8.3062024375475687</v>
      </c>
    </row>
    <row r="23" spans="2:9" x14ac:dyDescent="0.25">
      <c r="B23" s="57"/>
      <c r="C23" s="85"/>
      <c r="D23" s="4">
        <v>2035</v>
      </c>
      <c r="E23" s="82">
        <v>19</v>
      </c>
      <c r="F23" s="8">
        <f t="shared" si="0"/>
        <v>0.82107624697962167</v>
      </c>
      <c r="G23" s="8">
        <f t="shared" si="1"/>
        <v>0.87412373101462049</v>
      </c>
      <c r="H23" s="8">
        <f t="shared" si="2"/>
        <v>8.3211809810116044</v>
      </c>
      <c r="I23" s="8">
        <f t="shared" si="3"/>
        <v>8.6996112999814841</v>
      </c>
    </row>
    <row r="24" spans="2:9" x14ac:dyDescent="0.25">
      <c r="B24" s="83"/>
      <c r="D24" s="4">
        <v>2036</v>
      </c>
      <c r="E24" s="82">
        <v>20</v>
      </c>
      <c r="F24" s="6">
        <f>F23*(($F$22/$F$18)^0.2)</f>
        <v>0.83498305876751855</v>
      </c>
      <c r="G24" s="6">
        <f t="shared" ref="G24:G44" si="4">G23*(($G$21/$G$17)^0.2)</f>
        <v>0.89483006665247589</v>
      </c>
      <c r="H24" s="8">
        <f t="shared" si="2"/>
        <v>8.6811016576940006</v>
      </c>
      <c r="I24" s="8">
        <f t="shared" si="3"/>
        <v>9.0853291175150552</v>
      </c>
    </row>
    <row r="25" spans="2:9" x14ac:dyDescent="0.25">
      <c r="D25" s="4">
        <v>2037</v>
      </c>
      <c r="E25" s="82">
        <v>21</v>
      </c>
      <c r="F25" s="6">
        <f t="shared" ref="F25:F44" si="5">F24*(($F$21/$F$17)^0.2)</f>
        <v>0.85255698714874062</v>
      </c>
      <c r="G25" s="6">
        <f t="shared" si="4"/>
        <v>0.91602689616475097</v>
      </c>
      <c r="H25" s="8">
        <f t="shared" si="2"/>
        <v>9.0330755532807903</v>
      </c>
      <c r="I25" s="8">
        <f t="shared" si="3"/>
        <v>9.4635062481531644</v>
      </c>
    </row>
    <row r="26" spans="2:9" x14ac:dyDescent="0.25">
      <c r="D26" s="4">
        <v>2038</v>
      </c>
      <c r="E26" s="82">
        <v>22</v>
      </c>
      <c r="F26" s="6">
        <f t="shared" si="5"/>
        <v>0.87050079484129161</v>
      </c>
      <c r="G26" s="6">
        <f t="shared" si="4"/>
        <v>0.93772583842235802</v>
      </c>
      <c r="H26" s="8">
        <f t="shared" si="2"/>
        <v>9.3772781267935645</v>
      </c>
      <c r="I26" s="8">
        <f t="shared" si="3"/>
        <v>9.8342901104392944</v>
      </c>
    </row>
    <row r="27" spans="2:9" s="3" customFormat="1" x14ac:dyDescent="0.25">
      <c r="D27" s="4">
        <v>2039</v>
      </c>
      <c r="E27" s="82">
        <v>23</v>
      </c>
      <c r="F27" s="6">
        <f t="shared" si="5"/>
        <v>0.88882226671273123</v>
      </c>
      <c r="G27" s="6">
        <f t="shared" si="4"/>
        <v>0.95993878752525563</v>
      </c>
      <c r="H27" s="8">
        <f t="shared" si="2"/>
        <v>9.7138809632490979</v>
      </c>
      <c r="I27" s="8">
        <f t="shared" si="3"/>
        <v>10.197825240921258</v>
      </c>
    </row>
    <row r="28" spans="2:9" s="3" customFormat="1" x14ac:dyDescent="0.25">
      <c r="D28" s="4">
        <v>2040</v>
      </c>
      <c r="E28" s="82">
        <v>24</v>
      </c>
      <c r="F28" s="6">
        <f t="shared" si="5"/>
        <v>0.90752935147909897</v>
      </c>
      <c r="G28" s="6">
        <f t="shared" si="4"/>
        <v>0.98267791932210358</v>
      </c>
      <c r="H28" s="8">
        <f t="shared" si="2"/>
        <v>10.043051859194494</v>
      </c>
      <c r="I28" s="8">
        <f t="shared" si="3"/>
        <v>10.554253350493495</v>
      </c>
    </row>
    <row r="29" spans="2:9" s="3" customFormat="1" x14ac:dyDescent="0.25">
      <c r="D29" s="4">
        <v>2041</v>
      </c>
      <c r="E29" s="82">
        <v>25</v>
      </c>
      <c r="F29" s="6">
        <f t="shared" si="5"/>
        <v>0.92663016515344099</v>
      </c>
      <c r="G29" s="6">
        <f t="shared" si="4"/>
        <v>1.0059556980843558</v>
      </c>
      <c r="H29" s="8">
        <f t="shared" si="2"/>
        <v>10.364954906353777</v>
      </c>
      <c r="I29" s="8">
        <f t="shared" si="3"/>
        <v>10.903713379637891</v>
      </c>
    </row>
    <row r="30" spans="2:9" s="3" customFormat="1" x14ac:dyDescent="0.25">
      <c r="D30" s="4">
        <v>2042</v>
      </c>
      <c r="E30" s="82">
        <v>26</v>
      </c>
      <c r="F30" s="6">
        <f t="shared" si="5"/>
        <v>0.94613299456691846</v>
      </c>
      <c r="G30" s="6">
        <f t="shared" si="4"/>
        <v>1.0297848833384504</v>
      </c>
      <c r="H30" s="8">
        <f t="shared" si="2"/>
        <v>10.67975057342764</v>
      </c>
      <c r="I30" s="8">
        <f t="shared" si="3"/>
        <v>11.246341552584648</v>
      </c>
    </row>
    <row r="31" spans="2:9" s="3" customFormat="1" x14ac:dyDescent="0.25">
      <c r="D31" s="4">
        <v>2043</v>
      </c>
      <c r="E31" s="82">
        <v>27</v>
      </c>
      <c r="F31" s="6">
        <f t="shared" si="5"/>
        <v>0.96604630096402422</v>
      </c>
      <c r="G31" s="6">
        <f t="shared" si="4"/>
        <v>1.0541785368598409</v>
      </c>
      <c r="H31" s="8">
        <f t="shared" si="2"/>
        <v>10.987595786087102</v>
      </c>
      <c r="I31" s="8">
        <f t="shared" si="3"/>
        <v>11.582271430414325</v>
      </c>
    </row>
    <row r="32" spans="2:9" s="3" customFormat="1" x14ac:dyDescent="0.25">
      <c r="D32" s="4">
        <v>2044</v>
      </c>
      <c r="E32" s="82">
        <v>28</v>
      </c>
      <c r="F32" s="6">
        <f t="shared" si="5"/>
        <v>0.98637872367346879</v>
      </c>
      <c r="G32" s="6">
        <f t="shared" si="4"/>
        <v>1.0791500298327026</v>
      </c>
      <c r="H32" s="8">
        <f t="shared" si="2"/>
        <v>11.288644005200972</v>
      </c>
      <c r="I32" s="8">
        <f t="shared" si="3"/>
        <v>11.911633963121753</v>
      </c>
    </row>
    <row r="33" spans="1:18" s="3" customFormat="1" x14ac:dyDescent="0.25">
      <c r="D33" s="4">
        <v>2045</v>
      </c>
      <c r="E33" s="82">
        <v>29</v>
      </c>
      <c r="F33" s="6">
        <f t="shared" si="5"/>
        <v>1.0071390838563274</v>
      </c>
      <c r="G33" s="6">
        <f t="shared" si="4"/>
        <v>1.1047130501792397</v>
      </c>
      <c r="H33" s="8">
        <f t="shared" si="2"/>
        <v>11.583045303336108</v>
      </c>
      <c r="I33" s="8">
        <f t="shared" si="3"/>
        <v>12.234557540662101</v>
      </c>
    </row>
    <row r="34" spans="1:18" s="3" customFormat="1" x14ac:dyDescent="0.25">
      <c r="D34" s="4">
        <v>2046</v>
      </c>
      <c r="E34" s="82">
        <v>30</v>
      </c>
      <c r="F34" s="6">
        <f t="shared" si="5"/>
        <v>1.0283363883330745</v>
      </c>
      <c r="G34" s="6">
        <f t="shared" si="4"/>
        <v>1.1308816100626091</v>
      </c>
      <c r="H34" s="8">
        <f t="shared" si="2"/>
        <v>11.870946439568607</v>
      </c>
      <c r="I34" s="8">
        <f t="shared" si="3"/>
        <v>12.551168042999015</v>
      </c>
    </row>
    <row r="35" spans="1:18" x14ac:dyDescent="0.25">
      <c r="D35" s="4">
        <v>2047</v>
      </c>
      <c r="E35" s="82">
        <v>31</v>
      </c>
      <c r="F35" s="6">
        <f t="shared" si="5"/>
        <v>1.0499798334911656</v>
      </c>
      <c r="G35" s="6">
        <f t="shared" si="4"/>
        <v>1.1576700535675746</v>
      </c>
      <c r="H35" s="8">
        <f t="shared" si="2"/>
        <v>12.152490932643216</v>
      </c>
      <c r="I35" s="8">
        <f t="shared" si="3"/>
        <v>12.861588889174325</v>
      </c>
    </row>
    <row r="36" spans="1:18" x14ac:dyDescent="0.25">
      <c r="D36" s="4">
        <v>2048</v>
      </c>
      <c r="E36" s="82">
        <v>32</v>
      </c>
      <c r="F36" s="6">
        <f t="shared" si="5"/>
        <v>1.0720788092748632</v>
      </c>
      <c r="G36" s="6">
        <f t="shared" si="4"/>
        <v>1.1850930645631008</v>
      </c>
      <c r="H36" s="8">
        <f t="shared" si="2"/>
        <v>12.427819132517444</v>
      </c>
      <c r="I36" s="8">
        <f t="shared" si="3"/>
        <v>13.165941085418449</v>
      </c>
    </row>
    <row r="37" spans="1:18" x14ac:dyDescent="0.25">
      <c r="D37" s="4">
        <v>2049</v>
      </c>
      <c r="E37" s="82">
        <v>33</v>
      </c>
      <c r="F37" s="6">
        <f t="shared" si="5"/>
        <v>1.0946429032590359</v>
      </c>
      <c r="G37" s="6">
        <f t="shared" si="4"/>
        <v>1.2131656747511976</v>
      </c>
      <c r="H37" s="8">
        <f t="shared" si="2"/>
        <v>12.697068290326026</v>
      </c>
      <c r="I37" s="8">
        <f t="shared" si="3"/>
        <v>13.464343272320257</v>
      </c>
    </row>
    <row r="38" spans="1:18" x14ac:dyDescent="0.25">
      <c r="D38" s="4">
        <v>2050</v>
      </c>
      <c r="E38" s="82">
        <v>34</v>
      </c>
      <c r="F38" s="6">
        <f t="shared" si="5"/>
        <v>1.117681904808699</v>
      </c>
      <c r="G38" s="6">
        <f t="shared" si="4"/>
        <v>1.2419032719064262</v>
      </c>
      <c r="H38" s="8">
        <f t="shared" si="2"/>
        <v>12.960372626800631</v>
      </c>
      <c r="I38" s="8">
        <f t="shared" si="3"/>
        <v>13.756911771074765</v>
      </c>
    </row>
    <row r="39" spans="1:18" x14ac:dyDescent="0.25">
      <c r="D39" s="4">
        <v>2051</v>
      </c>
      <c r="E39" s="82">
        <v>35</v>
      </c>
      <c r="F39" s="6">
        <f t="shared" si="5"/>
        <v>1.1412058093261017</v>
      </c>
      <c r="G39" s="6">
        <f t="shared" si="4"/>
        <v>1.2713216083105836</v>
      </c>
      <c r="H39" s="8">
        <f t="shared" si="2"/>
        <v>13.217863399178905</v>
      </c>
      <c r="I39" s="8">
        <f t="shared" si="3"/>
        <v>14.043760628826716</v>
      </c>
    </row>
    <row r="40" spans="1:18" x14ac:dyDescent="0.25">
      <c r="D40" s="4">
        <v>2052</v>
      </c>
      <c r="E40" s="82">
        <v>36</v>
      </c>
      <c r="F40" s="6">
        <f t="shared" si="5"/>
        <v>1.1652248225872024</v>
      </c>
      <c r="G40" s="6">
        <f t="shared" si="4"/>
        <v>1.3014368093871882</v>
      </c>
      <c r="H40" s="8">
        <f t="shared" si="2"/>
        <v>13.469668966636222</v>
      </c>
      <c r="I40" s="8">
        <f t="shared" si="3"/>
        <v>14.325001663127679</v>
      </c>
    </row>
    <row r="41" spans="1:18" x14ac:dyDescent="0.25">
      <c r="D41" s="4">
        <v>2053</v>
      </c>
      <c r="E41" s="82">
        <v>37</v>
      </c>
      <c r="F41" s="6">
        <f t="shared" si="5"/>
        <v>1.1897493651694144</v>
      </c>
      <c r="G41" s="6">
        <f t="shared" si="4"/>
        <v>1.3322653825405009</v>
      </c>
      <c r="H41" s="8">
        <f t="shared" si="2"/>
        <v>13.715914854272745</v>
      </c>
      <c r="I41" s="8">
        <f t="shared" si="3"/>
        <v>14.600744505524053</v>
      </c>
    </row>
    <row r="42" spans="1:18" x14ac:dyDescent="0.25">
      <c r="D42" s="4">
        <v>2054</v>
      </c>
      <c r="E42" s="82">
        <v>38</v>
      </c>
      <c r="F42" s="6">
        <f t="shared" si="5"/>
        <v>1.2147900769725424</v>
      </c>
      <c r="G42" s="6">
        <f t="shared" si="4"/>
        <v>1.3638242262039251</v>
      </c>
      <c r="H42" s="8">
        <f t="shared" si="2"/>
        <v>13.956723815687694</v>
      </c>
      <c r="I42" s="8">
        <f t="shared" si="3"/>
        <v>14.871096644292912</v>
      </c>
    </row>
    <row r="43" spans="1:18" x14ac:dyDescent="0.25">
      <c r="D43" s="4">
        <v>2055</v>
      </c>
      <c r="E43" s="82">
        <v>39</v>
      </c>
      <c r="F43" s="6">
        <f t="shared" si="5"/>
        <v>1.240357821834871</v>
      </c>
      <c r="G43" s="6">
        <f t="shared" si="4"/>
        <v>1.3961306391027468</v>
      </c>
      <c r="H43" s="8">
        <f t="shared" si="2"/>
        <v>14.192215894172035</v>
      </c>
      <c r="I43" s="8">
        <f t="shared" si="3"/>
        <v>15.136163466342389</v>
      </c>
    </row>
    <row r="44" spans="1:18" x14ac:dyDescent="0.25">
      <c r="D44" s="81">
        <v>2056</v>
      </c>
      <c r="E44" s="82">
        <v>40</v>
      </c>
      <c r="F44" s="8">
        <f t="shared" si="5"/>
        <v>1.2664636922464092</v>
      </c>
      <c r="G44" s="8">
        <f t="shared" si="4"/>
        <v>1.4292023297362912</v>
      </c>
      <c r="H44" s="8">
        <f t="shared" si="2"/>
        <v>14.422508482550073</v>
      </c>
      <c r="I44" s="8">
        <f t="shared" si="3"/>
        <v>15.396048298292909</v>
      </c>
    </row>
    <row r="45" spans="1:18" x14ac:dyDescent="0.25">
      <c r="A45" t="s">
        <v>217</v>
      </c>
    </row>
    <row r="46" spans="1:18" ht="165" x14ac:dyDescent="0.25">
      <c r="A46" s="253" t="s">
        <v>176</v>
      </c>
      <c r="B46" s="253"/>
      <c r="C46" s="253"/>
      <c r="D46" s="253"/>
      <c r="E46" s="253"/>
      <c r="F46" s="253"/>
      <c r="G46" s="253"/>
      <c r="H46" s="253"/>
      <c r="I46" s="253"/>
      <c r="J46" s="81"/>
      <c r="K46" s="59" t="s">
        <v>177</v>
      </c>
      <c r="L46" s="59" t="s">
        <v>178</v>
      </c>
      <c r="M46" s="59" t="s">
        <v>179</v>
      </c>
      <c r="N46" s="59" t="s">
        <v>180</v>
      </c>
      <c r="O46" s="81" t="s">
        <v>181</v>
      </c>
      <c r="P46" s="81" t="s">
        <v>181</v>
      </c>
      <c r="Q46" s="81" t="s">
        <v>182</v>
      </c>
      <c r="R46" s="81"/>
    </row>
    <row r="47" spans="1:18" x14ac:dyDescent="0.25">
      <c r="A47" s="81" t="s">
        <v>183</v>
      </c>
      <c r="B47" s="81" t="s">
        <v>184</v>
      </c>
      <c r="C47" s="81" t="s">
        <v>185</v>
      </c>
      <c r="D47" s="81" t="s">
        <v>186</v>
      </c>
      <c r="E47" s="81" t="s">
        <v>187</v>
      </c>
      <c r="F47" s="81" t="s">
        <v>188</v>
      </c>
      <c r="G47" s="81" t="s">
        <v>189</v>
      </c>
      <c r="H47" s="81" t="s">
        <v>190</v>
      </c>
      <c r="I47" s="81" t="s">
        <v>191</v>
      </c>
      <c r="J47" s="81"/>
      <c r="K47" s="81" t="s">
        <v>192</v>
      </c>
      <c r="L47" s="81"/>
      <c r="M47" s="81"/>
      <c r="N47" s="81"/>
      <c r="O47" s="81" t="s">
        <v>100</v>
      </c>
      <c r="P47" s="85" t="s">
        <v>101</v>
      </c>
      <c r="Q47" s="81" t="s">
        <v>193</v>
      </c>
      <c r="R47" s="81" t="s">
        <v>194</v>
      </c>
    </row>
    <row r="48" spans="1:18" x14ac:dyDescent="0.25">
      <c r="A48" s="81" t="s">
        <v>195</v>
      </c>
      <c r="B48" s="85">
        <v>-1.8787310859544699</v>
      </c>
      <c r="C48" s="85">
        <v>-2.1716796960987002</v>
      </c>
      <c r="D48" s="85">
        <v>-1.8787310859544699</v>
      </c>
      <c r="E48" s="85">
        <v>-1.8787310859544699</v>
      </c>
      <c r="F48" s="85">
        <v>-1.8787310859544699</v>
      </c>
      <c r="G48" s="85">
        <v>-1.8875341047354699</v>
      </c>
      <c r="H48" s="85">
        <v>-1.83725048577199</v>
      </c>
      <c r="I48" s="85">
        <v>-2.16271320131959</v>
      </c>
      <c r="J48" s="87">
        <v>2016</v>
      </c>
      <c r="K48" s="38">
        <f>-1*(AVERAGE(G48:I48)+AVERAGE(G49:I49))/2</f>
        <v>2.2252253022326451</v>
      </c>
      <c r="L48" s="37">
        <v>1.1200000000000001</v>
      </c>
      <c r="M48" s="85">
        <f>(K48+L48)*0.1</f>
        <v>0.33452253022326456</v>
      </c>
      <c r="N48" s="85"/>
      <c r="O48" s="88">
        <f>P48+N48</f>
        <v>0.36797478324559096</v>
      </c>
      <c r="P48" s="88">
        <f>(K48+L48+M48)/10</f>
        <v>0.36797478324559096</v>
      </c>
      <c r="Q48" s="89">
        <f>-1*((AVERAGE(B48:F48)+AVERAGE(B49:F49))/2)/10</f>
        <v>0.2175978720804041</v>
      </c>
      <c r="R48" s="90">
        <f>Q48*1.1</f>
        <v>0.23935765928844452</v>
      </c>
    </row>
    <row r="49" spans="1:18" x14ac:dyDescent="0.25">
      <c r="A49" s="81" t="s">
        <v>196</v>
      </c>
      <c r="B49" s="85">
        <v>-2.27686605910732</v>
      </c>
      <c r="C49" s="85">
        <v>-2.9657189316945498</v>
      </c>
      <c r="D49" s="85">
        <v>-2.27686605910732</v>
      </c>
      <c r="E49" s="85">
        <v>-2.27686605910732</v>
      </c>
      <c r="F49" s="85">
        <v>-2.27686605910732</v>
      </c>
      <c r="G49" s="85">
        <v>-2.3086470172829801</v>
      </c>
      <c r="H49" s="85">
        <v>-2.2023425925267901</v>
      </c>
      <c r="I49" s="85">
        <v>-2.9528644117590499</v>
      </c>
      <c r="J49" s="87">
        <v>2017</v>
      </c>
      <c r="K49" s="38">
        <f>-1*(AVERAGE(G49:I49)+AVERAGE(G50:I50))/2</f>
        <v>2.7365738413649598</v>
      </c>
      <c r="L49" s="37">
        <f>L48*1.025</f>
        <v>1.1479999999999999</v>
      </c>
      <c r="M49" s="85">
        <f t="shared" ref="M49:M67" si="6">(K49+L49)*0.1</f>
        <v>0.388457384136496</v>
      </c>
      <c r="N49" s="85"/>
      <c r="O49" s="88">
        <f t="shared" ref="O49:O67" si="7">P49+N49</f>
        <v>0.42730312255014552</v>
      </c>
      <c r="P49" s="88">
        <f t="shared" ref="P49:P67" si="8">(K49+L49+M49)/10</f>
        <v>0.42730312255014552</v>
      </c>
      <c r="Q49" s="89">
        <f t="shared" ref="Q49:Q66" si="9">-1*((AVERAGE(B49:F49)+AVERAGE(B50:F50))/2)/10</f>
        <v>0.2669737860274638</v>
      </c>
      <c r="R49" s="90">
        <f t="shared" ref="R49:R91" si="10">Q49*1.1</f>
        <v>0.2936711646302102</v>
      </c>
    </row>
    <row r="50" spans="1:18" x14ac:dyDescent="0.25">
      <c r="A50" s="81" t="s">
        <v>197</v>
      </c>
      <c r="B50" s="85">
        <v>-2.7928598972216001</v>
      </c>
      <c r="C50" s="85">
        <v>-3.4527558457361498</v>
      </c>
      <c r="D50" s="85">
        <v>-2.7928598972216001</v>
      </c>
      <c r="E50" s="85">
        <v>-2.7928598972216001</v>
      </c>
      <c r="F50" s="85">
        <v>-2.7928598972216001</v>
      </c>
      <c r="G50" s="85">
        <v>-2.79333472513173</v>
      </c>
      <c r="H50" s="85">
        <v>-2.7204029488236898</v>
      </c>
      <c r="I50" s="85">
        <v>-3.4418513526655201</v>
      </c>
      <c r="J50" s="87">
        <v>2018</v>
      </c>
      <c r="K50" s="38">
        <f>-1*(AVERAGE(G50:I50)+AVERAGE(G51:I51))/2</f>
        <v>3.0108628033502995</v>
      </c>
      <c r="L50" s="37">
        <f t="shared" ref="L50:L67" si="11">L49*1.025</f>
        <v>1.1766999999999999</v>
      </c>
      <c r="M50" s="85">
        <f t="shared" si="6"/>
        <v>0.41875628033502998</v>
      </c>
      <c r="N50" s="85"/>
      <c r="O50" s="88">
        <f t="shared" si="7"/>
        <v>0.46063190836853296</v>
      </c>
      <c r="P50" s="88">
        <f t="shared" si="8"/>
        <v>0.46063190836853296</v>
      </c>
      <c r="Q50" s="89">
        <f t="shared" si="9"/>
        <v>0.29385872905548299</v>
      </c>
      <c r="R50" s="90">
        <f t="shared" si="10"/>
        <v>0.32324460196103133</v>
      </c>
    </row>
    <row r="51" spans="1:18" x14ac:dyDescent="0.25">
      <c r="A51" s="81" t="s">
        <v>198</v>
      </c>
      <c r="B51" s="85">
        <v>-2.80126341140434</v>
      </c>
      <c r="C51" s="85">
        <v>-3.5566238253083902</v>
      </c>
      <c r="D51" s="85">
        <v>-2.80126341140434</v>
      </c>
      <c r="E51" s="85">
        <v>-2.80126341140434</v>
      </c>
      <c r="F51" s="85">
        <v>-2.80126341140434</v>
      </c>
      <c r="G51" s="85">
        <v>-2.84320846518425</v>
      </c>
      <c r="H51" s="85">
        <v>-2.7404889230858802</v>
      </c>
      <c r="I51" s="85">
        <v>-3.5258904052107298</v>
      </c>
      <c r="J51" s="87">
        <v>2019</v>
      </c>
      <c r="K51" s="38">
        <f t="shared" ref="K51:K66" si="12">-1*(AVERAGE(G51:I51)+AVERAGE(G52:I52))/2</f>
        <v>3.0786497754174</v>
      </c>
      <c r="L51" s="37">
        <f t="shared" si="11"/>
        <v>1.2061174999999997</v>
      </c>
      <c r="M51" s="85">
        <f t="shared" si="6"/>
        <v>0.42847672754173999</v>
      </c>
      <c r="N51" s="85"/>
      <c r="O51" s="88">
        <f t="shared" si="7"/>
        <v>0.47132440029591394</v>
      </c>
      <c r="P51" s="88">
        <f t="shared" si="8"/>
        <v>0.47132440029591394</v>
      </c>
      <c r="Q51" s="89">
        <f t="shared" si="9"/>
        <v>0.29916434270347425</v>
      </c>
      <c r="R51" s="90">
        <f t="shared" si="10"/>
        <v>0.32908077697382171</v>
      </c>
    </row>
    <row r="52" spans="1:18" x14ac:dyDescent="0.25">
      <c r="A52" s="81" t="s">
        <v>199</v>
      </c>
      <c r="B52" s="85">
        <v>-2.8817342943181101</v>
      </c>
      <c r="C52" s="85">
        <v>-3.62781962214923</v>
      </c>
      <c r="D52" s="85">
        <v>-2.8817342943181101</v>
      </c>
      <c r="E52" s="85">
        <v>-2.8817342943181101</v>
      </c>
      <c r="F52" s="85">
        <v>-2.8817342943181101</v>
      </c>
      <c r="G52" s="85">
        <v>-2.9309153393969498</v>
      </c>
      <c r="H52" s="85">
        <v>-2.82537491725442</v>
      </c>
      <c r="I52" s="85">
        <v>-3.6060206023721699</v>
      </c>
      <c r="J52" s="87">
        <v>2020</v>
      </c>
      <c r="K52" s="38">
        <f t="shared" si="12"/>
        <v>3.1964312135481672</v>
      </c>
      <c r="L52" s="37">
        <f t="shared" si="11"/>
        <v>1.2362704374999995</v>
      </c>
      <c r="M52" s="85">
        <f t="shared" si="6"/>
        <v>0.44327016510481665</v>
      </c>
      <c r="N52" s="85"/>
      <c r="O52" s="88">
        <f t="shared" si="7"/>
        <v>0.4875971816152983</v>
      </c>
      <c r="P52" s="88">
        <f t="shared" si="8"/>
        <v>0.4875971816152983</v>
      </c>
      <c r="Q52" s="89">
        <f t="shared" si="9"/>
        <v>0.31087035375710814</v>
      </c>
      <c r="R52" s="90">
        <f t="shared" si="10"/>
        <v>0.34195738913281898</v>
      </c>
    </row>
    <row r="53" spans="1:18" x14ac:dyDescent="0.25">
      <c r="A53" s="81" t="s">
        <v>200</v>
      </c>
      <c r="B53" s="85">
        <v>-3.0394454381237299</v>
      </c>
      <c r="C53" s="85">
        <v>-3.77449682379422</v>
      </c>
      <c r="D53" s="85">
        <v>-3.0394454381237299</v>
      </c>
      <c r="E53" s="85">
        <v>-3.0394454381237299</v>
      </c>
      <c r="F53" s="85">
        <v>-3.0394454381237299</v>
      </c>
      <c r="G53" s="85">
        <v>-3.0871027796235802</v>
      </c>
      <c r="H53" s="85">
        <v>-2.97334032581277</v>
      </c>
      <c r="I53" s="85">
        <v>-3.75583331682911</v>
      </c>
      <c r="J53" s="87">
        <v>2021</v>
      </c>
      <c r="K53" s="38">
        <f t="shared" si="12"/>
        <v>3.3159311907476487</v>
      </c>
      <c r="L53" s="37">
        <f t="shared" si="11"/>
        <v>1.2671771984374993</v>
      </c>
      <c r="M53" s="85">
        <f>(K53+L53)*0.1</f>
        <v>0.45831083891851487</v>
      </c>
      <c r="N53" s="91">
        <v>5.3601010362900006E-2</v>
      </c>
      <c r="O53" s="88">
        <f t="shared" si="7"/>
        <v>0.55774293317326629</v>
      </c>
      <c r="P53" s="88">
        <f t="shared" si="8"/>
        <v>0.50414192281036629</v>
      </c>
      <c r="Q53" s="89">
        <f t="shared" si="9"/>
        <v>0.32422844085301439</v>
      </c>
      <c r="R53" s="90">
        <f t="shared" si="10"/>
        <v>0.35665128493831588</v>
      </c>
    </row>
    <row r="54" spans="1:18" x14ac:dyDescent="0.25">
      <c r="A54" s="81" t="s">
        <v>201</v>
      </c>
      <c r="B54" s="85">
        <v>-3.14747026652506</v>
      </c>
      <c r="C54" s="85">
        <v>-3.90068444291206</v>
      </c>
      <c r="D54" s="85">
        <v>-3.14747026652506</v>
      </c>
      <c r="E54" s="85">
        <v>-3.14747026652506</v>
      </c>
      <c r="F54" s="85">
        <v>-3.14747026652506</v>
      </c>
      <c r="G54" s="85">
        <v>-3.1597618782357002</v>
      </c>
      <c r="H54" s="85">
        <v>-3.0463215788749798</v>
      </c>
      <c r="I54" s="85">
        <v>-3.8732272651097501</v>
      </c>
      <c r="J54" s="87">
        <v>2022</v>
      </c>
      <c r="K54" s="38">
        <f t="shared" si="12"/>
        <v>3.3489931128340755</v>
      </c>
      <c r="L54" s="37">
        <f t="shared" si="11"/>
        <v>1.2988566283984366</v>
      </c>
      <c r="M54" s="85">
        <f t="shared" si="6"/>
        <v>0.46478497412325126</v>
      </c>
      <c r="N54" s="91">
        <v>5.49410356219725E-2</v>
      </c>
      <c r="O54" s="88">
        <f t="shared" si="7"/>
        <v>0.56620450715754889</v>
      </c>
      <c r="P54" s="88">
        <f t="shared" si="8"/>
        <v>0.51126347153557639</v>
      </c>
      <c r="Q54" s="89">
        <f t="shared" si="9"/>
        <v>0.33003689389032875</v>
      </c>
      <c r="R54" s="90">
        <f t="shared" si="10"/>
        <v>0.36304058327936167</v>
      </c>
    </row>
    <row r="55" spans="1:18" x14ac:dyDescent="0.25">
      <c r="A55" s="81" t="s">
        <v>202</v>
      </c>
      <c r="B55" s="85">
        <v>-3.1494598434396002</v>
      </c>
      <c r="C55" s="85">
        <v>-3.9152845062621702</v>
      </c>
      <c r="D55" s="85">
        <v>-3.1494598434396002</v>
      </c>
      <c r="E55" s="85">
        <v>-3.1494598434396002</v>
      </c>
      <c r="F55" s="85">
        <v>-3.1494598434396002</v>
      </c>
      <c r="G55" s="85">
        <v>-3.1299347714202002</v>
      </c>
      <c r="H55" s="85">
        <v>-3.00615730155004</v>
      </c>
      <c r="I55" s="85">
        <v>-3.8785558818137802</v>
      </c>
      <c r="J55" s="87">
        <v>2023</v>
      </c>
      <c r="K55" s="38">
        <f t="shared" si="12"/>
        <v>3.4372128817092018</v>
      </c>
      <c r="L55" s="37">
        <f t="shared" si="11"/>
        <v>1.3313280441083974</v>
      </c>
      <c r="M55" s="85">
        <f t="shared" si="6"/>
        <v>0.47685409258175993</v>
      </c>
      <c r="N55" s="91">
        <v>5.6314561512521816E-2</v>
      </c>
      <c r="O55" s="88">
        <f t="shared" si="7"/>
        <v>0.58085406335245771</v>
      </c>
      <c r="P55" s="88">
        <f t="shared" si="8"/>
        <v>0.52453950183993592</v>
      </c>
      <c r="Q55" s="89">
        <f t="shared" si="9"/>
        <v>0.33923616948376906</v>
      </c>
      <c r="R55" s="90">
        <f t="shared" si="10"/>
        <v>0.37315978643214598</v>
      </c>
    </row>
    <row r="56" spans="1:18" x14ac:dyDescent="0.25">
      <c r="A56" s="81" t="s">
        <v>203</v>
      </c>
      <c r="B56" s="85">
        <v>-3.3556961140346</v>
      </c>
      <c r="C56" s="85">
        <v>-3.9877086122179302</v>
      </c>
      <c r="D56" s="85">
        <v>-3.3556961140346</v>
      </c>
      <c r="E56" s="85">
        <v>-3.3556961140346</v>
      </c>
      <c r="F56" s="85">
        <v>-3.3556961140346</v>
      </c>
      <c r="G56" s="85">
        <v>-3.3851684651088201</v>
      </c>
      <c r="H56" s="85">
        <v>-3.2680974280247899</v>
      </c>
      <c r="I56" s="85">
        <v>-3.9553634423375801</v>
      </c>
      <c r="J56" s="87">
        <v>2024</v>
      </c>
      <c r="K56" s="38">
        <f t="shared" si="12"/>
        <v>3.6473181343017336</v>
      </c>
      <c r="L56" s="37">
        <f t="shared" si="11"/>
        <v>1.3646112452111072</v>
      </c>
      <c r="M56" s="85">
        <f t="shared" si="6"/>
        <v>0.50119293795128417</v>
      </c>
      <c r="N56" s="91">
        <v>5.7722425550334862E-2</v>
      </c>
      <c r="O56" s="88">
        <f t="shared" si="7"/>
        <v>0.60903465729674744</v>
      </c>
      <c r="P56" s="88">
        <f t="shared" si="8"/>
        <v>0.55131223174641253</v>
      </c>
      <c r="Q56" s="89">
        <f t="shared" si="9"/>
        <v>0.36004414161447917</v>
      </c>
      <c r="R56" s="90">
        <f t="shared" si="10"/>
        <v>0.39604855577592712</v>
      </c>
    </row>
    <row r="57" spans="1:18" x14ac:dyDescent="0.25">
      <c r="A57" s="81" t="s">
        <v>204</v>
      </c>
      <c r="B57" s="85">
        <v>-3.6077952985894202</v>
      </c>
      <c r="C57" s="85">
        <v>-4.1624822185464101</v>
      </c>
      <c r="D57" s="85">
        <v>-3.6078811919852498</v>
      </c>
      <c r="E57" s="85">
        <v>-3.6078811919852498</v>
      </c>
      <c r="F57" s="85">
        <v>-3.6078811919852498</v>
      </c>
      <c r="G57" s="85">
        <v>-3.6182532578298501</v>
      </c>
      <c r="H57" s="85">
        <v>-3.53295455566824</v>
      </c>
      <c r="I57" s="85">
        <v>-4.12407165684112</v>
      </c>
      <c r="J57" s="87">
        <v>2025</v>
      </c>
      <c r="K57" s="38">
        <f t="shared" si="12"/>
        <v>3.7429373451563848</v>
      </c>
      <c r="L57" s="37">
        <f t="shared" si="11"/>
        <v>1.3987265263413848</v>
      </c>
      <c r="M57" s="85">
        <f t="shared" si="6"/>
        <v>0.51416638714977692</v>
      </c>
      <c r="N57" s="91">
        <v>5.9165486189093223E-2</v>
      </c>
      <c r="O57" s="88">
        <f t="shared" si="7"/>
        <v>0.62474851205384785</v>
      </c>
      <c r="P57" s="88">
        <f t="shared" si="8"/>
        <v>0.56558302586475462</v>
      </c>
      <c r="Q57" s="89">
        <f t="shared" si="9"/>
        <v>0.37075631545994392</v>
      </c>
      <c r="R57" s="90">
        <f t="shared" si="10"/>
        <v>0.40783194700593833</v>
      </c>
    </row>
    <row r="58" spans="1:18" x14ac:dyDescent="0.25">
      <c r="A58" s="81" t="s">
        <v>205</v>
      </c>
      <c r="B58" s="85">
        <v>-3.5899072046149301</v>
      </c>
      <c r="C58" s="85">
        <v>-4.1220639784042197</v>
      </c>
      <c r="D58" s="85">
        <v>-3.5899130899612199</v>
      </c>
      <c r="E58" s="85">
        <v>-3.5899130899612199</v>
      </c>
      <c r="F58" s="85">
        <v>-3.5899130899612199</v>
      </c>
      <c r="G58" s="85">
        <v>-3.58732703679228</v>
      </c>
      <c r="H58" s="85">
        <v>-3.52822839266633</v>
      </c>
      <c r="I58" s="85">
        <v>-4.0667891711404902</v>
      </c>
      <c r="J58" s="87">
        <v>2026</v>
      </c>
      <c r="K58" s="38">
        <f t="shared" si="12"/>
        <v>3.7629727435438598</v>
      </c>
      <c r="L58" s="37">
        <f t="shared" si="11"/>
        <v>1.4336946894999194</v>
      </c>
      <c r="M58" s="85">
        <f t="shared" si="6"/>
        <v>0.5196667433043779</v>
      </c>
      <c r="N58" s="91">
        <v>6.0644623343820543E-2</v>
      </c>
      <c r="O58" s="88">
        <f t="shared" si="7"/>
        <v>0.63227804097863627</v>
      </c>
      <c r="P58" s="88">
        <f t="shared" si="8"/>
        <v>0.57163341763481568</v>
      </c>
      <c r="Q58" s="89">
        <f t="shared" si="9"/>
        <v>0.37407616809296274</v>
      </c>
      <c r="R58" s="90">
        <f t="shared" si="10"/>
        <v>0.41148378490225906</v>
      </c>
    </row>
    <row r="59" spans="1:18" x14ac:dyDescent="0.25">
      <c r="A59" s="81" t="s">
        <v>206</v>
      </c>
      <c r="B59" s="85">
        <v>-3.6835462864131099</v>
      </c>
      <c r="C59" s="85">
        <v>-4.1917212107410204</v>
      </c>
      <c r="D59" s="85">
        <v>-3.6835462864131099</v>
      </c>
      <c r="E59" s="85">
        <v>-3.6835462864131099</v>
      </c>
      <c r="F59" s="85">
        <v>-3.6835462864131099</v>
      </c>
      <c r="G59" s="85">
        <v>-3.6729704739296301</v>
      </c>
      <c r="H59" s="85">
        <v>-3.5941717794496699</v>
      </c>
      <c r="I59" s="85">
        <v>-4.1283496072847603</v>
      </c>
      <c r="J59" s="87">
        <v>2027</v>
      </c>
      <c r="K59" s="38">
        <f t="shared" si="12"/>
        <v>3.9421331219218434</v>
      </c>
      <c r="L59" s="37">
        <f t="shared" si="11"/>
        <v>1.4695370567374173</v>
      </c>
      <c r="M59" s="85">
        <f t="shared" si="6"/>
        <v>0.54116701786592614</v>
      </c>
      <c r="N59" s="91">
        <v>6.2160738927416047E-2</v>
      </c>
      <c r="O59" s="88">
        <f t="shared" si="7"/>
        <v>0.65744445857993472</v>
      </c>
      <c r="P59" s="88">
        <f t="shared" si="8"/>
        <v>0.59528371965251869</v>
      </c>
      <c r="Q59" s="89">
        <f t="shared" si="9"/>
        <v>0.39291044948357856</v>
      </c>
      <c r="R59" s="90">
        <f t="shared" si="10"/>
        <v>0.43220149443193645</v>
      </c>
    </row>
    <row r="60" spans="1:18" x14ac:dyDescent="0.25">
      <c r="A60" s="81" t="s">
        <v>207</v>
      </c>
      <c r="B60" s="85">
        <v>-3.9868038931831</v>
      </c>
      <c r="C60" s="85">
        <v>-4.4179230192319903</v>
      </c>
      <c r="D60" s="85">
        <v>-3.9868038931831</v>
      </c>
      <c r="E60" s="85">
        <v>-3.9868038931831</v>
      </c>
      <c r="F60" s="85">
        <v>-3.9868038931831</v>
      </c>
      <c r="G60" s="85">
        <v>-3.9755209866768699</v>
      </c>
      <c r="H60" s="85">
        <v>-3.9075593635684198</v>
      </c>
      <c r="I60" s="85">
        <v>-4.3742265206217104</v>
      </c>
      <c r="J60" s="87">
        <v>2028</v>
      </c>
      <c r="K60" s="38">
        <f t="shared" si="12"/>
        <v>4.1821931744016254</v>
      </c>
      <c r="L60" s="37">
        <f t="shared" si="11"/>
        <v>1.5062754831558527</v>
      </c>
      <c r="M60" s="85">
        <f t="shared" si="6"/>
        <v>0.56884686575574783</v>
      </c>
      <c r="N60" s="91">
        <v>6.3714757400601452E-2</v>
      </c>
      <c r="O60" s="88">
        <f t="shared" si="7"/>
        <v>0.68944630973192411</v>
      </c>
      <c r="P60" s="88">
        <f t="shared" si="8"/>
        <v>0.6257315523313226</v>
      </c>
      <c r="Q60" s="89">
        <f t="shared" si="9"/>
        <v>0.41695734969715997</v>
      </c>
      <c r="R60" s="90">
        <f t="shared" si="10"/>
        <v>0.45865308466687599</v>
      </c>
    </row>
    <row r="61" spans="1:18" x14ac:dyDescent="0.25">
      <c r="A61" s="81" t="s">
        <v>208</v>
      </c>
      <c r="B61" s="85">
        <v>-4.1850847231198696</v>
      </c>
      <c r="C61" s="85">
        <v>-4.5902574852721303</v>
      </c>
      <c r="D61" s="85">
        <v>-4.1850847231198696</v>
      </c>
      <c r="E61" s="85">
        <v>-4.1850847231198696</v>
      </c>
      <c r="F61" s="85">
        <v>-4.1850847231198696</v>
      </c>
      <c r="G61" s="85">
        <v>-4.1757153687411801</v>
      </c>
      <c r="H61" s="85">
        <v>-4.1054845391887502</v>
      </c>
      <c r="I61" s="85">
        <v>-4.5546522676128198</v>
      </c>
      <c r="J61" s="87">
        <v>2029</v>
      </c>
      <c r="K61" s="38">
        <f t="shared" si="12"/>
        <v>4.3677905628125959</v>
      </c>
      <c r="L61" s="37">
        <f t="shared" si="11"/>
        <v>1.5439323702347489</v>
      </c>
      <c r="M61" s="85">
        <f t="shared" si="6"/>
        <v>0.59117229330473453</v>
      </c>
      <c r="N61" s="91">
        <v>6.5307626335616487E-2</v>
      </c>
      <c r="O61" s="88">
        <f t="shared" si="7"/>
        <v>0.71559714897082449</v>
      </c>
      <c r="P61" s="88">
        <f t="shared" si="8"/>
        <v>0.65028952263520801</v>
      </c>
      <c r="Q61" s="89">
        <f t="shared" si="9"/>
        <v>0.43533624716980829</v>
      </c>
      <c r="R61" s="90">
        <f t="shared" si="10"/>
        <v>0.47886987188678914</v>
      </c>
    </row>
    <row r="62" spans="1:18" x14ac:dyDescent="0.25">
      <c r="A62" s="81" t="s">
        <v>209</v>
      </c>
      <c r="B62" s="85">
        <v>-4.3554743570824197</v>
      </c>
      <c r="C62" s="85">
        <v>-4.7811309108995399</v>
      </c>
      <c r="D62" s="85">
        <v>-4.3554743570824197</v>
      </c>
      <c r="E62" s="85">
        <v>-4.3554743570824197</v>
      </c>
      <c r="F62" s="85">
        <v>-4.3554743570824197</v>
      </c>
      <c r="G62" s="85">
        <v>-4.3501488803184198</v>
      </c>
      <c r="H62" s="85">
        <v>-4.2623112169030604</v>
      </c>
      <c r="I62" s="85">
        <v>-4.7584311041113496</v>
      </c>
      <c r="J62" s="87">
        <v>2030</v>
      </c>
      <c r="K62" s="38">
        <f t="shared" si="12"/>
        <v>4.5465803337968094</v>
      </c>
      <c r="L62" s="37">
        <f t="shared" si="11"/>
        <v>1.5825306794906175</v>
      </c>
      <c r="M62" s="85">
        <f t="shared" si="6"/>
        <v>0.61291110132874271</v>
      </c>
      <c r="N62" s="91">
        <v>6.694031699400689E-2</v>
      </c>
      <c r="O62" s="88">
        <f t="shared" si="7"/>
        <v>0.74114252845562389</v>
      </c>
      <c r="P62" s="88">
        <f t="shared" si="8"/>
        <v>0.67420221146161696</v>
      </c>
      <c r="Q62" s="89">
        <f t="shared" si="9"/>
        <v>0.4531631616304998</v>
      </c>
      <c r="R62" s="90">
        <f t="shared" si="10"/>
        <v>0.49847947779354984</v>
      </c>
    </row>
    <row r="63" spans="1:18" x14ac:dyDescent="0.25">
      <c r="A63" s="81" t="s">
        <v>210</v>
      </c>
      <c r="B63" s="85">
        <v>-4.54911083848509</v>
      </c>
      <c r="C63" s="85">
        <v>-4.9168444698803997</v>
      </c>
      <c r="D63" s="85">
        <v>-4.54911083848509</v>
      </c>
      <c r="E63" s="85">
        <v>-4.54911083848509</v>
      </c>
      <c r="F63" s="85">
        <v>-4.54911083848509</v>
      </c>
      <c r="G63" s="85">
        <v>-4.5486445061148002</v>
      </c>
      <c r="H63" s="85">
        <v>-4.4622892497336997</v>
      </c>
      <c r="I63" s="85">
        <v>-4.8976570455995301</v>
      </c>
      <c r="J63" s="87">
        <v>2031</v>
      </c>
      <c r="K63" s="38">
        <f t="shared" si="12"/>
        <v>4.6992969239380056</v>
      </c>
      <c r="L63" s="37">
        <f t="shared" si="11"/>
        <v>1.6220939464778827</v>
      </c>
      <c r="M63" s="85">
        <f t="shared" si="6"/>
        <v>0.63213908704158883</v>
      </c>
      <c r="N63" s="91">
        <v>6.861382491885705E-2</v>
      </c>
      <c r="O63" s="88">
        <f t="shared" si="7"/>
        <v>0.76396682066460464</v>
      </c>
      <c r="P63" s="88">
        <f t="shared" si="8"/>
        <v>0.6953529957457476</v>
      </c>
      <c r="Q63" s="89">
        <f t="shared" si="9"/>
        <v>0.46874933701116933</v>
      </c>
      <c r="R63" s="90">
        <f t="shared" si="10"/>
        <v>0.51562427071228634</v>
      </c>
    </row>
    <row r="64" spans="1:18" x14ac:dyDescent="0.25">
      <c r="A64" s="81" t="s">
        <v>211</v>
      </c>
      <c r="B64" s="85">
        <v>-4.6879423680852703</v>
      </c>
      <c r="C64" s="85">
        <v>-5.0098764049550901</v>
      </c>
      <c r="D64" s="85">
        <v>-4.6879423680852703</v>
      </c>
      <c r="E64" s="85">
        <v>-4.6879423680852703</v>
      </c>
      <c r="F64" s="85">
        <v>-4.6879423680852703</v>
      </c>
      <c r="G64" s="85">
        <v>-4.68812141131834</v>
      </c>
      <c r="H64" s="85">
        <v>-4.6078623448564704</v>
      </c>
      <c r="I64" s="85">
        <v>-4.9912069860051904</v>
      </c>
      <c r="J64" s="87">
        <v>2032</v>
      </c>
      <c r="K64" s="38">
        <f t="shared" si="12"/>
        <v>4.7921475372054605</v>
      </c>
      <c r="L64" s="37">
        <f t="shared" si="11"/>
        <v>1.6626462951398298</v>
      </c>
      <c r="M64" s="85">
        <f t="shared" si="6"/>
        <v>0.64547938323452902</v>
      </c>
      <c r="N64" s="91">
        <v>7.0329170541828481E-2</v>
      </c>
      <c r="O64" s="88">
        <f t="shared" si="7"/>
        <v>0.78035649209981051</v>
      </c>
      <c r="P64" s="88">
        <f t="shared" si="8"/>
        <v>0.71002732155798198</v>
      </c>
      <c r="Q64" s="89">
        <f t="shared" si="9"/>
        <v>0.47811609855841486</v>
      </c>
      <c r="R64" s="90">
        <f t="shared" si="10"/>
        <v>0.5259277084142564</v>
      </c>
    </row>
    <row r="65" spans="1:18" x14ac:dyDescent="0.25">
      <c r="A65" s="81" t="s">
        <v>212</v>
      </c>
      <c r="B65" s="85">
        <v>-4.7431334312648001</v>
      </c>
      <c r="C65" s="85">
        <v>-5.07743025348611</v>
      </c>
      <c r="D65" s="85">
        <v>-4.7431334312648001</v>
      </c>
      <c r="E65" s="85">
        <v>-4.7431334312648001</v>
      </c>
      <c r="F65" s="85">
        <v>-4.7431334312648001</v>
      </c>
      <c r="G65" s="85">
        <v>-4.7493654068202202</v>
      </c>
      <c r="H65" s="85">
        <v>-4.6482165310480799</v>
      </c>
      <c r="I65" s="85">
        <v>-5.0681125431844603</v>
      </c>
      <c r="J65" s="87">
        <v>2033</v>
      </c>
      <c r="K65" s="38">
        <f t="shared" si="12"/>
        <v>4.8599070816823886</v>
      </c>
      <c r="L65" s="37">
        <f t="shared" si="11"/>
        <v>1.7042124525183253</v>
      </c>
      <c r="M65" s="85">
        <f t="shared" si="6"/>
        <v>0.65641195342007141</v>
      </c>
      <c r="N65" s="91">
        <v>7.208739980537418E-2</v>
      </c>
      <c r="O65" s="88">
        <f t="shared" si="7"/>
        <v>0.79414054856745264</v>
      </c>
      <c r="P65" s="88">
        <f t="shared" si="8"/>
        <v>0.72205314876207849</v>
      </c>
      <c r="Q65" s="89">
        <f t="shared" si="9"/>
        <v>0.48450707864108156</v>
      </c>
      <c r="R65" s="90">
        <f t="shared" si="10"/>
        <v>0.53295778650518977</v>
      </c>
    </row>
    <row r="66" spans="1:18" x14ac:dyDescent="0.25">
      <c r="A66" s="81" t="s">
        <v>213</v>
      </c>
      <c r="B66" s="85">
        <v>-4.8010011215732504</v>
      </c>
      <c r="C66" s="85">
        <v>-5.1967393992698403</v>
      </c>
      <c r="D66" s="85">
        <v>-4.8010011215732504</v>
      </c>
      <c r="E66" s="85">
        <v>-4.8010011215732504</v>
      </c>
      <c r="F66" s="85">
        <v>-4.8010011215732504</v>
      </c>
      <c r="G66" s="85">
        <v>-4.8044683378036703</v>
      </c>
      <c r="H66" s="85">
        <v>-4.7028969059251802</v>
      </c>
      <c r="I66" s="85">
        <v>-5.1863827653127199</v>
      </c>
      <c r="J66" s="87">
        <v>2034</v>
      </c>
      <c r="K66" s="38">
        <f t="shared" si="12"/>
        <v>4.9093653683248739</v>
      </c>
      <c r="L66" s="37">
        <f t="shared" si="11"/>
        <v>1.7468177638312834</v>
      </c>
      <c r="M66" s="85">
        <f t="shared" si="6"/>
        <v>0.66561831321561582</v>
      </c>
      <c r="N66" s="91">
        <v>7.3889584800508515E-2</v>
      </c>
      <c r="O66" s="88">
        <f t="shared" si="7"/>
        <v>0.80606972933768584</v>
      </c>
      <c r="P66" s="88">
        <f t="shared" si="8"/>
        <v>0.73218014453717728</v>
      </c>
      <c r="Q66" s="89">
        <f t="shared" si="9"/>
        <v>0.48963046712744751</v>
      </c>
      <c r="R66" s="90">
        <f t="shared" si="10"/>
        <v>0.53859351384019227</v>
      </c>
    </row>
    <row r="67" spans="1:18" x14ac:dyDescent="0.25">
      <c r="A67" s="81" t="s">
        <v>214</v>
      </c>
      <c r="B67" s="85">
        <v>-4.8456612861319801</v>
      </c>
      <c r="C67" s="85">
        <v>-5.1796576826539802</v>
      </c>
      <c r="D67" s="85">
        <v>-4.8456612861319801</v>
      </c>
      <c r="E67" s="85">
        <v>-4.8456612861319801</v>
      </c>
      <c r="F67" s="85">
        <v>-4.8456612861319801</v>
      </c>
      <c r="G67" s="85">
        <v>-4.8540830651374698</v>
      </c>
      <c r="H67" s="85">
        <v>-4.7420878462595502</v>
      </c>
      <c r="I67" s="85">
        <v>-5.1662732895106496</v>
      </c>
      <c r="J67" s="87">
        <v>2035</v>
      </c>
      <c r="K67" s="38">
        <f>K66*((K66/K62)^0.2)</f>
        <v>4.9853247244283931</v>
      </c>
      <c r="L67" s="37">
        <f t="shared" si="11"/>
        <v>1.7904882079270654</v>
      </c>
      <c r="M67" s="85">
        <f t="shared" si="6"/>
        <v>0.67758129323554595</v>
      </c>
      <c r="N67" s="91">
        <v>7.5736824420521223E-2</v>
      </c>
      <c r="O67" s="88">
        <f t="shared" si="7"/>
        <v>0.82107624697962167</v>
      </c>
      <c r="P67" s="88">
        <f t="shared" si="8"/>
        <v>0.74533942255910046</v>
      </c>
      <c r="Q67" s="89">
        <f>Q66*((Q66/Q62)^0.2)</f>
        <v>0.49726878822298742</v>
      </c>
      <c r="R67" s="90">
        <f t="shared" si="10"/>
        <v>0.54699566704528624</v>
      </c>
    </row>
    <row r="68" spans="1:18" x14ac:dyDescent="0.25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4"/>
      <c r="L68" s="81"/>
      <c r="M68" s="81"/>
      <c r="N68" s="81"/>
      <c r="O68" s="92"/>
      <c r="P68" s="92"/>
      <c r="Q68" s="92"/>
      <c r="R68" s="92"/>
    </row>
    <row r="69" spans="1:18" x14ac:dyDescent="0.25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93"/>
      <c r="L69" s="81"/>
      <c r="M69" s="81"/>
      <c r="N69" s="81"/>
      <c r="O69" s="84"/>
      <c r="P69" s="84"/>
      <c r="Q69" s="84"/>
      <c r="R69" s="84"/>
    </row>
    <row r="70" spans="1:18" ht="60" x14ac:dyDescent="0.25">
      <c r="A70" s="254" t="s">
        <v>215</v>
      </c>
      <c r="B70" s="254"/>
      <c r="C70" s="254"/>
      <c r="D70" s="254"/>
      <c r="E70" s="254"/>
      <c r="F70" s="254"/>
      <c r="G70" s="254"/>
      <c r="H70" s="254"/>
      <c r="I70" s="254"/>
      <c r="J70" s="81"/>
      <c r="K70" s="59" t="s">
        <v>177</v>
      </c>
      <c r="L70" s="59" t="s">
        <v>178</v>
      </c>
      <c r="M70" s="59" t="s">
        <v>179</v>
      </c>
      <c r="N70" s="59" t="s">
        <v>216</v>
      </c>
      <c r="O70" s="59" t="s">
        <v>181</v>
      </c>
      <c r="P70" s="81" t="s">
        <v>181</v>
      </c>
      <c r="Q70" s="81" t="s">
        <v>182</v>
      </c>
      <c r="R70" s="38"/>
    </row>
    <row r="71" spans="1:18" x14ac:dyDescent="0.25">
      <c r="A71" s="81" t="s">
        <v>183</v>
      </c>
      <c r="B71" s="81" t="s">
        <v>184</v>
      </c>
      <c r="C71" s="81" t="s">
        <v>185</v>
      </c>
      <c r="D71" s="81" t="s">
        <v>186</v>
      </c>
      <c r="E71" s="81" t="s">
        <v>187</v>
      </c>
      <c r="F71" s="81" t="s">
        <v>188</v>
      </c>
      <c r="G71" s="81" t="s">
        <v>189</v>
      </c>
      <c r="H71" s="81" t="s">
        <v>190</v>
      </c>
      <c r="I71" s="81" t="s">
        <v>191</v>
      </c>
      <c r="J71" s="81"/>
      <c r="K71" s="81" t="s">
        <v>192</v>
      </c>
      <c r="L71" s="81"/>
      <c r="M71" s="81"/>
      <c r="N71" s="81"/>
      <c r="O71" s="81" t="s">
        <v>100</v>
      </c>
      <c r="P71" s="85" t="s">
        <v>101</v>
      </c>
      <c r="Q71" s="81" t="s">
        <v>193</v>
      </c>
      <c r="R71" s="38"/>
    </row>
    <row r="72" spans="1:18" x14ac:dyDescent="0.25">
      <c r="A72" s="81" t="s">
        <v>195</v>
      </c>
      <c r="B72" s="85">
        <v>-1.8711030170565699</v>
      </c>
      <c r="C72" s="85">
        <v>-2.0892083801207</v>
      </c>
      <c r="D72" s="85">
        <v>-1.8711030170565699</v>
      </c>
      <c r="E72" s="85">
        <v>-1.8711030170565699</v>
      </c>
      <c r="F72" s="85">
        <v>-1.8711030170565699</v>
      </c>
      <c r="G72" s="85">
        <v>-2.0131073916544699</v>
      </c>
      <c r="H72" s="85">
        <v>-1.7873280400135501</v>
      </c>
      <c r="I72" s="85">
        <v>-2.0893085120154198</v>
      </c>
      <c r="J72" s="87">
        <v>2016</v>
      </c>
      <c r="K72" s="38">
        <f>-1*(AVERAGE(G72:I72)+AVERAGE(G73:I73))/2</f>
        <v>2.2316491164144936</v>
      </c>
      <c r="L72" s="38">
        <v>1.1200000000000001</v>
      </c>
      <c r="M72" s="85">
        <f>(K72+L72)*0.1</f>
        <v>0.3351649116414494</v>
      </c>
      <c r="N72" s="85"/>
      <c r="O72" s="88">
        <f>N72+P72</f>
        <v>0.3686814028055943</v>
      </c>
      <c r="P72" s="88">
        <f>(K72+L72+M72)/10</f>
        <v>0.3686814028055943</v>
      </c>
      <c r="Q72" s="89">
        <f>-1*((AVERAGE(B72:F72)+AVERAGE(B73:F73))/2)/10</f>
        <v>0.2182878518495403</v>
      </c>
      <c r="R72" s="90">
        <f t="shared" si="10"/>
        <v>0.24011663703449435</v>
      </c>
    </row>
    <row r="73" spans="1:18" x14ac:dyDescent="0.25">
      <c r="A73" s="81" t="s">
        <v>196</v>
      </c>
      <c r="B73" s="85">
        <v>-2.3207338286227901</v>
      </c>
      <c r="C73" s="85">
        <v>-2.9722294221158898</v>
      </c>
      <c r="D73" s="85">
        <v>-2.3207338286227901</v>
      </c>
      <c r="E73" s="85">
        <v>-2.3207338286227901</v>
      </c>
      <c r="F73" s="85">
        <v>-2.3207338286227901</v>
      </c>
      <c r="G73" s="85">
        <v>-2.4212895573162601</v>
      </c>
      <c r="H73" s="85">
        <v>-2.1381841526656902</v>
      </c>
      <c r="I73" s="85">
        <v>-2.94067704482157</v>
      </c>
      <c r="J73" s="87">
        <v>2017</v>
      </c>
      <c r="K73" s="38">
        <f>-1*(AVERAGE(G73:I73)+AVERAGE(G74:I74))/2</f>
        <v>2.6920767703342969</v>
      </c>
      <c r="L73" s="38">
        <f>L72*1.025</f>
        <v>1.1479999999999999</v>
      </c>
      <c r="M73" s="85">
        <f t="shared" ref="M73:M91" si="13">(K73+L73)*0.1</f>
        <v>0.3840076770334297</v>
      </c>
      <c r="N73" s="85"/>
      <c r="O73" s="88">
        <f t="shared" ref="O73:O91" si="14">N73+P73</f>
        <v>0.42240844473677264</v>
      </c>
      <c r="P73" s="88">
        <f t="shared" ref="P73:P91" si="15">(K73+L73+M73)/10</f>
        <v>0.42240844473677264</v>
      </c>
      <c r="Q73" s="89">
        <f t="shared" ref="Q73:Q90" si="16">-1*((AVERAGE(B73:F73)+AVERAGE(B74:F74))/2)/10</f>
        <v>0.26484590858709645</v>
      </c>
      <c r="R73" s="90">
        <f t="shared" si="10"/>
        <v>0.29133049944580613</v>
      </c>
    </row>
    <row r="74" spans="1:18" x14ac:dyDescent="0.25">
      <c r="A74" s="81" t="s">
        <v>197</v>
      </c>
      <c r="B74" s="85">
        <v>-2.7041076167685101</v>
      </c>
      <c r="C74" s="85">
        <v>-3.4129956550285501</v>
      </c>
      <c r="D74" s="85">
        <v>-2.7041076167685101</v>
      </c>
      <c r="E74" s="85">
        <v>-2.7041076167685101</v>
      </c>
      <c r="F74" s="85">
        <v>-2.7041076167685101</v>
      </c>
      <c r="G74" s="85">
        <v>-2.7698332716206999</v>
      </c>
      <c r="H74" s="85">
        <v>-2.4785194514227702</v>
      </c>
      <c r="I74" s="85">
        <v>-3.4039571441587899</v>
      </c>
      <c r="J74" s="87">
        <v>2018</v>
      </c>
      <c r="K74" s="38">
        <f t="shared" ref="K74:K90" si="17">-1*(AVERAGE(G74:I74)+AVERAGE(G75:I75))/2</f>
        <v>3.0759461408104398</v>
      </c>
      <c r="L74" s="38">
        <f t="shared" ref="L74:L91" si="18">L73*1.025</f>
        <v>1.1766999999999999</v>
      </c>
      <c r="M74" s="85">
        <f t="shared" si="13"/>
        <v>0.42526461408104393</v>
      </c>
      <c r="N74" s="85"/>
      <c r="O74" s="88">
        <f t="shared" si="14"/>
        <v>0.46779107548914833</v>
      </c>
      <c r="P74" s="88">
        <f t="shared" si="15"/>
        <v>0.46779107548914833</v>
      </c>
      <c r="Q74" s="89">
        <f t="shared" si="16"/>
        <v>0.30425949065411684</v>
      </c>
      <c r="R74" s="90">
        <f t="shared" si="10"/>
        <v>0.33468543971952852</v>
      </c>
    </row>
    <row r="75" spans="1:18" x14ac:dyDescent="0.25">
      <c r="A75" s="81" t="s">
        <v>198</v>
      </c>
      <c r="B75" s="85">
        <v>-3.1559206149617198</v>
      </c>
      <c r="C75" s="85">
        <v>-3.5728404834622198</v>
      </c>
      <c r="D75" s="85">
        <v>-3.1559206149617198</v>
      </c>
      <c r="E75" s="85">
        <v>-3.1559206149617198</v>
      </c>
      <c r="F75" s="85">
        <v>-3.1559206149617198</v>
      </c>
      <c r="G75" s="85">
        <v>-3.2841607273602098</v>
      </c>
      <c r="H75" s="85">
        <v>-3.0069139746368898</v>
      </c>
      <c r="I75" s="85">
        <v>-3.5122922756632802</v>
      </c>
      <c r="J75" s="87">
        <v>2019</v>
      </c>
      <c r="K75" s="38">
        <f t="shared" si="17"/>
        <v>3.3119200989196864</v>
      </c>
      <c r="L75" s="38">
        <f t="shared" si="18"/>
        <v>1.2061174999999997</v>
      </c>
      <c r="M75" s="85">
        <f t="shared" si="13"/>
        <v>0.45180375989196864</v>
      </c>
      <c r="N75" s="85"/>
      <c r="O75" s="88">
        <f t="shared" si="14"/>
        <v>0.49698413588116547</v>
      </c>
      <c r="P75" s="88">
        <f t="shared" si="15"/>
        <v>0.49698413588116547</v>
      </c>
      <c r="Q75" s="89">
        <f t="shared" si="16"/>
        <v>0.32701660515832115</v>
      </c>
      <c r="R75" s="90">
        <f t="shared" si="10"/>
        <v>0.35971826567415327</v>
      </c>
    </row>
    <row r="76" spans="1:18" x14ac:dyDescent="0.25">
      <c r="A76" s="81" t="s">
        <v>199</v>
      </c>
      <c r="B76" s="85">
        <v>-3.2168171913897399</v>
      </c>
      <c r="C76" s="85">
        <v>-3.6378688069640601</v>
      </c>
      <c r="D76" s="85">
        <v>-3.2168171913897399</v>
      </c>
      <c r="E76" s="85">
        <v>-3.2168171913897399</v>
      </c>
      <c r="F76" s="85">
        <v>-3.2168171913897399</v>
      </c>
      <c r="G76" s="85">
        <v>-3.3842885455147198</v>
      </c>
      <c r="H76" s="85">
        <v>-3.0875548261110901</v>
      </c>
      <c r="I76" s="85">
        <v>-3.5963102442319301</v>
      </c>
      <c r="J76" s="87">
        <v>2020</v>
      </c>
      <c r="K76" s="38">
        <f t="shared" si="17"/>
        <v>3.4158206494128134</v>
      </c>
      <c r="L76" s="38">
        <f t="shared" si="18"/>
        <v>1.2362704374999995</v>
      </c>
      <c r="M76" s="85">
        <f t="shared" si="13"/>
        <v>0.46520910869128135</v>
      </c>
      <c r="N76" s="85"/>
      <c r="O76" s="88">
        <f t="shared" si="14"/>
        <v>0.51173001956040953</v>
      </c>
      <c r="P76" s="88">
        <f t="shared" si="15"/>
        <v>0.51173001956040953</v>
      </c>
      <c r="Q76" s="89">
        <f t="shared" si="16"/>
        <v>0.33613952726614299</v>
      </c>
      <c r="R76" s="90">
        <f t="shared" si="10"/>
        <v>0.36975347999275732</v>
      </c>
    </row>
    <row r="77" spans="1:18" x14ac:dyDescent="0.25">
      <c r="A77" s="81" t="s">
        <v>200</v>
      </c>
      <c r="B77" s="85">
        <v>-3.3328938953212099</v>
      </c>
      <c r="C77" s="85">
        <v>-3.7772395728064398</v>
      </c>
      <c r="D77" s="85">
        <v>-3.3328938953212099</v>
      </c>
      <c r="E77" s="85">
        <v>-3.3328938953212099</v>
      </c>
      <c r="F77" s="85">
        <v>-3.3328938953212099</v>
      </c>
      <c r="G77" s="85">
        <v>-3.4942593066418799</v>
      </c>
      <c r="H77" s="85">
        <v>-3.1850147520909502</v>
      </c>
      <c r="I77" s="85">
        <v>-3.7474962218863102</v>
      </c>
      <c r="J77" s="87">
        <v>2021</v>
      </c>
      <c r="K77" s="38">
        <f t="shared" si="17"/>
        <v>3.5409544146126084</v>
      </c>
      <c r="L77" s="38">
        <f t="shared" si="18"/>
        <v>1.2671771984374993</v>
      </c>
      <c r="M77" s="85">
        <f t="shared" si="13"/>
        <v>0.48081316130501084</v>
      </c>
      <c r="N77" s="91">
        <v>5.3601010362900006E-2</v>
      </c>
      <c r="O77" s="88">
        <f t="shared" si="14"/>
        <v>0.58249548779841187</v>
      </c>
      <c r="P77" s="88">
        <f t="shared" si="15"/>
        <v>0.52889447743551188</v>
      </c>
      <c r="Q77" s="89">
        <f t="shared" si="16"/>
        <v>0.35462409339967338</v>
      </c>
      <c r="R77" s="90">
        <f t="shared" si="10"/>
        <v>0.39008650273964074</v>
      </c>
    </row>
    <row r="78" spans="1:18" x14ac:dyDescent="0.25">
      <c r="A78" s="81" t="s">
        <v>201</v>
      </c>
      <c r="B78" s="85">
        <v>-3.6107665163571698</v>
      </c>
      <c r="C78" s="85">
        <v>-3.9105281204473799</v>
      </c>
      <c r="D78" s="85">
        <v>-3.6107665163571698</v>
      </c>
      <c r="E78" s="85">
        <v>-3.6107665163571698</v>
      </c>
      <c r="F78" s="85">
        <v>-3.6107665163571698</v>
      </c>
      <c r="G78" s="85">
        <v>-3.6344201173938702</v>
      </c>
      <c r="H78" s="85">
        <v>-3.3274344772589002</v>
      </c>
      <c r="I78" s="85">
        <v>-3.8571016124037398</v>
      </c>
      <c r="J78" s="87">
        <v>2022</v>
      </c>
      <c r="K78" s="38">
        <f t="shared" si="17"/>
        <v>3.5733068477912031</v>
      </c>
      <c r="L78" s="38">
        <f t="shared" si="18"/>
        <v>1.2988566283984366</v>
      </c>
      <c r="M78" s="85">
        <f t="shared" si="13"/>
        <v>0.48721634761896393</v>
      </c>
      <c r="N78" s="91">
        <v>5.49410356219725E-2</v>
      </c>
      <c r="O78" s="88">
        <f t="shared" si="14"/>
        <v>0.59087901800283282</v>
      </c>
      <c r="P78" s="88">
        <f t="shared" si="15"/>
        <v>0.53593798238086032</v>
      </c>
      <c r="Q78" s="89">
        <f t="shared" si="16"/>
        <v>0.36632610876052096</v>
      </c>
      <c r="R78" s="90">
        <f t="shared" si="10"/>
        <v>0.40295871963657309</v>
      </c>
    </row>
    <row r="79" spans="1:18" x14ac:dyDescent="0.25">
      <c r="A79" s="81" t="s">
        <v>202</v>
      </c>
      <c r="B79" s="85">
        <v>-3.5855434136312501</v>
      </c>
      <c r="C79" s="85">
        <v>-3.93684303565104</v>
      </c>
      <c r="D79" s="85">
        <v>-3.5855434136312501</v>
      </c>
      <c r="E79" s="85">
        <v>-3.5855434136312501</v>
      </c>
      <c r="F79" s="85">
        <v>-3.5855434136312501</v>
      </c>
      <c r="G79" s="85">
        <v>-3.5374379939720302</v>
      </c>
      <c r="H79" s="85">
        <v>-3.2180114183269599</v>
      </c>
      <c r="I79" s="85">
        <v>-3.8654354673917202</v>
      </c>
      <c r="J79" s="87">
        <v>2023</v>
      </c>
      <c r="K79" s="38">
        <f t="shared" si="17"/>
        <v>3.6534145901111965</v>
      </c>
      <c r="L79" s="38">
        <f t="shared" si="18"/>
        <v>1.3313280441083974</v>
      </c>
      <c r="M79" s="85">
        <f t="shared" si="13"/>
        <v>0.49847426342195944</v>
      </c>
      <c r="N79" s="91">
        <v>5.6314561512521816E-2</v>
      </c>
      <c r="O79" s="88">
        <f t="shared" si="14"/>
        <v>0.60463625127667719</v>
      </c>
      <c r="P79" s="88">
        <f t="shared" si="15"/>
        <v>0.54832168976415541</v>
      </c>
      <c r="Q79" s="89">
        <f t="shared" si="16"/>
        <v>0.37396812759461939</v>
      </c>
      <c r="R79" s="90">
        <f t="shared" si="10"/>
        <v>0.41136494035408139</v>
      </c>
    </row>
    <row r="80" spans="1:18" x14ac:dyDescent="0.25">
      <c r="A80" s="81" t="s">
        <v>203</v>
      </c>
      <c r="B80" s="85">
        <v>-3.7661380337887098</v>
      </c>
      <c r="C80" s="85">
        <v>-4.0532439341310598</v>
      </c>
      <c r="D80" s="85">
        <v>-3.7661380337887098</v>
      </c>
      <c r="E80" s="85">
        <v>-3.7661380337887098</v>
      </c>
      <c r="F80" s="85">
        <v>-3.7661380337887098</v>
      </c>
      <c r="G80" s="85">
        <v>-3.81226901148186</v>
      </c>
      <c r="H80" s="85">
        <v>-3.5145951724443298</v>
      </c>
      <c r="I80" s="85">
        <v>-3.9727384770502798</v>
      </c>
      <c r="J80" s="87">
        <v>2024</v>
      </c>
      <c r="K80" s="38">
        <f t="shared" si="17"/>
        <v>3.8728538634347132</v>
      </c>
      <c r="L80" s="38">
        <f t="shared" si="18"/>
        <v>1.3646112452111072</v>
      </c>
      <c r="M80" s="85">
        <f t="shared" si="13"/>
        <v>0.52374651086458213</v>
      </c>
      <c r="N80" s="91">
        <v>5.7722425550334862E-2</v>
      </c>
      <c r="O80" s="88">
        <f t="shared" si="14"/>
        <v>0.63384358750137515</v>
      </c>
      <c r="P80" s="88">
        <f t="shared" si="15"/>
        <v>0.57612116195104024</v>
      </c>
      <c r="Q80" s="89">
        <f t="shared" si="16"/>
        <v>0.39279107000007002</v>
      </c>
      <c r="R80" s="90">
        <f t="shared" si="10"/>
        <v>0.43207017700007705</v>
      </c>
    </row>
    <row r="81" spans="1:18" x14ac:dyDescent="0.25">
      <c r="A81" s="81" t="s">
        <v>204</v>
      </c>
      <c r="B81" s="85">
        <v>-3.9850858664903499</v>
      </c>
      <c r="C81" s="85">
        <v>-4.21942560790015</v>
      </c>
      <c r="D81" s="85">
        <v>-3.98559981877687</v>
      </c>
      <c r="E81" s="85">
        <v>-3.98559981877687</v>
      </c>
      <c r="F81" s="85">
        <v>-3.98559981877687</v>
      </c>
      <c r="G81" s="85">
        <v>-4.0145951489933198</v>
      </c>
      <c r="H81" s="85">
        <v>-3.7896402390276802</v>
      </c>
      <c r="I81" s="85">
        <v>-4.1332851316108101</v>
      </c>
      <c r="J81" s="87">
        <v>2025</v>
      </c>
      <c r="K81" s="38">
        <f t="shared" si="17"/>
        <v>4.0445853660666859</v>
      </c>
      <c r="L81" s="38">
        <f t="shared" si="18"/>
        <v>1.3987265263413848</v>
      </c>
      <c r="M81" s="85">
        <f t="shared" si="13"/>
        <v>0.54433118924080703</v>
      </c>
      <c r="N81" s="91">
        <v>5.9165486189093223E-2</v>
      </c>
      <c r="O81" s="88">
        <f t="shared" si="14"/>
        <v>0.65792979435398091</v>
      </c>
      <c r="P81" s="88">
        <f t="shared" si="15"/>
        <v>0.59876430816488768</v>
      </c>
      <c r="Q81" s="89">
        <f t="shared" si="16"/>
        <v>0.41218877292070266</v>
      </c>
      <c r="R81" s="90">
        <f t="shared" si="10"/>
        <v>0.45340765021277296</v>
      </c>
    </row>
    <row r="82" spans="1:18" x14ac:dyDescent="0.25">
      <c r="A82" s="81" t="s">
        <v>205</v>
      </c>
      <c r="B82" s="85">
        <v>-4.1877215494875104</v>
      </c>
      <c r="C82" s="85">
        <v>-4.3065745166090696</v>
      </c>
      <c r="D82" s="85">
        <v>-4.18775676508419</v>
      </c>
      <c r="E82" s="85">
        <v>-4.18775676508419</v>
      </c>
      <c r="F82" s="85">
        <v>-4.18775676508419</v>
      </c>
      <c r="G82" s="85">
        <v>-4.1145447355801901</v>
      </c>
      <c r="H82" s="85">
        <v>-4.0664797376413802</v>
      </c>
      <c r="I82" s="85">
        <v>-4.1489672035467402</v>
      </c>
      <c r="J82" s="87">
        <v>2026</v>
      </c>
      <c r="K82" s="38">
        <f t="shared" si="17"/>
        <v>4.1107082471170049</v>
      </c>
      <c r="L82" s="38">
        <f t="shared" si="18"/>
        <v>1.4336946894999194</v>
      </c>
      <c r="M82" s="85">
        <f t="shared" si="13"/>
        <v>0.55444029366169245</v>
      </c>
      <c r="N82" s="91">
        <v>6.0644623343820543E-2</v>
      </c>
      <c r="O82" s="88">
        <f t="shared" si="14"/>
        <v>0.67052894637168226</v>
      </c>
      <c r="P82" s="88">
        <f t="shared" si="15"/>
        <v>0.60988432302786166</v>
      </c>
      <c r="Q82" s="89">
        <f t="shared" si="16"/>
        <v>0.42120759213557035</v>
      </c>
      <c r="R82" s="90">
        <f t="shared" si="10"/>
        <v>0.46332835134912742</v>
      </c>
    </row>
    <row r="83" spans="1:18" x14ac:dyDescent="0.25">
      <c r="A83" s="81" t="s">
        <v>206</v>
      </c>
      <c r="B83" s="85">
        <v>-4.1875404764394304</v>
      </c>
      <c r="C83" s="85">
        <v>-4.3130309464501604</v>
      </c>
      <c r="D83" s="85">
        <v>-4.1875404764394304</v>
      </c>
      <c r="E83" s="85">
        <v>-4.1875404764394304</v>
      </c>
      <c r="F83" s="85">
        <v>-4.1875404764394304</v>
      </c>
      <c r="G83" s="85">
        <v>-4.1390439486894497</v>
      </c>
      <c r="H83" s="85">
        <v>-4.0392065282727803</v>
      </c>
      <c r="I83" s="85">
        <v>-4.1560073289714898</v>
      </c>
      <c r="J83" s="87">
        <v>2027</v>
      </c>
      <c r="K83" s="38">
        <f t="shared" si="17"/>
        <v>4.2538242770023036</v>
      </c>
      <c r="L83" s="38">
        <f t="shared" si="18"/>
        <v>1.4695370567374173</v>
      </c>
      <c r="M83" s="85">
        <f t="shared" si="13"/>
        <v>0.57233613337397216</v>
      </c>
      <c r="N83" s="91">
        <v>6.2160738927416047E-2</v>
      </c>
      <c r="O83" s="88">
        <f t="shared" si="14"/>
        <v>0.69173048563878536</v>
      </c>
      <c r="P83" s="88">
        <f t="shared" si="15"/>
        <v>0.62956974671136934</v>
      </c>
      <c r="Q83" s="89">
        <f t="shared" si="16"/>
        <v>0.4338970712755546</v>
      </c>
      <c r="R83" s="90">
        <f t="shared" si="10"/>
        <v>0.47728677840311012</v>
      </c>
    </row>
    <row r="84" spans="1:18" x14ac:dyDescent="0.25">
      <c r="A84" s="81" t="s">
        <v>207</v>
      </c>
      <c r="B84" s="85">
        <v>-4.4242561684280099</v>
      </c>
      <c r="C84" s="85">
        <v>-4.62948960163554</v>
      </c>
      <c r="D84" s="85">
        <v>-4.4242561684280099</v>
      </c>
      <c r="E84" s="85">
        <v>-4.4242561684280099</v>
      </c>
      <c r="F84" s="85">
        <v>-4.4242561684280099</v>
      </c>
      <c r="G84" s="85">
        <v>-4.4232114182143896</v>
      </c>
      <c r="H84" s="85">
        <v>-4.2994649136652701</v>
      </c>
      <c r="I84" s="85">
        <v>-4.4660115242004403</v>
      </c>
      <c r="J84" s="87">
        <v>2028</v>
      </c>
      <c r="K84" s="38">
        <f t="shared" si="17"/>
        <v>4.5094422199687028</v>
      </c>
      <c r="L84" s="38">
        <f t="shared" si="18"/>
        <v>1.5062754831558527</v>
      </c>
      <c r="M84" s="85">
        <f t="shared" si="13"/>
        <v>0.60157177031245557</v>
      </c>
      <c r="N84" s="91">
        <v>6.3714757400601452E-2</v>
      </c>
      <c r="O84" s="88">
        <f t="shared" si="14"/>
        <v>0.72544370474430253</v>
      </c>
      <c r="P84" s="88">
        <f t="shared" si="15"/>
        <v>0.66172894734370113</v>
      </c>
      <c r="Q84" s="89">
        <f t="shared" si="16"/>
        <v>0.45621336976035687</v>
      </c>
      <c r="R84" s="90">
        <f t="shared" si="10"/>
        <v>0.50183470673639263</v>
      </c>
    </row>
    <row r="85" spans="1:18" x14ac:dyDescent="0.25">
      <c r="A85" s="81" t="s">
        <v>208</v>
      </c>
      <c r="B85" s="85">
        <v>-4.6168517519216099</v>
      </c>
      <c r="C85" s="85">
        <v>-4.8274156930016696</v>
      </c>
      <c r="D85" s="85">
        <v>-4.6168517519216099</v>
      </c>
      <c r="E85" s="85">
        <v>-4.6168517519216099</v>
      </c>
      <c r="F85" s="85">
        <v>-4.6168517519216099</v>
      </c>
      <c r="G85" s="85">
        <v>-4.6491984852024801</v>
      </c>
      <c r="H85" s="85">
        <v>-4.4975732897148797</v>
      </c>
      <c r="I85" s="85">
        <v>-4.7211936888147603</v>
      </c>
      <c r="J85" s="87">
        <v>2029</v>
      </c>
      <c r="K85" s="38">
        <f t="shared" si="17"/>
        <v>4.7025709881808613</v>
      </c>
      <c r="L85" s="38">
        <f t="shared" si="18"/>
        <v>1.5439323702347489</v>
      </c>
      <c r="M85" s="85">
        <f t="shared" si="13"/>
        <v>0.62465033584156116</v>
      </c>
      <c r="N85" s="91">
        <v>6.5307626335616487E-2</v>
      </c>
      <c r="O85" s="88">
        <f t="shared" si="14"/>
        <v>0.75242299576133376</v>
      </c>
      <c r="P85" s="88">
        <f t="shared" si="15"/>
        <v>0.68711536942571727</v>
      </c>
      <c r="Q85" s="89">
        <f t="shared" si="16"/>
        <v>0.47387692600000103</v>
      </c>
      <c r="R85" s="90">
        <f t="shared" si="10"/>
        <v>0.52126461860000117</v>
      </c>
    </row>
    <row r="86" spans="1:18" x14ac:dyDescent="0.25">
      <c r="A86" s="81" t="s">
        <v>209</v>
      </c>
      <c r="B86" s="85">
        <v>-4.7701886833691196</v>
      </c>
      <c r="C86" s="85">
        <v>-5.0121151658355201</v>
      </c>
      <c r="D86" s="85">
        <v>-4.7701886833691196</v>
      </c>
      <c r="E86" s="85">
        <v>-4.7701886833691196</v>
      </c>
      <c r="F86" s="85">
        <v>-4.7701886833691196</v>
      </c>
      <c r="G86" s="85">
        <v>-4.8193105478755802</v>
      </c>
      <c r="H86" s="85">
        <v>-4.6125198895814004</v>
      </c>
      <c r="I86" s="85">
        <v>-4.9156300278960696</v>
      </c>
      <c r="J86" s="87">
        <v>2030</v>
      </c>
      <c r="K86" s="38">
        <f t="shared" si="17"/>
        <v>4.9126084906155949</v>
      </c>
      <c r="L86" s="38">
        <f t="shared" si="18"/>
        <v>1.5825306794906175</v>
      </c>
      <c r="M86" s="85">
        <f t="shared" si="13"/>
        <v>0.64951391701062133</v>
      </c>
      <c r="N86" s="91">
        <v>6.694031699400689E-2</v>
      </c>
      <c r="O86" s="88">
        <f t="shared" si="14"/>
        <v>0.78140562570569028</v>
      </c>
      <c r="P86" s="88">
        <f t="shared" si="15"/>
        <v>0.71446530871168334</v>
      </c>
      <c r="Q86" s="89">
        <f t="shared" si="16"/>
        <v>0.49404744828333619</v>
      </c>
      <c r="R86" s="90">
        <f t="shared" si="10"/>
        <v>0.54345219311166981</v>
      </c>
    </row>
    <row r="87" spans="1:18" x14ac:dyDescent="0.25">
      <c r="A87" s="81" t="s">
        <v>210</v>
      </c>
      <c r="B87" s="85">
        <v>-5.0166074643369596</v>
      </c>
      <c r="C87" s="85">
        <v>-5.2454450716737799</v>
      </c>
      <c r="D87" s="85">
        <v>-5.0166074643369596</v>
      </c>
      <c r="E87" s="85">
        <v>-5.0166074643369596</v>
      </c>
      <c r="F87" s="85">
        <v>-5.0166074643369596</v>
      </c>
      <c r="G87" s="85">
        <v>-5.0650777347752296</v>
      </c>
      <c r="H87" s="85">
        <v>-4.9137643282530696</v>
      </c>
      <c r="I87" s="85">
        <v>-5.14934841531222</v>
      </c>
      <c r="J87" s="87">
        <v>2031</v>
      </c>
      <c r="K87" s="38">
        <f t="shared" si="17"/>
        <v>5.0938849397044343</v>
      </c>
      <c r="L87" s="38">
        <f t="shared" si="18"/>
        <v>1.6220939464778827</v>
      </c>
      <c r="M87" s="85">
        <f t="shared" si="13"/>
        <v>0.67159788861823166</v>
      </c>
      <c r="N87" s="91">
        <v>6.861382491885705E-2</v>
      </c>
      <c r="O87" s="88">
        <f t="shared" si="14"/>
        <v>0.80737150239891187</v>
      </c>
      <c r="P87" s="88">
        <f t="shared" si="15"/>
        <v>0.73875767748005483</v>
      </c>
      <c r="Q87" s="89">
        <f t="shared" si="16"/>
        <v>0.51036269266097256</v>
      </c>
      <c r="R87" s="90">
        <f t="shared" si="10"/>
        <v>0.56139896192706984</v>
      </c>
    </row>
    <row r="88" spans="1:18" x14ac:dyDescent="0.25">
      <c r="A88" s="81" t="s">
        <v>211</v>
      </c>
      <c r="B88" s="85">
        <v>-5.0963317214465498</v>
      </c>
      <c r="C88" s="85">
        <v>-5.3390674512894396</v>
      </c>
      <c r="D88" s="85">
        <v>-5.0963317214465498</v>
      </c>
      <c r="E88" s="85">
        <v>-5.0963317214465498</v>
      </c>
      <c r="F88" s="85">
        <v>-5.0963317214465498</v>
      </c>
      <c r="G88" s="85">
        <v>-5.1700196188004304</v>
      </c>
      <c r="H88" s="85">
        <v>-4.9953068123489102</v>
      </c>
      <c r="I88" s="85">
        <v>-5.2697927287367499</v>
      </c>
      <c r="J88" s="87">
        <v>2032</v>
      </c>
      <c r="K88" s="38">
        <f t="shared" si="17"/>
        <v>5.2158715399236613</v>
      </c>
      <c r="L88" s="38">
        <f t="shared" si="18"/>
        <v>1.6626462951398298</v>
      </c>
      <c r="M88" s="85">
        <f t="shared" si="13"/>
        <v>0.68785178350634912</v>
      </c>
      <c r="N88" s="91">
        <v>7.0329170541828481E-2</v>
      </c>
      <c r="O88" s="88">
        <f t="shared" si="14"/>
        <v>0.82696613239881245</v>
      </c>
      <c r="P88" s="88">
        <f t="shared" si="15"/>
        <v>0.75663696185698393</v>
      </c>
      <c r="Q88" s="89">
        <f t="shared" si="16"/>
        <v>0.52200790983731604</v>
      </c>
      <c r="R88" s="90">
        <f t="shared" si="10"/>
        <v>0.57420870082104769</v>
      </c>
    </row>
    <row r="89" spans="1:18" x14ac:dyDescent="0.25">
      <c r="A89" s="81" t="s">
        <v>212</v>
      </c>
      <c r="B89" s="85">
        <v>-5.2460244679060102</v>
      </c>
      <c r="C89" s="85">
        <v>-5.4922987750319203</v>
      </c>
      <c r="D89" s="85">
        <v>-5.2460244679060102</v>
      </c>
      <c r="E89" s="85">
        <v>-5.2460244679060102</v>
      </c>
      <c r="F89" s="85">
        <v>-5.2460244679060102</v>
      </c>
      <c r="G89" s="85">
        <v>-5.3080428232912196</v>
      </c>
      <c r="H89" s="85">
        <v>-5.1322344639262196</v>
      </c>
      <c r="I89" s="85">
        <v>-5.4198327924384397</v>
      </c>
      <c r="J89" s="87">
        <v>2033</v>
      </c>
      <c r="K89" s="38">
        <f t="shared" si="17"/>
        <v>5.3301168269798405</v>
      </c>
      <c r="L89" s="38">
        <f t="shared" si="18"/>
        <v>1.7042124525183253</v>
      </c>
      <c r="M89" s="85">
        <f t="shared" si="13"/>
        <v>0.7034329279498166</v>
      </c>
      <c r="N89" s="91">
        <v>7.208739980537418E-2</v>
      </c>
      <c r="O89" s="88">
        <f t="shared" si="14"/>
        <v>0.84586362055017239</v>
      </c>
      <c r="P89" s="88">
        <f t="shared" si="15"/>
        <v>0.77377622074479824</v>
      </c>
      <c r="Q89" s="89">
        <f t="shared" si="16"/>
        <v>0.53451748543098321</v>
      </c>
      <c r="R89" s="90">
        <f t="shared" si="10"/>
        <v>0.58796923397408163</v>
      </c>
    </row>
    <row r="90" spans="1:18" x14ac:dyDescent="0.25">
      <c r="A90" s="81" t="s">
        <v>213</v>
      </c>
      <c r="B90" s="85">
        <v>-5.3469825103634703</v>
      </c>
      <c r="C90" s="85">
        <v>-5.5874218549884702</v>
      </c>
      <c r="D90" s="85">
        <v>-5.3469825103634703</v>
      </c>
      <c r="E90" s="85">
        <v>-5.3469825103634703</v>
      </c>
      <c r="F90" s="85">
        <v>-5.3469825103634703</v>
      </c>
      <c r="G90" s="85">
        <v>-5.3951037047339296</v>
      </c>
      <c r="H90" s="85">
        <v>-5.2153704909027603</v>
      </c>
      <c r="I90" s="85">
        <v>-5.5101166865864704</v>
      </c>
      <c r="J90" s="87">
        <v>2034</v>
      </c>
      <c r="K90" s="38">
        <f t="shared" si="17"/>
        <v>5.3709068728274989</v>
      </c>
      <c r="L90" s="38">
        <f t="shared" si="18"/>
        <v>1.7468177638312834</v>
      </c>
      <c r="M90" s="85">
        <f t="shared" si="13"/>
        <v>0.71177246366587832</v>
      </c>
      <c r="N90" s="91">
        <v>7.3889584800508515E-2</v>
      </c>
      <c r="O90" s="88">
        <f t="shared" si="14"/>
        <v>0.85683929483297461</v>
      </c>
      <c r="P90" s="88">
        <f t="shared" si="15"/>
        <v>0.78294971003246605</v>
      </c>
      <c r="Q90" s="89">
        <f t="shared" si="16"/>
        <v>0.53987201409261742</v>
      </c>
      <c r="R90" s="90">
        <f t="shared" si="10"/>
        <v>0.59385921550187926</v>
      </c>
    </row>
    <row r="91" spans="1:18" x14ac:dyDescent="0.25">
      <c r="A91" s="81" t="s">
        <v>214</v>
      </c>
      <c r="B91" s="85">
        <v>-5.35993064036135</v>
      </c>
      <c r="C91" s="85">
        <v>-5.5721269513739902</v>
      </c>
      <c r="D91" s="85">
        <v>-5.35993064036135</v>
      </c>
      <c r="E91" s="85">
        <v>-5.35993064036135</v>
      </c>
      <c r="F91" s="85">
        <v>-5.35993064036135</v>
      </c>
      <c r="G91" s="85">
        <v>-5.4180545181524602</v>
      </c>
      <c r="H91" s="85">
        <v>-5.1894543053673896</v>
      </c>
      <c r="I91" s="85">
        <v>-5.4973415312219798</v>
      </c>
      <c r="J91" s="87">
        <v>2035</v>
      </c>
      <c r="K91" s="38">
        <f>K90*((K90/K86)^0.2)</f>
        <v>5.4675745792920187</v>
      </c>
      <c r="L91" s="38">
        <f t="shared" si="18"/>
        <v>1.7904882079270654</v>
      </c>
      <c r="M91" s="85">
        <f t="shared" si="13"/>
        <v>0.7258062787219085</v>
      </c>
      <c r="N91" s="91">
        <v>7.5736824420521223E-2</v>
      </c>
      <c r="O91" s="88">
        <f t="shared" si="14"/>
        <v>0.87412373101462049</v>
      </c>
      <c r="P91" s="88">
        <f t="shared" si="15"/>
        <v>0.79838690659409928</v>
      </c>
      <c r="Q91" s="89">
        <f>Q90*((Q90/Q86)^0.2)</f>
        <v>0.54953485833177551</v>
      </c>
      <c r="R91" s="90">
        <f t="shared" si="10"/>
        <v>0.60448834416495312</v>
      </c>
    </row>
  </sheetData>
  <mergeCells count="2">
    <mergeCell ref="A46:I46"/>
    <mergeCell ref="A70:I70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F4" sqref="F4"/>
    </sheetView>
  </sheetViews>
  <sheetFormatPr defaultRowHeight="15" x14ac:dyDescent="0.25"/>
  <cols>
    <col min="1" max="1" width="49.7109375" style="8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5703125" style="81" bestFit="1" customWidth="1"/>
    <col min="7" max="8" width="9.140625" style="81"/>
    <col min="9" max="9" width="11.5703125" style="81" bestFit="1" customWidth="1"/>
    <col min="10" max="11" width="9.140625" style="81"/>
    <col min="12" max="12" width="11.5703125" style="81" bestFit="1" customWidth="1"/>
    <col min="13" max="13" width="9.140625" style="81"/>
    <col min="14" max="14" width="11.5703125" style="81" bestFit="1" customWidth="1"/>
    <col min="15" max="15" width="9.140625" style="81"/>
    <col min="16" max="16" width="11.5703125" style="81" bestFit="1" customWidth="1"/>
    <col min="17" max="19" width="9.140625" style="81"/>
    <col min="20" max="20" width="10.140625" style="81" customWidth="1"/>
    <col min="21" max="21" width="9.5703125" style="81" bestFit="1" customWidth="1"/>
    <col min="22" max="22" width="10.5703125" style="81" bestFit="1" customWidth="1"/>
    <col min="23" max="23" width="9.5703125" style="81" customWidth="1"/>
    <col min="24" max="24" width="11.5703125" style="81" bestFit="1" customWidth="1"/>
    <col min="25" max="27" width="10.5703125" style="81" bestFit="1" customWidth="1"/>
    <col min="28" max="28" width="11.42578125" style="81" customWidth="1"/>
    <col min="29" max="29" width="11" style="81" customWidth="1"/>
    <col min="30" max="30" width="10.5703125" style="81" bestFit="1" customWidth="1"/>
    <col min="31" max="33" width="9.140625" style="81"/>
    <col min="34" max="38" width="11.570312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795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70" t="s">
        <v>832</v>
      </c>
      <c r="B4" s="62">
        <v>10</v>
      </c>
      <c r="C4" s="62" t="s">
        <v>18</v>
      </c>
      <c r="D4" s="62" t="s">
        <v>36</v>
      </c>
      <c r="E4" s="73">
        <f>F4*0.24</f>
        <v>1440</v>
      </c>
      <c r="F4" s="144">
        <v>6000</v>
      </c>
      <c r="G4" s="62"/>
      <c r="H4" s="62">
        <v>10</v>
      </c>
      <c r="I4" s="73">
        <f>E4</f>
        <v>1440</v>
      </c>
      <c r="J4" s="63"/>
      <c r="K4" s="63"/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3124.4724843764393</v>
      </c>
      <c r="M4" s="66">
        <f>IF(D4="Annual",VLOOKUP(H4,'NG AC'!$E$4:$I$43,4)*AirG!G4,IF(D4="Winter",VLOOKUP(AirG!H4,'NG AC'!$E$3:$I$43,5)*AirG!G4,IF(D4="NA",0,0)))</f>
        <v>0</v>
      </c>
      <c r="N4" s="67">
        <f>(L4/(L4+M4))*E4</f>
        <v>1440</v>
      </c>
      <c r="O4" s="67">
        <f>E4-N4</f>
        <v>0</v>
      </c>
      <c r="P4" s="67">
        <f>(L4/(L4+M4))*I4</f>
        <v>1440</v>
      </c>
      <c r="Q4" s="67">
        <f>I4-P4</f>
        <v>0</v>
      </c>
      <c r="R4" s="68">
        <f>(L4+M4+(PV('NG AC'!$B$1,AirG!H4,AirG!K4)*-1)+AirG!J4)/AirG!E4</f>
        <v>2.1697725585947496</v>
      </c>
      <c r="S4" s="68">
        <f>((L4+M4)/1.1)/I4</f>
        <v>1.9725205078134085</v>
      </c>
      <c r="T4" s="69">
        <f>F4*B4</f>
        <v>60000</v>
      </c>
      <c r="U4" s="68">
        <f>G4*B4</f>
        <v>0</v>
      </c>
      <c r="V4" s="68">
        <f>L4*B4</f>
        <v>31244.724843764394</v>
      </c>
      <c r="W4" s="68">
        <f>M4*B4</f>
        <v>0</v>
      </c>
      <c r="X4" s="67">
        <f>B4*N4</f>
        <v>14400</v>
      </c>
      <c r="Y4" s="67">
        <f>O4*B4</f>
        <v>0</v>
      </c>
      <c r="Z4" s="67">
        <f>B4*P4</f>
        <v>14400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AC'!$B$1,AirG!H4,AirG!K4)*AirG!B4</f>
        <v>0</v>
      </c>
      <c r="AI4" s="67">
        <f>AH4*(L4/(L4+M4))</f>
        <v>0</v>
      </c>
      <c r="AJ4" s="67">
        <f>AH4-AI4</f>
        <v>0</v>
      </c>
      <c r="AK4" s="66">
        <f>B4*F4*H4*'Electric AC'!$BE$1</f>
        <v>45952.090909090904</v>
      </c>
      <c r="AL4" s="67">
        <f>B4*G4*H4*'Electric AC'!$BE$33</f>
        <v>0</v>
      </c>
      <c r="AM4" s="67">
        <f>P4/F4</f>
        <v>0.24</v>
      </c>
      <c r="AN4" s="67" t="e">
        <f>Q4/G4</f>
        <v>#DIV/0!</v>
      </c>
      <c r="AO4" s="82"/>
      <c r="AP4" s="82"/>
      <c r="AQ4" s="82"/>
      <c r="BC4" s="78" t="s">
        <v>12</v>
      </c>
    </row>
    <row r="5" spans="1:55" x14ac:dyDescent="0.25">
      <c r="A5" s="70"/>
      <c r="B5" s="62"/>
      <c r="C5" s="62"/>
      <c r="D5" s="62"/>
      <c r="E5" s="63"/>
      <c r="F5" s="62"/>
      <c r="G5" s="62"/>
      <c r="H5" s="62"/>
      <c r="I5" s="63"/>
      <c r="J5" s="63"/>
      <c r="K5" s="63"/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0</v>
      </c>
      <c r="M5" s="66">
        <f>IF(D5="Annual",VLOOKUP(H5,'NG AC'!$E$4:$I$43,4)*AirG!G5,IF(D5="Winter",VLOOKUP(AirG!H5,'NG AC'!$E$3:$I$43,5)*AirG!G5,IF(D5="NA",0,0)))</f>
        <v>0</v>
      </c>
      <c r="N5" s="67" t="e">
        <f t="shared" ref="N5:N68" si="0">(L5/(L5+M5))*E5</f>
        <v>#DIV/0!</v>
      </c>
      <c r="O5" s="67" t="e">
        <f t="shared" ref="O5:O68" si="1">E5-N5</f>
        <v>#DIV/0!</v>
      </c>
      <c r="P5" s="67" t="e">
        <f t="shared" ref="P5:P68" si="2">(L5/(L5+M5))*I5</f>
        <v>#DIV/0!</v>
      </c>
      <c r="Q5" s="67" t="e">
        <f t="shared" ref="Q5:Q68" si="3">I5-P5</f>
        <v>#DIV/0!</v>
      </c>
      <c r="R5" s="68" t="e">
        <f>(L5+M5+(PV('NG AC'!$B$1,AirG!H5,AirG!K5)*-1)+AirG!J5)/AirG!E5</f>
        <v>#DIV/0!</v>
      </c>
      <c r="S5" s="68" t="e">
        <f t="shared" ref="S5:S68" si="4">((L5+M5)/1.1)/I5</f>
        <v>#DIV/0!</v>
      </c>
      <c r="T5" s="69">
        <f t="shared" ref="T5:T68" si="5">F5*B5</f>
        <v>0</v>
      </c>
      <c r="U5" s="68">
        <f t="shared" ref="U5:U68" si="6">G5*B5</f>
        <v>0</v>
      </c>
      <c r="V5" s="68">
        <f t="shared" ref="V5:V68" si="7">L5*B5</f>
        <v>0</v>
      </c>
      <c r="W5" s="68">
        <f t="shared" ref="W5:W68" si="8">M5*B5</f>
        <v>0</v>
      </c>
      <c r="X5" s="67" t="e">
        <f t="shared" ref="X5:X68" si="9">B5*N5</f>
        <v>#DIV/0!</v>
      </c>
      <c r="Y5" s="67" t="e">
        <f t="shared" ref="Y5:Y68" si="10">O5*B5</f>
        <v>#DIV/0!</v>
      </c>
      <c r="Z5" s="67" t="e">
        <f t="shared" ref="Z5:Z68" si="11">B5*P5</f>
        <v>#DIV/0!</v>
      </c>
      <c r="AA5" s="67" t="e">
        <f t="shared" ref="AA5:AA68" si="12">B5*Q5</f>
        <v>#DIV/0!</v>
      </c>
      <c r="AB5" s="63">
        <v>0</v>
      </c>
      <c r="AC5" s="67" t="e">
        <f t="shared" ref="AC5:AC68" si="13">AB5*(L5/(L5+M5))</f>
        <v>#DIV/0!</v>
      </c>
      <c r="AD5" s="67" t="e">
        <f t="shared" ref="AD5:AD68" si="14">AB5-AC5</f>
        <v>#DIV/0!</v>
      </c>
      <c r="AE5" s="67">
        <f t="shared" ref="AE5:AE68" si="15">J5*B5</f>
        <v>0</v>
      </c>
      <c r="AF5" s="67" t="e">
        <f t="shared" ref="AF5:AF68" si="16">AE5*(L5/(L5+M5))</f>
        <v>#DIV/0!</v>
      </c>
      <c r="AG5" s="67" t="e">
        <f t="shared" ref="AG5:AG68" si="17">AE5-AF5</f>
        <v>#DIV/0!</v>
      </c>
      <c r="AH5" s="66">
        <f>-PV('NG AC'!$B$1,AirG!H5,AirG!K5)*AirG!B5</f>
        <v>0</v>
      </c>
      <c r="AI5" s="67" t="e">
        <f t="shared" ref="AI5:AI68" si="18">AH5*(L5/(L5+M5))</f>
        <v>#DIV/0!</v>
      </c>
      <c r="AJ5" s="67" t="e">
        <f t="shared" ref="AJ5:AJ68" si="19">AH5-AI5</f>
        <v>#DIV/0!</v>
      </c>
      <c r="AK5" s="66">
        <f>B5*F5*H5*'Electric AC'!$BE$1</f>
        <v>0</v>
      </c>
      <c r="AL5" s="67">
        <f>B5*G5*H5*'Electric AC'!$BE$33</f>
        <v>0</v>
      </c>
      <c r="AM5" s="67" t="e">
        <f t="shared" ref="AM5:AN68" si="20">P5/F5</f>
        <v>#DIV/0!</v>
      </c>
      <c r="AN5" s="67" t="e">
        <f t="shared" si="20"/>
        <v>#DIV/0!</v>
      </c>
      <c r="AO5" s="82"/>
      <c r="AP5" s="82"/>
      <c r="AQ5" s="82"/>
      <c r="BC5" s="78" t="s">
        <v>13</v>
      </c>
    </row>
    <row r="6" spans="1:55" x14ac:dyDescent="0.25">
      <c r="A6" s="70"/>
      <c r="B6" s="62"/>
      <c r="C6" s="62"/>
      <c r="D6" s="62"/>
      <c r="E6" s="63"/>
      <c r="F6" s="62"/>
      <c r="G6" s="62"/>
      <c r="H6" s="62"/>
      <c r="I6" s="63"/>
      <c r="J6" s="63"/>
      <c r="K6" s="63"/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0</v>
      </c>
      <c r="M6" s="66">
        <f>IF(D6="Annual",VLOOKUP(H6,'NG AC'!$E$4:$I$43,4)*AirG!G6,IF(D6="Winter",VLOOKUP(AirG!H6,'NG AC'!$E$3:$I$43,5)*AirG!G6,IF(D6="NA",0,0)))</f>
        <v>0</v>
      </c>
      <c r="N6" s="67" t="e">
        <f t="shared" si="0"/>
        <v>#DIV/0!</v>
      </c>
      <c r="O6" s="67" t="e">
        <f t="shared" si="1"/>
        <v>#DIV/0!</v>
      </c>
      <c r="P6" s="67" t="e">
        <f t="shared" si="2"/>
        <v>#DIV/0!</v>
      </c>
      <c r="Q6" s="67" t="e">
        <f t="shared" si="3"/>
        <v>#DIV/0!</v>
      </c>
      <c r="R6" s="68" t="e">
        <f>(L6+M6+(PV('NG AC'!$B$1,AirG!H6,AirG!K6)*-1)+AirG!J6)/AirG!E6</f>
        <v>#DIV/0!</v>
      </c>
      <c r="S6" s="68" t="e">
        <f t="shared" si="4"/>
        <v>#DIV/0!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 t="e">
        <f t="shared" si="9"/>
        <v>#DIV/0!</v>
      </c>
      <c r="Y6" s="67" t="e">
        <f t="shared" si="10"/>
        <v>#DIV/0!</v>
      </c>
      <c r="Z6" s="67" t="e">
        <f t="shared" si="11"/>
        <v>#DIV/0!</v>
      </c>
      <c r="AA6" s="67" t="e">
        <f t="shared" si="12"/>
        <v>#DIV/0!</v>
      </c>
      <c r="AB6" s="63">
        <v>0</v>
      </c>
      <c r="AC6" s="67" t="e">
        <f t="shared" si="13"/>
        <v>#DIV/0!</v>
      </c>
      <c r="AD6" s="67" t="e">
        <f t="shared" si="14"/>
        <v>#DIV/0!</v>
      </c>
      <c r="AE6" s="67">
        <f t="shared" si="15"/>
        <v>0</v>
      </c>
      <c r="AF6" s="67" t="e">
        <f t="shared" si="16"/>
        <v>#DIV/0!</v>
      </c>
      <c r="AG6" s="67" t="e">
        <f t="shared" si="17"/>
        <v>#DIV/0!</v>
      </c>
      <c r="AH6" s="66">
        <f>-PV('NG AC'!$B$1,AirG!H6,AirG!K6)*AirG!B6</f>
        <v>0</v>
      </c>
      <c r="AI6" s="67" t="e">
        <f t="shared" si="18"/>
        <v>#DIV/0!</v>
      </c>
      <c r="AJ6" s="67" t="e">
        <f t="shared" si="19"/>
        <v>#DIV/0!</v>
      </c>
      <c r="AK6" s="66">
        <f>B6*F6*H6*'Electric AC'!$BE$1</f>
        <v>0</v>
      </c>
      <c r="AL6" s="67">
        <f>B6*G6*H6*'Electric AC'!$BE$33</f>
        <v>0</v>
      </c>
      <c r="AM6" s="67" t="e">
        <f t="shared" si="20"/>
        <v>#DIV/0!</v>
      </c>
      <c r="AN6" s="67" t="e">
        <f t="shared" si="20"/>
        <v>#DIV/0!</v>
      </c>
      <c r="AO6" s="82"/>
      <c r="AP6" s="82"/>
      <c r="AQ6" s="82"/>
      <c r="BC6" s="78" t="s">
        <v>14</v>
      </c>
    </row>
    <row r="7" spans="1:55" x14ac:dyDescent="0.25">
      <c r="A7" s="70"/>
      <c r="B7" s="62"/>
      <c r="C7" s="62"/>
      <c r="D7" s="62"/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AC'!$E$4:$I$43,4)*AirG!G7,IF(D7="Winter",VLOOKUP(AirG!H7,'NG AC'!$E$3:$I$43,5)*AirG!G7,IF(D7="NA",0,0)))</f>
        <v>0</v>
      </c>
      <c r="N7" s="67" t="e">
        <f t="shared" si="0"/>
        <v>#DIV/0!</v>
      </c>
      <c r="O7" s="67" t="e">
        <f t="shared" si="1"/>
        <v>#DIV/0!</v>
      </c>
      <c r="P7" s="67" t="e">
        <f t="shared" si="2"/>
        <v>#DIV/0!</v>
      </c>
      <c r="Q7" s="67" t="e">
        <f t="shared" si="3"/>
        <v>#DIV/0!</v>
      </c>
      <c r="R7" s="68" t="e">
        <f>(L7+M7+(PV('NG AC'!$B$1,AirG!H7,AirG!K7)*-1)+AirG!J7)/AirG!E7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 t="e">
        <f t="shared" si="9"/>
        <v>#DIV/0!</v>
      </c>
      <c r="Y7" s="67" t="e">
        <f t="shared" si="10"/>
        <v>#DIV/0!</v>
      </c>
      <c r="Z7" s="67" t="e">
        <f t="shared" si="11"/>
        <v>#DIV/0!</v>
      </c>
      <c r="AA7" s="67" t="e">
        <f t="shared" si="12"/>
        <v>#DIV/0!</v>
      </c>
      <c r="AB7" s="63">
        <v>0</v>
      </c>
      <c r="AC7" s="67" t="e">
        <f t="shared" si="13"/>
        <v>#DIV/0!</v>
      </c>
      <c r="AD7" s="67" t="e">
        <f t="shared" si="14"/>
        <v>#DIV/0!</v>
      </c>
      <c r="AE7" s="67">
        <f t="shared" si="15"/>
        <v>0</v>
      </c>
      <c r="AF7" s="67" t="e">
        <f t="shared" si="16"/>
        <v>#DIV/0!</v>
      </c>
      <c r="AG7" s="67" t="e">
        <f t="shared" si="17"/>
        <v>#DIV/0!</v>
      </c>
      <c r="AH7" s="66">
        <f>-PV('NG AC'!$B$1,AirG!H7,AirG!K7)*AirG!B7</f>
        <v>0</v>
      </c>
      <c r="AI7" s="67" t="e">
        <f t="shared" si="18"/>
        <v>#DIV/0!</v>
      </c>
      <c r="AJ7" s="67" t="e">
        <f t="shared" si="19"/>
        <v>#DIV/0!</v>
      </c>
      <c r="AK7" s="66">
        <f>B7*F7*H7*'Electric AC'!$BE$1</f>
        <v>0</v>
      </c>
      <c r="AL7" s="67">
        <f>B7*G7*H7*'Electric AC'!$BE$33</f>
        <v>0</v>
      </c>
      <c r="AM7" s="67" t="e">
        <f t="shared" si="20"/>
        <v>#DIV/0!</v>
      </c>
      <c r="AN7" s="67" t="e">
        <f t="shared" si="20"/>
        <v>#DIV/0!</v>
      </c>
      <c r="AO7" s="82"/>
      <c r="AP7" s="82"/>
      <c r="AQ7" s="82"/>
      <c r="BC7" s="78" t="s">
        <v>15</v>
      </c>
    </row>
    <row r="8" spans="1:55" x14ac:dyDescent="0.25">
      <c r="A8" s="70"/>
      <c r="B8" s="62"/>
      <c r="C8" s="62"/>
      <c r="D8" s="62"/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AC'!$E$4:$I$43,4)*AirG!G8,IF(D8="Winter",VLOOKUP(AirG!H8,'NG AC'!$E$3:$I$43,5)*AirG!G8,IF(D8="NA",0,0)))</f>
        <v>0</v>
      </c>
      <c r="N8" s="67" t="e">
        <f t="shared" si="0"/>
        <v>#DIV/0!</v>
      </c>
      <c r="O8" s="67" t="e">
        <f t="shared" si="1"/>
        <v>#DIV/0!</v>
      </c>
      <c r="P8" s="67" t="e">
        <f t="shared" si="2"/>
        <v>#DIV/0!</v>
      </c>
      <c r="Q8" s="67" t="e">
        <f t="shared" si="3"/>
        <v>#DIV/0!</v>
      </c>
      <c r="R8" s="68" t="e">
        <f>(L8+M8+(PV('NG AC'!$B$1,AirG!H8,AirG!K8)*-1)+AirG!J8)/AirG!E8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 t="e">
        <f t="shared" si="9"/>
        <v>#DIV/0!</v>
      </c>
      <c r="Y8" s="67" t="e">
        <f t="shared" si="10"/>
        <v>#DIV/0!</v>
      </c>
      <c r="Z8" s="67" t="e">
        <f t="shared" si="11"/>
        <v>#DIV/0!</v>
      </c>
      <c r="AA8" s="67" t="e">
        <f t="shared" si="12"/>
        <v>#DIV/0!</v>
      </c>
      <c r="AB8" s="63">
        <v>0</v>
      </c>
      <c r="AC8" s="67" t="e">
        <f t="shared" si="13"/>
        <v>#DIV/0!</v>
      </c>
      <c r="AD8" s="67" t="e">
        <f t="shared" si="14"/>
        <v>#DIV/0!</v>
      </c>
      <c r="AE8" s="67">
        <f t="shared" si="15"/>
        <v>0</v>
      </c>
      <c r="AF8" s="67" t="e">
        <f t="shared" si="16"/>
        <v>#DIV/0!</v>
      </c>
      <c r="AG8" s="67" t="e">
        <f t="shared" si="17"/>
        <v>#DIV/0!</v>
      </c>
      <c r="AH8" s="66">
        <f>-PV('NG AC'!$B$1,AirG!H8,AirG!K8)*AirG!B8</f>
        <v>0</v>
      </c>
      <c r="AI8" s="67" t="e">
        <f t="shared" si="18"/>
        <v>#DIV/0!</v>
      </c>
      <c r="AJ8" s="67" t="e">
        <f t="shared" si="19"/>
        <v>#DIV/0!</v>
      </c>
      <c r="AK8" s="66">
        <f>B8*F8*H8*'Electric AC'!$BE$1</f>
        <v>0</v>
      </c>
      <c r="AL8" s="67">
        <f>B8*G8*H8*'Electric AC'!$BE$33</f>
        <v>0</v>
      </c>
      <c r="AM8" s="67" t="e">
        <f t="shared" si="20"/>
        <v>#DIV/0!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62"/>
      <c r="B9" s="62"/>
      <c r="C9" s="62"/>
      <c r="D9" s="62"/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AC'!$E$4:$I$43,4)*AirG!G9,IF(D9="Winter",VLOOKUP(AirG!H9,'NG AC'!$E$3:$I$43,5)*AirG!G9,IF(D9="NA",0,0)))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AC'!$B$1,AirG!H9,AirG!K9)*-1)+AirG!J9)/AirG!E9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>
        <v>0</v>
      </c>
      <c r="AC9" s="67" t="e">
        <f t="shared" si="13"/>
        <v>#DIV/0!</v>
      </c>
      <c r="AD9" s="67" t="e">
        <f t="shared" si="14"/>
        <v>#DIV/0!</v>
      </c>
      <c r="AE9" s="67">
        <f t="shared" si="15"/>
        <v>0</v>
      </c>
      <c r="AF9" s="67" t="e">
        <f t="shared" si="16"/>
        <v>#DIV/0!</v>
      </c>
      <c r="AG9" s="67" t="e">
        <f t="shared" si="17"/>
        <v>#DIV/0!</v>
      </c>
      <c r="AH9" s="66">
        <f>-PV('NG AC'!$B$1,AirG!H9,AirG!K9)*AirG!B9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62"/>
      <c r="B10" s="62"/>
      <c r="C10" s="62"/>
      <c r="D10" s="62"/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AC'!$E$4:$I$43,4)*AirG!G10,IF(D10="Winter",VLOOKUP(AirG!H10,'NG AC'!$E$3:$I$43,5)*AirG!G10,IF(D10="NA",0,0)))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AC'!$B$1,AirG!H10,AirG!K10)*-1)+AirG!J10)/AirG!E10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>
        <v>0</v>
      </c>
      <c r="AC10" s="67" t="e">
        <f t="shared" si="13"/>
        <v>#DIV/0!</v>
      </c>
      <c r="AD10" s="67" t="e">
        <f t="shared" si="14"/>
        <v>#DIV/0!</v>
      </c>
      <c r="AE10" s="67">
        <f t="shared" si="15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AC'!$B$1,AirG!H10,AirG!K10)*AirG!B10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>P10/F10</f>
        <v>#DIV/0!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/>
      <c r="B11" s="62"/>
      <c r="C11" s="62"/>
      <c r="D11" s="62"/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AC'!$E$4:$I$43,4)*AirG!G11,IF(D11="Winter",VLOOKUP(AirG!H11,'NG AC'!$E$3:$I$43,5)*AirG!G11,IF(D11="NA",0,0)))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AC'!$B$1,AirG!H11,AirG!K11)*-1)+AirG!J11)/AirG!E11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>
        <v>0</v>
      </c>
      <c r="AC11" s="67" t="e">
        <f t="shared" si="13"/>
        <v>#DIV/0!</v>
      </c>
      <c r="AD11" s="67" t="e">
        <f t="shared" si="14"/>
        <v>#DIV/0!</v>
      </c>
      <c r="AE11" s="67">
        <f t="shared" si="15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AC'!$B$1,AirG!H11,AirG!K11)*AirG!B11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/>
      <c r="B12" s="62"/>
      <c r="C12" s="62"/>
      <c r="D12" s="62"/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AC'!$E$4:$I$43,4)*AirG!G12,IF(D12="Winter",VLOOKUP(AirG!H12,'NG AC'!$E$3:$I$43,5)*AirG!G12,IF(D12="NA",0,0)))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AC'!$B$1,AirG!H12,AirG!K12)*-1)+AirG!J12)/AirG!E12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>
        <v>0</v>
      </c>
      <c r="AC12" s="67" t="e">
        <f t="shared" si="13"/>
        <v>#DIV/0!</v>
      </c>
      <c r="AD12" s="67" t="e">
        <f t="shared" si="14"/>
        <v>#DIV/0!</v>
      </c>
      <c r="AE12" s="67">
        <f t="shared" si="15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AC'!$B$1,AirG!H12,AirG!K12)*AirG!B12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0"/>
        <v>#DIV/0!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62"/>
      <c r="B13" s="62"/>
      <c r="C13" s="62"/>
      <c r="D13" s="62"/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AC'!$E$4:$I$43,4)*AirG!G13,IF(D13="Winter",VLOOKUP(AirG!H13,'NG AC'!$E$3:$I$43,5)*AirG!G13,IF(D13="NA",0,0)))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AC'!$B$1,AirG!H13,AirG!K13)*-1)+AirG!J13)/AirG!E13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>
        <v>0</v>
      </c>
      <c r="AC13" s="67" t="e">
        <f t="shared" si="13"/>
        <v>#DIV/0!</v>
      </c>
      <c r="AD13" s="67" t="e">
        <f t="shared" si="14"/>
        <v>#DIV/0!</v>
      </c>
      <c r="AE13" s="67">
        <f t="shared" si="15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AC'!$B$1,AirG!H13,AirG!K13)*AirG!B13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62"/>
      <c r="B14" s="62"/>
      <c r="C14" s="62"/>
      <c r="D14" s="62"/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AC'!$E$4:$I$43,4)*AirG!G14,IF(D14="Winter",VLOOKUP(AirG!H14,'NG AC'!$E$3:$I$43,5)*AirG!G14,IF(D14="NA",0,0)))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AC'!$B$1,AirG!H14,AirG!K14)*-1)+AirG!J14)/AirG!E14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>
        <v>0</v>
      </c>
      <c r="AC14" s="67" t="e">
        <f t="shared" si="13"/>
        <v>#DIV/0!</v>
      </c>
      <c r="AD14" s="67" t="e">
        <f t="shared" si="14"/>
        <v>#DIV/0!</v>
      </c>
      <c r="AE14" s="67">
        <f t="shared" si="15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AC'!$B$1,AirG!H14,AirG!K14)*AirG!B14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0"/>
        <v>#DIV/0!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62"/>
      <c r="B15" s="62"/>
      <c r="C15" s="62"/>
      <c r="D15" s="62"/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AC'!$E$4:$I$43,4)*AirG!G15,IF(D15="Winter",VLOOKUP(AirG!H15,'NG AC'!$E$3:$I$43,5)*AirG!G15,IF(D15="NA",0,0)))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AC'!$B$1,AirG!H15,AirG!K15)*-1)+AirG!J15)/AirG!E15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>
        <v>0</v>
      </c>
      <c r="AC15" s="67" t="e">
        <f t="shared" si="13"/>
        <v>#DIV/0!</v>
      </c>
      <c r="AD15" s="67" t="e">
        <f t="shared" si="14"/>
        <v>#DIV/0!</v>
      </c>
      <c r="AE15" s="67">
        <f t="shared" si="15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AC'!$B$1,AirG!H15,AirG!K15)*AirG!B15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62"/>
      <c r="B16" s="62"/>
      <c r="C16" s="62"/>
      <c r="D16" s="62"/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AC'!$E$4:$I$43,4)*AirG!G16,IF(D16="Winter",VLOOKUP(AirG!H16,'NG AC'!$E$3:$I$43,5)*AirG!G16,IF(D16="NA",0,0)))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AC'!$B$1,AirG!H16,AirG!K16)*-1)+AirG!J16)/AirG!E16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>
        <v>0</v>
      </c>
      <c r="AC16" s="67" t="e">
        <f t="shared" si="13"/>
        <v>#DIV/0!</v>
      </c>
      <c r="AD16" s="67" t="e">
        <f t="shared" si="14"/>
        <v>#DIV/0!</v>
      </c>
      <c r="AE16" s="67">
        <f t="shared" si="15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AC'!$B$1,AirG!H16,AirG!K16)*AirG!B16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0"/>
        <v>#DIV/0!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62"/>
      <c r="B17" s="62"/>
      <c r="C17" s="62"/>
      <c r="D17" s="62"/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AC'!$E$4:$I$43,4)*AirG!G17,IF(D17="Winter",VLOOKUP(AirG!H17,'NG AC'!$E$3:$I$43,5)*AirG!G17,IF(D17="NA",0,0)))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AC'!$B$1,AirG!H17,AirG!K17)*-1)+AirG!J17)/AirG!E17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>
        <v>0</v>
      </c>
      <c r="AC17" s="67" t="e">
        <f t="shared" si="13"/>
        <v>#DIV/0!</v>
      </c>
      <c r="AD17" s="67" t="e">
        <f t="shared" si="14"/>
        <v>#DIV/0!</v>
      </c>
      <c r="AE17" s="67">
        <f t="shared" si="15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AC'!$B$1,AirG!H17,AirG!K17)*AirG!B17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62"/>
      <c r="B18" s="62"/>
      <c r="C18" s="62"/>
      <c r="D18" s="62"/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AC'!$E$4:$I$43,4)*AirG!G18,IF(D18="Winter",VLOOKUP(AirG!H18,'NG AC'!$E$3:$I$43,5)*AirG!G18,IF(D18="NA",0,0)))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AC'!$B$1,AirG!H18,AirG!K18)*-1)+AirG!J18)/AirG!E18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v>0</v>
      </c>
      <c r="AC18" s="67" t="e">
        <f t="shared" si="13"/>
        <v>#DIV/0!</v>
      </c>
      <c r="AD18" s="67" t="e">
        <f t="shared" si="14"/>
        <v>#DIV/0!</v>
      </c>
      <c r="AE18" s="67">
        <f t="shared" si="15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AC'!$B$1,AirG!H18,AirG!K18)*AirG!B18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0"/>
        <v>#DIV/0!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/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AC'!$E$4:$I$43,4)*AirG!G19,IF(D19="Winter",VLOOKUP(AirG!H19,'NG AC'!$E$3:$I$43,5)*AirG!G19,IF(D19="NA",0,0)))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AC'!$B$1,AirG!H19,AirG!K19)*-1)+AirG!J19)/AirG!E19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3"/>
        <v>#DIV/0!</v>
      </c>
      <c r="AD19" s="67" t="e">
        <f t="shared" si="14"/>
        <v>#DIV/0!</v>
      </c>
      <c r="AE19" s="67">
        <f t="shared" si="15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AC'!$B$1,AirG!H19,AirG!K19)*AirG!B19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/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AC'!$E$4:$I$43,4)*AirG!G20,IF(D20="Winter",VLOOKUP(AirG!H20,'NG AC'!$E$3:$I$43,5)*AirG!G20,IF(D20="NA",0,0)))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AC'!$B$1,AirG!H20,AirG!K20)*-1)+AirG!J20)/AirG!E20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3"/>
        <v>#DIV/0!</v>
      </c>
      <c r="AD20" s="67" t="e">
        <f t="shared" si="14"/>
        <v>#DIV/0!</v>
      </c>
      <c r="AE20" s="67">
        <f t="shared" si="15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AC'!$B$1,AirG!H20,AirG!K20)*AirG!B20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/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AC'!$E$4:$I$43,4)*AirG!G21,IF(D21="Winter",VLOOKUP(AirG!H21,'NG AC'!$E$3:$I$43,5)*AirG!G21,IF(D21="NA",0,0)))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AC'!$B$1,AirG!H21,AirG!K21)*-1)+AirG!J21)/AirG!E21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3"/>
        <v>#DIV/0!</v>
      </c>
      <c r="AD21" s="67" t="e">
        <f t="shared" si="14"/>
        <v>#DIV/0!</v>
      </c>
      <c r="AE21" s="67">
        <f t="shared" si="15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AC'!$B$1,AirG!H21,AirG!K21)*AirG!B21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/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AC'!$E$4:$I$43,4)*AirG!G22,IF(D22="Winter",VLOOKUP(AirG!H22,'NG AC'!$E$3:$I$43,5)*AirG!G22,IF(D22="NA",0,0)))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AC'!$B$1,AirG!H22,AirG!K22)*-1)+AirG!J22)/AirG!E22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3"/>
        <v>#DIV/0!</v>
      </c>
      <c r="AD22" s="67" t="e">
        <f t="shared" si="14"/>
        <v>#DIV/0!</v>
      </c>
      <c r="AE22" s="67">
        <f t="shared" si="15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AC'!$B$1,AirG!H22,AirG!K22)*AirG!B22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/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AC'!$E$4:$I$43,4)*AirG!G23,IF(D23="Winter",VLOOKUP(AirG!H23,'NG AC'!$E$3:$I$43,5)*AirG!G23,IF(D23="NA",0,0)))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AC'!$B$1,AirG!H23,AirG!K23)*-1)+AirG!J23)/AirG!E23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3"/>
        <v>#DIV/0!</v>
      </c>
      <c r="AD23" s="67" t="e">
        <f t="shared" si="14"/>
        <v>#DIV/0!</v>
      </c>
      <c r="AE23" s="67">
        <f t="shared" si="15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AC'!$B$1,AirG!H23,AirG!K23)*AirG!B23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62"/>
      <c r="B24" s="62"/>
      <c r="C24" s="62"/>
      <c r="D24" s="62"/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AC'!$E$4:$I$43,4)*AirG!G24,IF(D24="Winter",VLOOKUP(AirG!H24,'NG AC'!$E$3:$I$43,5)*AirG!G24,IF(D24="NA",0,0)))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AC'!$B$1,AirG!H24,AirG!K24)*-1)+AirG!J24)/AirG!E24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3"/>
        <v>#DIV/0!</v>
      </c>
      <c r="AD24" s="67" t="e">
        <f t="shared" si="14"/>
        <v>#DIV/0!</v>
      </c>
      <c r="AE24" s="67">
        <f t="shared" si="15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AC'!$B$1,AirG!H24,AirG!K24)*AirG!B24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/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AC'!$E$4:$I$43,4)*AirG!G25,IF(D25="Winter",VLOOKUP(AirG!H25,'NG AC'!$E$3:$I$43,5)*AirG!G25,IF(D25="NA",0,0)))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AC'!$B$1,AirG!H25,AirG!K25)*-1)+AirG!J25)/AirG!E25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3"/>
        <v>#DIV/0!</v>
      </c>
      <c r="AD25" s="67" t="e">
        <f t="shared" si="14"/>
        <v>#DIV/0!</v>
      </c>
      <c r="AE25" s="67">
        <f t="shared" si="15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AC'!$B$1,AirG!H25,AirG!K25)*AirG!B25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/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AC'!$E$4:$I$43,4)*AirG!G26,IF(D26="Winter",VLOOKUP(AirG!H26,'NG AC'!$E$3:$I$43,5)*AirG!G26,IF(D26="NA",0,0)))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AC'!$B$1,AirG!H26,AirG!K26)*-1)+AirG!J26)/AirG!E26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3"/>
        <v>#DIV/0!</v>
      </c>
      <c r="AD26" s="67" t="e">
        <f t="shared" si="14"/>
        <v>#DIV/0!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AC'!$B$1,AirG!H26,AirG!K26)*AirG!B26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/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AC'!$E$4:$I$43,4)*AirG!G27,IF(D27="Winter",VLOOKUP(AirG!H27,'NG AC'!$E$3:$I$43,5)*AirG!G27,IF(D27="NA",0,0)))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AC'!$B$1,AirG!H27,AirG!K27)*-1)+AirG!J27)/AirG!E27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3"/>
        <v>#DIV/0!</v>
      </c>
      <c r="AD27" s="67" t="e">
        <f t="shared" si="14"/>
        <v>#DIV/0!</v>
      </c>
      <c r="AE27" s="67">
        <f t="shared" si="15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AC'!$B$1,AirG!H27,AirG!K27)*AirG!B27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/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AC'!$E$4:$I$43,4)*AirG!G28,IF(D28="Winter",VLOOKUP(AirG!H28,'NG AC'!$E$3:$I$43,5)*AirG!G28,IF(D28="NA",0,0)))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AC'!$B$1,AirG!H28,AirG!K28)*-1)+AirG!J28)/AirG!E28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3"/>
        <v>#DIV/0!</v>
      </c>
      <c r="AD28" s="67" t="e">
        <f t="shared" si="14"/>
        <v>#DIV/0!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AC'!$B$1,AirG!H28,AirG!K28)*AirG!B28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/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AC'!$E$4:$I$43,4)*AirG!G29,IF(D29="Winter",VLOOKUP(AirG!H29,'NG AC'!$E$3:$I$43,5)*AirG!G29,IF(D29="NA",0,0)))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AC'!$B$1,AirG!H29,AirG!K29)*-1)+AirG!J29)/AirG!E29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3"/>
        <v>#DIV/0!</v>
      </c>
      <c r="AD29" s="67" t="e">
        <f t="shared" si="14"/>
        <v>#DIV/0!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AC'!$B$1,AirG!H29,AirG!K29)*AirG!B29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/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AC'!$E$4:$I$43,4)*AirG!G30,IF(D30="Winter",VLOOKUP(AirG!H30,'NG AC'!$E$3:$I$43,5)*AirG!G30,IF(D30="NA",0,0)))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AC'!$B$1,AirG!H30,AirG!K30)*-1)+AirG!J30)/AirG!E30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3"/>
        <v>#DIV/0!</v>
      </c>
      <c r="AD30" s="67" t="e">
        <f t="shared" si="14"/>
        <v>#DIV/0!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AC'!$B$1,AirG!H30,AirG!K30)*AirG!B30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/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AC'!$E$4:$I$43,4)*AirG!G31,IF(D31="Winter",VLOOKUP(AirG!H31,'NG AC'!$E$3:$I$43,5)*AirG!G31,IF(D31="NA",0,0)))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AC'!$B$1,AirG!H31,AirG!K31)*-1)+AirG!J31)/AirG!E31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3"/>
        <v>#DIV/0!</v>
      </c>
      <c r="AD31" s="67" t="e">
        <f t="shared" si="14"/>
        <v>#DIV/0!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AC'!$B$1,AirG!H31,AirG!K31)*AirG!B31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/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AC'!$E$4:$I$43,4)*AirG!G32,IF(D32="Winter",VLOOKUP(AirG!H32,'NG AC'!$E$3:$I$43,5)*AirG!G32,IF(D32="NA",0,0)))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AC'!$B$1,AirG!H32,AirG!K32)*-1)+AirG!J32)/AirG!E32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3"/>
        <v>#DIV/0!</v>
      </c>
      <c r="AD32" s="67" t="e">
        <f t="shared" si="14"/>
        <v>#DIV/0!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AC'!$B$1,AirG!H32,AirG!K32)*AirG!B32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/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AC'!$E$4:$I$43,4)*AirG!G33,IF(D33="Winter",VLOOKUP(AirG!H33,'NG AC'!$E$3:$I$43,5)*AirG!G33,IF(D33="NA",0,0)))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AC'!$B$1,AirG!H33,AirG!K33)*-1)+AirG!J33)/AirG!E33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3"/>
        <v>#DIV/0!</v>
      </c>
      <c r="AD33" s="67" t="e">
        <f t="shared" si="14"/>
        <v>#DIV/0!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AC'!$B$1,AirG!H33,AirG!K33)*AirG!B33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/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AC'!$E$4:$I$43,4)*AirG!G34,IF(D34="Winter",VLOOKUP(AirG!H34,'NG AC'!$E$3:$I$43,5)*AirG!G34,IF(D34="NA",0,0)))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AC'!$B$1,AirG!H34,AirG!K34)*-1)+AirG!J34)/AirG!E34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3"/>
        <v>#DIV/0!</v>
      </c>
      <c r="AD34" s="67" t="e">
        <f t="shared" si="14"/>
        <v>#DIV/0!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AC'!$B$1,AirG!H34,AirG!K34)*AirG!B34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/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AC'!$E$4:$I$43,4)*AirG!G35,IF(D35="Winter",VLOOKUP(AirG!H35,'NG AC'!$E$3:$I$43,5)*AirG!G35,IF(D35="NA",0,0)))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AC'!$B$1,AirG!H35,AirG!K35)*-1)+AirG!J35)/AirG!E35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3"/>
        <v>#DIV/0!</v>
      </c>
      <c r="AD35" s="67" t="e">
        <f t="shared" si="14"/>
        <v>#DIV/0!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AC'!$B$1,AirG!H35,AirG!K35)*AirG!B35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/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AC'!$E$4:$I$43,4)*AirG!G36,IF(D36="Winter",VLOOKUP(AirG!H36,'NG AC'!$E$3:$I$43,5)*AirG!G36,IF(D36="NA",0,0)))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AC'!$B$1,AirG!H36,AirG!K36)*-1)+AirG!J36)/AirG!E36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AC'!$B$1,AirG!H36,AirG!K36)*AirG!B36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/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AC'!$E$4:$I$43,4)*AirG!G37,IF(D37="Winter",VLOOKUP(AirG!H37,'NG AC'!$E$3:$I$43,5)*AirG!G37,IF(D37="NA",0,0)))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AC'!$B$1,AirG!H37,AirG!K37)*-1)+AirG!J37)/AirG!E37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3"/>
        <v>#DIV/0!</v>
      </c>
      <c r="AD37" s="67" t="e">
        <f t="shared" si="14"/>
        <v>#DIV/0!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AC'!$B$1,AirG!H37,AirG!K37)*AirG!B37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/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AC'!$E$4:$I$43,4)*AirG!G38,IF(D38="Winter",VLOOKUP(AirG!H38,'NG AC'!$E$3:$I$43,5)*AirG!G38,IF(D38="NA",0,0)))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AC'!$B$1,AirG!H38,AirG!K38)*-1)+AirG!J38)/AirG!E38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3"/>
        <v>#DIV/0!</v>
      </c>
      <c r="AD38" s="67" t="e">
        <f t="shared" si="14"/>
        <v>#DIV/0!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AC'!$B$1,AirG!H38,AirG!K38)*AirG!B38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/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AC'!$E$4:$I$43,4)*AirG!G39,IF(D39="Winter",VLOOKUP(AirG!H39,'NG AC'!$E$3:$I$43,5)*AirG!G39,IF(D39="NA",0,0)))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AC'!$B$1,AirG!H39,AirG!K39)*-1)+AirG!J39)/AirG!E39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3"/>
        <v>#DIV/0!</v>
      </c>
      <c r="AD39" s="67" t="e">
        <f t="shared" si="14"/>
        <v>#DIV/0!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AC'!$B$1,AirG!H39,AirG!K39)*AirG!B39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/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AC'!$E$4:$I$43,4)*AirG!G40,IF(D40="Winter",VLOOKUP(AirG!H40,'NG AC'!$E$3:$I$43,5)*AirG!G40,IF(D40="NA",0,0)))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AC'!$B$1,AirG!H40,AirG!K40)*-1)+AirG!J40)/AirG!E40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3"/>
        <v>#DIV/0!</v>
      </c>
      <c r="AD40" s="67" t="e">
        <f t="shared" si="14"/>
        <v>#DIV/0!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AC'!$B$1,AirG!H40,AirG!K40)*AirG!B40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/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AC'!$E$4:$I$43,4)*AirG!G41,IF(D41="Winter",VLOOKUP(AirG!H41,'NG AC'!$E$3:$I$43,5)*AirG!G41,IF(D41="NA",0,0)))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AC'!$B$1,AirG!H41,AirG!K41)*-1)+AirG!J41)/AirG!E41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AC'!$B$1,AirG!H41,AirG!K41)*AirG!B41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/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AC'!$E$4:$I$43,4)*AirG!G42,IF(D42="Winter",VLOOKUP(AirG!H42,'NG AC'!$E$3:$I$43,5)*AirG!G42,IF(D42="NA",0,0)))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AC'!$B$1,AirG!H42,AirG!K42)*-1)+AirG!J42)/AirG!E42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3"/>
        <v>#DIV/0!</v>
      </c>
      <c r="AD42" s="67" t="e">
        <f t="shared" si="14"/>
        <v>#DIV/0!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AC'!$B$1,AirG!H42,AirG!K42)*AirG!B42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/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AC'!$E$4:$I$43,4)*AirG!G43,IF(D43="Winter",VLOOKUP(AirG!H43,'NG AC'!$E$3:$I$43,5)*AirG!G43,IF(D43="NA",0,0)))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AC'!$B$1,AirG!H43,AirG!K43)*-1)+AirG!J43)/AirG!E43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3"/>
        <v>#DIV/0!</v>
      </c>
      <c r="AD43" s="67" t="e">
        <f t="shared" si="14"/>
        <v>#DIV/0!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AC'!$B$1,AirG!H43,AirG!K43)*AirG!B43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/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AC'!$E$4:$I$43,4)*AirG!G44,IF(D44="Winter",VLOOKUP(AirG!H44,'NG AC'!$E$3:$I$43,5)*AirG!G44,IF(D44="NA",0,0)))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AC'!$B$1,AirG!H44,AirG!K44)*-1)+AirG!J44)/AirG!E44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AC'!$B$1,AirG!H44,AirG!K44)*AirG!B44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/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AC'!$E$4:$I$43,4)*AirG!G45,IF(D45="Winter",VLOOKUP(AirG!H45,'NG AC'!$E$3:$I$43,5)*AirG!G45,IF(D45="NA",0,0)))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AC'!$B$1,AirG!H45,AirG!K45)*-1)+AirG!J45)/AirG!E45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3"/>
        <v>#DIV/0!</v>
      </c>
      <c r="AD45" s="67" t="e">
        <f t="shared" si="14"/>
        <v>#DIV/0!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AC'!$B$1,AirG!H45,AirG!K45)*AirG!B45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/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AC'!$E$4:$I$43,4)*AirG!G46,IF(D46="Winter",VLOOKUP(AirG!H46,'NG AC'!$E$3:$I$43,5)*AirG!G46,IF(D46="NA",0,0)))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AC'!$B$1,AirG!H46,AirG!K46)*-1)+AirG!J46)/AirG!E46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3"/>
        <v>#DIV/0!</v>
      </c>
      <c r="AD46" s="67" t="e">
        <f t="shared" si="14"/>
        <v>#DIV/0!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AC'!$B$1,AirG!H46,AirG!K46)*AirG!B46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/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AC'!$E$4:$I$43,4)*AirG!G47,IF(D47="Winter",VLOOKUP(AirG!H47,'NG AC'!$E$3:$I$43,5)*AirG!G47,IF(D47="NA",0,0)))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AC'!$B$1,AirG!H47,AirG!K47)*-1)+AirG!J47)/AirG!E47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3"/>
        <v>#DIV/0!</v>
      </c>
      <c r="AD47" s="67" t="e">
        <f t="shared" si="14"/>
        <v>#DIV/0!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AC'!$B$1,AirG!H47,AirG!K47)*AirG!B47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/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AC'!$E$4:$I$43,4)*AirG!G48,IF(D48="Winter",VLOOKUP(AirG!H48,'NG AC'!$E$3:$I$43,5)*AirG!G48,IF(D48="NA",0,0)))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AC'!$B$1,AirG!H48,AirG!K48)*-1)+AirG!J48)/AirG!E48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AC'!$B$1,AirG!H48,AirG!K48)*AirG!B48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/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AC'!$E$4:$I$43,4)*AirG!G49,IF(D49="Winter",VLOOKUP(AirG!H49,'NG AC'!$E$3:$I$43,5)*AirG!G49,IF(D49="NA",0,0)))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AC'!$B$1,AirG!H49,AirG!K49)*-1)+AirG!J49)/AirG!E49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3"/>
        <v>#DIV/0!</v>
      </c>
      <c r="AD49" s="67" t="e">
        <f t="shared" si="14"/>
        <v>#DIV/0!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AC'!$B$1,AirG!H49,AirG!K49)*AirG!B49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/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AC'!$E$4:$I$43,4)*AirG!G50,IF(D50="Winter",VLOOKUP(AirG!H50,'NG AC'!$E$3:$I$43,5)*AirG!G50,IF(D50="NA",0,0)))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AC'!$B$1,AirG!H50,AirG!K50)*-1)+AirG!J50)/AirG!E50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AC'!$B$1,AirG!H50,AirG!K50)*AirG!B50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/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AC'!$E$4:$I$43,4)*AirG!G51,IF(D51="Winter",VLOOKUP(AirG!H51,'NG AC'!$E$3:$I$43,5)*AirG!G51,IF(D51="NA",0,0)))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AC'!$B$1,AirG!H51,AirG!K51)*-1)+AirG!J51)/AirG!E51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AC'!$B$1,AirG!H51,AirG!K51)*AirG!B51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/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AC'!$E$4:$I$43,4)*AirG!G52,IF(D52="Winter",VLOOKUP(AirG!H52,'NG AC'!$E$3:$I$43,5)*AirG!G52,IF(D52="NA",0,0)))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AC'!$B$1,AirG!H52,AirG!K52)*-1)+AirG!J52)/AirG!E52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3"/>
        <v>#DIV/0!</v>
      </c>
      <c r="AD52" s="67" t="e">
        <f t="shared" si="14"/>
        <v>#DIV/0!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AC'!$B$1,AirG!H52,AirG!K52)*AirG!B52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/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AC'!$E$4:$I$43,4)*AirG!G53,IF(D53="Winter",VLOOKUP(AirG!H53,'NG AC'!$E$3:$I$43,5)*AirG!G53,IF(D53="NA",0,0)))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AC'!$B$1,AirG!H53,AirG!K53)*-1)+AirG!J53)/AirG!E53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3"/>
        <v>#DIV/0!</v>
      </c>
      <c r="AD53" s="67" t="e">
        <f t="shared" si="14"/>
        <v>#DIV/0!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AC'!$B$1,AirG!H53,AirG!K53)*AirG!B53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/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AC'!$E$4:$I$43,4)*AirG!G54,IF(D54="Winter",VLOOKUP(AirG!H54,'NG AC'!$E$3:$I$43,5)*AirG!G54,IF(D54="NA",0,0)))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AC'!$B$1,AirG!H54,AirG!K54)*-1)+AirG!J54)/AirG!E54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AC'!$B$1,AirG!H54,AirG!K54)*AirG!B54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/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AC'!$E$4:$I$43,4)*AirG!G55,IF(D55="Winter",VLOOKUP(AirG!H55,'NG AC'!$E$3:$I$43,5)*AirG!G55,IF(D55="NA",0,0)))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AC'!$B$1,AirG!H55,AirG!K55)*-1)+AirG!J55)/AirG!E55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3"/>
        <v>#DIV/0!</v>
      </c>
      <c r="AD55" s="67" t="e">
        <f t="shared" si="14"/>
        <v>#DIV/0!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AC'!$B$1,AirG!H55,AirG!K55)*AirG!B55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/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AC'!$E$4:$I$43,4)*AirG!G56,IF(D56="Winter",VLOOKUP(AirG!H56,'NG AC'!$E$3:$I$43,5)*AirG!G56,IF(D56="NA",0,0)))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AC'!$B$1,AirG!H56,AirG!K56)*-1)+AirG!J56)/AirG!E56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AC'!$B$1,AirG!H56,AirG!K56)*AirG!B56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/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AC'!$E$4:$I$43,4)*AirG!G57,IF(D57="Winter",VLOOKUP(AirG!H57,'NG AC'!$E$3:$I$43,5)*AirG!G57,IF(D57="NA",0,0)))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AC'!$B$1,AirG!H57,AirG!K57)*-1)+AirG!J57)/AirG!E57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3"/>
        <v>#DIV/0!</v>
      </c>
      <c r="AD57" s="67" t="e">
        <f t="shared" si="14"/>
        <v>#DIV/0!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AC'!$B$1,AirG!H57,AirG!K57)*AirG!B57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/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AC'!$E$4:$I$43,4)*AirG!G58,IF(D58="Winter",VLOOKUP(AirG!H58,'NG AC'!$E$3:$I$43,5)*AirG!G58,IF(D58="NA",0,0)))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AC'!$B$1,AirG!H58,AirG!K58)*-1)+AirG!J58)/AirG!E58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3"/>
        <v>#DIV/0!</v>
      </c>
      <c r="AD58" s="67" t="e">
        <f t="shared" si="14"/>
        <v>#DIV/0!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AC'!$B$1,AirG!H58,AirG!K58)*AirG!B58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/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AC'!$E$4:$I$43,4)*AirG!G59,IF(D59="Winter",VLOOKUP(AirG!H59,'NG AC'!$E$3:$I$43,5)*AirG!G59,IF(D59="NA",0,0)))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AC'!$B$1,AirG!H59,AirG!K59)*-1)+AirG!J59)/AirG!E59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AC'!$B$1,AirG!H59,AirG!K59)*AirG!B59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/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AC'!$E$4:$I$43,4)*AirG!G60,IF(D60="Winter",VLOOKUP(AirG!H60,'NG AC'!$E$3:$I$43,5)*AirG!G60,IF(D60="NA",0,0)))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AC'!$B$1,AirG!H60,AirG!K60)*-1)+AirG!J60)/AirG!E60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AC'!$B$1,AirG!H60,AirG!K60)*AirG!B60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/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AC'!$E$4:$I$43,4)*AirG!G61,IF(D61="Winter",VLOOKUP(AirG!H61,'NG AC'!$E$3:$I$43,5)*AirG!G61,IF(D61="NA",0,0)))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AC'!$B$1,AirG!H61,AirG!K61)*-1)+AirG!J61)/AirG!E61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AC'!$B$1,AirG!H61,AirG!K61)*AirG!B61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/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AC'!$E$4:$I$43,4)*AirG!G62,IF(D62="Winter",VLOOKUP(AirG!H62,'NG AC'!$E$3:$I$43,5)*AirG!G62,IF(D62="NA",0,0)))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AC'!$B$1,AirG!H62,AirG!K62)*-1)+AirG!J62)/AirG!E62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AC'!$B$1,AirG!H62,AirG!K62)*AirG!B62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/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AC'!$E$4:$I$43,4)*AirG!G63,IF(D63="Winter",VLOOKUP(AirG!H63,'NG AC'!$E$3:$I$43,5)*AirG!G63,IF(D63="NA",0,0)))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AC'!$B$1,AirG!H63,AirG!K63)*-1)+AirG!J63)/AirG!E63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AC'!$B$1,AirG!H63,AirG!K63)*AirG!B63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/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AC'!$E$4:$I$43,4)*AirG!G64,IF(D64="Winter",VLOOKUP(AirG!H64,'NG AC'!$E$3:$I$43,5)*AirG!G64,IF(D64="NA",0,0)))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AC'!$B$1,AirG!H64,AirG!K64)*-1)+AirG!J64)/AirG!E64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AC'!$B$1,AirG!H64,AirG!K64)*AirG!B64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/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AC'!$E$4:$I$43,4)*AirG!G65,IF(D65="Winter",VLOOKUP(AirG!H65,'NG AC'!$E$3:$I$43,5)*AirG!G65,IF(D65="NA",0,0)))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AC'!$B$1,AirG!H65,AirG!K65)*-1)+AirG!J65)/AirG!E65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AC'!$B$1,AirG!H65,AirG!K65)*AirG!B65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/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AC'!$E$4:$I$43,4)*AirG!G66,IF(D66="Winter",VLOOKUP(AirG!H66,'NG AC'!$E$3:$I$43,5)*AirG!G66,IF(D66="NA",0,0)))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AC'!$B$1,AirG!H66,AirG!K66)*-1)+AirG!J66)/AirG!E66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AC'!$B$1,AirG!H66,AirG!K66)*AirG!B66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/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AC'!$E$4:$I$43,4)*AirG!G67,IF(D67="Winter",VLOOKUP(AirG!H67,'NG AC'!$E$3:$I$43,5)*AirG!G67,IF(D67="NA",0,0)))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AC'!$B$1,AirG!H67,AirG!K67)*-1)+AirG!J67)/AirG!E67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AC'!$B$1,AirG!H67,AirG!K67)*AirG!B67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/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AC'!$E$4:$I$43,4)*AirG!G68,IF(D68="Winter",VLOOKUP(AirG!H68,'NG AC'!$E$3:$I$43,5)*AirG!G68,IF(D68="NA",0,0)))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AC'!$B$1,AirG!H68,AirG!K68)*-1)+AirG!J68)/AirG!E68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AC'!$B$1,AirG!H68,AirG!K68)*AirG!B68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/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AC'!$E$4:$I$43,4)*AirG!G69,IF(D69="Winter",VLOOKUP(AirG!H69,'NG AC'!$E$3:$I$43,5)*AirG!G69,IF(D69="NA",0,0)))</f>
        <v>0</v>
      </c>
      <c r="N69" s="67" t="e">
        <f t="shared" ref="N69:N102" si="21">(L69/(L69+M69))*E69</f>
        <v>#DIV/0!</v>
      </c>
      <c r="O69" s="67" t="e">
        <f t="shared" ref="O69:O102" si="22">E69-N69</f>
        <v>#DIV/0!</v>
      </c>
      <c r="P69" s="67" t="e">
        <f t="shared" ref="P69:P102" si="23">(L69/(L69+M69))*I69</f>
        <v>#DIV/0!</v>
      </c>
      <c r="Q69" s="67" t="e">
        <f t="shared" ref="Q69:Q102" si="24">I69-P69</f>
        <v>#DIV/0!</v>
      </c>
      <c r="R69" s="68" t="e">
        <f>(L69+M69+(PV('NG AC'!$B$1,AirG!H69,AirG!K69)*-1)+AirG!J69)/AirG!E69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AB69*(L69/(L69+M69))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AE69*(L69/(L69+M69))</f>
        <v>#DIV/0!</v>
      </c>
      <c r="AG69" s="67" t="e">
        <f t="shared" ref="AG69:AG102" si="38">AE69-AF69</f>
        <v>#DIV/0!</v>
      </c>
      <c r="AH69" s="66">
        <f>-PV('NG AC'!$B$1,AirG!H69,AirG!K69)*AirG!B69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/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AC'!$E$4:$I$43,4)*AirG!G70,IF(D70="Winter",VLOOKUP(AirG!H70,'NG AC'!$E$3:$I$43,5)*AirG!G70,IF(D70="NA",0,0)))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AC'!$B$1,AirG!H70,AirG!K70)*-1)+AirG!J70)/AirG!E70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AC'!$B$1,AirG!H70,AirG!K70)*AirG!B70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/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AC'!$E$4:$I$43,4)*AirG!G71,IF(D71="Winter",VLOOKUP(AirG!H71,'NG AC'!$E$3:$I$43,5)*AirG!G71,IF(D71="NA",0,0)))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AC'!$B$1,AirG!H71,AirG!K71)*-1)+AirG!J71)/AirG!E71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AC'!$B$1,AirG!H71,AirG!K71)*AirG!B71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AC'!$E$4:$I$43,4)*AirG!G72,IF(D72="Winter",VLOOKUP(AirG!H72,'NG AC'!$E$3:$I$43,5)*AirG!G72,IF(D72="NA",0,0)))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AC'!$B$1,AirG!H72,AirG!K72)*-1)+AirG!J72)/AirG!E72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AC'!$B$1,AirG!H72,AirG!K72)*AirG!B72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AC'!$E$4:$I$43,4)*AirG!G73,IF(D73="Winter",VLOOKUP(AirG!H73,'NG AC'!$E$3:$I$43,5)*AirG!G73,IF(D73="NA",0,0)))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AC'!$B$1,AirG!H73,AirG!K73)*-1)+AirG!J73)/AirG!E73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AC'!$B$1,AirG!H73,AirG!K73)*AirG!B73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AC'!$E$4:$I$43,4)*AirG!G74,IF(D74="Winter",VLOOKUP(AirG!H74,'NG AC'!$E$3:$I$43,5)*AirG!G74,IF(D74="NA",0,0)))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AC'!$B$1,AirG!H74,AirG!K74)*-1)+AirG!J74)/AirG!E74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AC'!$B$1,AirG!H74,AirG!K74)*AirG!B74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AC'!$E$4:$I$43,4)*AirG!G75,IF(D75="Winter",VLOOKUP(AirG!H75,'NG AC'!$E$3:$I$43,5)*AirG!G75,IF(D75="NA",0,0)))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AC'!$B$1,AirG!H75,AirG!K75)*-1)+AirG!J75)/AirG!E75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AC'!$B$1,AirG!H75,AirG!K75)*AirG!B75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AC'!$E$4:$I$43,4)*AirG!G76,IF(D76="Winter",VLOOKUP(AirG!H76,'NG AC'!$E$3:$I$43,5)*AirG!G76,IF(D76="NA",0,0)))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AC'!$B$1,AirG!H76,AirG!K76)*-1)+AirG!J76)/AirG!E76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AC'!$B$1,AirG!H76,AirG!K76)*AirG!B76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AC'!$E$4:$I$43,4)*AirG!G77,IF(D77="Winter",VLOOKUP(AirG!H77,'NG AC'!$E$3:$I$43,5)*AirG!G77,IF(D77="NA",0,0)))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AC'!$B$1,AirG!H77,AirG!K77)*-1)+AirG!J77)/AirG!E77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AC'!$B$1,AirG!H77,AirG!K77)*AirG!B77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AC'!$E$4:$I$43,4)*AirG!G78,IF(D78="Winter",VLOOKUP(AirG!H78,'NG AC'!$E$3:$I$43,5)*AirG!G78,IF(D78="NA",0,0)))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AC'!$B$1,AirG!H78,AirG!K78)*-1)+AirG!J78)/AirG!E78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AC'!$B$1,AirG!H78,AirG!K78)*AirG!B78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AC'!$E$4:$I$43,4)*AirG!G79,IF(D79="Winter",VLOOKUP(AirG!H79,'NG AC'!$E$3:$I$43,5)*AirG!G79,IF(D79="NA",0,0)))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AC'!$B$1,AirG!H79,AirG!K79)*-1)+AirG!J79)/AirG!E79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AC'!$B$1,AirG!H79,AirG!K79)*AirG!B79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AC'!$E$4:$I$43,4)*AirG!G80,IF(D80="Winter",VLOOKUP(AirG!H80,'NG AC'!$E$3:$I$43,5)*AirG!G80,IF(D80="NA",0,0)))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AC'!$B$1,AirG!H80,AirG!K80)*-1)+AirG!J80)/AirG!E80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AC'!$B$1,AirG!H80,AirG!K80)*AirG!B80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AC'!$E$4:$I$43,4)*AirG!G81,IF(D81="Winter",VLOOKUP(AirG!H81,'NG AC'!$E$3:$I$43,5)*AirG!G81,IF(D81="NA",0,0)))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AC'!$B$1,AirG!H81,AirG!K81)*-1)+AirG!J81)/AirG!E81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AC'!$B$1,AirG!H81,AirG!K81)*AirG!B81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AC'!$E$4:$I$43,4)*AirG!G82,IF(D82="Winter",VLOOKUP(AirG!H82,'NG AC'!$E$3:$I$43,5)*AirG!G82,IF(D82="NA",0,0)))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AC'!$B$1,AirG!H82,AirG!K82)*-1)+AirG!J82)/AirG!E82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AC'!$B$1,AirG!H82,AirG!K82)*AirG!B82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AC'!$E$4:$I$43,4)*AirG!G83,IF(D83="Winter",VLOOKUP(AirG!H83,'NG AC'!$E$3:$I$43,5)*AirG!G83,IF(D83="NA",0,0)))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AC'!$B$1,AirG!H83,AirG!K83)*-1)+AirG!J83)/AirG!E83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AC'!$B$1,AirG!H83,AirG!K83)*AirG!B83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AC'!$E$4:$I$43,4)*AirG!G84,IF(D84="Winter",VLOOKUP(AirG!H84,'NG AC'!$E$3:$I$43,5)*AirG!G84,IF(D84="NA",0,0)))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AC'!$B$1,AirG!H84,AirG!K84)*-1)+AirG!J84)/AirG!E84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AC'!$B$1,AirG!H84,AirG!K84)*AirG!B84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AC'!$E$4:$I$43,4)*AirG!G85,IF(D85="Winter",VLOOKUP(AirG!H85,'NG AC'!$E$3:$I$43,5)*AirG!G85,IF(D85="NA",0,0)))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AC'!$B$1,AirG!H85,AirG!K85)*-1)+AirG!J85)/AirG!E85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AC'!$B$1,AirG!H85,AirG!K85)*AirG!B85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AC'!$E$4:$I$43,4)*AirG!G86,IF(D86="Winter",VLOOKUP(AirG!H86,'NG AC'!$E$3:$I$43,5)*AirG!G86,IF(D86="NA",0,0)))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AC'!$B$1,AirG!H86,AirG!K86)*-1)+AirG!J86)/AirG!E86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AC'!$B$1,AirG!H86,AirG!K86)*AirG!B86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AC'!$E$4:$I$43,4)*AirG!G87,IF(D87="Winter",VLOOKUP(AirG!H87,'NG AC'!$E$3:$I$43,5)*AirG!G87,IF(D87="NA",0,0)))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AC'!$B$1,AirG!H87,AirG!K87)*-1)+AirG!J87)/AirG!E87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AC'!$B$1,AirG!H87,AirG!K87)*AirG!B87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AC'!$E$4:$I$43,4)*AirG!G88,IF(D88="Winter",VLOOKUP(AirG!H88,'NG AC'!$E$3:$I$43,5)*AirG!G88,IF(D88="NA",0,0)))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AC'!$B$1,AirG!H88,AirG!K88)*-1)+AirG!J88)/AirG!E88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AC'!$B$1,AirG!H88,AirG!K88)*AirG!B88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AC'!$E$4:$I$43,4)*AirG!G89,IF(D89="Winter",VLOOKUP(AirG!H89,'NG AC'!$E$3:$I$43,5)*AirG!G89,IF(D89="NA",0,0)))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AC'!$B$1,AirG!H89,AirG!K89)*-1)+AirG!J89)/AirG!E89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AC'!$B$1,AirG!H89,AirG!K89)*AirG!B89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AC'!$E$4:$I$43,4)*AirG!G90,IF(D90="Winter",VLOOKUP(AirG!H90,'NG AC'!$E$3:$I$43,5)*AirG!G90,IF(D90="NA",0,0)))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AC'!$B$1,AirG!H90,AirG!K90)*-1)+AirG!J90)/AirG!E90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AC'!$B$1,AirG!H90,AirG!K90)*AirG!B90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AC'!$E$4:$I$43,4)*AirG!G91,IF(D91="Winter",VLOOKUP(AirG!H91,'NG AC'!$E$3:$I$43,5)*AirG!G91,IF(D91="NA",0,0)))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AC'!$B$1,AirG!H91,AirG!K91)*-1)+AirG!J91)/AirG!E91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AC'!$B$1,AirG!H91,AirG!K91)*AirG!B91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AC'!$E$4:$I$43,4)*AirG!G92,IF(D92="Winter",VLOOKUP(AirG!H92,'NG AC'!$E$3:$I$43,5)*AirG!G92,IF(D92="NA",0,0)))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AC'!$B$1,AirG!H92,AirG!K92)*-1)+AirG!J92)/AirG!E92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AC'!$B$1,AirG!H92,AirG!K92)*AirG!B92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AC'!$E$4:$I$43,4)*AirG!G93,IF(D93="Winter",VLOOKUP(AirG!H93,'NG AC'!$E$3:$I$43,5)*AirG!G93,IF(D93="NA",0,0)))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AC'!$B$1,AirG!H93,AirG!K93)*-1)+AirG!J93)/AirG!E93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AC'!$B$1,AirG!H93,AirG!K93)*AirG!B93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AC'!$E$4:$I$43,4)*AirG!G94,IF(D94="Winter",VLOOKUP(AirG!H94,'NG AC'!$E$3:$I$43,5)*AirG!G94,IF(D94="NA",0,0)))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AC'!$B$1,AirG!H94,AirG!K94)*-1)+AirG!J94)/AirG!E94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AC'!$B$1,AirG!H94,AirG!K94)*AirG!B94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AC'!$E$4:$I$43,4)*AirG!G95,IF(D95="Winter",VLOOKUP(AirG!H95,'NG AC'!$E$3:$I$43,5)*AirG!G95,IF(D95="NA",0,0)))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AC'!$B$1,AirG!H95,AirG!K95)*-1)+AirG!J95)/AirG!E95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AC'!$B$1,AirG!H95,AirG!K95)*AirG!B95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AC'!$E$4:$I$43,4)*AirG!G96,IF(D96="Winter",VLOOKUP(AirG!H96,'NG AC'!$E$3:$I$43,5)*AirG!G96,IF(D96="NA",0,0)))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AC'!$B$1,AirG!H96,AirG!K96)*-1)+AirG!J96)/AirG!E96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AC'!$B$1,AirG!H96,AirG!K96)*AirG!B96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AC'!$E$4:$I$43,4)*AirG!G97,IF(D97="Winter",VLOOKUP(AirG!H97,'NG AC'!$E$3:$I$43,5)*AirG!G97,IF(D97="NA",0,0)))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AC'!$B$1,AirG!H97,AirG!K97)*-1)+AirG!J97)/AirG!E97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AC'!$B$1,AirG!H97,AirG!K97)*AirG!B97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AC'!$E$4:$I$43,4)*AirG!G98,IF(D98="Winter",VLOOKUP(AirG!H98,'NG AC'!$E$3:$I$43,5)*AirG!G98,IF(D98="NA",0,0)))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AC'!$B$1,AirG!H98,AirG!K98)*-1)+AirG!J98)/AirG!E98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AC'!$B$1,AirG!H98,AirG!K98)*AirG!B98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AC'!$E$4:$I$43,4)*AirG!G99,IF(D99="Winter",VLOOKUP(AirG!H99,'NG AC'!$E$3:$I$43,5)*AirG!G99,IF(D99="NA",0,0)))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AC'!$B$1,AirG!H99,AirG!K99)*-1)+AirG!J99)/AirG!E99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AC'!$B$1,AirG!H99,AirG!K99)*AirG!B99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AC'!$E$4:$I$43,4)*AirG!G100,IF(D100="Winter",VLOOKUP(AirG!H100,'NG AC'!$E$3:$I$43,5)*AirG!G100,IF(D100="NA",0,0)))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AC'!$B$1,AirG!H100,AirG!K100)*-1)+AirG!J100)/AirG!E100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AC'!$B$1,AirG!H100,AirG!K100)*AirG!B100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AC'!$E$4:$I$43,4)*AirG!G101,IF(D101="Winter",VLOOKUP(AirG!H101,'NG AC'!$E$3:$I$43,5)*AirG!G101,IF(D101="NA",0,0)))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AC'!$B$1,AirG!H101,AirG!K101)*-1)+AirG!J101)/AirG!E101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AC'!$B$1,AirG!H101,AirG!K101)*AirG!B101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AC'!$E$4:$I$43,4)*AirG!G102,IF(D102="Winter",VLOOKUP(AirG!H102,'NG AC'!$E$3:$I$43,5)*AirG!G102,IF(D102="NA",0,0)))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AC'!$B$1,AirG!H102,AirG!K102)*-1)+AirG!J102)/AirG!E102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AC'!$B$1,AirG!H102,AirG!K102)*AirG!B102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60000</v>
      </c>
      <c r="U103" s="29">
        <f t="shared" ref="U103:AL103" si="42">SUMIF(U4:U102,"&lt;&gt;#DIV/0!")</f>
        <v>0</v>
      </c>
      <c r="V103" s="29">
        <f t="shared" si="42"/>
        <v>31244.724843764394</v>
      </c>
      <c r="W103" s="29">
        <f t="shared" si="42"/>
        <v>0</v>
      </c>
      <c r="X103" s="29">
        <f t="shared" si="42"/>
        <v>14400</v>
      </c>
      <c r="Y103" s="29">
        <f t="shared" si="42"/>
        <v>0</v>
      </c>
      <c r="Z103" s="29">
        <f t="shared" si="42"/>
        <v>14400</v>
      </c>
      <c r="AA103" s="29">
        <f t="shared" si="42"/>
        <v>0</v>
      </c>
      <c r="AB103" s="29">
        <f t="shared" si="42"/>
        <v>0</v>
      </c>
      <c r="AC103" s="29">
        <f t="shared" si="42"/>
        <v>0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45952.090909090904</v>
      </c>
      <c r="AL103" s="29">
        <f t="shared" si="42"/>
        <v>0</v>
      </c>
    </row>
  </sheetData>
  <dataValidations count="2">
    <dataValidation type="list" allowBlank="1" showInputMessage="1" showErrorMessage="1" sqref="D4:D102">
      <formula1>$BC$24:$BC$26</formula1>
    </dataValidation>
    <dataValidation type="list" allowBlank="1" showInputMessage="1" showErrorMessage="1" sqref="C4:C102">
      <formula1>Elec_Measure_Type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D4" activePane="bottomRight" state="frozenSplit"/>
      <selection activeCell="B105" sqref="B105"/>
      <selection pane="topRight" activeCell="I1" sqref="I1"/>
      <selection pane="bottomLeft" activeCell="A20" sqref="A20"/>
      <selection pane="bottomRight" activeCell="F4" sqref="F4"/>
    </sheetView>
  </sheetViews>
  <sheetFormatPr defaultRowHeight="15" x14ac:dyDescent="0.25"/>
  <cols>
    <col min="1" max="1" width="49.7109375" style="8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11" width="9.140625" style="81"/>
    <col min="12" max="12" width="10.28515625" style="81" customWidth="1"/>
    <col min="13" max="19" width="9.140625" style="81"/>
    <col min="20" max="20" width="10.140625" style="81" customWidth="1"/>
    <col min="21" max="21" width="9.5703125" style="81" bestFit="1" customWidth="1"/>
    <col min="22" max="22" width="10.5703125" style="81" bestFit="1" customWidth="1"/>
    <col min="23" max="23" width="9.5703125" style="81" customWidth="1"/>
    <col min="24" max="24" width="12.5703125" style="81" customWidth="1"/>
    <col min="25" max="25" width="10.5703125" style="81" bestFit="1" customWidth="1"/>
    <col min="26" max="26" width="12.28515625" style="81" customWidth="1"/>
    <col min="27" max="27" width="10.5703125" style="81" bestFit="1" customWidth="1"/>
    <col min="28" max="28" width="11.42578125" style="81" customWidth="1"/>
    <col min="29" max="29" width="11" style="81" customWidth="1"/>
    <col min="30" max="30" width="10.5703125" style="81" bestFit="1" customWidth="1"/>
    <col min="31" max="33" width="9.140625" style="81"/>
    <col min="34" max="38" width="11.570312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795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70" t="s">
        <v>833</v>
      </c>
      <c r="B4" s="62">
        <v>67</v>
      </c>
      <c r="C4" s="62" t="s">
        <v>25</v>
      </c>
      <c r="D4" s="62" t="s">
        <v>36</v>
      </c>
      <c r="E4" s="63">
        <v>150</v>
      </c>
      <c r="F4" s="62">
        <v>1500</v>
      </c>
      <c r="G4" s="62"/>
      <c r="H4" s="62">
        <v>12</v>
      </c>
      <c r="I4" s="63">
        <v>150</v>
      </c>
      <c r="J4" s="63"/>
      <c r="K4" s="63"/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963.92363827347469</v>
      </c>
      <c r="M4" s="66">
        <f>IF(D4="Annual",VLOOKUP(H4,'NG AC'!$E$4:$I$43,4)*Fleet!G4,IF(D4="Winter",VLOOKUP(Fleet!H4,'NG AC'!$E$3:$I$43,5)*Fleet!G4,IF(D4="NA",0,0)))</f>
        <v>0</v>
      </c>
      <c r="N4" s="67">
        <f>(L4/(L4+M4))*E4</f>
        <v>150</v>
      </c>
      <c r="O4" s="67">
        <f>E4-N4</f>
        <v>0</v>
      </c>
      <c r="P4" s="67">
        <f>(L4/(L4+M4))*I4</f>
        <v>150</v>
      </c>
      <c r="Q4" s="67">
        <f>I4-P4</f>
        <v>0</v>
      </c>
      <c r="R4" s="68">
        <f>(L4+M4+(PV('NG AC'!$B$1,Fleet!H4,Fleet!K4)*-1)+Fleet!J4)/Fleet!E4</f>
        <v>6.426157588489831</v>
      </c>
      <c r="S4" s="68">
        <f>((L4+M4)/1.1)/I4</f>
        <v>5.8419614440816643</v>
      </c>
      <c r="T4" s="69">
        <f>F4*B4</f>
        <v>100500</v>
      </c>
      <c r="U4" s="68">
        <f>G4*B4</f>
        <v>0</v>
      </c>
      <c r="V4" s="68">
        <f>L4*B4</f>
        <v>64582.883764322803</v>
      </c>
      <c r="W4" s="68">
        <f>M4*B4</f>
        <v>0</v>
      </c>
      <c r="X4" s="67">
        <f>B4*N4</f>
        <v>10050</v>
      </c>
      <c r="Y4" s="67">
        <f>O4*B4</f>
        <v>0</v>
      </c>
      <c r="Z4" s="67">
        <f>B4*P4</f>
        <v>10050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AC'!$B$1,Fleet!H4,Fleet!K4)*Fleet!B4</f>
        <v>0</v>
      </c>
      <c r="AI4" s="67">
        <f>AH4*(L4/(L4+M4))</f>
        <v>0</v>
      </c>
      <c r="AJ4" s="67">
        <f>AH4-AI4</f>
        <v>0</v>
      </c>
      <c r="AK4" s="66">
        <f>B4*F4*H4*'Electric AC'!$BE$1</f>
        <v>92363.702727272714</v>
      </c>
      <c r="AL4" s="67">
        <f>B4*G4*H4*'Electric AC'!$BE$33</f>
        <v>0</v>
      </c>
      <c r="AM4" s="67">
        <f>P4/F4</f>
        <v>0.1</v>
      </c>
      <c r="AN4" s="67" t="e">
        <f>Q4/G4</f>
        <v>#DIV/0!</v>
      </c>
      <c r="AO4" s="82"/>
      <c r="AP4" s="82"/>
      <c r="AQ4" s="82"/>
      <c r="BC4" s="78" t="s">
        <v>12</v>
      </c>
    </row>
    <row r="5" spans="1:55" x14ac:dyDescent="0.25">
      <c r="A5" s="70"/>
      <c r="B5" s="62"/>
      <c r="C5" s="62"/>
      <c r="D5" s="62"/>
      <c r="E5" s="63"/>
      <c r="F5" s="62"/>
      <c r="G5" s="62"/>
      <c r="H5" s="62"/>
      <c r="I5" s="63"/>
      <c r="J5" s="63"/>
      <c r="K5" s="63"/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0</v>
      </c>
      <c r="M5" s="66">
        <f>IF(D5="Annual",VLOOKUP(H5,'NG AC'!$E$4:$I$43,4)*Fleet!G5,IF(D5="Winter",VLOOKUP(Fleet!H5,'NG AC'!$E$3:$I$43,5)*Fleet!G5,IF(D5="NA",0,0)))</f>
        <v>0</v>
      </c>
      <c r="N5" s="67" t="e">
        <f t="shared" ref="N5:N68" si="0">(L5/(L5+M5))*E5</f>
        <v>#DIV/0!</v>
      </c>
      <c r="O5" s="67" t="e">
        <f t="shared" ref="O5:O68" si="1">E5-N5</f>
        <v>#DIV/0!</v>
      </c>
      <c r="P5" s="67" t="e">
        <f t="shared" ref="P5:P68" si="2">(L5/(L5+M5))*I5</f>
        <v>#DIV/0!</v>
      </c>
      <c r="Q5" s="67" t="e">
        <f t="shared" ref="Q5:Q68" si="3">I5-P5</f>
        <v>#DIV/0!</v>
      </c>
      <c r="R5" s="68" t="e">
        <f>(L5+M5+(PV('NG AC'!$B$1,Fleet!H5,Fleet!K5)*-1)+Fleet!J5)/Fleet!E5</f>
        <v>#DIV/0!</v>
      </c>
      <c r="S5" s="68" t="e">
        <f t="shared" ref="S5:S68" si="4">((L5+M5)/1.1)/I5</f>
        <v>#DIV/0!</v>
      </c>
      <c r="T5" s="69">
        <f t="shared" ref="T5:T68" si="5">F5*B5</f>
        <v>0</v>
      </c>
      <c r="U5" s="68">
        <f t="shared" ref="U5:U68" si="6">G5*B5</f>
        <v>0</v>
      </c>
      <c r="V5" s="68">
        <f t="shared" ref="V5:V68" si="7">L5*B5</f>
        <v>0</v>
      </c>
      <c r="W5" s="68">
        <f t="shared" ref="W5:W68" si="8">M5*B5</f>
        <v>0</v>
      </c>
      <c r="X5" s="67" t="e">
        <f t="shared" ref="X5:X68" si="9">B5*N5</f>
        <v>#DIV/0!</v>
      </c>
      <c r="Y5" s="67" t="e">
        <f t="shared" ref="Y5:Y68" si="10">O5*B5</f>
        <v>#DIV/0!</v>
      </c>
      <c r="Z5" s="67" t="e">
        <f t="shared" ref="Z5:Z68" si="11">B5*P5</f>
        <v>#DIV/0!</v>
      </c>
      <c r="AA5" s="67" t="e">
        <f t="shared" ref="AA5:AA68" si="12">B5*Q5</f>
        <v>#DIV/0!</v>
      </c>
      <c r="AB5" s="63">
        <v>0</v>
      </c>
      <c r="AC5" s="67" t="e">
        <f t="shared" ref="AC5:AC68" si="13">AB5*(L5/(L5+M5))</f>
        <v>#DIV/0!</v>
      </c>
      <c r="AD5" s="67" t="e">
        <f t="shared" ref="AD5:AD68" si="14">AB5-AC5</f>
        <v>#DIV/0!</v>
      </c>
      <c r="AE5" s="67">
        <f t="shared" ref="AE5:AE68" si="15">J5*B5</f>
        <v>0</v>
      </c>
      <c r="AF5" s="67" t="e">
        <f t="shared" ref="AF5:AF68" si="16">AE5*(L5/(L5+M5))</f>
        <v>#DIV/0!</v>
      </c>
      <c r="AG5" s="67" t="e">
        <f t="shared" ref="AG5:AG68" si="17">AE5-AF5</f>
        <v>#DIV/0!</v>
      </c>
      <c r="AH5" s="66">
        <f>-PV('NG AC'!$B$1,Fleet!H5,Fleet!K5)*Fleet!B5</f>
        <v>0</v>
      </c>
      <c r="AI5" s="67" t="e">
        <f t="shared" ref="AI5:AI68" si="18">AH5*(L5/(L5+M5))</f>
        <v>#DIV/0!</v>
      </c>
      <c r="AJ5" s="67" t="e">
        <f t="shared" ref="AJ5:AJ68" si="19">AH5-AI5</f>
        <v>#DIV/0!</v>
      </c>
      <c r="AK5" s="66">
        <f>B5*F5*H5*'Electric AC'!$BE$1</f>
        <v>0</v>
      </c>
      <c r="AL5" s="67">
        <f>B5*G5*H5*'Electric AC'!$BE$33</f>
        <v>0</v>
      </c>
      <c r="AM5" s="67" t="e">
        <f t="shared" ref="AM5:AN68" si="20">P5/F5</f>
        <v>#DIV/0!</v>
      </c>
      <c r="AN5" s="67" t="e">
        <f t="shared" si="20"/>
        <v>#DIV/0!</v>
      </c>
      <c r="AO5" s="82"/>
      <c r="AP5" s="82"/>
      <c r="AQ5" s="82"/>
      <c r="BC5" s="78" t="s">
        <v>13</v>
      </c>
    </row>
    <row r="6" spans="1:55" x14ac:dyDescent="0.25">
      <c r="A6" s="70"/>
      <c r="B6" s="62"/>
      <c r="C6" s="62"/>
      <c r="D6" s="62"/>
      <c r="E6" s="63"/>
      <c r="F6" s="62"/>
      <c r="G6" s="62"/>
      <c r="H6" s="62"/>
      <c r="I6" s="63"/>
      <c r="J6" s="63"/>
      <c r="K6" s="63"/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0</v>
      </c>
      <c r="M6" s="66">
        <f>IF(D6="Annual",VLOOKUP(H6,'NG AC'!$E$4:$I$43,4)*Fleet!G6,IF(D6="Winter",VLOOKUP(Fleet!H6,'NG AC'!$E$3:$I$43,5)*Fleet!G6,IF(D6="NA",0,0)))</f>
        <v>0</v>
      </c>
      <c r="N6" s="67" t="e">
        <f t="shared" si="0"/>
        <v>#DIV/0!</v>
      </c>
      <c r="O6" s="67" t="e">
        <f t="shared" si="1"/>
        <v>#DIV/0!</v>
      </c>
      <c r="P6" s="67" t="e">
        <f t="shared" si="2"/>
        <v>#DIV/0!</v>
      </c>
      <c r="Q6" s="67" t="e">
        <f t="shared" si="3"/>
        <v>#DIV/0!</v>
      </c>
      <c r="R6" s="68" t="e">
        <f>(L6+M6+(PV('NG AC'!$B$1,Fleet!H6,Fleet!K6)*-1)+Fleet!J6)/Fleet!E6</f>
        <v>#DIV/0!</v>
      </c>
      <c r="S6" s="68" t="e">
        <f t="shared" si="4"/>
        <v>#DIV/0!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 t="e">
        <f t="shared" si="9"/>
        <v>#DIV/0!</v>
      </c>
      <c r="Y6" s="67" t="e">
        <f t="shared" si="10"/>
        <v>#DIV/0!</v>
      </c>
      <c r="Z6" s="67" t="e">
        <f t="shared" si="11"/>
        <v>#DIV/0!</v>
      </c>
      <c r="AA6" s="67" t="e">
        <f t="shared" si="12"/>
        <v>#DIV/0!</v>
      </c>
      <c r="AB6" s="63">
        <v>0</v>
      </c>
      <c r="AC6" s="67" t="e">
        <f t="shared" si="13"/>
        <v>#DIV/0!</v>
      </c>
      <c r="AD6" s="67" t="e">
        <f t="shared" si="14"/>
        <v>#DIV/0!</v>
      </c>
      <c r="AE6" s="67">
        <f t="shared" si="15"/>
        <v>0</v>
      </c>
      <c r="AF6" s="67" t="e">
        <f t="shared" si="16"/>
        <v>#DIV/0!</v>
      </c>
      <c r="AG6" s="67" t="e">
        <f t="shared" si="17"/>
        <v>#DIV/0!</v>
      </c>
      <c r="AH6" s="66">
        <f>-PV('NG AC'!$B$1,Fleet!H6,Fleet!K6)*Fleet!B6</f>
        <v>0</v>
      </c>
      <c r="AI6" s="67" t="e">
        <f t="shared" si="18"/>
        <v>#DIV/0!</v>
      </c>
      <c r="AJ6" s="67" t="e">
        <f t="shared" si="19"/>
        <v>#DIV/0!</v>
      </c>
      <c r="AK6" s="66">
        <f>B6*F6*H6*'Electric AC'!$BE$1</f>
        <v>0</v>
      </c>
      <c r="AL6" s="67">
        <f>B6*G6*H6*'Electric AC'!$BE$33</f>
        <v>0</v>
      </c>
      <c r="AM6" s="67" t="e">
        <f t="shared" si="20"/>
        <v>#DIV/0!</v>
      </c>
      <c r="AN6" s="67" t="e">
        <f t="shared" si="20"/>
        <v>#DIV/0!</v>
      </c>
      <c r="AO6" s="82"/>
      <c r="AP6" s="82"/>
      <c r="AQ6" s="82"/>
      <c r="BC6" s="78" t="s">
        <v>14</v>
      </c>
    </row>
    <row r="7" spans="1:55" x14ac:dyDescent="0.25">
      <c r="A7" s="70"/>
      <c r="B7" s="62"/>
      <c r="C7" s="62"/>
      <c r="D7" s="62"/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AC'!$E$4:$I$43,4)*Fleet!G7,IF(D7="Winter",VLOOKUP(Fleet!H7,'NG AC'!$E$3:$I$43,5)*Fleet!G7,IF(D7="NA",0,0)))</f>
        <v>0</v>
      </c>
      <c r="N7" s="67" t="e">
        <f t="shared" si="0"/>
        <v>#DIV/0!</v>
      </c>
      <c r="O7" s="67" t="e">
        <f t="shared" si="1"/>
        <v>#DIV/0!</v>
      </c>
      <c r="P7" s="67" t="e">
        <f t="shared" si="2"/>
        <v>#DIV/0!</v>
      </c>
      <c r="Q7" s="67" t="e">
        <f t="shared" si="3"/>
        <v>#DIV/0!</v>
      </c>
      <c r="R7" s="68" t="e">
        <f>(L7+M7+(PV('NG AC'!$B$1,Fleet!H7,Fleet!K7)*-1)+Fleet!J7)/Fleet!E7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 t="e">
        <f t="shared" si="9"/>
        <v>#DIV/0!</v>
      </c>
      <c r="Y7" s="67" t="e">
        <f t="shared" si="10"/>
        <v>#DIV/0!</v>
      </c>
      <c r="Z7" s="67" t="e">
        <f t="shared" si="11"/>
        <v>#DIV/0!</v>
      </c>
      <c r="AA7" s="67" t="e">
        <f t="shared" si="12"/>
        <v>#DIV/0!</v>
      </c>
      <c r="AB7" s="63">
        <v>0</v>
      </c>
      <c r="AC7" s="67" t="e">
        <f t="shared" si="13"/>
        <v>#DIV/0!</v>
      </c>
      <c r="AD7" s="67" t="e">
        <f t="shared" si="14"/>
        <v>#DIV/0!</v>
      </c>
      <c r="AE7" s="67">
        <f t="shared" si="15"/>
        <v>0</v>
      </c>
      <c r="AF7" s="67" t="e">
        <f t="shared" si="16"/>
        <v>#DIV/0!</v>
      </c>
      <c r="AG7" s="67" t="e">
        <f t="shared" si="17"/>
        <v>#DIV/0!</v>
      </c>
      <c r="AH7" s="66">
        <f>-PV('NG AC'!$B$1,Fleet!H7,Fleet!K7)*Fleet!B7</f>
        <v>0</v>
      </c>
      <c r="AI7" s="67" t="e">
        <f t="shared" si="18"/>
        <v>#DIV/0!</v>
      </c>
      <c r="AJ7" s="67" t="e">
        <f t="shared" si="19"/>
        <v>#DIV/0!</v>
      </c>
      <c r="AK7" s="66">
        <f>B7*F7*H7*'Electric AC'!$BE$1</f>
        <v>0</v>
      </c>
      <c r="AL7" s="67">
        <f>B7*G7*H7*'Electric AC'!$BE$33</f>
        <v>0</v>
      </c>
      <c r="AM7" s="67" t="e">
        <f t="shared" si="20"/>
        <v>#DIV/0!</v>
      </c>
      <c r="AN7" s="67" t="e">
        <f t="shared" si="20"/>
        <v>#DIV/0!</v>
      </c>
      <c r="AO7" s="82"/>
      <c r="AP7" s="82"/>
      <c r="AQ7" s="82"/>
      <c r="BC7" s="78" t="s">
        <v>15</v>
      </c>
    </row>
    <row r="8" spans="1:55" x14ac:dyDescent="0.25">
      <c r="A8" s="70"/>
      <c r="B8" s="62"/>
      <c r="C8" s="62"/>
      <c r="D8" s="62"/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AC'!$E$4:$I$43,4)*Fleet!G8,IF(D8="Winter",VLOOKUP(Fleet!H8,'NG AC'!$E$3:$I$43,5)*Fleet!G8,IF(D8="NA",0,0)))</f>
        <v>0</v>
      </c>
      <c r="N8" s="67" t="e">
        <f t="shared" si="0"/>
        <v>#DIV/0!</v>
      </c>
      <c r="O8" s="67" t="e">
        <f t="shared" si="1"/>
        <v>#DIV/0!</v>
      </c>
      <c r="P8" s="67" t="e">
        <f t="shared" si="2"/>
        <v>#DIV/0!</v>
      </c>
      <c r="Q8" s="67" t="e">
        <f t="shared" si="3"/>
        <v>#DIV/0!</v>
      </c>
      <c r="R8" s="68" t="e">
        <f>(L8+M8+(PV('NG AC'!$B$1,Fleet!H8,Fleet!K8)*-1)+Fleet!J8)/Fleet!E8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 t="e">
        <f t="shared" si="9"/>
        <v>#DIV/0!</v>
      </c>
      <c r="Y8" s="67" t="e">
        <f t="shared" si="10"/>
        <v>#DIV/0!</v>
      </c>
      <c r="Z8" s="67" t="e">
        <f t="shared" si="11"/>
        <v>#DIV/0!</v>
      </c>
      <c r="AA8" s="67" t="e">
        <f t="shared" si="12"/>
        <v>#DIV/0!</v>
      </c>
      <c r="AB8" s="63">
        <v>0</v>
      </c>
      <c r="AC8" s="67" t="e">
        <f t="shared" si="13"/>
        <v>#DIV/0!</v>
      </c>
      <c r="AD8" s="67" t="e">
        <f t="shared" si="14"/>
        <v>#DIV/0!</v>
      </c>
      <c r="AE8" s="67">
        <f t="shared" si="15"/>
        <v>0</v>
      </c>
      <c r="AF8" s="67" t="e">
        <f t="shared" si="16"/>
        <v>#DIV/0!</v>
      </c>
      <c r="AG8" s="67" t="e">
        <f t="shared" si="17"/>
        <v>#DIV/0!</v>
      </c>
      <c r="AH8" s="66">
        <f>-PV('NG AC'!$B$1,Fleet!H8,Fleet!K8)*Fleet!B8</f>
        <v>0</v>
      </c>
      <c r="AI8" s="67" t="e">
        <f t="shared" si="18"/>
        <v>#DIV/0!</v>
      </c>
      <c r="AJ8" s="67" t="e">
        <f t="shared" si="19"/>
        <v>#DIV/0!</v>
      </c>
      <c r="AK8" s="66">
        <f>B8*F8*H8*'Electric AC'!$BE$1</f>
        <v>0</v>
      </c>
      <c r="AL8" s="67">
        <f>B8*G8*H8*'Electric AC'!$BE$33</f>
        <v>0</v>
      </c>
      <c r="AM8" s="67" t="e">
        <f t="shared" si="20"/>
        <v>#DIV/0!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62"/>
      <c r="B9" s="62"/>
      <c r="C9" s="62"/>
      <c r="D9" s="62"/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AC'!$E$4:$I$43,4)*Fleet!G9,IF(D9="Winter",VLOOKUP(Fleet!H9,'NG AC'!$E$3:$I$43,5)*Fleet!G9,IF(D9="NA",0,0)))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AC'!$B$1,Fleet!H9,Fleet!K9)*-1)+Fleet!J9)/Fleet!E9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>
        <v>0</v>
      </c>
      <c r="AC9" s="67" t="e">
        <f t="shared" si="13"/>
        <v>#DIV/0!</v>
      </c>
      <c r="AD9" s="67" t="e">
        <f t="shared" si="14"/>
        <v>#DIV/0!</v>
      </c>
      <c r="AE9" s="67">
        <f t="shared" si="15"/>
        <v>0</v>
      </c>
      <c r="AF9" s="67" t="e">
        <f t="shared" si="16"/>
        <v>#DIV/0!</v>
      </c>
      <c r="AG9" s="67" t="e">
        <f t="shared" si="17"/>
        <v>#DIV/0!</v>
      </c>
      <c r="AH9" s="66">
        <f>-PV('NG AC'!$B$1,Fleet!H9,Fleet!K9)*Fleet!B9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62"/>
      <c r="B10" s="62"/>
      <c r="C10" s="62"/>
      <c r="D10" s="62"/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AC'!$E$4:$I$43,4)*Fleet!G10,IF(D10="Winter",VLOOKUP(Fleet!H10,'NG AC'!$E$3:$I$43,5)*Fleet!G10,IF(D10="NA",0,0)))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AC'!$B$1,Fleet!H10,Fleet!K10)*-1)+Fleet!J10)/Fleet!E10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>
        <v>0</v>
      </c>
      <c r="AC10" s="67" t="e">
        <f t="shared" si="13"/>
        <v>#DIV/0!</v>
      </c>
      <c r="AD10" s="67" t="e">
        <f t="shared" si="14"/>
        <v>#DIV/0!</v>
      </c>
      <c r="AE10" s="67">
        <f t="shared" si="15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AC'!$B$1,Fleet!H10,Fleet!K10)*Fleet!B10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>P10/F10</f>
        <v>#DIV/0!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/>
      <c r="B11" s="62"/>
      <c r="C11" s="62"/>
      <c r="D11" s="62"/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AC'!$E$4:$I$43,4)*Fleet!G11,IF(D11="Winter",VLOOKUP(Fleet!H11,'NG AC'!$E$3:$I$43,5)*Fleet!G11,IF(D11="NA",0,0)))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AC'!$B$1,Fleet!H11,Fleet!K11)*-1)+Fleet!J11)/Fleet!E11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>
        <v>0</v>
      </c>
      <c r="AC11" s="67" t="e">
        <f t="shared" si="13"/>
        <v>#DIV/0!</v>
      </c>
      <c r="AD11" s="67" t="e">
        <f t="shared" si="14"/>
        <v>#DIV/0!</v>
      </c>
      <c r="AE11" s="67">
        <f t="shared" si="15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AC'!$B$1,Fleet!H11,Fleet!K11)*Fleet!B11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/>
      <c r="B12" s="62"/>
      <c r="C12" s="62"/>
      <c r="D12" s="62"/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AC'!$E$4:$I$43,4)*Fleet!G12,IF(D12="Winter",VLOOKUP(Fleet!H12,'NG AC'!$E$3:$I$43,5)*Fleet!G12,IF(D12="NA",0,0)))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AC'!$B$1,Fleet!H12,Fleet!K12)*-1)+Fleet!J12)/Fleet!E12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>
        <v>0</v>
      </c>
      <c r="AC12" s="67" t="e">
        <f t="shared" si="13"/>
        <v>#DIV/0!</v>
      </c>
      <c r="AD12" s="67" t="e">
        <f t="shared" si="14"/>
        <v>#DIV/0!</v>
      </c>
      <c r="AE12" s="67">
        <f t="shared" si="15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AC'!$B$1,Fleet!H12,Fleet!K12)*Fleet!B12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0"/>
        <v>#DIV/0!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62"/>
      <c r="B13" s="62"/>
      <c r="C13" s="62"/>
      <c r="D13" s="62"/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AC'!$E$4:$I$43,4)*Fleet!G13,IF(D13="Winter",VLOOKUP(Fleet!H13,'NG AC'!$E$3:$I$43,5)*Fleet!G13,IF(D13="NA",0,0)))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AC'!$B$1,Fleet!H13,Fleet!K13)*-1)+Fleet!J13)/Fleet!E13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>
        <v>0</v>
      </c>
      <c r="AC13" s="67" t="e">
        <f t="shared" si="13"/>
        <v>#DIV/0!</v>
      </c>
      <c r="AD13" s="67" t="e">
        <f t="shared" si="14"/>
        <v>#DIV/0!</v>
      </c>
      <c r="AE13" s="67">
        <f t="shared" si="15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AC'!$B$1,Fleet!H13,Fleet!K13)*Fleet!B13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62"/>
      <c r="B14" s="62"/>
      <c r="C14" s="62"/>
      <c r="D14" s="62"/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AC'!$E$4:$I$43,4)*Fleet!G14,IF(D14="Winter",VLOOKUP(Fleet!H14,'NG AC'!$E$3:$I$43,5)*Fleet!G14,IF(D14="NA",0,0)))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AC'!$B$1,Fleet!H14,Fleet!K14)*-1)+Fleet!J14)/Fleet!E14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>
        <v>0</v>
      </c>
      <c r="AC14" s="67" t="e">
        <f t="shared" si="13"/>
        <v>#DIV/0!</v>
      </c>
      <c r="AD14" s="67" t="e">
        <f t="shared" si="14"/>
        <v>#DIV/0!</v>
      </c>
      <c r="AE14" s="67">
        <f t="shared" si="15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AC'!$B$1,Fleet!H14,Fleet!K14)*Fleet!B14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0"/>
        <v>#DIV/0!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62"/>
      <c r="B15" s="62"/>
      <c r="C15" s="62"/>
      <c r="D15" s="62"/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AC'!$E$4:$I$43,4)*Fleet!G15,IF(D15="Winter",VLOOKUP(Fleet!H15,'NG AC'!$E$3:$I$43,5)*Fleet!G15,IF(D15="NA",0,0)))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AC'!$B$1,Fleet!H15,Fleet!K15)*-1)+Fleet!J15)/Fleet!E15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>
        <v>0</v>
      </c>
      <c r="AC15" s="67" t="e">
        <f t="shared" si="13"/>
        <v>#DIV/0!</v>
      </c>
      <c r="AD15" s="67" t="e">
        <f t="shared" si="14"/>
        <v>#DIV/0!</v>
      </c>
      <c r="AE15" s="67">
        <f t="shared" si="15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AC'!$B$1,Fleet!H15,Fleet!K15)*Fleet!B15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62"/>
      <c r="B16" s="62"/>
      <c r="C16" s="62"/>
      <c r="D16" s="62"/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AC'!$E$4:$I$43,4)*Fleet!G16,IF(D16="Winter",VLOOKUP(Fleet!H16,'NG AC'!$E$3:$I$43,5)*Fleet!G16,IF(D16="NA",0,0)))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AC'!$B$1,Fleet!H16,Fleet!K16)*-1)+Fleet!J16)/Fleet!E16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>
        <v>0</v>
      </c>
      <c r="AC16" s="67" t="e">
        <f t="shared" si="13"/>
        <v>#DIV/0!</v>
      </c>
      <c r="AD16" s="67" t="e">
        <f t="shared" si="14"/>
        <v>#DIV/0!</v>
      </c>
      <c r="AE16" s="67">
        <f t="shared" si="15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AC'!$B$1,Fleet!H16,Fleet!K16)*Fleet!B16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0"/>
        <v>#DIV/0!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62"/>
      <c r="B17" s="62"/>
      <c r="C17" s="62"/>
      <c r="D17" s="62"/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AC'!$E$4:$I$43,4)*Fleet!G17,IF(D17="Winter",VLOOKUP(Fleet!H17,'NG AC'!$E$3:$I$43,5)*Fleet!G17,IF(D17="NA",0,0)))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AC'!$B$1,Fleet!H17,Fleet!K17)*-1)+Fleet!J17)/Fleet!E17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>
        <v>0</v>
      </c>
      <c r="AC17" s="67" t="e">
        <f t="shared" si="13"/>
        <v>#DIV/0!</v>
      </c>
      <c r="AD17" s="67" t="e">
        <f t="shared" si="14"/>
        <v>#DIV/0!</v>
      </c>
      <c r="AE17" s="67">
        <f t="shared" si="15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AC'!$B$1,Fleet!H17,Fleet!K17)*Fleet!B17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62"/>
      <c r="B18" s="62"/>
      <c r="C18" s="62"/>
      <c r="D18" s="62"/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AC'!$E$4:$I$43,4)*Fleet!G18,IF(D18="Winter",VLOOKUP(Fleet!H18,'NG AC'!$E$3:$I$43,5)*Fleet!G18,IF(D18="NA",0,0)))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AC'!$B$1,Fleet!H18,Fleet!K18)*-1)+Fleet!J18)/Fleet!E18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v>0</v>
      </c>
      <c r="AC18" s="67" t="e">
        <f t="shared" si="13"/>
        <v>#DIV/0!</v>
      </c>
      <c r="AD18" s="67" t="e">
        <f t="shared" si="14"/>
        <v>#DIV/0!</v>
      </c>
      <c r="AE18" s="67">
        <f t="shared" si="15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AC'!$B$1,Fleet!H18,Fleet!K18)*Fleet!B18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0"/>
        <v>#DIV/0!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/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AC'!$E$4:$I$43,4)*Fleet!G19,IF(D19="Winter",VLOOKUP(Fleet!H19,'NG AC'!$E$3:$I$43,5)*Fleet!G19,IF(D19="NA",0,0)))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AC'!$B$1,Fleet!H19,Fleet!K19)*-1)+Fleet!J19)/Fleet!E19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3"/>
        <v>#DIV/0!</v>
      </c>
      <c r="AD19" s="67" t="e">
        <f t="shared" si="14"/>
        <v>#DIV/0!</v>
      </c>
      <c r="AE19" s="67">
        <f t="shared" si="15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AC'!$B$1,Fleet!H19,Fleet!K19)*Fleet!B19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/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AC'!$E$4:$I$43,4)*Fleet!G20,IF(D20="Winter",VLOOKUP(Fleet!H20,'NG AC'!$E$3:$I$43,5)*Fleet!G20,IF(D20="NA",0,0)))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AC'!$B$1,Fleet!H20,Fleet!K20)*-1)+Fleet!J20)/Fleet!E20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3"/>
        <v>#DIV/0!</v>
      </c>
      <c r="AD20" s="67" t="e">
        <f t="shared" si="14"/>
        <v>#DIV/0!</v>
      </c>
      <c r="AE20" s="67">
        <f t="shared" si="15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AC'!$B$1,Fleet!H20,Fleet!K20)*Fleet!B20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/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AC'!$E$4:$I$43,4)*Fleet!G21,IF(D21="Winter",VLOOKUP(Fleet!H21,'NG AC'!$E$3:$I$43,5)*Fleet!G21,IF(D21="NA",0,0)))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AC'!$B$1,Fleet!H21,Fleet!K21)*-1)+Fleet!J21)/Fleet!E21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3"/>
        <v>#DIV/0!</v>
      </c>
      <c r="AD21" s="67" t="e">
        <f t="shared" si="14"/>
        <v>#DIV/0!</v>
      </c>
      <c r="AE21" s="67">
        <f t="shared" si="15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AC'!$B$1,Fleet!H21,Fleet!K21)*Fleet!B21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/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AC'!$E$4:$I$43,4)*Fleet!G22,IF(D22="Winter",VLOOKUP(Fleet!H22,'NG AC'!$E$3:$I$43,5)*Fleet!G22,IF(D22="NA",0,0)))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AC'!$B$1,Fleet!H22,Fleet!K22)*-1)+Fleet!J22)/Fleet!E22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3"/>
        <v>#DIV/0!</v>
      </c>
      <c r="AD22" s="67" t="e">
        <f t="shared" si="14"/>
        <v>#DIV/0!</v>
      </c>
      <c r="AE22" s="67">
        <f t="shared" si="15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AC'!$B$1,Fleet!H22,Fleet!K22)*Fleet!B22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/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AC'!$E$4:$I$43,4)*Fleet!G23,IF(D23="Winter",VLOOKUP(Fleet!H23,'NG AC'!$E$3:$I$43,5)*Fleet!G23,IF(D23="NA",0,0)))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AC'!$B$1,Fleet!H23,Fleet!K23)*-1)+Fleet!J23)/Fleet!E23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3"/>
        <v>#DIV/0!</v>
      </c>
      <c r="AD23" s="67" t="e">
        <f t="shared" si="14"/>
        <v>#DIV/0!</v>
      </c>
      <c r="AE23" s="67">
        <f t="shared" si="15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AC'!$B$1,Fleet!H23,Fleet!K23)*Fleet!B23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62"/>
      <c r="B24" s="62"/>
      <c r="C24" s="62"/>
      <c r="D24" s="62"/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AC'!$E$4:$I$43,4)*Fleet!G24,IF(D24="Winter",VLOOKUP(Fleet!H24,'NG AC'!$E$3:$I$43,5)*Fleet!G24,IF(D24="NA",0,0)))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AC'!$B$1,Fleet!H24,Fleet!K24)*-1)+Fleet!J24)/Fleet!E24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3"/>
        <v>#DIV/0!</v>
      </c>
      <c r="AD24" s="67" t="e">
        <f t="shared" si="14"/>
        <v>#DIV/0!</v>
      </c>
      <c r="AE24" s="67">
        <f t="shared" si="15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AC'!$B$1,Fleet!H24,Fleet!K24)*Fleet!B24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/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AC'!$E$4:$I$43,4)*Fleet!G25,IF(D25="Winter",VLOOKUP(Fleet!H25,'NG AC'!$E$3:$I$43,5)*Fleet!G25,IF(D25="NA",0,0)))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AC'!$B$1,Fleet!H25,Fleet!K25)*-1)+Fleet!J25)/Fleet!E25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3"/>
        <v>#DIV/0!</v>
      </c>
      <c r="AD25" s="67" t="e">
        <f t="shared" si="14"/>
        <v>#DIV/0!</v>
      </c>
      <c r="AE25" s="67">
        <f t="shared" si="15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AC'!$B$1,Fleet!H25,Fleet!K25)*Fleet!B25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/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AC'!$E$4:$I$43,4)*Fleet!G26,IF(D26="Winter",VLOOKUP(Fleet!H26,'NG AC'!$E$3:$I$43,5)*Fleet!G26,IF(D26="NA",0,0)))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AC'!$B$1,Fleet!H26,Fleet!K26)*-1)+Fleet!J26)/Fleet!E26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3"/>
        <v>#DIV/0!</v>
      </c>
      <c r="AD26" s="67" t="e">
        <f t="shared" si="14"/>
        <v>#DIV/0!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AC'!$B$1,Fleet!H26,Fleet!K26)*Fleet!B26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/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AC'!$E$4:$I$43,4)*Fleet!G27,IF(D27="Winter",VLOOKUP(Fleet!H27,'NG AC'!$E$3:$I$43,5)*Fleet!G27,IF(D27="NA",0,0)))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AC'!$B$1,Fleet!H27,Fleet!K27)*-1)+Fleet!J27)/Fleet!E27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3"/>
        <v>#DIV/0!</v>
      </c>
      <c r="AD27" s="67" t="e">
        <f t="shared" si="14"/>
        <v>#DIV/0!</v>
      </c>
      <c r="AE27" s="67">
        <f t="shared" si="15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AC'!$B$1,Fleet!H27,Fleet!K27)*Fleet!B27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/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AC'!$E$4:$I$43,4)*Fleet!G28,IF(D28="Winter",VLOOKUP(Fleet!H28,'NG AC'!$E$3:$I$43,5)*Fleet!G28,IF(D28="NA",0,0)))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AC'!$B$1,Fleet!H28,Fleet!K28)*-1)+Fleet!J28)/Fleet!E28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3"/>
        <v>#DIV/0!</v>
      </c>
      <c r="AD28" s="67" t="e">
        <f t="shared" si="14"/>
        <v>#DIV/0!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AC'!$B$1,Fleet!H28,Fleet!K28)*Fleet!B28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/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AC'!$E$4:$I$43,4)*Fleet!G29,IF(D29="Winter",VLOOKUP(Fleet!H29,'NG AC'!$E$3:$I$43,5)*Fleet!G29,IF(D29="NA",0,0)))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AC'!$B$1,Fleet!H29,Fleet!K29)*-1)+Fleet!J29)/Fleet!E29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3"/>
        <v>#DIV/0!</v>
      </c>
      <c r="AD29" s="67" t="e">
        <f t="shared" si="14"/>
        <v>#DIV/0!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AC'!$B$1,Fleet!H29,Fleet!K29)*Fleet!B29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/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AC'!$E$4:$I$43,4)*Fleet!G30,IF(D30="Winter",VLOOKUP(Fleet!H30,'NG AC'!$E$3:$I$43,5)*Fleet!G30,IF(D30="NA",0,0)))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AC'!$B$1,Fleet!H30,Fleet!K30)*-1)+Fleet!J30)/Fleet!E30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3"/>
        <v>#DIV/0!</v>
      </c>
      <c r="AD30" s="67" t="e">
        <f t="shared" si="14"/>
        <v>#DIV/0!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AC'!$B$1,Fleet!H30,Fleet!K30)*Fleet!B30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/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AC'!$E$4:$I$43,4)*Fleet!G31,IF(D31="Winter",VLOOKUP(Fleet!H31,'NG AC'!$E$3:$I$43,5)*Fleet!G31,IF(D31="NA",0,0)))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AC'!$B$1,Fleet!H31,Fleet!K31)*-1)+Fleet!J31)/Fleet!E31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3"/>
        <v>#DIV/0!</v>
      </c>
      <c r="AD31" s="67" t="e">
        <f t="shared" si="14"/>
        <v>#DIV/0!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AC'!$B$1,Fleet!H31,Fleet!K31)*Fleet!B31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/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AC'!$E$4:$I$43,4)*Fleet!G32,IF(D32="Winter",VLOOKUP(Fleet!H32,'NG AC'!$E$3:$I$43,5)*Fleet!G32,IF(D32="NA",0,0)))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AC'!$B$1,Fleet!H32,Fleet!K32)*-1)+Fleet!J32)/Fleet!E32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3"/>
        <v>#DIV/0!</v>
      </c>
      <c r="AD32" s="67" t="e">
        <f t="shared" si="14"/>
        <v>#DIV/0!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AC'!$B$1,Fleet!H32,Fleet!K32)*Fleet!B32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/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AC'!$E$4:$I$43,4)*Fleet!G33,IF(D33="Winter",VLOOKUP(Fleet!H33,'NG AC'!$E$3:$I$43,5)*Fleet!G33,IF(D33="NA",0,0)))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AC'!$B$1,Fleet!H33,Fleet!K33)*-1)+Fleet!J33)/Fleet!E33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3"/>
        <v>#DIV/0!</v>
      </c>
      <c r="AD33" s="67" t="e">
        <f t="shared" si="14"/>
        <v>#DIV/0!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AC'!$B$1,Fleet!H33,Fleet!K33)*Fleet!B33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/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AC'!$E$4:$I$43,4)*Fleet!G34,IF(D34="Winter",VLOOKUP(Fleet!H34,'NG AC'!$E$3:$I$43,5)*Fleet!G34,IF(D34="NA",0,0)))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AC'!$B$1,Fleet!H34,Fleet!K34)*-1)+Fleet!J34)/Fleet!E34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3"/>
        <v>#DIV/0!</v>
      </c>
      <c r="AD34" s="67" t="e">
        <f t="shared" si="14"/>
        <v>#DIV/0!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AC'!$B$1,Fleet!H34,Fleet!K34)*Fleet!B34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/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AC'!$E$4:$I$43,4)*Fleet!G35,IF(D35="Winter",VLOOKUP(Fleet!H35,'NG AC'!$E$3:$I$43,5)*Fleet!G35,IF(D35="NA",0,0)))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AC'!$B$1,Fleet!H35,Fleet!K35)*-1)+Fleet!J35)/Fleet!E35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3"/>
        <v>#DIV/0!</v>
      </c>
      <c r="AD35" s="67" t="e">
        <f t="shared" si="14"/>
        <v>#DIV/0!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AC'!$B$1,Fleet!H35,Fleet!K35)*Fleet!B35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/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AC'!$E$4:$I$43,4)*Fleet!G36,IF(D36="Winter",VLOOKUP(Fleet!H36,'NG AC'!$E$3:$I$43,5)*Fleet!G36,IF(D36="NA",0,0)))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AC'!$B$1,Fleet!H36,Fleet!K36)*-1)+Fleet!J36)/Fleet!E36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AC'!$B$1,Fleet!H36,Fleet!K36)*Fleet!B36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/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AC'!$E$4:$I$43,4)*Fleet!G37,IF(D37="Winter",VLOOKUP(Fleet!H37,'NG AC'!$E$3:$I$43,5)*Fleet!G37,IF(D37="NA",0,0)))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AC'!$B$1,Fleet!H37,Fleet!K37)*-1)+Fleet!J37)/Fleet!E37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3"/>
        <v>#DIV/0!</v>
      </c>
      <c r="AD37" s="67" t="e">
        <f t="shared" si="14"/>
        <v>#DIV/0!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AC'!$B$1,Fleet!H37,Fleet!K37)*Fleet!B37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/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AC'!$E$4:$I$43,4)*Fleet!G38,IF(D38="Winter",VLOOKUP(Fleet!H38,'NG AC'!$E$3:$I$43,5)*Fleet!G38,IF(D38="NA",0,0)))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AC'!$B$1,Fleet!H38,Fleet!K38)*-1)+Fleet!J38)/Fleet!E38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3"/>
        <v>#DIV/0!</v>
      </c>
      <c r="AD38" s="67" t="e">
        <f t="shared" si="14"/>
        <v>#DIV/0!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AC'!$B$1,Fleet!H38,Fleet!K38)*Fleet!B38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/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AC'!$E$4:$I$43,4)*Fleet!G39,IF(D39="Winter",VLOOKUP(Fleet!H39,'NG AC'!$E$3:$I$43,5)*Fleet!G39,IF(D39="NA",0,0)))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AC'!$B$1,Fleet!H39,Fleet!K39)*-1)+Fleet!J39)/Fleet!E39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3"/>
        <v>#DIV/0!</v>
      </c>
      <c r="AD39" s="67" t="e">
        <f t="shared" si="14"/>
        <v>#DIV/0!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AC'!$B$1,Fleet!H39,Fleet!K39)*Fleet!B39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/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AC'!$E$4:$I$43,4)*Fleet!G40,IF(D40="Winter",VLOOKUP(Fleet!H40,'NG AC'!$E$3:$I$43,5)*Fleet!G40,IF(D40="NA",0,0)))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AC'!$B$1,Fleet!H40,Fleet!K40)*-1)+Fleet!J40)/Fleet!E40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3"/>
        <v>#DIV/0!</v>
      </c>
      <c r="AD40" s="67" t="e">
        <f t="shared" si="14"/>
        <v>#DIV/0!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AC'!$B$1,Fleet!H40,Fleet!K40)*Fleet!B40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/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AC'!$E$4:$I$43,4)*Fleet!G41,IF(D41="Winter",VLOOKUP(Fleet!H41,'NG AC'!$E$3:$I$43,5)*Fleet!G41,IF(D41="NA",0,0)))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AC'!$B$1,Fleet!H41,Fleet!K41)*-1)+Fleet!J41)/Fleet!E41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AC'!$B$1,Fleet!H41,Fleet!K41)*Fleet!B41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/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AC'!$E$4:$I$43,4)*Fleet!G42,IF(D42="Winter",VLOOKUP(Fleet!H42,'NG AC'!$E$3:$I$43,5)*Fleet!G42,IF(D42="NA",0,0)))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AC'!$B$1,Fleet!H42,Fleet!K42)*-1)+Fleet!J42)/Fleet!E42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3"/>
        <v>#DIV/0!</v>
      </c>
      <c r="AD42" s="67" t="e">
        <f t="shared" si="14"/>
        <v>#DIV/0!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AC'!$B$1,Fleet!H42,Fleet!K42)*Fleet!B42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/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AC'!$E$4:$I$43,4)*Fleet!G43,IF(D43="Winter",VLOOKUP(Fleet!H43,'NG AC'!$E$3:$I$43,5)*Fleet!G43,IF(D43="NA",0,0)))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AC'!$B$1,Fleet!H43,Fleet!K43)*-1)+Fleet!J43)/Fleet!E43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3"/>
        <v>#DIV/0!</v>
      </c>
      <c r="AD43" s="67" t="e">
        <f t="shared" si="14"/>
        <v>#DIV/0!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AC'!$B$1,Fleet!H43,Fleet!K43)*Fleet!B43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/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AC'!$E$4:$I$43,4)*Fleet!G44,IF(D44="Winter",VLOOKUP(Fleet!H44,'NG AC'!$E$3:$I$43,5)*Fleet!G44,IF(D44="NA",0,0)))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AC'!$B$1,Fleet!H44,Fleet!K44)*-1)+Fleet!J44)/Fleet!E44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AC'!$B$1,Fleet!H44,Fleet!K44)*Fleet!B44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/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AC'!$E$4:$I$43,4)*Fleet!G45,IF(D45="Winter",VLOOKUP(Fleet!H45,'NG AC'!$E$3:$I$43,5)*Fleet!G45,IF(D45="NA",0,0)))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AC'!$B$1,Fleet!H45,Fleet!K45)*-1)+Fleet!J45)/Fleet!E45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3"/>
        <v>#DIV/0!</v>
      </c>
      <c r="AD45" s="67" t="e">
        <f t="shared" si="14"/>
        <v>#DIV/0!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AC'!$B$1,Fleet!H45,Fleet!K45)*Fleet!B45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/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AC'!$E$4:$I$43,4)*Fleet!G46,IF(D46="Winter",VLOOKUP(Fleet!H46,'NG AC'!$E$3:$I$43,5)*Fleet!G46,IF(D46="NA",0,0)))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AC'!$B$1,Fleet!H46,Fleet!K46)*-1)+Fleet!J46)/Fleet!E46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3"/>
        <v>#DIV/0!</v>
      </c>
      <c r="AD46" s="67" t="e">
        <f t="shared" si="14"/>
        <v>#DIV/0!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AC'!$B$1,Fleet!H46,Fleet!K46)*Fleet!B46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/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AC'!$E$4:$I$43,4)*Fleet!G47,IF(D47="Winter",VLOOKUP(Fleet!H47,'NG AC'!$E$3:$I$43,5)*Fleet!G47,IF(D47="NA",0,0)))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AC'!$B$1,Fleet!H47,Fleet!K47)*-1)+Fleet!J47)/Fleet!E47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3"/>
        <v>#DIV/0!</v>
      </c>
      <c r="AD47" s="67" t="e">
        <f t="shared" si="14"/>
        <v>#DIV/0!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AC'!$B$1,Fleet!H47,Fleet!K47)*Fleet!B47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/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AC'!$E$4:$I$43,4)*Fleet!G48,IF(D48="Winter",VLOOKUP(Fleet!H48,'NG AC'!$E$3:$I$43,5)*Fleet!G48,IF(D48="NA",0,0)))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AC'!$B$1,Fleet!H48,Fleet!K48)*-1)+Fleet!J48)/Fleet!E48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AC'!$B$1,Fleet!H48,Fleet!K48)*Fleet!B48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/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AC'!$E$4:$I$43,4)*Fleet!G49,IF(D49="Winter",VLOOKUP(Fleet!H49,'NG AC'!$E$3:$I$43,5)*Fleet!G49,IF(D49="NA",0,0)))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AC'!$B$1,Fleet!H49,Fleet!K49)*-1)+Fleet!J49)/Fleet!E49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3"/>
        <v>#DIV/0!</v>
      </c>
      <c r="AD49" s="67" t="e">
        <f t="shared" si="14"/>
        <v>#DIV/0!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AC'!$B$1,Fleet!H49,Fleet!K49)*Fleet!B49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/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AC'!$E$4:$I$43,4)*Fleet!G50,IF(D50="Winter",VLOOKUP(Fleet!H50,'NG AC'!$E$3:$I$43,5)*Fleet!G50,IF(D50="NA",0,0)))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AC'!$B$1,Fleet!H50,Fleet!K50)*-1)+Fleet!J50)/Fleet!E50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AC'!$B$1,Fleet!H50,Fleet!K50)*Fleet!B50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/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AC'!$E$4:$I$43,4)*Fleet!G51,IF(D51="Winter",VLOOKUP(Fleet!H51,'NG AC'!$E$3:$I$43,5)*Fleet!G51,IF(D51="NA",0,0)))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AC'!$B$1,Fleet!H51,Fleet!K51)*-1)+Fleet!J51)/Fleet!E51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AC'!$B$1,Fleet!H51,Fleet!K51)*Fleet!B51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/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AC'!$E$4:$I$43,4)*Fleet!G52,IF(D52="Winter",VLOOKUP(Fleet!H52,'NG AC'!$E$3:$I$43,5)*Fleet!G52,IF(D52="NA",0,0)))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AC'!$B$1,Fleet!H52,Fleet!K52)*-1)+Fleet!J52)/Fleet!E52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3"/>
        <v>#DIV/0!</v>
      </c>
      <c r="AD52" s="67" t="e">
        <f t="shared" si="14"/>
        <v>#DIV/0!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AC'!$B$1,Fleet!H52,Fleet!K52)*Fleet!B52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/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AC'!$E$4:$I$43,4)*Fleet!G53,IF(D53="Winter",VLOOKUP(Fleet!H53,'NG AC'!$E$3:$I$43,5)*Fleet!G53,IF(D53="NA",0,0)))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AC'!$B$1,Fleet!H53,Fleet!K53)*-1)+Fleet!J53)/Fleet!E53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3"/>
        <v>#DIV/0!</v>
      </c>
      <c r="AD53" s="67" t="e">
        <f t="shared" si="14"/>
        <v>#DIV/0!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AC'!$B$1,Fleet!H53,Fleet!K53)*Fleet!B53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/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AC'!$E$4:$I$43,4)*Fleet!G54,IF(D54="Winter",VLOOKUP(Fleet!H54,'NG AC'!$E$3:$I$43,5)*Fleet!G54,IF(D54="NA",0,0)))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AC'!$B$1,Fleet!H54,Fleet!K54)*-1)+Fleet!J54)/Fleet!E54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AC'!$B$1,Fleet!H54,Fleet!K54)*Fleet!B54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/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AC'!$E$4:$I$43,4)*Fleet!G55,IF(D55="Winter",VLOOKUP(Fleet!H55,'NG AC'!$E$3:$I$43,5)*Fleet!G55,IF(D55="NA",0,0)))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AC'!$B$1,Fleet!H55,Fleet!K55)*-1)+Fleet!J55)/Fleet!E55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3"/>
        <v>#DIV/0!</v>
      </c>
      <c r="AD55" s="67" t="e">
        <f t="shared" si="14"/>
        <v>#DIV/0!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AC'!$B$1,Fleet!H55,Fleet!K55)*Fleet!B55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/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AC'!$E$4:$I$43,4)*Fleet!G56,IF(D56="Winter",VLOOKUP(Fleet!H56,'NG AC'!$E$3:$I$43,5)*Fleet!G56,IF(D56="NA",0,0)))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AC'!$B$1,Fleet!H56,Fleet!K56)*-1)+Fleet!J56)/Fleet!E56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AC'!$B$1,Fleet!H56,Fleet!K56)*Fleet!B56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/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AC'!$E$4:$I$43,4)*Fleet!G57,IF(D57="Winter",VLOOKUP(Fleet!H57,'NG AC'!$E$3:$I$43,5)*Fleet!G57,IF(D57="NA",0,0)))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AC'!$B$1,Fleet!H57,Fleet!K57)*-1)+Fleet!J57)/Fleet!E57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3"/>
        <v>#DIV/0!</v>
      </c>
      <c r="AD57" s="67" t="e">
        <f t="shared" si="14"/>
        <v>#DIV/0!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AC'!$B$1,Fleet!H57,Fleet!K57)*Fleet!B57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/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AC'!$E$4:$I$43,4)*Fleet!G58,IF(D58="Winter",VLOOKUP(Fleet!H58,'NG AC'!$E$3:$I$43,5)*Fleet!G58,IF(D58="NA",0,0)))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AC'!$B$1,Fleet!H58,Fleet!K58)*-1)+Fleet!J58)/Fleet!E58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3"/>
        <v>#DIV/0!</v>
      </c>
      <c r="AD58" s="67" t="e">
        <f t="shared" si="14"/>
        <v>#DIV/0!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AC'!$B$1,Fleet!H58,Fleet!K58)*Fleet!B58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/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AC'!$E$4:$I$43,4)*Fleet!G59,IF(D59="Winter",VLOOKUP(Fleet!H59,'NG AC'!$E$3:$I$43,5)*Fleet!G59,IF(D59="NA",0,0)))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AC'!$B$1,Fleet!H59,Fleet!K59)*-1)+Fleet!J59)/Fleet!E59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AC'!$B$1,Fleet!H59,Fleet!K59)*Fleet!B59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/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AC'!$E$4:$I$43,4)*Fleet!G60,IF(D60="Winter",VLOOKUP(Fleet!H60,'NG AC'!$E$3:$I$43,5)*Fleet!G60,IF(D60="NA",0,0)))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AC'!$B$1,Fleet!H60,Fleet!K60)*-1)+Fleet!J60)/Fleet!E60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AC'!$B$1,Fleet!H60,Fleet!K60)*Fleet!B60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/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AC'!$E$4:$I$43,4)*Fleet!G61,IF(D61="Winter",VLOOKUP(Fleet!H61,'NG AC'!$E$3:$I$43,5)*Fleet!G61,IF(D61="NA",0,0)))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AC'!$B$1,Fleet!H61,Fleet!K61)*-1)+Fleet!J61)/Fleet!E61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AC'!$B$1,Fleet!H61,Fleet!K61)*Fleet!B61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/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AC'!$E$4:$I$43,4)*Fleet!G62,IF(D62="Winter",VLOOKUP(Fleet!H62,'NG AC'!$E$3:$I$43,5)*Fleet!G62,IF(D62="NA",0,0)))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AC'!$B$1,Fleet!H62,Fleet!K62)*-1)+Fleet!J62)/Fleet!E62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AC'!$B$1,Fleet!H62,Fleet!K62)*Fleet!B62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/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AC'!$E$4:$I$43,4)*Fleet!G63,IF(D63="Winter",VLOOKUP(Fleet!H63,'NG AC'!$E$3:$I$43,5)*Fleet!G63,IF(D63="NA",0,0)))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AC'!$B$1,Fleet!H63,Fleet!K63)*-1)+Fleet!J63)/Fleet!E63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AC'!$B$1,Fleet!H63,Fleet!K63)*Fleet!B63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/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AC'!$E$4:$I$43,4)*Fleet!G64,IF(D64="Winter",VLOOKUP(Fleet!H64,'NG AC'!$E$3:$I$43,5)*Fleet!G64,IF(D64="NA",0,0)))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AC'!$B$1,Fleet!H64,Fleet!K64)*-1)+Fleet!J64)/Fleet!E64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AC'!$B$1,Fleet!H64,Fleet!K64)*Fleet!B64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/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AC'!$E$4:$I$43,4)*Fleet!G65,IF(D65="Winter",VLOOKUP(Fleet!H65,'NG AC'!$E$3:$I$43,5)*Fleet!G65,IF(D65="NA",0,0)))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AC'!$B$1,Fleet!H65,Fleet!K65)*-1)+Fleet!J65)/Fleet!E65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AC'!$B$1,Fleet!H65,Fleet!K65)*Fleet!B65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/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AC'!$E$4:$I$43,4)*Fleet!G66,IF(D66="Winter",VLOOKUP(Fleet!H66,'NG AC'!$E$3:$I$43,5)*Fleet!G66,IF(D66="NA",0,0)))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AC'!$B$1,Fleet!H66,Fleet!K66)*-1)+Fleet!J66)/Fleet!E66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AC'!$B$1,Fleet!H66,Fleet!K66)*Fleet!B66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/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AC'!$E$4:$I$43,4)*Fleet!G67,IF(D67="Winter",VLOOKUP(Fleet!H67,'NG AC'!$E$3:$I$43,5)*Fleet!G67,IF(D67="NA",0,0)))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AC'!$B$1,Fleet!H67,Fleet!K67)*-1)+Fleet!J67)/Fleet!E67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AC'!$B$1,Fleet!H67,Fleet!K67)*Fleet!B67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/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AC'!$E$4:$I$43,4)*Fleet!G68,IF(D68="Winter",VLOOKUP(Fleet!H68,'NG AC'!$E$3:$I$43,5)*Fleet!G68,IF(D68="NA",0,0)))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AC'!$B$1,Fleet!H68,Fleet!K68)*-1)+Fleet!J68)/Fleet!E68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AC'!$B$1,Fleet!H68,Fleet!K68)*Fleet!B68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/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AC'!$E$4:$I$43,4)*Fleet!G69,IF(D69="Winter",VLOOKUP(Fleet!H69,'NG AC'!$E$3:$I$43,5)*Fleet!G69,IF(D69="NA",0,0)))</f>
        <v>0</v>
      </c>
      <c r="N69" s="67" t="e">
        <f t="shared" ref="N69:N102" si="21">(L69/(L69+M69))*E69</f>
        <v>#DIV/0!</v>
      </c>
      <c r="O69" s="67" t="e">
        <f t="shared" ref="O69:O102" si="22">E69-N69</f>
        <v>#DIV/0!</v>
      </c>
      <c r="P69" s="67" t="e">
        <f t="shared" ref="P69:P102" si="23">(L69/(L69+M69))*I69</f>
        <v>#DIV/0!</v>
      </c>
      <c r="Q69" s="67" t="e">
        <f t="shared" ref="Q69:Q102" si="24">I69-P69</f>
        <v>#DIV/0!</v>
      </c>
      <c r="R69" s="68" t="e">
        <f>(L69+M69+(PV('NG AC'!$B$1,Fleet!H69,Fleet!K69)*-1)+Fleet!J69)/Fleet!E69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AB69*(L69/(L69+M69))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AE69*(L69/(L69+M69))</f>
        <v>#DIV/0!</v>
      </c>
      <c r="AG69" s="67" t="e">
        <f t="shared" ref="AG69:AG102" si="38">AE69-AF69</f>
        <v>#DIV/0!</v>
      </c>
      <c r="AH69" s="66">
        <f>-PV('NG AC'!$B$1,Fleet!H69,Fleet!K69)*Fleet!B69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/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AC'!$E$4:$I$43,4)*Fleet!G70,IF(D70="Winter",VLOOKUP(Fleet!H70,'NG AC'!$E$3:$I$43,5)*Fleet!G70,IF(D70="NA",0,0)))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AC'!$B$1,Fleet!H70,Fleet!K70)*-1)+Fleet!J70)/Fleet!E70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AC'!$B$1,Fleet!H70,Fleet!K70)*Fleet!B70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/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AC'!$E$4:$I$43,4)*Fleet!G71,IF(D71="Winter",VLOOKUP(Fleet!H71,'NG AC'!$E$3:$I$43,5)*Fleet!G71,IF(D71="NA",0,0)))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AC'!$B$1,Fleet!H71,Fleet!K71)*-1)+Fleet!J71)/Fleet!E71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AC'!$B$1,Fleet!H71,Fleet!K71)*Fleet!B71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/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AC'!$E$4:$I$43,4)*Fleet!G72,IF(D72="Winter",VLOOKUP(Fleet!H72,'NG AC'!$E$3:$I$43,5)*Fleet!G72,IF(D72="NA",0,0)))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AC'!$B$1,Fleet!H72,Fleet!K72)*-1)+Fleet!J72)/Fleet!E72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AC'!$B$1,Fleet!H72,Fleet!K72)*Fleet!B72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/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AC'!$E$4:$I$43,4)*Fleet!G73,IF(D73="Winter",VLOOKUP(Fleet!H73,'NG AC'!$E$3:$I$43,5)*Fleet!G73,IF(D73="NA",0,0)))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AC'!$B$1,Fleet!H73,Fleet!K73)*-1)+Fleet!J73)/Fleet!E73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AC'!$B$1,Fleet!H73,Fleet!K73)*Fleet!B73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/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AC'!$E$4:$I$43,4)*Fleet!G74,IF(D74="Winter",VLOOKUP(Fleet!H74,'NG AC'!$E$3:$I$43,5)*Fleet!G74,IF(D74="NA",0,0)))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AC'!$B$1,Fleet!H74,Fleet!K74)*-1)+Fleet!J74)/Fleet!E74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AC'!$B$1,Fleet!H74,Fleet!K74)*Fleet!B74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/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AC'!$E$4:$I$43,4)*Fleet!G75,IF(D75="Winter",VLOOKUP(Fleet!H75,'NG AC'!$E$3:$I$43,5)*Fleet!G75,IF(D75="NA",0,0)))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AC'!$B$1,Fleet!H75,Fleet!K75)*-1)+Fleet!J75)/Fleet!E75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AC'!$B$1,Fleet!H75,Fleet!K75)*Fleet!B75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/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AC'!$E$4:$I$43,4)*Fleet!G76,IF(D76="Winter",VLOOKUP(Fleet!H76,'NG AC'!$E$3:$I$43,5)*Fleet!G76,IF(D76="NA",0,0)))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AC'!$B$1,Fleet!H76,Fleet!K76)*-1)+Fleet!J76)/Fleet!E76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AC'!$B$1,Fleet!H76,Fleet!K76)*Fleet!B76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/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AC'!$E$4:$I$43,4)*Fleet!G77,IF(D77="Winter",VLOOKUP(Fleet!H77,'NG AC'!$E$3:$I$43,5)*Fleet!G77,IF(D77="NA",0,0)))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AC'!$B$1,Fleet!H77,Fleet!K77)*-1)+Fleet!J77)/Fleet!E77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AC'!$B$1,Fleet!H77,Fleet!K77)*Fleet!B77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/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AC'!$E$4:$I$43,4)*Fleet!G78,IF(D78="Winter",VLOOKUP(Fleet!H78,'NG AC'!$E$3:$I$43,5)*Fleet!G78,IF(D78="NA",0,0)))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AC'!$B$1,Fleet!H78,Fleet!K78)*-1)+Fleet!J78)/Fleet!E78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AC'!$B$1,Fleet!H78,Fleet!K78)*Fleet!B78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/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AC'!$E$4:$I$43,4)*Fleet!G79,IF(D79="Winter",VLOOKUP(Fleet!H79,'NG AC'!$E$3:$I$43,5)*Fleet!G79,IF(D79="NA",0,0)))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AC'!$B$1,Fleet!H79,Fleet!K79)*-1)+Fleet!J79)/Fleet!E79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AC'!$B$1,Fleet!H79,Fleet!K79)*Fleet!B79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/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AC'!$E$4:$I$43,4)*Fleet!G80,IF(D80="Winter",VLOOKUP(Fleet!H80,'NG AC'!$E$3:$I$43,5)*Fleet!G80,IF(D80="NA",0,0)))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AC'!$B$1,Fleet!H80,Fleet!K80)*-1)+Fleet!J80)/Fleet!E80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AC'!$B$1,Fleet!H80,Fleet!K80)*Fleet!B80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/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AC'!$E$4:$I$43,4)*Fleet!G81,IF(D81="Winter",VLOOKUP(Fleet!H81,'NG AC'!$E$3:$I$43,5)*Fleet!G81,IF(D81="NA",0,0)))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AC'!$B$1,Fleet!H81,Fleet!K81)*-1)+Fleet!J81)/Fleet!E81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AC'!$B$1,Fleet!H81,Fleet!K81)*Fleet!B81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/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AC'!$E$4:$I$43,4)*Fleet!G82,IF(D82="Winter",VLOOKUP(Fleet!H82,'NG AC'!$E$3:$I$43,5)*Fleet!G82,IF(D82="NA",0,0)))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AC'!$B$1,Fleet!H82,Fleet!K82)*-1)+Fleet!J82)/Fleet!E82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AC'!$B$1,Fleet!H82,Fleet!K82)*Fleet!B82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/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AC'!$E$4:$I$43,4)*Fleet!G83,IF(D83="Winter",VLOOKUP(Fleet!H83,'NG AC'!$E$3:$I$43,5)*Fleet!G83,IF(D83="NA",0,0)))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AC'!$B$1,Fleet!H83,Fleet!K83)*-1)+Fleet!J83)/Fleet!E83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AC'!$B$1,Fleet!H83,Fleet!K83)*Fleet!B83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/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AC'!$E$4:$I$43,4)*Fleet!G84,IF(D84="Winter",VLOOKUP(Fleet!H84,'NG AC'!$E$3:$I$43,5)*Fleet!G84,IF(D84="NA",0,0)))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AC'!$B$1,Fleet!H84,Fleet!K84)*-1)+Fleet!J84)/Fleet!E84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AC'!$B$1,Fleet!H84,Fleet!K84)*Fleet!B84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/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AC'!$E$4:$I$43,4)*Fleet!G85,IF(D85="Winter",VLOOKUP(Fleet!H85,'NG AC'!$E$3:$I$43,5)*Fleet!G85,IF(D85="NA",0,0)))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AC'!$B$1,Fleet!H85,Fleet!K85)*-1)+Fleet!J85)/Fleet!E85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AC'!$B$1,Fleet!H85,Fleet!K85)*Fleet!B85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/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AC'!$E$4:$I$43,4)*Fleet!G86,IF(D86="Winter",VLOOKUP(Fleet!H86,'NG AC'!$E$3:$I$43,5)*Fleet!G86,IF(D86="NA",0,0)))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AC'!$B$1,Fleet!H86,Fleet!K86)*-1)+Fleet!J86)/Fleet!E86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AC'!$B$1,Fleet!H86,Fleet!K86)*Fleet!B86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/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AC'!$E$4:$I$43,4)*Fleet!G87,IF(D87="Winter",VLOOKUP(Fleet!H87,'NG AC'!$E$3:$I$43,5)*Fleet!G87,IF(D87="NA",0,0)))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AC'!$B$1,Fleet!H87,Fleet!K87)*-1)+Fleet!J87)/Fleet!E87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AC'!$B$1,Fleet!H87,Fleet!K87)*Fleet!B87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/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AC'!$E$4:$I$43,4)*Fleet!G88,IF(D88="Winter",VLOOKUP(Fleet!H88,'NG AC'!$E$3:$I$43,5)*Fleet!G88,IF(D88="NA",0,0)))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AC'!$B$1,Fleet!H88,Fleet!K88)*-1)+Fleet!J88)/Fleet!E88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AC'!$B$1,Fleet!H88,Fleet!K88)*Fleet!B88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/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AC'!$E$4:$I$43,4)*Fleet!G89,IF(D89="Winter",VLOOKUP(Fleet!H89,'NG AC'!$E$3:$I$43,5)*Fleet!G89,IF(D89="NA",0,0)))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AC'!$B$1,Fleet!H89,Fleet!K89)*-1)+Fleet!J89)/Fleet!E89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AC'!$B$1,Fleet!H89,Fleet!K89)*Fleet!B89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/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AC'!$E$4:$I$43,4)*Fleet!G90,IF(D90="Winter",VLOOKUP(Fleet!H90,'NG AC'!$E$3:$I$43,5)*Fleet!G90,IF(D90="NA",0,0)))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AC'!$B$1,Fleet!H90,Fleet!K90)*-1)+Fleet!J90)/Fleet!E90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AC'!$B$1,Fleet!H90,Fleet!K90)*Fleet!B90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AC'!$E$4:$I$43,4)*Fleet!G91,IF(D91="Winter",VLOOKUP(Fleet!H91,'NG AC'!$E$3:$I$43,5)*Fleet!G91,IF(D91="NA",0,0)))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AC'!$B$1,Fleet!H91,Fleet!K91)*-1)+Fleet!J91)/Fleet!E91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AC'!$B$1,Fleet!H91,Fleet!K91)*Fleet!B91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AC'!$E$4:$I$43,4)*Fleet!G92,IF(D92="Winter",VLOOKUP(Fleet!H92,'NG AC'!$E$3:$I$43,5)*Fleet!G92,IF(D92="NA",0,0)))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AC'!$B$1,Fleet!H92,Fleet!K92)*-1)+Fleet!J92)/Fleet!E92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AC'!$B$1,Fleet!H92,Fleet!K92)*Fleet!B92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AC'!$E$4:$I$43,4)*Fleet!G93,IF(D93="Winter",VLOOKUP(Fleet!H93,'NG AC'!$E$3:$I$43,5)*Fleet!G93,IF(D93="NA",0,0)))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AC'!$B$1,Fleet!H93,Fleet!K93)*-1)+Fleet!J93)/Fleet!E93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AC'!$B$1,Fleet!H93,Fleet!K93)*Fleet!B93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AC'!$E$4:$I$43,4)*Fleet!G94,IF(D94="Winter",VLOOKUP(Fleet!H94,'NG AC'!$E$3:$I$43,5)*Fleet!G94,IF(D94="NA",0,0)))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AC'!$B$1,Fleet!H94,Fleet!K94)*-1)+Fleet!J94)/Fleet!E94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AC'!$B$1,Fleet!H94,Fleet!K94)*Fleet!B94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AC'!$E$4:$I$43,4)*Fleet!G95,IF(D95="Winter",VLOOKUP(Fleet!H95,'NG AC'!$E$3:$I$43,5)*Fleet!G95,IF(D95="NA",0,0)))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AC'!$B$1,Fleet!H95,Fleet!K95)*-1)+Fleet!J95)/Fleet!E95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AC'!$B$1,Fleet!H95,Fleet!K95)*Fleet!B95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AC'!$E$4:$I$43,4)*Fleet!G96,IF(D96="Winter",VLOOKUP(Fleet!H96,'NG AC'!$E$3:$I$43,5)*Fleet!G96,IF(D96="NA",0,0)))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AC'!$B$1,Fleet!H96,Fleet!K96)*-1)+Fleet!J96)/Fleet!E96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AC'!$B$1,Fleet!H96,Fleet!K96)*Fleet!B96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AC'!$E$4:$I$43,4)*Fleet!G97,IF(D97="Winter",VLOOKUP(Fleet!H97,'NG AC'!$E$3:$I$43,5)*Fleet!G97,IF(D97="NA",0,0)))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AC'!$B$1,Fleet!H97,Fleet!K97)*-1)+Fleet!J97)/Fleet!E97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AC'!$B$1,Fleet!H97,Fleet!K97)*Fleet!B97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AC'!$E$4:$I$43,4)*Fleet!G98,IF(D98="Winter",VLOOKUP(Fleet!H98,'NG AC'!$E$3:$I$43,5)*Fleet!G98,IF(D98="NA",0,0)))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AC'!$B$1,Fleet!H98,Fleet!K98)*-1)+Fleet!J98)/Fleet!E98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AC'!$B$1,Fleet!H98,Fleet!K98)*Fleet!B98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AC'!$E$4:$I$43,4)*Fleet!G99,IF(D99="Winter",VLOOKUP(Fleet!H99,'NG AC'!$E$3:$I$43,5)*Fleet!G99,IF(D99="NA",0,0)))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AC'!$B$1,Fleet!H99,Fleet!K99)*-1)+Fleet!J99)/Fleet!E99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AC'!$B$1,Fleet!H99,Fleet!K99)*Fleet!B99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AC'!$E$4:$I$43,4)*Fleet!G100,IF(D100="Winter",VLOOKUP(Fleet!H100,'NG AC'!$E$3:$I$43,5)*Fleet!G100,IF(D100="NA",0,0)))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AC'!$B$1,Fleet!H100,Fleet!K100)*-1)+Fleet!J100)/Fleet!E100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AC'!$B$1,Fleet!H100,Fleet!K100)*Fleet!B100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AC'!$E$4:$I$43,4)*Fleet!G101,IF(D101="Winter",VLOOKUP(Fleet!H101,'NG AC'!$E$3:$I$43,5)*Fleet!G101,IF(D101="NA",0,0)))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AC'!$B$1,Fleet!H101,Fleet!K101)*-1)+Fleet!J101)/Fleet!E101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AC'!$B$1,Fleet!H101,Fleet!K101)*Fleet!B101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AC'!$E$4:$I$43,4)*Fleet!G102,IF(D102="Winter",VLOOKUP(Fleet!H102,'NG AC'!$E$3:$I$43,5)*Fleet!G102,IF(D102="NA",0,0)))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AC'!$B$1,Fleet!H102,Fleet!K102)*-1)+Fleet!J102)/Fleet!E102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AC'!$B$1,Fleet!H102,Fleet!K102)*Fleet!B102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100500</v>
      </c>
      <c r="U103" s="29">
        <f t="shared" ref="U103:AL103" si="42">SUMIF(U4:U102,"&lt;&gt;#DIV/0!")</f>
        <v>0</v>
      </c>
      <c r="V103" s="29">
        <f t="shared" si="42"/>
        <v>64582.883764322803</v>
      </c>
      <c r="W103" s="29">
        <f t="shared" si="42"/>
        <v>0</v>
      </c>
      <c r="X103" s="29">
        <f t="shared" si="42"/>
        <v>10050</v>
      </c>
      <c r="Y103" s="29">
        <f t="shared" si="42"/>
        <v>0</v>
      </c>
      <c r="Z103" s="29">
        <f t="shared" si="42"/>
        <v>10050</v>
      </c>
      <c r="AA103" s="29">
        <f t="shared" si="42"/>
        <v>0</v>
      </c>
      <c r="AB103" s="29">
        <f t="shared" si="42"/>
        <v>0</v>
      </c>
      <c r="AC103" s="29">
        <f t="shared" si="42"/>
        <v>0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92363.702727272714</v>
      </c>
      <c r="AL103" s="29">
        <f t="shared" si="42"/>
        <v>0</v>
      </c>
    </row>
  </sheetData>
  <dataValidations count="2">
    <dataValidation type="list" allowBlank="1" showInputMessage="1" showErrorMessage="1" sqref="D4:D102">
      <formula1>$BC$24:$BC$26</formula1>
    </dataValidation>
    <dataValidation type="list" allowBlank="1" showInputMessage="1" showErrorMessage="1" sqref="C4:C102">
      <formula1>Elec_Measure_Type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D34" activePane="bottomRight" state="frozenSplit"/>
      <selection activeCell="B105" sqref="B105"/>
      <selection pane="topRight" activeCell="I1" sqref="I1"/>
      <selection pane="bottomLeft" activeCell="A20" sqref="A20"/>
      <selection pane="bottomRight" activeCell="F45" sqref="F45:F58"/>
    </sheetView>
  </sheetViews>
  <sheetFormatPr defaultRowHeight="15" x14ac:dyDescent="0.25"/>
  <cols>
    <col min="1" max="1" width="107.28515625" style="81" bestFit="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11" width="9.140625" style="81"/>
    <col min="12" max="12" width="10.28515625" style="81" customWidth="1"/>
    <col min="13" max="18" width="9.140625" style="81"/>
    <col min="19" max="19" width="11.28515625" style="81" customWidth="1"/>
    <col min="20" max="20" width="10.5703125" style="81" bestFit="1" customWidth="1"/>
    <col min="21" max="21" width="9.5703125" style="81" bestFit="1" customWidth="1"/>
    <col min="22" max="22" width="10.5703125" style="81" bestFit="1" customWidth="1"/>
    <col min="23" max="23" width="9.5703125" style="81" customWidth="1"/>
    <col min="24" max="24" width="11.5703125" style="81" bestFit="1" customWidth="1"/>
    <col min="25" max="27" width="10.5703125" style="81" bestFit="1" customWidth="1"/>
    <col min="28" max="28" width="11.42578125" style="81" customWidth="1"/>
    <col min="29" max="29" width="11" style="81" customWidth="1"/>
    <col min="30" max="30" width="10.5703125" style="81" bestFit="1" customWidth="1"/>
    <col min="31" max="33" width="9.140625" style="81"/>
    <col min="34" max="38" width="11.570312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794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70" t="s">
        <v>825</v>
      </c>
      <c r="B4" s="62">
        <v>7</v>
      </c>
      <c r="C4" s="62" t="s">
        <v>25</v>
      </c>
      <c r="D4" s="62" t="s">
        <v>39</v>
      </c>
      <c r="E4" s="63">
        <v>34.19</v>
      </c>
      <c r="F4" s="62">
        <v>369</v>
      </c>
      <c r="G4" s="62">
        <v>0</v>
      </c>
      <c r="H4" s="62">
        <v>8</v>
      </c>
      <c r="I4" s="63">
        <v>40</v>
      </c>
      <c r="J4" s="63"/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150.93136210762398</v>
      </c>
      <c r="M4" s="66">
        <f>IF(D4="Annual",VLOOKUP(H4,'NG AC'!$E$4:$I$43,4)*ESGroc!G4,IF(D4="Winter",VLOOKUP(ESGroc!H4,'NG AC'!$E$3:$I$43,5)*ESGroc!G4,IF(D4="NA",0,0)))</f>
        <v>0</v>
      </c>
      <c r="N4" s="67">
        <f>(L4/(L4+M4))*E4</f>
        <v>34.19</v>
      </c>
      <c r="O4" s="67">
        <f>E4-N4</f>
        <v>0</v>
      </c>
      <c r="P4" s="67">
        <f>(L4/(L4+M4))*I4</f>
        <v>40</v>
      </c>
      <c r="Q4" s="67">
        <f>I4-P4</f>
        <v>0</v>
      </c>
      <c r="R4" s="68">
        <f>(L4+M4+(PV('NG AC'!$B$1,ESGroc!H4,ESGroc!K4)*-1)+ESGroc!J4)/ESGroc!E4</f>
        <v>4.41448850855876</v>
      </c>
      <c r="S4" s="68">
        <f>((L4+M4)/1.1)/I4</f>
        <v>3.4302582297187265</v>
      </c>
      <c r="T4" s="69">
        <f>F4*B4</f>
        <v>2583</v>
      </c>
      <c r="U4" s="68">
        <f>G4*B4</f>
        <v>0</v>
      </c>
      <c r="V4" s="68">
        <f>L4*B4</f>
        <v>1056.5195347533679</v>
      </c>
      <c r="W4" s="68">
        <f>M4*B4</f>
        <v>0</v>
      </c>
      <c r="X4" s="67">
        <f>B4*N4</f>
        <v>239.32999999999998</v>
      </c>
      <c r="Y4" s="67">
        <f>O4*B4</f>
        <v>0</v>
      </c>
      <c r="Z4" s="67">
        <f>B4*P4</f>
        <v>280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AC'!$B$1,ESGroc!H4,ESGroc!K4)*ESGroc!B4</f>
        <v>0</v>
      </c>
      <c r="AI4" s="67">
        <f>AH4*(L4/(L4+M4))</f>
        <v>0</v>
      </c>
      <c r="AJ4" s="67">
        <f>AH4-AI4</f>
        <v>0</v>
      </c>
      <c r="AK4" s="66">
        <f>B4*F4*H4*'Electric AC'!$BE$1</f>
        <v>1582.5900109090908</v>
      </c>
      <c r="AL4" s="67">
        <f>B4*G4*H4*'Electric AC'!$BE$33</f>
        <v>0</v>
      </c>
      <c r="AM4" s="67">
        <f>P4/F4</f>
        <v>0.10840108401084012</v>
      </c>
      <c r="AN4" s="67" t="e">
        <f>Q4/G4</f>
        <v>#DIV/0!</v>
      </c>
      <c r="AO4" s="82"/>
      <c r="AP4" s="82"/>
      <c r="AQ4" s="82"/>
      <c r="BC4" s="78" t="s">
        <v>12</v>
      </c>
    </row>
    <row r="5" spans="1:55" x14ac:dyDescent="0.25">
      <c r="A5" s="70" t="s">
        <v>826</v>
      </c>
      <c r="B5" s="62">
        <v>7</v>
      </c>
      <c r="C5" s="62" t="s">
        <v>25</v>
      </c>
      <c r="D5" s="62" t="s">
        <v>39</v>
      </c>
      <c r="E5" s="63">
        <v>34.19</v>
      </c>
      <c r="F5" s="62">
        <v>230</v>
      </c>
      <c r="G5" s="62">
        <v>0</v>
      </c>
      <c r="H5" s="62">
        <v>8</v>
      </c>
      <c r="I5" s="63">
        <v>40</v>
      </c>
      <c r="J5" s="63"/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94.076458766269681</v>
      </c>
      <c r="M5" s="66">
        <f>IF(D5="Annual",VLOOKUP(H5,'NG AC'!$E$4:$I$43,4)*ESGroc!G5,IF(D5="Winter",VLOOKUP(ESGroc!H5,'NG AC'!$E$3:$I$43,5)*ESGroc!G5,IF(D5="NA",0,0)))</f>
        <v>0</v>
      </c>
      <c r="N5" s="67">
        <f t="shared" ref="N5:N68" si="0">(L5/(L5+M5))*E5</f>
        <v>34.19</v>
      </c>
      <c r="O5" s="67">
        <f t="shared" ref="O5:O68" si="1">E5-N5</f>
        <v>0</v>
      </c>
      <c r="P5" s="67">
        <f t="shared" ref="P5:P68" si="2">(L5/(L5+M5))*I5</f>
        <v>40</v>
      </c>
      <c r="Q5" s="67">
        <f t="shared" ref="Q5:Q68" si="3">I5-P5</f>
        <v>0</v>
      </c>
      <c r="R5" s="68">
        <f>(L5+M5+(PV('NG AC'!$B$1,ESGroc!H5,ESGroc!K5)*-1)+ESGroc!J5)/ESGroc!E5</f>
        <v>2.7515782031667064</v>
      </c>
      <c r="S5" s="68">
        <f t="shared" ref="S5:S68" si="4">((L5+M5)/1.1)/I5</f>
        <v>2.138101335597038</v>
      </c>
      <c r="T5" s="69">
        <f t="shared" ref="T5:T68" si="5">F5*B5</f>
        <v>1610</v>
      </c>
      <c r="U5" s="68">
        <f t="shared" ref="U5:U68" si="6">G5*B5</f>
        <v>0</v>
      </c>
      <c r="V5" s="68">
        <f t="shared" ref="V5:V68" si="7">L5*B5</f>
        <v>658.53521136388781</v>
      </c>
      <c r="W5" s="68">
        <f t="shared" ref="W5:W68" si="8">M5*B5</f>
        <v>0</v>
      </c>
      <c r="X5" s="67">
        <f t="shared" ref="X5:X68" si="9">B5*N5</f>
        <v>239.32999999999998</v>
      </c>
      <c r="Y5" s="67">
        <f t="shared" ref="Y5:Y68" si="10">O5*B5</f>
        <v>0</v>
      </c>
      <c r="Z5" s="67">
        <f t="shared" ref="Z5:Z68" si="11">B5*P5</f>
        <v>280</v>
      </c>
      <c r="AA5" s="67">
        <f t="shared" ref="AA5:AA68" si="12">B5*Q5</f>
        <v>0</v>
      </c>
      <c r="AB5" s="63">
        <v>0</v>
      </c>
      <c r="AC5" s="67">
        <f t="shared" ref="AC5:AC68" si="13">AB5*(L5/(L5+M5))</f>
        <v>0</v>
      </c>
      <c r="AD5" s="67">
        <f t="shared" ref="AD5:AD68" si="14">AB5-AC5</f>
        <v>0</v>
      </c>
      <c r="AE5" s="67">
        <f t="shared" ref="AE5:AE68" si="15">J5*B5</f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AC'!$B$1,ESGroc!H5,ESGroc!K5)*ESGroc!B5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986.43821818181812</v>
      </c>
      <c r="AL5" s="67">
        <f>B5*G5*H5*'Electric AC'!$BE$33</f>
        <v>0</v>
      </c>
      <c r="AM5" s="67">
        <f t="shared" ref="AM5:AN68" si="20">P5/F5</f>
        <v>0.17391304347826086</v>
      </c>
      <c r="AN5" s="67" t="e">
        <f t="shared" si="20"/>
        <v>#DIV/0!</v>
      </c>
      <c r="AO5" s="82"/>
      <c r="AP5" s="82"/>
      <c r="AQ5" s="82"/>
      <c r="BC5" s="78" t="s">
        <v>13</v>
      </c>
    </row>
    <row r="6" spans="1:55" x14ac:dyDescent="0.25">
      <c r="A6" s="70" t="s">
        <v>851</v>
      </c>
      <c r="B6" s="62">
        <v>7</v>
      </c>
      <c r="C6" s="62" t="s">
        <v>25</v>
      </c>
      <c r="D6" s="62" t="s">
        <v>39</v>
      </c>
      <c r="E6" s="63">
        <v>170.94</v>
      </c>
      <c r="F6" s="62">
        <v>369</v>
      </c>
      <c r="G6" s="62">
        <v>0</v>
      </c>
      <c r="H6" s="62">
        <v>8</v>
      </c>
      <c r="I6" s="63">
        <v>14</v>
      </c>
      <c r="J6" s="63"/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150.93136210762398</v>
      </c>
      <c r="M6" s="66">
        <f>IF(D6="Annual",VLOOKUP(H6,'NG AC'!$E$4:$I$43,4)*ESGroc!G6,IF(D6="Winter",VLOOKUP(ESGroc!H6,'NG AC'!$E$3:$I$43,5)*ESGroc!G6,IF(D6="NA",0,0)))</f>
        <v>0</v>
      </c>
      <c r="N6" s="67">
        <f t="shared" si="0"/>
        <v>170.94</v>
      </c>
      <c r="O6" s="67">
        <f t="shared" si="1"/>
        <v>0</v>
      </c>
      <c r="P6" s="67">
        <f t="shared" si="2"/>
        <v>14</v>
      </c>
      <c r="Q6" s="67">
        <f t="shared" si="3"/>
        <v>0</v>
      </c>
      <c r="R6" s="68">
        <f>(L6+M6+(PV('NG AC'!$B$1,ESGroc!H6,ESGroc!K6)*-1)+ESGroc!J6)/ESGroc!E6</f>
        <v>0.88294935127895158</v>
      </c>
      <c r="S6" s="68">
        <f t="shared" si="4"/>
        <v>9.8007377991963605</v>
      </c>
      <c r="T6" s="69">
        <f t="shared" si="5"/>
        <v>2583</v>
      </c>
      <c r="U6" s="68">
        <f t="shared" si="6"/>
        <v>0</v>
      </c>
      <c r="V6" s="68">
        <f t="shared" si="7"/>
        <v>1056.5195347533679</v>
      </c>
      <c r="W6" s="68">
        <f t="shared" si="8"/>
        <v>0</v>
      </c>
      <c r="X6" s="67">
        <f t="shared" si="9"/>
        <v>1196.58</v>
      </c>
      <c r="Y6" s="67">
        <f t="shared" si="10"/>
        <v>0</v>
      </c>
      <c r="Z6" s="67">
        <f t="shared" si="11"/>
        <v>98</v>
      </c>
      <c r="AA6" s="67">
        <f t="shared" si="12"/>
        <v>0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>
        <f t="shared" si="16"/>
        <v>0</v>
      </c>
      <c r="AG6" s="67">
        <f t="shared" si="17"/>
        <v>0</v>
      </c>
      <c r="AH6" s="66">
        <f>-PV('NG AC'!$B$1,ESGroc!H6,ESGroc!K6)*ESGroc!B6</f>
        <v>0</v>
      </c>
      <c r="AI6" s="67">
        <f t="shared" si="18"/>
        <v>0</v>
      </c>
      <c r="AJ6" s="67">
        <f t="shared" si="19"/>
        <v>0</v>
      </c>
      <c r="AK6" s="66">
        <f>B6*F6*H6*'Electric AC'!$BE$1</f>
        <v>1582.5900109090908</v>
      </c>
      <c r="AL6" s="67">
        <f>B6*G6*H6*'Electric AC'!$BE$33</f>
        <v>0</v>
      </c>
      <c r="AM6" s="67">
        <f t="shared" si="20"/>
        <v>3.7940379403794036E-2</v>
      </c>
      <c r="AN6" s="67" t="e">
        <f t="shared" si="20"/>
        <v>#DIV/0!</v>
      </c>
      <c r="AO6" s="82"/>
      <c r="AP6" s="82"/>
      <c r="AQ6" s="82"/>
      <c r="BC6" s="78" t="s">
        <v>14</v>
      </c>
    </row>
    <row r="7" spans="1:55" x14ac:dyDescent="0.25">
      <c r="A7" s="70" t="s">
        <v>852</v>
      </c>
      <c r="B7" s="62">
        <v>7</v>
      </c>
      <c r="C7" s="62" t="s">
        <v>25</v>
      </c>
      <c r="D7" s="62" t="s">
        <v>39</v>
      </c>
      <c r="E7" s="63">
        <v>170.94</v>
      </c>
      <c r="F7" s="62">
        <v>230</v>
      </c>
      <c r="G7" s="62">
        <v>0</v>
      </c>
      <c r="H7" s="62">
        <v>8</v>
      </c>
      <c r="I7" s="63">
        <v>14</v>
      </c>
      <c r="J7" s="63"/>
      <c r="K7" s="63">
        <v>0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94.076458766269681</v>
      </c>
      <c r="M7" s="66">
        <f>IF(D7="Annual",VLOOKUP(H7,'NG AC'!$E$4:$I$43,4)*ESGroc!G7,IF(D7="Winter",VLOOKUP(ESGroc!H7,'NG AC'!$E$3:$I$43,5)*ESGroc!G7,IF(D7="NA",0,0)))</f>
        <v>0</v>
      </c>
      <c r="N7" s="67">
        <f t="shared" si="0"/>
        <v>170.94</v>
      </c>
      <c r="O7" s="67">
        <f t="shared" si="1"/>
        <v>0</v>
      </c>
      <c r="P7" s="67">
        <f t="shared" si="2"/>
        <v>14</v>
      </c>
      <c r="Q7" s="67">
        <f t="shared" si="3"/>
        <v>0</v>
      </c>
      <c r="R7" s="68">
        <f>(L7+M7+(PV('NG AC'!$B$1,ESGroc!H7,ESGroc!K7)*-1)+ESGroc!J7)/ESGroc!E7</f>
        <v>0.5503478341305118</v>
      </c>
      <c r="S7" s="68">
        <f t="shared" si="4"/>
        <v>6.1088609588486804</v>
      </c>
      <c r="T7" s="69">
        <f t="shared" si="5"/>
        <v>1610</v>
      </c>
      <c r="U7" s="68">
        <f t="shared" si="6"/>
        <v>0</v>
      </c>
      <c r="V7" s="68">
        <f t="shared" si="7"/>
        <v>658.53521136388781</v>
      </c>
      <c r="W7" s="68">
        <f t="shared" si="8"/>
        <v>0</v>
      </c>
      <c r="X7" s="67">
        <f t="shared" si="9"/>
        <v>1196.58</v>
      </c>
      <c r="Y7" s="67">
        <f t="shared" si="10"/>
        <v>0</v>
      </c>
      <c r="Z7" s="67">
        <f t="shared" si="11"/>
        <v>98</v>
      </c>
      <c r="AA7" s="67">
        <f t="shared" si="12"/>
        <v>0</v>
      </c>
      <c r="AB7" s="63">
        <v>0</v>
      </c>
      <c r="AC7" s="67">
        <f t="shared" si="13"/>
        <v>0</v>
      </c>
      <c r="AD7" s="67">
        <f t="shared" si="14"/>
        <v>0</v>
      </c>
      <c r="AE7" s="67">
        <f t="shared" si="15"/>
        <v>0</v>
      </c>
      <c r="AF7" s="67">
        <f t="shared" si="16"/>
        <v>0</v>
      </c>
      <c r="AG7" s="67">
        <f t="shared" si="17"/>
        <v>0</v>
      </c>
      <c r="AH7" s="66">
        <f>-PV('NG AC'!$B$1,ESGroc!H7,ESGroc!K7)*ESGroc!B7</f>
        <v>0</v>
      </c>
      <c r="AI7" s="67">
        <f t="shared" si="18"/>
        <v>0</v>
      </c>
      <c r="AJ7" s="67">
        <f t="shared" si="19"/>
        <v>0</v>
      </c>
      <c r="AK7" s="66">
        <f>B7*F7*H7*'Electric AC'!$BE$1</f>
        <v>986.43821818181812</v>
      </c>
      <c r="AL7" s="67">
        <f>B7*G7*H7*'Electric AC'!$BE$33</f>
        <v>0</v>
      </c>
      <c r="AM7" s="67">
        <f t="shared" si="20"/>
        <v>6.0869565217391307E-2</v>
      </c>
      <c r="AN7" s="67" t="e">
        <f t="shared" si="20"/>
        <v>#DIV/0!</v>
      </c>
      <c r="AO7" s="82"/>
      <c r="AP7" s="82"/>
      <c r="AQ7" s="82"/>
      <c r="BC7" s="78" t="s">
        <v>15</v>
      </c>
    </row>
    <row r="8" spans="1:55" x14ac:dyDescent="0.25">
      <c r="A8" s="70" t="s">
        <v>853</v>
      </c>
      <c r="B8" s="62">
        <v>2</v>
      </c>
      <c r="C8" s="62" t="s">
        <v>25</v>
      </c>
      <c r="D8" s="62" t="s">
        <v>39</v>
      </c>
      <c r="E8" s="63">
        <v>76</v>
      </c>
      <c r="F8" s="62">
        <v>243</v>
      </c>
      <c r="G8" s="62">
        <v>0</v>
      </c>
      <c r="H8" s="62">
        <v>15</v>
      </c>
      <c r="I8" s="63">
        <v>40</v>
      </c>
      <c r="J8" s="63"/>
      <c r="K8" s="63">
        <v>0</v>
      </c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198.68665916342871</v>
      </c>
      <c r="M8" s="66">
        <f>IF(D8="Annual",VLOOKUP(H8,'NG AC'!$E$4:$I$43,4)*ESGroc!G8,IF(D8="Winter",VLOOKUP(ESGroc!H8,'NG AC'!$E$3:$I$43,5)*ESGroc!G8,IF(D8="NA",0,0)))</f>
        <v>0</v>
      </c>
      <c r="N8" s="67">
        <f t="shared" si="0"/>
        <v>76</v>
      </c>
      <c r="O8" s="67">
        <f t="shared" si="1"/>
        <v>0</v>
      </c>
      <c r="P8" s="67">
        <f t="shared" si="2"/>
        <v>40</v>
      </c>
      <c r="Q8" s="67">
        <f t="shared" si="3"/>
        <v>0</v>
      </c>
      <c r="R8" s="68">
        <f>(L8+M8+(PV('NG AC'!$B$1,ESGroc!H8,ESGroc!K8)*-1)+ESGroc!J8)/ESGroc!E8</f>
        <v>2.61429814688722</v>
      </c>
      <c r="S8" s="68">
        <f t="shared" si="4"/>
        <v>4.515605890077925</v>
      </c>
      <c r="T8" s="69">
        <f t="shared" si="5"/>
        <v>486</v>
      </c>
      <c r="U8" s="68">
        <f t="shared" si="6"/>
        <v>0</v>
      </c>
      <c r="V8" s="68">
        <f t="shared" si="7"/>
        <v>397.37331832685743</v>
      </c>
      <c r="W8" s="68">
        <f t="shared" si="8"/>
        <v>0</v>
      </c>
      <c r="X8" s="67">
        <f t="shared" si="9"/>
        <v>152</v>
      </c>
      <c r="Y8" s="67">
        <f t="shared" si="10"/>
        <v>0</v>
      </c>
      <c r="Z8" s="67">
        <f t="shared" si="11"/>
        <v>80</v>
      </c>
      <c r="AA8" s="67">
        <f t="shared" si="12"/>
        <v>0</v>
      </c>
      <c r="AB8" s="63">
        <v>0</v>
      </c>
      <c r="AC8" s="67">
        <f t="shared" si="13"/>
        <v>0</v>
      </c>
      <c r="AD8" s="67">
        <f t="shared" si="14"/>
        <v>0</v>
      </c>
      <c r="AE8" s="67">
        <f t="shared" si="15"/>
        <v>0</v>
      </c>
      <c r="AF8" s="67">
        <f t="shared" si="16"/>
        <v>0</v>
      </c>
      <c r="AG8" s="67">
        <f t="shared" si="17"/>
        <v>0</v>
      </c>
      <c r="AH8" s="66">
        <f>-PV('NG AC'!$B$1,ESGroc!H8,ESGroc!K8)*ESGroc!B8</f>
        <v>0</v>
      </c>
      <c r="AI8" s="67">
        <f t="shared" si="18"/>
        <v>0</v>
      </c>
      <c r="AJ8" s="67">
        <f t="shared" si="19"/>
        <v>0</v>
      </c>
      <c r="AK8" s="66">
        <f>B8*F8*H8*'Electric AC'!$BE$1</f>
        <v>558.31790454545444</v>
      </c>
      <c r="AL8" s="67">
        <f>B8*G8*H8*'Electric AC'!$BE$33</f>
        <v>0</v>
      </c>
      <c r="AM8" s="67">
        <f t="shared" si="20"/>
        <v>0.16460905349794239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145" t="s">
        <v>854</v>
      </c>
      <c r="B9" s="62">
        <v>2</v>
      </c>
      <c r="C9" s="62" t="s">
        <v>25</v>
      </c>
      <c r="D9" s="62" t="s">
        <v>39</v>
      </c>
      <c r="E9" s="63">
        <v>322.33999999999997</v>
      </c>
      <c r="F9" s="62">
        <v>248</v>
      </c>
      <c r="G9" s="62">
        <v>0</v>
      </c>
      <c r="H9" s="62">
        <v>16</v>
      </c>
      <c r="I9" s="63">
        <v>25</v>
      </c>
      <c r="J9" s="63"/>
      <c r="K9" s="63">
        <v>0</v>
      </c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216.30295251096854</v>
      </c>
      <c r="M9" s="66">
        <f>IF(D9="Annual",VLOOKUP(H9,'NG AC'!$E$4:$I$43,4)*ESGroc!G9,IF(D9="Winter",VLOOKUP(ESGroc!H9,'NG AC'!$E$3:$I$43,5)*ESGroc!G9,IF(D9="NA",0,0)))</f>
        <v>0</v>
      </c>
      <c r="N9" s="67">
        <f t="shared" si="0"/>
        <v>322.33999999999997</v>
      </c>
      <c r="O9" s="67">
        <f t="shared" si="1"/>
        <v>0</v>
      </c>
      <c r="P9" s="67">
        <f t="shared" si="2"/>
        <v>25</v>
      </c>
      <c r="Q9" s="67">
        <f t="shared" si="3"/>
        <v>0</v>
      </c>
      <c r="R9" s="68">
        <f>(L9+M9+(PV('NG AC'!$B$1,ESGroc!H9,ESGroc!K9)*-1)+ESGroc!J9)/ESGroc!E9</f>
        <v>0.67103974843633607</v>
      </c>
      <c r="S9" s="68">
        <f t="shared" si="4"/>
        <v>7.8655619094897649</v>
      </c>
      <c r="T9" s="69">
        <f t="shared" si="5"/>
        <v>496</v>
      </c>
      <c r="U9" s="68">
        <f t="shared" si="6"/>
        <v>0</v>
      </c>
      <c r="V9" s="68">
        <f t="shared" si="7"/>
        <v>432.60590502193708</v>
      </c>
      <c r="W9" s="68">
        <f t="shared" si="8"/>
        <v>0</v>
      </c>
      <c r="X9" s="67">
        <f t="shared" si="9"/>
        <v>644.67999999999995</v>
      </c>
      <c r="Y9" s="67">
        <f t="shared" si="10"/>
        <v>0</v>
      </c>
      <c r="Z9" s="67">
        <f t="shared" si="11"/>
        <v>50</v>
      </c>
      <c r="AA9" s="67">
        <f t="shared" si="12"/>
        <v>0</v>
      </c>
      <c r="AB9" s="63">
        <v>0</v>
      </c>
      <c r="AC9" s="67">
        <f t="shared" si="13"/>
        <v>0</v>
      </c>
      <c r="AD9" s="67">
        <f t="shared" si="14"/>
        <v>0</v>
      </c>
      <c r="AE9" s="67">
        <f t="shared" si="15"/>
        <v>0</v>
      </c>
      <c r="AF9" s="67">
        <f t="shared" si="16"/>
        <v>0</v>
      </c>
      <c r="AG9" s="67">
        <f t="shared" si="17"/>
        <v>0</v>
      </c>
      <c r="AH9" s="66">
        <f>-PV('NG AC'!$B$1,ESGroc!H9,ESGroc!K9)*ESGroc!B9</f>
        <v>0</v>
      </c>
      <c r="AI9" s="67">
        <f t="shared" si="18"/>
        <v>0</v>
      </c>
      <c r="AJ9" s="67">
        <f t="shared" si="19"/>
        <v>0</v>
      </c>
      <c r="AK9" s="66">
        <f>B9*F9*H9*'Electric AC'!$BE$1</f>
        <v>607.79298909090903</v>
      </c>
      <c r="AL9" s="67">
        <f>B9*G9*H9*'Electric AC'!$BE$33</f>
        <v>0</v>
      </c>
      <c r="AM9" s="67">
        <f t="shared" si="20"/>
        <v>0.10080645161290322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145" t="s">
        <v>855</v>
      </c>
      <c r="B10" s="62">
        <v>2</v>
      </c>
      <c r="C10" s="62" t="s">
        <v>25</v>
      </c>
      <c r="D10" s="62" t="s">
        <v>39</v>
      </c>
      <c r="E10" s="63">
        <v>45</v>
      </c>
      <c r="F10" s="62">
        <v>347</v>
      </c>
      <c r="G10" s="62">
        <v>0</v>
      </c>
      <c r="H10" s="62">
        <v>16</v>
      </c>
      <c r="I10" s="63">
        <v>65</v>
      </c>
      <c r="J10" s="63"/>
      <c r="K10" s="63">
        <v>0</v>
      </c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302.64969565042776</v>
      </c>
      <c r="M10" s="66">
        <f>IF(D10="Annual",VLOOKUP(H10,'NG AC'!$E$4:$I$43,4)*ESGroc!G10,IF(D10="Winter",VLOOKUP(ESGroc!H10,'NG AC'!$E$3:$I$43,5)*ESGroc!G10,IF(D10="NA",0,0)))</f>
        <v>0</v>
      </c>
      <c r="N10" s="67">
        <f t="shared" si="0"/>
        <v>45</v>
      </c>
      <c r="O10" s="67">
        <f t="shared" si="1"/>
        <v>0</v>
      </c>
      <c r="P10" s="67">
        <f t="shared" si="2"/>
        <v>65</v>
      </c>
      <c r="Q10" s="67">
        <f t="shared" si="3"/>
        <v>0</v>
      </c>
      <c r="R10" s="68">
        <f>(L10+M10+(PV('NG AC'!$B$1,ESGroc!H10,ESGroc!K10)*-1)+ESGroc!J10)/ESGroc!E10</f>
        <v>6.7255487922317281</v>
      </c>
      <c r="S10" s="68">
        <f t="shared" si="4"/>
        <v>4.232862876229758</v>
      </c>
      <c r="T10" s="69">
        <f t="shared" si="5"/>
        <v>694</v>
      </c>
      <c r="U10" s="68">
        <f t="shared" si="6"/>
        <v>0</v>
      </c>
      <c r="V10" s="68">
        <f t="shared" si="7"/>
        <v>605.29939130085552</v>
      </c>
      <c r="W10" s="68">
        <f t="shared" si="8"/>
        <v>0</v>
      </c>
      <c r="X10" s="67">
        <f t="shared" si="9"/>
        <v>90</v>
      </c>
      <c r="Y10" s="67">
        <f t="shared" si="10"/>
        <v>0</v>
      </c>
      <c r="Z10" s="67">
        <f t="shared" si="11"/>
        <v>130</v>
      </c>
      <c r="AA10" s="67">
        <f t="shared" si="12"/>
        <v>0</v>
      </c>
      <c r="AB10" s="63">
        <v>0</v>
      </c>
      <c r="AC10" s="67">
        <f t="shared" si="13"/>
        <v>0</v>
      </c>
      <c r="AD10" s="67">
        <f t="shared" si="14"/>
        <v>0</v>
      </c>
      <c r="AE10" s="67">
        <f t="shared" si="15"/>
        <v>0</v>
      </c>
      <c r="AF10" s="67">
        <f t="shared" si="16"/>
        <v>0</v>
      </c>
      <c r="AG10" s="67">
        <f t="shared" si="17"/>
        <v>0</v>
      </c>
      <c r="AH10" s="66">
        <f>-PV('NG AC'!$B$1,ESGroc!H10,ESGroc!K10)*ESGroc!B10</f>
        <v>0</v>
      </c>
      <c r="AI10" s="67">
        <f t="shared" si="18"/>
        <v>0</v>
      </c>
      <c r="AJ10" s="67">
        <f t="shared" si="19"/>
        <v>0</v>
      </c>
      <c r="AK10" s="66">
        <f>B10*F10*H10*'Electric AC'!$BE$1</f>
        <v>850.420029090909</v>
      </c>
      <c r="AL10" s="67">
        <f>B10*G10*H10*'Electric AC'!$BE$33</f>
        <v>0</v>
      </c>
      <c r="AM10" s="67">
        <f>P10/F10</f>
        <v>0.18731988472622479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145" t="s">
        <v>856</v>
      </c>
      <c r="B11" s="62">
        <v>2</v>
      </c>
      <c r="C11" s="62" t="s">
        <v>25</v>
      </c>
      <c r="D11" s="62" t="s">
        <v>39</v>
      </c>
      <c r="E11" s="63">
        <v>18.600000000000001</v>
      </c>
      <c r="F11" s="62">
        <v>204</v>
      </c>
      <c r="G11" s="62">
        <v>0</v>
      </c>
      <c r="H11" s="62">
        <v>16</v>
      </c>
      <c r="I11" s="63">
        <v>25</v>
      </c>
      <c r="J11" s="63"/>
      <c r="K11" s="63">
        <v>0</v>
      </c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177.92662222676444</v>
      </c>
      <c r="M11" s="66">
        <f>IF(D11="Annual",VLOOKUP(H11,'NG AC'!$E$4:$I$43,4)*ESGroc!G11,IF(D11="Winter",VLOOKUP(ESGroc!H11,'NG AC'!$E$3:$I$43,5)*ESGroc!G11,IF(D11="NA",0,0)))</f>
        <v>0</v>
      </c>
      <c r="N11" s="67">
        <f t="shared" si="0"/>
        <v>18.600000000000001</v>
      </c>
      <c r="O11" s="67">
        <f t="shared" si="1"/>
        <v>0</v>
      </c>
      <c r="P11" s="67">
        <f t="shared" si="2"/>
        <v>25</v>
      </c>
      <c r="Q11" s="67">
        <f t="shared" si="3"/>
        <v>0</v>
      </c>
      <c r="R11" s="68">
        <f>(L11+M11+(PV('NG AC'!$B$1,ESGroc!H11,ESGroc!K11)*-1)+ESGroc!J11)/ESGroc!E11</f>
        <v>9.5659474315464745</v>
      </c>
      <c r="S11" s="68">
        <f t="shared" si="4"/>
        <v>6.4700589900641603</v>
      </c>
      <c r="T11" s="69">
        <f t="shared" si="5"/>
        <v>408</v>
      </c>
      <c r="U11" s="68">
        <f t="shared" si="6"/>
        <v>0</v>
      </c>
      <c r="V11" s="68">
        <f t="shared" si="7"/>
        <v>355.85324445352887</v>
      </c>
      <c r="W11" s="68">
        <f t="shared" si="8"/>
        <v>0</v>
      </c>
      <c r="X11" s="67">
        <f t="shared" si="9"/>
        <v>37.200000000000003</v>
      </c>
      <c r="Y11" s="67">
        <f t="shared" si="10"/>
        <v>0</v>
      </c>
      <c r="Z11" s="67">
        <f t="shared" si="11"/>
        <v>50</v>
      </c>
      <c r="AA11" s="67">
        <f t="shared" si="12"/>
        <v>0</v>
      </c>
      <c r="AB11" s="63">
        <v>0</v>
      </c>
      <c r="AC11" s="67">
        <f t="shared" si="13"/>
        <v>0</v>
      </c>
      <c r="AD11" s="67">
        <f t="shared" si="14"/>
        <v>0</v>
      </c>
      <c r="AE11" s="67">
        <f t="shared" si="15"/>
        <v>0</v>
      </c>
      <c r="AF11" s="67">
        <f t="shared" si="16"/>
        <v>0</v>
      </c>
      <c r="AG11" s="67">
        <f t="shared" si="17"/>
        <v>0</v>
      </c>
      <c r="AH11" s="66">
        <f>-PV('NG AC'!$B$1,ESGroc!H11,ESGroc!K11)*ESGroc!B11</f>
        <v>0</v>
      </c>
      <c r="AI11" s="67">
        <f t="shared" si="18"/>
        <v>0</v>
      </c>
      <c r="AJ11" s="67">
        <f t="shared" si="19"/>
        <v>0</v>
      </c>
      <c r="AK11" s="66">
        <f>B11*F11*H11*'Electric AC'!$BE$1</f>
        <v>499.95874909090901</v>
      </c>
      <c r="AL11" s="67">
        <f>B11*G11*H11*'Electric AC'!$BE$33</f>
        <v>0</v>
      </c>
      <c r="AM11" s="67">
        <f>P11/F11</f>
        <v>0.12254901960784313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145" t="s">
        <v>857</v>
      </c>
      <c r="B12" s="62">
        <v>105</v>
      </c>
      <c r="C12" s="62" t="s">
        <v>25</v>
      </c>
      <c r="D12" s="62" t="s">
        <v>39</v>
      </c>
      <c r="E12" s="63">
        <v>330</v>
      </c>
      <c r="F12" s="62">
        <v>1094</v>
      </c>
      <c r="G12" s="62">
        <v>0</v>
      </c>
      <c r="H12" s="62">
        <v>15</v>
      </c>
      <c r="I12" s="63">
        <v>140</v>
      </c>
      <c r="J12" s="63"/>
      <c r="K12" s="63">
        <v>0</v>
      </c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894.4987865217737</v>
      </c>
      <c r="M12" s="66">
        <f>IF(D12="Annual",VLOOKUP(H12,'NG AC'!$E$4:$I$43,4)*ESGroc!G12,IF(D12="Winter",VLOOKUP(ESGroc!H12,'NG AC'!$E$3:$I$43,5)*ESGroc!G12,IF(D12="NA",0,0)))</f>
        <v>0</v>
      </c>
      <c r="N12" s="67">
        <f t="shared" si="0"/>
        <v>330</v>
      </c>
      <c r="O12" s="67">
        <f t="shared" si="1"/>
        <v>0</v>
      </c>
      <c r="P12" s="67">
        <f t="shared" si="2"/>
        <v>140</v>
      </c>
      <c r="Q12" s="67">
        <f t="shared" si="3"/>
        <v>0</v>
      </c>
      <c r="R12" s="68">
        <f>(L12+M12+(PV('NG AC'!$B$1,ESGroc!H12,ESGroc!K12)*-1)+ESGroc!J12)/ESGroc!E12</f>
        <v>2.7106023833993143</v>
      </c>
      <c r="S12" s="68">
        <f t="shared" si="4"/>
        <v>5.8084336787128157</v>
      </c>
      <c r="T12" s="69">
        <f t="shared" si="5"/>
        <v>114870</v>
      </c>
      <c r="U12" s="68">
        <f t="shared" si="6"/>
        <v>0</v>
      </c>
      <c r="V12" s="68">
        <f t="shared" si="7"/>
        <v>93922.372584786237</v>
      </c>
      <c r="W12" s="68">
        <f t="shared" si="8"/>
        <v>0</v>
      </c>
      <c r="X12" s="67">
        <f t="shared" si="9"/>
        <v>34650</v>
      </c>
      <c r="Y12" s="67">
        <f t="shared" si="10"/>
        <v>0</v>
      </c>
      <c r="Z12" s="67">
        <f t="shared" si="11"/>
        <v>14700</v>
      </c>
      <c r="AA12" s="67">
        <f t="shared" si="12"/>
        <v>0</v>
      </c>
      <c r="AB12" s="63">
        <v>0</v>
      </c>
      <c r="AC12" s="67">
        <f t="shared" si="13"/>
        <v>0</v>
      </c>
      <c r="AD12" s="67">
        <f t="shared" si="14"/>
        <v>0</v>
      </c>
      <c r="AE12" s="67">
        <f t="shared" si="15"/>
        <v>0</v>
      </c>
      <c r="AF12" s="67">
        <f t="shared" si="16"/>
        <v>0</v>
      </c>
      <c r="AG12" s="67">
        <f t="shared" si="17"/>
        <v>0</v>
      </c>
      <c r="AH12" s="66">
        <f>-PV('NG AC'!$B$1,ESGroc!H12,ESGroc!K12)*ESGroc!B12</f>
        <v>0</v>
      </c>
      <c r="AI12" s="67">
        <f t="shared" si="18"/>
        <v>0</v>
      </c>
      <c r="AJ12" s="67">
        <f t="shared" si="19"/>
        <v>0</v>
      </c>
      <c r="AK12" s="66">
        <f>B12*F12*H12*'Electric AC'!$BE$1</f>
        <v>131962.91706818179</v>
      </c>
      <c r="AL12" s="67">
        <f>B12*G12*H12*'Electric AC'!$BE$33</f>
        <v>0</v>
      </c>
      <c r="AM12" s="67">
        <f t="shared" si="20"/>
        <v>0.12797074954296161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145" t="s">
        <v>858</v>
      </c>
      <c r="B13" s="62">
        <v>105</v>
      </c>
      <c r="C13" s="62" t="s">
        <v>25</v>
      </c>
      <c r="D13" s="62" t="s">
        <v>39</v>
      </c>
      <c r="E13" s="63">
        <v>330</v>
      </c>
      <c r="F13" s="62">
        <v>592</v>
      </c>
      <c r="G13" s="62">
        <v>0</v>
      </c>
      <c r="H13" s="62">
        <v>15</v>
      </c>
      <c r="I13" s="63">
        <v>140</v>
      </c>
      <c r="J13" s="63"/>
      <c r="K13" s="63">
        <v>0</v>
      </c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484.04321903189214</v>
      </c>
      <c r="M13" s="66">
        <f>IF(D13="Annual",VLOOKUP(H13,'NG AC'!$E$4:$I$43,4)*ESGroc!G13,IF(D13="Winter",VLOOKUP(ESGroc!H13,'NG AC'!$E$3:$I$43,5)*ESGroc!G13,IF(D13="NA",0,0)))</f>
        <v>0</v>
      </c>
      <c r="N13" s="67">
        <f t="shared" si="0"/>
        <v>330</v>
      </c>
      <c r="O13" s="67">
        <f t="shared" si="1"/>
        <v>0</v>
      </c>
      <c r="P13" s="67">
        <f t="shared" si="2"/>
        <v>140</v>
      </c>
      <c r="Q13" s="67">
        <f t="shared" si="3"/>
        <v>0</v>
      </c>
      <c r="R13" s="68">
        <f>(L13+M13+(PV('NG AC'!$B$1,ESGroc!H13,ESGroc!K13)*-1)+ESGroc!J13)/ESGroc!E13</f>
        <v>1.4667976334299762</v>
      </c>
      <c r="S13" s="68">
        <f t="shared" si="4"/>
        <v>3.1431377859213772</v>
      </c>
      <c r="T13" s="69">
        <f t="shared" si="5"/>
        <v>62160</v>
      </c>
      <c r="U13" s="68">
        <f t="shared" si="6"/>
        <v>0</v>
      </c>
      <c r="V13" s="68">
        <f t="shared" si="7"/>
        <v>50824.537998348671</v>
      </c>
      <c r="W13" s="68">
        <f t="shared" si="8"/>
        <v>0</v>
      </c>
      <c r="X13" s="67">
        <f t="shared" si="9"/>
        <v>34650</v>
      </c>
      <c r="Y13" s="67">
        <f t="shared" si="10"/>
        <v>0</v>
      </c>
      <c r="Z13" s="67">
        <f t="shared" si="11"/>
        <v>14700</v>
      </c>
      <c r="AA13" s="67">
        <f t="shared" si="12"/>
        <v>0</v>
      </c>
      <c r="AB13" s="63">
        <v>0</v>
      </c>
      <c r="AC13" s="67">
        <f t="shared" si="13"/>
        <v>0</v>
      </c>
      <c r="AD13" s="67">
        <f t="shared" si="14"/>
        <v>0</v>
      </c>
      <c r="AE13" s="67">
        <f t="shared" si="15"/>
        <v>0</v>
      </c>
      <c r="AF13" s="67">
        <f t="shared" si="16"/>
        <v>0</v>
      </c>
      <c r="AG13" s="67">
        <f t="shared" si="17"/>
        <v>0</v>
      </c>
      <c r="AH13" s="66">
        <f>-PV('NG AC'!$B$1,ESGroc!H13,ESGroc!K13)*ESGroc!B13</f>
        <v>0</v>
      </c>
      <c r="AI13" s="67">
        <f t="shared" si="18"/>
        <v>0</v>
      </c>
      <c r="AJ13" s="67">
        <f t="shared" si="19"/>
        <v>0</v>
      </c>
      <c r="AK13" s="66">
        <f>B13*F13*H13*'Electric AC'!$BE$1</f>
        <v>71409.549272727265</v>
      </c>
      <c r="AL13" s="67">
        <f>B13*G13*H13*'Electric AC'!$BE$33</f>
        <v>0</v>
      </c>
      <c r="AM13" s="67">
        <f t="shared" si="20"/>
        <v>0.23648648648648649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145" t="s">
        <v>817</v>
      </c>
      <c r="B14" s="62">
        <v>42</v>
      </c>
      <c r="C14" s="62" t="s">
        <v>25</v>
      </c>
      <c r="D14" s="62" t="s">
        <v>39</v>
      </c>
      <c r="E14" s="63">
        <v>757</v>
      </c>
      <c r="F14" s="62">
        <v>855</v>
      </c>
      <c r="G14" s="62">
        <v>0</v>
      </c>
      <c r="H14" s="62">
        <v>15</v>
      </c>
      <c r="I14" s="63">
        <v>100</v>
      </c>
      <c r="J14" s="63"/>
      <c r="K14" s="63">
        <v>0</v>
      </c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699.08268964910098</v>
      </c>
      <c r="M14" s="66">
        <f>IF(D14="Annual",VLOOKUP(H14,'NG AC'!$E$4:$I$43,4)*ESGroc!G14,IF(D14="Winter",VLOOKUP(ESGroc!H14,'NG AC'!$E$3:$I$43,5)*ESGroc!G14,IF(D14="NA",0,0)))</f>
        <v>0</v>
      </c>
      <c r="N14" s="67">
        <f t="shared" si="0"/>
        <v>757</v>
      </c>
      <c r="O14" s="67">
        <f t="shared" si="1"/>
        <v>0</v>
      </c>
      <c r="P14" s="67">
        <f t="shared" si="2"/>
        <v>100</v>
      </c>
      <c r="Q14" s="67">
        <f t="shared" si="3"/>
        <v>0</v>
      </c>
      <c r="R14" s="68">
        <f>(L14+M14+(PV('NG AC'!$B$1,ESGroc!H14,ESGroc!K14)*-1)+ESGroc!J14)/ESGroc!E14</f>
        <v>0.92349100349947288</v>
      </c>
      <c r="S14" s="68">
        <f t="shared" si="4"/>
        <v>6.3552971786281898</v>
      </c>
      <c r="T14" s="69">
        <f t="shared" si="5"/>
        <v>35910</v>
      </c>
      <c r="U14" s="68">
        <f t="shared" si="6"/>
        <v>0</v>
      </c>
      <c r="V14" s="68">
        <f t="shared" si="7"/>
        <v>29361.472965262241</v>
      </c>
      <c r="W14" s="68">
        <f t="shared" si="8"/>
        <v>0</v>
      </c>
      <c r="X14" s="67">
        <f t="shared" si="9"/>
        <v>31794</v>
      </c>
      <c r="Y14" s="67">
        <f t="shared" si="10"/>
        <v>0</v>
      </c>
      <c r="Z14" s="67">
        <f t="shared" si="11"/>
        <v>4200</v>
      </c>
      <c r="AA14" s="67">
        <f t="shared" si="12"/>
        <v>0</v>
      </c>
      <c r="AB14" s="63">
        <v>0</v>
      </c>
      <c r="AC14" s="67">
        <f t="shared" si="13"/>
        <v>0</v>
      </c>
      <c r="AD14" s="67">
        <f t="shared" si="14"/>
        <v>0</v>
      </c>
      <c r="AE14" s="67">
        <f t="shared" si="15"/>
        <v>0</v>
      </c>
      <c r="AF14" s="67">
        <f t="shared" si="16"/>
        <v>0</v>
      </c>
      <c r="AG14" s="67">
        <f t="shared" si="17"/>
        <v>0</v>
      </c>
      <c r="AH14" s="66">
        <f>-PV('NG AC'!$B$1,ESGroc!H14,ESGroc!K14)*ESGroc!B14</f>
        <v>0</v>
      </c>
      <c r="AI14" s="67">
        <f t="shared" si="18"/>
        <v>0</v>
      </c>
      <c r="AJ14" s="67">
        <f t="shared" si="19"/>
        <v>0</v>
      </c>
      <c r="AK14" s="66">
        <f>B14*F14*H14*'Electric AC'!$BE$1</f>
        <v>41253.48961363636</v>
      </c>
      <c r="AL14" s="67">
        <f>B14*G14*H14*'Electric AC'!$BE$33</f>
        <v>0</v>
      </c>
      <c r="AM14" s="67">
        <f t="shared" si="20"/>
        <v>0.11695906432748537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145" t="s">
        <v>818</v>
      </c>
      <c r="B15" s="62">
        <v>70</v>
      </c>
      <c r="C15" s="62" t="s">
        <v>25</v>
      </c>
      <c r="D15" s="62" t="s">
        <v>39</v>
      </c>
      <c r="E15" s="63">
        <v>5919</v>
      </c>
      <c r="F15" s="62">
        <v>685</v>
      </c>
      <c r="G15" s="62">
        <v>0</v>
      </c>
      <c r="H15" s="62">
        <v>16</v>
      </c>
      <c r="I15" s="63">
        <v>100</v>
      </c>
      <c r="J15" s="63"/>
      <c r="K15" s="63">
        <v>0</v>
      </c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597.44968737908653</v>
      </c>
      <c r="M15" s="66">
        <f>IF(D15="Annual",VLOOKUP(H15,'NG AC'!$E$4:$I$43,4)*ESGroc!G15,IF(D15="Winter",VLOOKUP(ESGroc!H15,'NG AC'!$E$3:$I$43,5)*ESGroc!G15,IF(D15="NA",0,0)))</f>
        <v>0</v>
      </c>
      <c r="N15" s="67">
        <f t="shared" si="0"/>
        <v>5919</v>
      </c>
      <c r="O15" s="67">
        <f t="shared" si="1"/>
        <v>0</v>
      </c>
      <c r="P15" s="67">
        <f t="shared" si="2"/>
        <v>100</v>
      </c>
      <c r="Q15" s="67">
        <f t="shared" si="3"/>
        <v>0</v>
      </c>
      <c r="R15" s="68">
        <f>(L15+M15+(PV('NG AC'!$B$1,ESGroc!H15,ESGroc!K15)*-1)+ESGroc!J15)/ESGroc!E15</f>
        <v>0.10093760557173281</v>
      </c>
      <c r="S15" s="68">
        <f t="shared" si="4"/>
        <v>5.4313607943553315</v>
      </c>
      <c r="T15" s="69">
        <f t="shared" si="5"/>
        <v>47950</v>
      </c>
      <c r="U15" s="68">
        <f t="shared" si="6"/>
        <v>0</v>
      </c>
      <c r="V15" s="68">
        <f t="shared" si="7"/>
        <v>41821.478116536055</v>
      </c>
      <c r="W15" s="68">
        <f t="shared" si="8"/>
        <v>0</v>
      </c>
      <c r="X15" s="67">
        <f t="shared" si="9"/>
        <v>414330</v>
      </c>
      <c r="Y15" s="67">
        <f t="shared" si="10"/>
        <v>0</v>
      </c>
      <c r="Z15" s="67">
        <f t="shared" si="11"/>
        <v>7000</v>
      </c>
      <c r="AA15" s="67">
        <f t="shared" si="12"/>
        <v>0</v>
      </c>
      <c r="AB15" s="63">
        <v>0</v>
      </c>
      <c r="AC15" s="67">
        <f t="shared" si="13"/>
        <v>0</v>
      </c>
      <c r="AD15" s="67">
        <f t="shared" si="14"/>
        <v>0</v>
      </c>
      <c r="AE15" s="67">
        <f t="shared" si="15"/>
        <v>0</v>
      </c>
      <c r="AF15" s="67">
        <f t="shared" si="16"/>
        <v>0</v>
      </c>
      <c r="AG15" s="67">
        <f t="shared" si="17"/>
        <v>0</v>
      </c>
      <c r="AH15" s="66">
        <f>-PV('NG AC'!$B$1,ESGroc!H15,ESGroc!K15)*ESGroc!B15</f>
        <v>0</v>
      </c>
      <c r="AI15" s="67">
        <f t="shared" si="18"/>
        <v>0</v>
      </c>
      <c r="AJ15" s="67">
        <f t="shared" si="19"/>
        <v>0</v>
      </c>
      <c r="AK15" s="66">
        <f>B15*F15*H15*'Electric AC'!$BE$1</f>
        <v>58757.406909090903</v>
      </c>
      <c r="AL15" s="67">
        <f>B15*G15*H15*'Electric AC'!$BE$33</f>
        <v>0</v>
      </c>
      <c r="AM15" s="67">
        <f t="shared" si="20"/>
        <v>0.145985401459854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145" t="s">
        <v>819</v>
      </c>
      <c r="B16" s="62">
        <v>105</v>
      </c>
      <c r="C16" s="62" t="s">
        <v>25</v>
      </c>
      <c r="D16" s="62" t="s">
        <v>39</v>
      </c>
      <c r="E16" s="63">
        <v>734</v>
      </c>
      <c r="F16" s="62">
        <v>757</v>
      </c>
      <c r="G16" s="62">
        <v>0</v>
      </c>
      <c r="H16" s="62">
        <v>16</v>
      </c>
      <c r="I16" s="63">
        <v>100</v>
      </c>
      <c r="J16" s="63"/>
      <c r="K16" s="63">
        <v>0</v>
      </c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660.24731875323869</v>
      </c>
      <c r="M16" s="66">
        <f>IF(D16="Annual",VLOOKUP(H16,'NG AC'!$E$4:$I$43,4)*ESGroc!G16,IF(D16="Winter",VLOOKUP(ESGroc!H16,'NG AC'!$E$3:$I$43,5)*ESGroc!G16,IF(D16="NA",0,0)))</f>
        <v>0</v>
      </c>
      <c r="N16" s="67">
        <f t="shared" si="0"/>
        <v>734</v>
      </c>
      <c r="O16" s="67">
        <f t="shared" si="1"/>
        <v>0</v>
      </c>
      <c r="P16" s="67">
        <f t="shared" si="2"/>
        <v>100</v>
      </c>
      <c r="Q16" s="67">
        <f t="shared" si="3"/>
        <v>0</v>
      </c>
      <c r="R16" s="68">
        <f>(L16+M16+(PV('NG AC'!$B$1,ESGroc!H16,ESGroc!K16)*-1)+ESGroc!J16)/ESGroc!E16</f>
        <v>0.89951950783819989</v>
      </c>
      <c r="S16" s="68">
        <f t="shared" si="4"/>
        <v>6.0022483523021695</v>
      </c>
      <c r="T16" s="69">
        <f t="shared" si="5"/>
        <v>79485</v>
      </c>
      <c r="U16" s="68">
        <f t="shared" si="6"/>
        <v>0</v>
      </c>
      <c r="V16" s="68">
        <f t="shared" si="7"/>
        <v>69325.968469090061</v>
      </c>
      <c r="W16" s="68">
        <f t="shared" si="8"/>
        <v>0</v>
      </c>
      <c r="X16" s="67">
        <f t="shared" si="9"/>
        <v>77070</v>
      </c>
      <c r="Y16" s="67">
        <f t="shared" si="10"/>
        <v>0</v>
      </c>
      <c r="Z16" s="67">
        <f t="shared" si="11"/>
        <v>10500</v>
      </c>
      <c r="AA16" s="67">
        <f t="shared" si="12"/>
        <v>0</v>
      </c>
      <c r="AB16" s="63">
        <v>0</v>
      </c>
      <c r="AC16" s="67">
        <f t="shared" si="13"/>
        <v>0</v>
      </c>
      <c r="AD16" s="67">
        <f t="shared" si="14"/>
        <v>0</v>
      </c>
      <c r="AE16" s="67">
        <f t="shared" si="15"/>
        <v>0</v>
      </c>
      <c r="AF16" s="67">
        <f t="shared" si="16"/>
        <v>0</v>
      </c>
      <c r="AG16" s="67">
        <f t="shared" si="17"/>
        <v>0</v>
      </c>
      <c r="AH16" s="66">
        <f>-PV('NG AC'!$B$1,ESGroc!H16,ESGroc!K16)*ESGroc!B16</f>
        <v>0</v>
      </c>
      <c r="AI16" s="67">
        <f t="shared" si="18"/>
        <v>0</v>
      </c>
      <c r="AJ16" s="67">
        <f t="shared" si="19"/>
        <v>0</v>
      </c>
      <c r="AK16" s="66">
        <f>B16*F16*H16*'Electric AC'!$BE$1</f>
        <v>97400.051890909075</v>
      </c>
      <c r="AL16" s="67">
        <f>B16*G16*H16*'Electric AC'!$BE$33</f>
        <v>0</v>
      </c>
      <c r="AM16" s="67">
        <f t="shared" si="20"/>
        <v>0.13210039630118892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145" t="s">
        <v>820</v>
      </c>
      <c r="B17" s="62">
        <v>0</v>
      </c>
      <c r="C17" s="62" t="s">
        <v>25</v>
      </c>
      <c r="D17" s="62" t="s">
        <v>39</v>
      </c>
      <c r="E17" s="63">
        <v>155</v>
      </c>
      <c r="F17" s="62">
        <v>473</v>
      </c>
      <c r="G17" s="62">
        <v>0</v>
      </c>
      <c r="H17" s="62">
        <v>15</v>
      </c>
      <c r="I17" s="63">
        <v>100</v>
      </c>
      <c r="J17" s="63"/>
      <c r="K17" s="63">
        <v>0</v>
      </c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386.74399088190034</v>
      </c>
      <c r="M17" s="66">
        <f>IF(D17="Annual",VLOOKUP(H17,'NG AC'!$E$4:$I$43,4)*ESGroc!G17,IF(D17="Winter",VLOOKUP(ESGroc!H17,'NG AC'!$E$3:$I$43,5)*ESGroc!G17,IF(D17="NA",0,0)))</f>
        <v>0</v>
      </c>
      <c r="N17" s="67">
        <f t="shared" si="0"/>
        <v>155</v>
      </c>
      <c r="O17" s="67">
        <f t="shared" si="1"/>
        <v>0</v>
      </c>
      <c r="P17" s="67">
        <f t="shared" si="2"/>
        <v>100</v>
      </c>
      <c r="Q17" s="67">
        <f t="shared" si="3"/>
        <v>0</v>
      </c>
      <c r="R17" s="68">
        <f>(L17+M17+(PV('NG AC'!$B$1,ESGroc!H17,ESGroc!K17)*-1)+ESGroc!J17)/ESGroc!E17</f>
        <v>2.4951225218187121</v>
      </c>
      <c r="S17" s="68">
        <f t="shared" si="4"/>
        <v>3.5158544625627304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>
        <f t="shared" si="9"/>
        <v>0</v>
      </c>
      <c r="Y17" s="67">
        <f t="shared" si="10"/>
        <v>0</v>
      </c>
      <c r="Z17" s="67">
        <f t="shared" si="11"/>
        <v>0</v>
      </c>
      <c r="AA17" s="67">
        <f t="shared" si="12"/>
        <v>0</v>
      </c>
      <c r="AB17" s="63">
        <v>0</v>
      </c>
      <c r="AC17" s="67">
        <f t="shared" si="13"/>
        <v>0</v>
      </c>
      <c r="AD17" s="67">
        <f t="shared" si="14"/>
        <v>0</v>
      </c>
      <c r="AE17" s="67">
        <f t="shared" si="15"/>
        <v>0</v>
      </c>
      <c r="AF17" s="67">
        <f t="shared" si="16"/>
        <v>0</v>
      </c>
      <c r="AG17" s="67">
        <f t="shared" si="17"/>
        <v>0</v>
      </c>
      <c r="AH17" s="66">
        <f>-PV('NG AC'!$B$1,ESGroc!H17,ESGroc!K17)*ESGroc!B17</f>
        <v>0</v>
      </c>
      <c r="AI17" s="67">
        <f t="shared" si="18"/>
        <v>0</v>
      </c>
      <c r="AJ17" s="67">
        <f t="shared" si="19"/>
        <v>0</v>
      </c>
      <c r="AK17" s="66">
        <f>B17*F17*H17*'Electric AC'!$BE$1</f>
        <v>0</v>
      </c>
      <c r="AL17" s="67">
        <f>B17*G17*H17*'Electric AC'!$BE$33</f>
        <v>0</v>
      </c>
      <c r="AM17" s="67">
        <f t="shared" si="20"/>
        <v>0.21141649048625794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145" t="s">
        <v>859</v>
      </c>
      <c r="B18" s="62">
        <v>0</v>
      </c>
      <c r="C18" s="62" t="s">
        <v>25</v>
      </c>
      <c r="D18" s="62" t="s">
        <v>39</v>
      </c>
      <c r="E18" s="63">
        <v>185</v>
      </c>
      <c r="F18" s="62">
        <v>207</v>
      </c>
      <c r="G18" s="62">
        <v>0</v>
      </c>
      <c r="H18" s="62">
        <v>18</v>
      </c>
      <c r="I18" s="63">
        <v>35</v>
      </c>
      <c r="J18" s="63"/>
      <c r="K18" s="63">
        <v>0</v>
      </c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202.38480434519087</v>
      </c>
      <c r="M18" s="66">
        <f>IF(D18="Annual",VLOOKUP(H18,'NG AC'!$E$4:$I$43,4)*ESGroc!G18,IF(D18="Winter",VLOOKUP(ESGroc!H18,'NG AC'!$E$3:$I$43,5)*ESGroc!G18,IF(D18="NA",0,0)))</f>
        <v>0</v>
      </c>
      <c r="N18" s="67">
        <f t="shared" si="0"/>
        <v>185</v>
      </c>
      <c r="O18" s="67">
        <f t="shared" si="1"/>
        <v>0</v>
      </c>
      <c r="P18" s="67">
        <f t="shared" si="2"/>
        <v>35</v>
      </c>
      <c r="Q18" s="67">
        <f t="shared" si="3"/>
        <v>0</v>
      </c>
      <c r="R18" s="68">
        <f>(L18+M18+(PV('NG AC'!$B$1,ESGroc!H18,ESGroc!K18)*-1)+ESGroc!J18)/ESGroc!E18</f>
        <v>1.0939719153794101</v>
      </c>
      <c r="S18" s="68">
        <f t="shared" si="4"/>
        <v>5.2567481648101522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>
        <f t="shared" si="9"/>
        <v>0</v>
      </c>
      <c r="Y18" s="67">
        <f t="shared" si="10"/>
        <v>0</v>
      </c>
      <c r="Z18" s="67">
        <f t="shared" si="11"/>
        <v>0</v>
      </c>
      <c r="AA18" s="67">
        <f t="shared" si="12"/>
        <v>0</v>
      </c>
      <c r="AB18" s="63">
        <v>0</v>
      </c>
      <c r="AC18" s="67">
        <f t="shared" si="13"/>
        <v>0</v>
      </c>
      <c r="AD18" s="67">
        <f t="shared" si="14"/>
        <v>0</v>
      </c>
      <c r="AE18" s="67">
        <f t="shared" si="15"/>
        <v>0</v>
      </c>
      <c r="AF18" s="67">
        <f t="shared" si="16"/>
        <v>0</v>
      </c>
      <c r="AG18" s="67">
        <f t="shared" si="17"/>
        <v>0</v>
      </c>
      <c r="AH18" s="66">
        <f>-PV('NG AC'!$B$1,ESGroc!H18,ESGroc!K18)*ESGroc!B18</f>
        <v>0</v>
      </c>
      <c r="AI18" s="67">
        <f t="shared" si="18"/>
        <v>0</v>
      </c>
      <c r="AJ18" s="67">
        <f t="shared" si="19"/>
        <v>0</v>
      </c>
      <c r="AK18" s="66">
        <f>B18*F18*H18*'Electric AC'!$BE$1</f>
        <v>0</v>
      </c>
      <c r="AL18" s="67">
        <f>B18*G18*H18*'Electric AC'!$BE$33</f>
        <v>0</v>
      </c>
      <c r="AM18" s="67">
        <f t="shared" si="20"/>
        <v>0.16908212560386474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145" t="s">
        <v>860</v>
      </c>
      <c r="B19" s="62">
        <v>0</v>
      </c>
      <c r="C19" s="62" t="s">
        <v>25</v>
      </c>
      <c r="D19" s="62" t="s">
        <v>39</v>
      </c>
      <c r="E19" s="63">
        <v>87</v>
      </c>
      <c r="F19" s="62">
        <v>264</v>
      </c>
      <c r="G19" s="62">
        <v>0</v>
      </c>
      <c r="H19" s="62">
        <v>12</v>
      </c>
      <c r="I19" s="63">
        <v>35</v>
      </c>
      <c r="J19" s="63"/>
      <c r="K19" s="63">
        <v>0</v>
      </c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169.65056033613155</v>
      </c>
      <c r="M19" s="66">
        <f>IF(D19="Annual",VLOOKUP(H19,'NG AC'!$E$4:$I$43,4)*ESGroc!G19,IF(D19="Winter",VLOOKUP(ESGroc!H19,'NG AC'!$E$3:$I$43,5)*ESGroc!G19,IF(D19="NA",0,0)))</f>
        <v>0</v>
      </c>
      <c r="N19" s="67">
        <f t="shared" si="0"/>
        <v>87</v>
      </c>
      <c r="O19" s="67">
        <f t="shared" si="1"/>
        <v>0</v>
      </c>
      <c r="P19" s="67">
        <f t="shared" si="2"/>
        <v>35</v>
      </c>
      <c r="Q19" s="67">
        <f t="shared" si="3"/>
        <v>0</v>
      </c>
      <c r="R19" s="68">
        <f>(L19+M19+(PV('NG AC'!$B$1,ESGroc!H19,ESGroc!K19)*-1)+ESGroc!J19)/ESGroc!E19</f>
        <v>1.9500064406451902</v>
      </c>
      <c r="S19" s="68">
        <f t="shared" si="4"/>
        <v>4.4065080606787408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>
        <f t="shared" si="9"/>
        <v>0</v>
      </c>
      <c r="Y19" s="67">
        <f t="shared" si="10"/>
        <v>0</v>
      </c>
      <c r="Z19" s="67">
        <f t="shared" si="11"/>
        <v>0</v>
      </c>
      <c r="AA19" s="67">
        <f t="shared" si="12"/>
        <v>0</v>
      </c>
      <c r="AB19" s="63">
        <v>0</v>
      </c>
      <c r="AC19" s="67">
        <f t="shared" si="13"/>
        <v>0</v>
      </c>
      <c r="AD19" s="67">
        <f t="shared" si="14"/>
        <v>0</v>
      </c>
      <c r="AE19" s="67">
        <f t="shared" si="15"/>
        <v>0</v>
      </c>
      <c r="AF19" s="67">
        <f t="shared" si="16"/>
        <v>0</v>
      </c>
      <c r="AG19" s="67">
        <f t="shared" si="17"/>
        <v>0</v>
      </c>
      <c r="AH19" s="66">
        <f>-PV('NG AC'!$B$1,ESGroc!H19,ESGroc!K19)*ESGroc!B19</f>
        <v>0</v>
      </c>
      <c r="AI19" s="67">
        <f t="shared" si="18"/>
        <v>0</v>
      </c>
      <c r="AJ19" s="67">
        <f t="shared" si="19"/>
        <v>0</v>
      </c>
      <c r="AK19" s="66">
        <f>B19*F19*H19*'Electric AC'!$BE$1</f>
        <v>0</v>
      </c>
      <c r="AL19" s="67">
        <f>B19*G19*H19*'Electric AC'!$BE$33</f>
        <v>0</v>
      </c>
      <c r="AM19" s="67">
        <f t="shared" si="20"/>
        <v>0.13257575757575757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145" t="s">
        <v>821</v>
      </c>
      <c r="B20" s="62">
        <v>0</v>
      </c>
      <c r="C20" s="62" t="s">
        <v>25</v>
      </c>
      <c r="D20" s="62" t="s">
        <v>39</v>
      </c>
      <c r="E20" s="63">
        <v>87</v>
      </c>
      <c r="F20" s="62">
        <v>31</v>
      </c>
      <c r="G20" s="62">
        <v>0</v>
      </c>
      <c r="H20" s="62">
        <v>12</v>
      </c>
      <c r="I20" s="63">
        <v>5</v>
      </c>
      <c r="J20" s="63"/>
      <c r="K20" s="63">
        <v>0</v>
      </c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19.921088524318478</v>
      </c>
      <c r="M20" s="66">
        <f>IF(D20="Annual",VLOOKUP(H20,'NG AC'!$E$4:$I$43,4)*ESGroc!G20,IF(D20="Winter",VLOOKUP(ESGroc!H20,'NG AC'!$E$3:$I$43,5)*ESGroc!G20,IF(D20="NA",0,0)))</f>
        <v>0</v>
      </c>
      <c r="N20" s="67">
        <f t="shared" si="0"/>
        <v>87</v>
      </c>
      <c r="O20" s="67">
        <f t="shared" si="1"/>
        <v>0</v>
      </c>
      <c r="P20" s="67">
        <f t="shared" si="2"/>
        <v>5</v>
      </c>
      <c r="Q20" s="67">
        <f t="shared" si="3"/>
        <v>0</v>
      </c>
      <c r="R20" s="68">
        <f>(L20+M20+(PV('NG AC'!$B$1,ESGroc!H20,ESGroc!K20)*-1)+ESGroc!J20)/ESGroc!E20</f>
        <v>0.2289780290151549</v>
      </c>
      <c r="S20" s="68">
        <f t="shared" si="4"/>
        <v>3.6220160953306317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>
        <f t="shared" si="9"/>
        <v>0</v>
      </c>
      <c r="Y20" s="67">
        <f t="shared" si="10"/>
        <v>0</v>
      </c>
      <c r="Z20" s="67">
        <f t="shared" si="11"/>
        <v>0</v>
      </c>
      <c r="AA20" s="67">
        <f t="shared" si="12"/>
        <v>0</v>
      </c>
      <c r="AB20" s="63">
        <v>0</v>
      </c>
      <c r="AC20" s="67">
        <f t="shared" si="13"/>
        <v>0</v>
      </c>
      <c r="AD20" s="67">
        <f t="shared" si="14"/>
        <v>0</v>
      </c>
      <c r="AE20" s="67">
        <f t="shared" si="15"/>
        <v>0</v>
      </c>
      <c r="AF20" s="67">
        <f t="shared" si="16"/>
        <v>0</v>
      </c>
      <c r="AG20" s="67">
        <f t="shared" si="17"/>
        <v>0</v>
      </c>
      <c r="AH20" s="66">
        <f>-PV('NG AC'!$B$1,ESGroc!H20,ESGroc!K20)*ESGroc!B20</f>
        <v>0</v>
      </c>
      <c r="AI20" s="67">
        <f t="shared" si="18"/>
        <v>0</v>
      </c>
      <c r="AJ20" s="67">
        <f t="shared" si="19"/>
        <v>0</v>
      </c>
      <c r="AK20" s="66">
        <f>B20*F20*H20*'Electric AC'!$BE$1</f>
        <v>0</v>
      </c>
      <c r="AL20" s="67">
        <f>B20*G20*H20*'Electric AC'!$BE$33</f>
        <v>0</v>
      </c>
      <c r="AM20" s="67">
        <f t="shared" si="20"/>
        <v>0.16129032258064516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145" t="s">
        <v>822</v>
      </c>
      <c r="B21" s="62">
        <v>0</v>
      </c>
      <c r="C21" s="62" t="s">
        <v>25</v>
      </c>
      <c r="D21" s="62" t="s">
        <v>39</v>
      </c>
      <c r="E21" s="63">
        <v>87</v>
      </c>
      <c r="F21" s="62">
        <v>129</v>
      </c>
      <c r="G21" s="62">
        <v>0</v>
      </c>
      <c r="H21" s="62">
        <v>12</v>
      </c>
      <c r="I21" s="63">
        <v>5</v>
      </c>
      <c r="J21" s="63"/>
      <c r="K21" s="63">
        <v>0</v>
      </c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82.897432891518832</v>
      </c>
      <c r="M21" s="66">
        <f>IF(D21="Annual",VLOOKUP(H21,'NG AC'!$E$4:$I$43,4)*ESGroc!G21,IF(D21="Winter",VLOOKUP(ESGroc!H21,'NG AC'!$E$3:$I$43,5)*ESGroc!G21,IF(D21="NA",0,0)))</f>
        <v>0</v>
      </c>
      <c r="N21" s="67">
        <f t="shared" si="0"/>
        <v>87</v>
      </c>
      <c r="O21" s="67">
        <f t="shared" si="1"/>
        <v>0</v>
      </c>
      <c r="P21" s="67">
        <f t="shared" si="2"/>
        <v>5</v>
      </c>
      <c r="Q21" s="67">
        <f t="shared" si="3"/>
        <v>0</v>
      </c>
      <c r="R21" s="68">
        <f>(L21+M21+(PV('NG AC'!$B$1,ESGroc!H21,ESGroc!K21)*-1)+ESGroc!J21)/ESGroc!E21</f>
        <v>0.95284405622435442</v>
      </c>
      <c r="S21" s="68">
        <f t="shared" si="4"/>
        <v>15.072260525730695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>
        <f t="shared" si="9"/>
        <v>0</v>
      </c>
      <c r="Y21" s="67">
        <f t="shared" si="10"/>
        <v>0</v>
      </c>
      <c r="Z21" s="67">
        <f t="shared" si="11"/>
        <v>0</v>
      </c>
      <c r="AA21" s="67">
        <f t="shared" si="12"/>
        <v>0</v>
      </c>
      <c r="AB21" s="63">
        <v>0</v>
      </c>
      <c r="AC21" s="67">
        <f t="shared" si="13"/>
        <v>0</v>
      </c>
      <c r="AD21" s="67">
        <f t="shared" si="14"/>
        <v>0</v>
      </c>
      <c r="AE21" s="67">
        <f t="shared" si="15"/>
        <v>0</v>
      </c>
      <c r="AF21" s="67">
        <f t="shared" si="16"/>
        <v>0</v>
      </c>
      <c r="AG21" s="67">
        <f t="shared" si="17"/>
        <v>0</v>
      </c>
      <c r="AH21" s="66">
        <f>-PV('NG AC'!$B$1,ESGroc!H21,ESGroc!K21)*ESGroc!B21</f>
        <v>0</v>
      </c>
      <c r="AI21" s="67">
        <f t="shared" si="18"/>
        <v>0</v>
      </c>
      <c r="AJ21" s="67">
        <f t="shared" si="19"/>
        <v>0</v>
      </c>
      <c r="AK21" s="66">
        <f>B21*F21*H21*'Electric AC'!$BE$1</f>
        <v>0</v>
      </c>
      <c r="AL21" s="67">
        <f>B21*G21*H21*'Electric AC'!$BE$33</f>
        <v>0</v>
      </c>
      <c r="AM21" s="67">
        <f t="shared" si="20"/>
        <v>3.875968992248062E-2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145" t="s">
        <v>823</v>
      </c>
      <c r="B22" s="62">
        <v>0</v>
      </c>
      <c r="C22" s="62" t="s">
        <v>25</v>
      </c>
      <c r="D22" s="62" t="s">
        <v>39</v>
      </c>
      <c r="E22" s="63">
        <v>87</v>
      </c>
      <c r="F22" s="62">
        <v>123</v>
      </c>
      <c r="G22" s="62">
        <v>0</v>
      </c>
      <c r="H22" s="62">
        <v>12</v>
      </c>
      <c r="I22" s="63">
        <v>5</v>
      </c>
      <c r="J22" s="63"/>
      <c r="K22" s="63">
        <v>0</v>
      </c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79.041738338424921</v>
      </c>
      <c r="M22" s="66">
        <f>IF(D22="Annual",VLOOKUP(H22,'NG AC'!$E$4:$I$43,4)*ESGroc!G22,IF(D22="Winter",VLOOKUP(ESGroc!H22,'NG AC'!$E$3:$I$43,5)*ESGroc!G22,IF(D22="NA",0,0)))</f>
        <v>0</v>
      </c>
      <c r="N22" s="67">
        <f t="shared" si="0"/>
        <v>87</v>
      </c>
      <c r="O22" s="67">
        <f t="shared" si="1"/>
        <v>0</v>
      </c>
      <c r="P22" s="67">
        <f t="shared" si="2"/>
        <v>5</v>
      </c>
      <c r="Q22" s="67">
        <f t="shared" si="3"/>
        <v>0</v>
      </c>
      <c r="R22" s="68">
        <f>(L22+M22+(PV('NG AC'!$B$1,ESGroc!H22,ESGroc!K22)*-1)+ESGroc!J22)/ESGroc!E22</f>
        <v>0.90852572802787268</v>
      </c>
      <c r="S22" s="68">
        <f t="shared" si="4"/>
        <v>14.371225152440894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>
        <f t="shared" si="9"/>
        <v>0</v>
      </c>
      <c r="Y22" s="67">
        <f t="shared" si="10"/>
        <v>0</v>
      </c>
      <c r="Z22" s="67">
        <f t="shared" si="11"/>
        <v>0</v>
      </c>
      <c r="AA22" s="67">
        <f t="shared" si="12"/>
        <v>0</v>
      </c>
      <c r="AB22" s="63">
        <v>0</v>
      </c>
      <c r="AC22" s="67">
        <f t="shared" si="13"/>
        <v>0</v>
      </c>
      <c r="AD22" s="67">
        <f t="shared" si="14"/>
        <v>0</v>
      </c>
      <c r="AE22" s="67">
        <f t="shared" si="15"/>
        <v>0</v>
      </c>
      <c r="AF22" s="67">
        <f t="shared" si="16"/>
        <v>0</v>
      </c>
      <c r="AG22" s="67">
        <f t="shared" si="17"/>
        <v>0</v>
      </c>
      <c r="AH22" s="66">
        <f>-PV('NG AC'!$B$1,ESGroc!H22,ESGroc!K22)*ESGroc!B22</f>
        <v>0</v>
      </c>
      <c r="AI22" s="67">
        <f t="shared" si="18"/>
        <v>0</v>
      </c>
      <c r="AJ22" s="67">
        <f t="shared" si="19"/>
        <v>0</v>
      </c>
      <c r="AK22" s="66">
        <f>B22*F22*H22*'Electric AC'!$BE$1</f>
        <v>0</v>
      </c>
      <c r="AL22" s="67">
        <f>B22*G22*H22*'Electric AC'!$BE$33</f>
        <v>0</v>
      </c>
      <c r="AM22" s="67">
        <f t="shared" si="20"/>
        <v>4.065040650406504E-2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145" t="s">
        <v>824</v>
      </c>
      <c r="B23" s="62">
        <v>0</v>
      </c>
      <c r="C23" s="62" t="s">
        <v>25</v>
      </c>
      <c r="D23" s="62" t="s">
        <v>39</v>
      </c>
      <c r="E23" s="63">
        <v>4.25</v>
      </c>
      <c r="F23" s="62">
        <v>535</v>
      </c>
      <c r="G23" s="62">
        <v>0</v>
      </c>
      <c r="H23" s="62">
        <v>6</v>
      </c>
      <c r="I23" s="63">
        <v>5</v>
      </c>
      <c r="J23" s="63"/>
      <c r="K23" s="63">
        <v>0</v>
      </c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159.92785101837228</v>
      </c>
      <c r="M23" s="66">
        <f>IF(D23="Annual",VLOOKUP(H23,'NG AC'!$E$4:$I$43,4)*ESGroc!G23,IF(D23="Winter",VLOOKUP(ESGroc!H23,'NG AC'!$E$3:$I$43,5)*ESGroc!G23,IF(D23="NA",0,0)))</f>
        <v>0</v>
      </c>
      <c r="N23" s="67">
        <f t="shared" si="0"/>
        <v>4.25</v>
      </c>
      <c r="O23" s="67">
        <f t="shared" si="1"/>
        <v>0</v>
      </c>
      <c r="P23" s="67">
        <f t="shared" si="2"/>
        <v>5</v>
      </c>
      <c r="Q23" s="67">
        <f t="shared" si="3"/>
        <v>0</v>
      </c>
      <c r="R23" s="68">
        <f>(L23+M23+(PV('NG AC'!$B$1,ESGroc!H23,ESGroc!K23)*-1)+ESGroc!J23)/ESGroc!E23</f>
        <v>37.630082592558182</v>
      </c>
      <c r="S23" s="68">
        <f t="shared" si="4"/>
        <v>29.077791094249505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>
        <f t="shared" si="9"/>
        <v>0</v>
      </c>
      <c r="Y23" s="67">
        <f t="shared" si="10"/>
        <v>0</v>
      </c>
      <c r="Z23" s="67">
        <f t="shared" si="11"/>
        <v>0</v>
      </c>
      <c r="AA23" s="67">
        <f t="shared" si="12"/>
        <v>0</v>
      </c>
      <c r="AB23" s="63">
        <v>0</v>
      </c>
      <c r="AC23" s="67">
        <f t="shared" si="13"/>
        <v>0</v>
      </c>
      <c r="AD23" s="67">
        <f t="shared" si="14"/>
        <v>0</v>
      </c>
      <c r="AE23" s="67">
        <f t="shared" si="15"/>
        <v>0</v>
      </c>
      <c r="AF23" s="67">
        <f t="shared" si="16"/>
        <v>0</v>
      </c>
      <c r="AG23" s="67">
        <f t="shared" si="17"/>
        <v>0</v>
      </c>
      <c r="AH23" s="66">
        <f>-PV('NG AC'!$B$1,ESGroc!H23,ESGroc!K23)*ESGroc!B23</f>
        <v>0</v>
      </c>
      <c r="AI23" s="67">
        <f t="shared" si="18"/>
        <v>0</v>
      </c>
      <c r="AJ23" s="67">
        <f t="shared" si="19"/>
        <v>0</v>
      </c>
      <c r="AK23" s="66">
        <f>B23*F23*H23*'Electric AC'!$BE$1</f>
        <v>0</v>
      </c>
      <c r="AL23" s="67">
        <f>B23*G23*H23*'Electric AC'!$BE$33</f>
        <v>0</v>
      </c>
      <c r="AM23" s="67">
        <f t="shared" si="20"/>
        <v>9.3457943925233638E-3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145" t="s">
        <v>861</v>
      </c>
      <c r="B24" s="62">
        <v>0</v>
      </c>
      <c r="C24" s="62" t="s">
        <v>25</v>
      </c>
      <c r="D24" s="62" t="s">
        <v>39</v>
      </c>
      <c r="E24" s="63">
        <v>62</v>
      </c>
      <c r="F24" s="62">
        <v>477</v>
      </c>
      <c r="G24" s="62">
        <v>0</v>
      </c>
      <c r="H24" s="62">
        <v>15</v>
      </c>
      <c r="I24" s="63">
        <v>55</v>
      </c>
      <c r="J24" s="63"/>
      <c r="K24" s="63">
        <v>0</v>
      </c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390.01455317265635</v>
      </c>
      <c r="M24" s="66">
        <f>IF(D24="Annual",VLOOKUP(H24,'NG AC'!$E$4:$I$43,4)*ESGroc!G24,IF(D24="Winter",VLOOKUP(ESGroc!H24,'NG AC'!$E$3:$I$43,5)*ESGroc!G24,IF(D24="NA",0,0)))</f>
        <v>0</v>
      </c>
      <c r="N24" s="67">
        <f t="shared" si="0"/>
        <v>62</v>
      </c>
      <c r="O24" s="67">
        <f t="shared" si="1"/>
        <v>0</v>
      </c>
      <c r="P24" s="67">
        <f t="shared" si="2"/>
        <v>55</v>
      </c>
      <c r="Q24" s="67">
        <f t="shared" si="3"/>
        <v>0</v>
      </c>
      <c r="R24" s="68">
        <f>(L24+M24+(PV('NG AC'!$B$1,ESGroc!H24,ESGroc!K24)*-1)+ESGroc!J24)/ESGroc!E24</f>
        <v>6.2905573092363927</v>
      </c>
      <c r="S24" s="68">
        <f t="shared" si="4"/>
        <v>6.4465215400439062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>
        <f t="shared" si="9"/>
        <v>0</v>
      </c>
      <c r="Y24" s="67">
        <f t="shared" si="10"/>
        <v>0</v>
      </c>
      <c r="Z24" s="67">
        <f t="shared" si="11"/>
        <v>0</v>
      </c>
      <c r="AA24" s="67">
        <f t="shared" si="12"/>
        <v>0</v>
      </c>
      <c r="AB24" s="63">
        <v>0</v>
      </c>
      <c r="AC24" s="67">
        <f t="shared" si="13"/>
        <v>0</v>
      </c>
      <c r="AD24" s="67">
        <f t="shared" si="14"/>
        <v>0</v>
      </c>
      <c r="AE24" s="67">
        <f t="shared" si="15"/>
        <v>0</v>
      </c>
      <c r="AF24" s="67">
        <f t="shared" si="16"/>
        <v>0</v>
      </c>
      <c r="AG24" s="67">
        <f t="shared" si="17"/>
        <v>0</v>
      </c>
      <c r="AH24" s="66">
        <f>-PV('NG AC'!$B$1,ESGroc!H24,ESGroc!K24)*ESGroc!B24</f>
        <v>0</v>
      </c>
      <c r="AI24" s="67">
        <f t="shared" si="18"/>
        <v>0</v>
      </c>
      <c r="AJ24" s="67">
        <f t="shared" si="19"/>
        <v>0</v>
      </c>
      <c r="AK24" s="66">
        <f>B24*F24*H24*'Electric AC'!$BE$1</f>
        <v>0</v>
      </c>
      <c r="AL24" s="67">
        <f>B24*G24*H24*'Electric AC'!$BE$33</f>
        <v>0</v>
      </c>
      <c r="AM24" s="67">
        <f t="shared" si="20"/>
        <v>0.11530398322851153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145" t="s">
        <v>862</v>
      </c>
      <c r="B25" s="62">
        <v>266</v>
      </c>
      <c r="C25" s="62" t="s">
        <v>25</v>
      </c>
      <c r="D25" s="62" t="s">
        <v>39</v>
      </c>
      <c r="E25" s="63">
        <v>385</v>
      </c>
      <c r="F25" s="62">
        <v>533</v>
      </c>
      <c r="G25" s="62">
        <v>0</v>
      </c>
      <c r="H25" s="62">
        <v>20</v>
      </c>
      <c r="I25" s="63">
        <v>253.6</v>
      </c>
      <c r="J25" s="63"/>
      <c r="K25" s="63">
        <v>0</v>
      </c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575.27516192642565</v>
      </c>
      <c r="M25" s="66">
        <f>IF(D25="Annual",VLOOKUP(H25,'NG AC'!$E$4:$I$43,4)*ESGroc!G25,IF(D25="Winter",VLOOKUP(ESGroc!H25,'NG AC'!$E$3:$I$43,5)*ESGroc!G25,IF(D25="NA",0,0)))</f>
        <v>0</v>
      </c>
      <c r="N25" s="67">
        <f t="shared" si="0"/>
        <v>385</v>
      </c>
      <c r="O25" s="67">
        <f t="shared" si="1"/>
        <v>0</v>
      </c>
      <c r="P25" s="67">
        <f t="shared" si="2"/>
        <v>253.6</v>
      </c>
      <c r="Q25" s="67">
        <f t="shared" si="3"/>
        <v>0</v>
      </c>
      <c r="R25" s="68">
        <f>(L25+M25+(PV('NG AC'!$B$1,ESGroc!H25,ESGroc!K25)*-1)+ESGroc!J25)/ESGroc!E25</f>
        <v>1.4942211998088979</v>
      </c>
      <c r="S25" s="68">
        <f t="shared" si="4"/>
        <v>2.0622138009980846</v>
      </c>
      <c r="T25" s="69">
        <f t="shared" si="5"/>
        <v>141778</v>
      </c>
      <c r="U25" s="68">
        <f t="shared" si="6"/>
        <v>0</v>
      </c>
      <c r="V25" s="68">
        <f t="shared" si="7"/>
        <v>153023.19307242922</v>
      </c>
      <c r="W25" s="68">
        <f t="shared" si="8"/>
        <v>0</v>
      </c>
      <c r="X25" s="67">
        <f t="shared" si="9"/>
        <v>102410</v>
      </c>
      <c r="Y25" s="67">
        <f t="shared" si="10"/>
        <v>0</v>
      </c>
      <c r="Z25" s="67">
        <f t="shared" si="11"/>
        <v>67457.599999999991</v>
      </c>
      <c r="AA25" s="67">
        <f t="shared" si="12"/>
        <v>0</v>
      </c>
      <c r="AB25" s="63">
        <v>0</v>
      </c>
      <c r="AC25" s="67">
        <f t="shared" si="13"/>
        <v>0</v>
      </c>
      <c r="AD25" s="67">
        <f t="shared" si="14"/>
        <v>0</v>
      </c>
      <c r="AE25" s="67">
        <f t="shared" si="15"/>
        <v>0</v>
      </c>
      <c r="AF25" s="67">
        <f t="shared" si="16"/>
        <v>0</v>
      </c>
      <c r="AG25" s="67">
        <f t="shared" si="17"/>
        <v>0</v>
      </c>
      <c r="AH25" s="66">
        <f>-PV('NG AC'!$B$1,ESGroc!H25,ESGroc!K25)*ESGroc!B25</f>
        <v>0</v>
      </c>
      <c r="AI25" s="67">
        <f t="shared" si="18"/>
        <v>0</v>
      </c>
      <c r="AJ25" s="67">
        <f t="shared" si="19"/>
        <v>0</v>
      </c>
      <c r="AK25" s="66">
        <f>B25*F25*H25*'Electric AC'!$BE$1</f>
        <v>217166.51816363633</v>
      </c>
      <c r="AL25" s="67">
        <f>B25*G25*H25*'Electric AC'!$BE$33</f>
        <v>0</v>
      </c>
      <c r="AM25" s="67">
        <f t="shared" si="20"/>
        <v>0.47579737335834899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145" t="s">
        <v>863</v>
      </c>
      <c r="B26" s="62">
        <v>0</v>
      </c>
      <c r="C26" s="62" t="s">
        <v>25</v>
      </c>
      <c r="D26" s="62" t="s">
        <v>39</v>
      </c>
      <c r="E26" s="63">
        <v>84</v>
      </c>
      <c r="F26" s="62">
        <v>1074</v>
      </c>
      <c r="G26" s="62">
        <v>0</v>
      </c>
      <c r="H26" s="62">
        <v>15</v>
      </c>
      <c r="I26" s="63">
        <v>0</v>
      </c>
      <c r="J26" s="63"/>
      <c r="K26" s="63">
        <v>0</v>
      </c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878.1459750679935</v>
      </c>
      <c r="M26" s="66">
        <f>IF(D26="Annual",VLOOKUP(H26,'NG AC'!$E$4:$I$43,4)*ESGroc!G26,IF(D26="Winter",VLOOKUP(ESGroc!H26,'NG AC'!$E$3:$I$43,5)*ESGroc!G26,IF(D26="NA",0,0)))</f>
        <v>0</v>
      </c>
      <c r="N26" s="67">
        <f t="shared" si="0"/>
        <v>84</v>
      </c>
      <c r="O26" s="67">
        <f t="shared" si="1"/>
        <v>0</v>
      </c>
      <c r="P26" s="67">
        <f t="shared" si="2"/>
        <v>0</v>
      </c>
      <c r="Q26" s="67">
        <f t="shared" si="3"/>
        <v>0</v>
      </c>
      <c r="R26" s="68">
        <f>(L26+M26+(PV('NG AC'!$B$1,ESGroc!H26,ESGroc!K26)*-1)+ESGroc!J26)/ESGroc!E26</f>
        <v>10.454118750809446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>
        <f t="shared" si="9"/>
        <v>0</v>
      </c>
      <c r="Y26" s="67">
        <f t="shared" si="10"/>
        <v>0</v>
      </c>
      <c r="Z26" s="67">
        <f t="shared" si="11"/>
        <v>0</v>
      </c>
      <c r="AA26" s="67">
        <f t="shared" si="12"/>
        <v>0</v>
      </c>
      <c r="AB26" s="63">
        <v>0</v>
      </c>
      <c r="AC26" s="67">
        <f t="shared" si="13"/>
        <v>0</v>
      </c>
      <c r="AD26" s="67">
        <f t="shared" si="14"/>
        <v>0</v>
      </c>
      <c r="AE26" s="67">
        <f t="shared" si="15"/>
        <v>0</v>
      </c>
      <c r="AF26" s="67">
        <f t="shared" si="16"/>
        <v>0</v>
      </c>
      <c r="AG26" s="67">
        <f t="shared" si="17"/>
        <v>0</v>
      </c>
      <c r="AH26" s="66">
        <f>-PV('NG AC'!$B$1,ESGroc!H26,ESGroc!K26)*ESGroc!B26</f>
        <v>0</v>
      </c>
      <c r="AI26" s="67">
        <f t="shared" si="18"/>
        <v>0</v>
      </c>
      <c r="AJ26" s="67">
        <f t="shared" si="19"/>
        <v>0</v>
      </c>
      <c r="AK26" s="66">
        <f>B26*F26*H26*'Electric AC'!$BE$1</f>
        <v>0</v>
      </c>
      <c r="AL26" s="67">
        <f>B26*G26*H26*'Electric AC'!$BE$33</f>
        <v>0</v>
      </c>
      <c r="AM26" s="67">
        <f t="shared" si="20"/>
        <v>0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145" t="s">
        <v>864</v>
      </c>
      <c r="B27" s="62">
        <v>0</v>
      </c>
      <c r="C27" s="62" t="s">
        <v>25</v>
      </c>
      <c r="D27" s="62" t="s">
        <v>39</v>
      </c>
      <c r="E27" s="63">
        <v>282.83999999999997</v>
      </c>
      <c r="F27" s="62">
        <v>1674</v>
      </c>
      <c r="G27" s="62">
        <v>0</v>
      </c>
      <c r="H27" s="62">
        <v>15</v>
      </c>
      <c r="I27" s="63">
        <v>0</v>
      </c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1368.7303186813979</v>
      </c>
      <c r="M27" s="66">
        <f>IF(D27="Annual",VLOOKUP(H27,'NG AC'!$E$4:$I$43,4)*ESGroc!G27,IF(D27="Winter",VLOOKUP(ESGroc!H27,'NG AC'!$E$3:$I$43,5)*ESGroc!G27,IF(D27="NA",0,0)))</f>
        <v>0</v>
      </c>
      <c r="N27" s="67">
        <f t="shared" si="0"/>
        <v>282.83999999999997</v>
      </c>
      <c r="O27" s="67">
        <f t="shared" si="1"/>
        <v>0</v>
      </c>
      <c r="P27" s="67">
        <f t="shared" si="2"/>
        <v>0</v>
      </c>
      <c r="Q27" s="67">
        <f t="shared" si="3"/>
        <v>0</v>
      </c>
      <c r="R27" s="68">
        <f>(L27+M27+(PV('NG AC'!$B$1,ESGroc!H27,ESGroc!K27)*-1)+ESGroc!J27)/ESGroc!E27</f>
        <v>4.8392388582993844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>
        <f t="shared" si="9"/>
        <v>0</v>
      </c>
      <c r="Y27" s="67">
        <f t="shared" si="10"/>
        <v>0</v>
      </c>
      <c r="Z27" s="67">
        <f t="shared" si="11"/>
        <v>0</v>
      </c>
      <c r="AA27" s="67">
        <f t="shared" si="12"/>
        <v>0</v>
      </c>
      <c r="AB27" s="63">
        <v>0</v>
      </c>
      <c r="AC27" s="67">
        <f t="shared" si="13"/>
        <v>0</v>
      </c>
      <c r="AD27" s="67">
        <f t="shared" si="14"/>
        <v>0</v>
      </c>
      <c r="AE27" s="67">
        <f t="shared" si="15"/>
        <v>0</v>
      </c>
      <c r="AF27" s="67">
        <f t="shared" si="16"/>
        <v>0</v>
      </c>
      <c r="AG27" s="67">
        <f t="shared" si="17"/>
        <v>0</v>
      </c>
      <c r="AH27" s="66">
        <f>-PV('NG AC'!$B$1,ESGroc!H27,ESGroc!K27)*ESGroc!B27</f>
        <v>0</v>
      </c>
      <c r="AI27" s="67">
        <f t="shared" si="18"/>
        <v>0</v>
      </c>
      <c r="AJ27" s="67">
        <f t="shared" si="19"/>
        <v>0</v>
      </c>
      <c r="AK27" s="66">
        <f>B27*F27*H27*'Electric AC'!$BE$1</f>
        <v>0</v>
      </c>
      <c r="AL27" s="67">
        <f>B27*G27*H27*'Electric AC'!$BE$33</f>
        <v>0</v>
      </c>
      <c r="AM27" s="67">
        <f t="shared" si="20"/>
        <v>0</v>
      </c>
      <c r="AN27" s="67" t="e">
        <f t="shared" si="20"/>
        <v>#DIV/0!</v>
      </c>
      <c r="AO27" s="82"/>
      <c r="AP27" s="82"/>
      <c r="AQ27" s="82"/>
    </row>
    <row r="28" spans="1:55" x14ac:dyDescent="0.25">
      <c r="A28" s="145" t="s">
        <v>865</v>
      </c>
      <c r="B28" s="62">
        <v>140</v>
      </c>
      <c r="C28" s="62" t="s">
        <v>25</v>
      </c>
      <c r="D28" s="62" t="s">
        <v>39</v>
      </c>
      <c r="E28" s="63">
        <v>282.84300000000002</v>
      </c>
      <c r="F28" s="62">
        <v>963</v>
      </c>
      <c r="G28" s="62">
        <v>0</v>
      </c>
      <c r="H28" s="62">
        <v>15</v>
      </c>
      <c r="I28" s="63">
        <v>192.6</v>
      </c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787.38787149951372</v>
      </c>
      <c r="M28" s="66">
        <f>IF(D28="Annual",VLOOKUP(H28,'NG AC'!$E$4:$I$43,4)*ESGroc!G28,IF(D28="Winter",VLOOKUP(ESGroc!H28,'NG AC'!$E$3:$I$43,5)*ESGroc!G28,IF(D28="NA",0,0)))</f>
        <v>0</v>
      </c>
      <c r="N28" s="67">
        <f t="shared" si="0"/>
        <v>282.84300000000002</v>
      </c>
      <c r="O28" s="67">
        <f t="shared" si="1"/>
        <v>0</v>
      </c>
      <c r="P28" s="67">
        <f t="shared" si="2"/>
        <v>192.6</v>
      </c>
      <c r="Q28" s="67">
        <f t="shared" si="3"/>
        <v>0</v>
      </c>
      <c r="R28" s="68">
        <f>(L28+M28+(PV('NG AC'!$B$1,ESGroc!H28,ESGroc!K28)*-1)+ESGroc!J28)/ESGroc!E28</f>
        <v>2.7838336868846452</v>
      </c>
      <c r="S28" s="68">
        <f t="shared" si="4"/>
        <v>3.7165480576773038</v>
      </c>
      <c r="T28" s="69">
        <f t="shared" si="5"/>
        <v>134820</v>
      </c>
      <c r="U28" s="68">
        <f t="shared" si="6"/>
        <v>0</v>
      </c>
      <c r="V28" s="68">
        <f t="shared" si="7"/>
        <v>110234.30200993193</v>
      </c>
      <c r="W28" s="68">
        <f t="shared" si="8"/>
        <v>0</v>
      </c>
      <c r="X28" s="67">
        <f t="shared" si="9"/>
        <v>39598.020000000004</v>
      </c>
      <c r="Y28" s="67">
        <f t="shared" si="10"/>
        <v>0</v>
      </c>
      <c r="Z28" s="67">
        <f t="shared" si="11"/>
        <v>26964</v>
      </c>
      <c r="AA28" s="67">
        <f t="shared" si="12"/>
        <v>0</v>
      </c>
      <c r="AB28" s="63">
        <v>0</v>
      </c>
      <c r="AC28" s="67">
        <f t="shared" si="13"/>
        <v>0</v>
      </c>
      <c r="AD28" s="67">
        <f t="shared" si="14"/>
        <v>0</v>
      </c>
      <c r="AE28" s="67">
        <f t="shared" si="15"/>
        <v>0</v>
      </c>
      <c r="AF28" s="67">
        <f t="shared" si="16"/>
        <v>0</v>
      </c>
      <c r="AG28" s="67">
        <f t="shared" si="17"/>
        <v>0</v>
      </c>
      <c r="AH28" s="66">
        <f>-PV('NG AC'!$B$1,ESGroc!H28,ESGroc!K28)*ESGroc!B28</f>
        <v>0</v>
      </c>
      <c r="AI28" s="67">
        <f t="shared" si="18"/>
        <v>0</v>
      </c>
      <c r="AJ28" s="67">
        <f t="shared" si="19"/>
        <v>0</v>
      </c>
      <c r="AK28" s="66">
        <f>B28*F28*H28*'Electric AC'!$BE$1</f>
        <v>154881.52240909089</v>
      </c>
      <c r="AL28" s="67">
        <f>B28*G28*H28*'Electric AC'!$BE$33</f>
        <v>0</v>
      </c>
      <c r="AM28" s="67">
        <f t="shared" si="20"/>
        <v>0.19999999999999998</v>
      </c>
      <c r="AN28" s="67" t="e">
        <f t="shared" si="20"/>
        <v>#DIV/0!</v>
      </c>
      <c r="AO28" s="82"/>
      <c r="AP28" s="82"/>
      <c r="AQ28" s="82"/>
    </row>
    <row r="29" spans="1:55" x14ac:dyDescent="0.25">
      <c r="A29" s="145" t="s">
        <v>866</v>
      </c>
      <c r="B29" s="62">
        <v>210</v>
      </c>
      <c r="C29" s="62" t="s">
        <v>25</v>
      </c>
      <c r="D29" s="62" t="s">
        <v>39</v>
      </c>
      <c r="E29" s="63">
        <v>88.45</v>
      </c>
      <c r="F29" s="62">
        <v>222</v>
      </c>
      <c r="G29" s="62">
        <v>0</v>
      </c>
      <c r="H29" s="62">
        <v>15</v>
      </c>
      <c r="I29" s="63">
        <v>44.4</v>
      </c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181.51620713695957</v>
      </c>
      <c r="M29" s="66">
        <f>IF(D29="Annual",VLOOKUP(H29,'NG AC'!$E$4:$I$43,4)*ESGroc!G29,IF(D29="Winter",VLOOKUP(ESGroc!H29,'NG AC'!$E$3:$I$43,5)*ESGroc!G29,IF(D29="NA",0,0)))</f>
        <v>0</v>
      </c>
      <c r="N29" s="67">
        <f t="shared" si="0"/>
        <v>88.45</v>
      </c>
      <c r="O29" s="67">
        <f t="shared" si="1"/>
        <v>0</v>
      </c>
      <c r="P29" s="67">
        <f t="shared" si="2"/>
        <v>44.4</v>
      </c>
      <c r="Q29" s="67">
        <f t="shared" si="3"/>
        <v>0</v>
      </c>
      <c r="R29" s="68">
        <f>(L29+M29+(PV('NG AC'!$B$1,ESGroc!H29,ESGroc!K29)*-1)+ESGroc!J29)/ESGroc!E29</f>
        <v>2.0521900185071744</v>
      </c>
      <c r="S29" s="68">
        <f t="shared" si="4"/>
        <v>3.7165480576773047</v>
      </c>
      <c r="T29" s="69">
        <f t="shared" si="5"/>
        <v>46620</v>
      </c>
      <c r="U29" s="68">
        <f t="shared" si="6"/>
        <v>0</v>
      </c>
      <c r="V29" s="68">
        <f t="shared" si="7"/>
        <v>38118.403498761509</v>
      </c>
      <c r="W29" s="68">
        <f t="shared" si="8"/>
        <v>0</v>
      </c>
      <c r="X29" s="67">
        <f t="shared" si="9"/>
        <v>18574.5</v>
      </c>
      <c r="Y29" s="67">
        <f t="shared" si="10"/>
        <v>0</v>
      </c>
      <c r="Z29" s="67">
        <f t="shared" si="11"/>
        <v>9324</v>
      </c>
      <c r="AA29" s="67">
        <f t="shared" si="12"/>
        <v>0</v>
      </c>
      <c r="AB29" s="63">
        <v>0</v>
      </c>
      <c r="AC29" s="67">
        <f t="shared" si="13"/>
        <v>0</v>
      </c>
      <c r="AD29" s="67">
        <f t="shared" si="14"/>
        <v>0</v>
      </c>
      <c r="AE29" s="67">
        <f t="shared" si="15"/>
        <v>0</v>
      </c>
      <c r="AF29" s="67">
        <f t="shared" si="16"/>
        <v>0</v>
      </c>
      <c r="AG29" s="67">
        <f t="shared" si="17"/>
        <v>0</v>
      </c>
      <c r="AH29" s="66">
        <f>-PV('NG AC'!$B$1,ESGroc!H29,ESGroc!K29)*ESGroc!B29</f>
        <v>0</v>
      </c>
      <c r="AI29" s="67">
        <f t="shared" si="18"/>
        <v>0</v>
      </c>
      <c r="AJ29" s="67">
        <f t="shared" si="19"/>
        <v>0</v>
      </c>
      <c r="AK29" s="66">
        <f>B29*F29*H29*'Electric AC'!$BE$1</f>
        <v>53557.161954545445</v>
      </c>
      <c r="AL29" s="67">
        <f>B29*G29*H29*'Electric AC'!$BE$33</f>
        <v>0</v>
      </c>
      <c r="AM29" s="67">
        <f t="shared" si="20"/>
        <v>0.19999999999999998</v>
      </c>
      <c r="AN29" s="67" t="e">
        <f t="shared" si="20"/>
        <v>#DIV/0!</v>
      </c>
      <c r="AO29" s="82"/>
      <c r="AP29" s="82"/>
      <c r="AQ29" s="82"/>
    </row>
    <row r="30" spans="1:55" x14ac:dyDescent="0.25">
      <c r="A30" s="145" t="s">
        <v>867</v>
      </c>
      <c r="B30" s="62">
        <v>210</v>
      </c>
      <c r="C30" s="62" t="s">
        <v>25</v>
      </c>
      <c r="D30" s="62" t="s">
        <v>39</v>
      </c>
      <c r="E30" s="63">
        <v>88.45</v>
      </c>
      <c r="F30" s="62">
        <v>585</v>
      </c>
      <c r="G30" s="62">
        <v>0</v>
      </c>
      <c r="H30" s="62">
        <v>15</v>
      </c>
      <c r="I30" s="63">
        <v>117</v>
      </c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478.31973502306909</v>
      </c>
      <c r="M30" s="66">
        <f>IF(D30="Annual",VLOOKUP(H30,'NG AC'!$E$4:$I$43,4)*ESGroc!G30,IF(D30="Winter",VLOOKUP(ESGroc!H30,'NG AC'!$E$3:$I$43,5)*ESGroc!G30,IF(D30="NA",0,0)))</f>
        <v>0</v>
      </c>
      <c r="N30" s="67">
        <f t="shared" si="0"/>
        <v>88.45</v>
      </c>
      <c r="O30" s="67">
        <f t="shared" si="1"/>
        <v>0</v>
      </c>
      <c r="P30" s="67">
        <f t="shared" si="2"/>
        <v>117</v>
      </c>
      <c r="Q30" s="67">
        <f t="shared" si="3"/>
        <v>0</v>
      </c>
      <c r="R30" s="68">
        <f>(L30+M30+(PV('NG AC'!$B$1,ESGroc!H30,ESGroc!K30)*-1)+ESGroc!J30)/ESGroc!E30</f>
        <v>5.4077980217418773</v>
      </c>
      <c r="S30" s="68">
        <f t="shared" si="4"/>
        <v>3.7165480576773042</v>
      </c>
      <c r="T30" s="69">
        <f t="shared" si="5"/>
        <v>122850</v>
      </c>
      <c r="U30" s="68">
        <f t="shared" si="6"/>
        <v>0</v>
      </c>
      <c r="V30" s="68">
        <f t="shared" si="7"/>
        <v>100447.14435484451</v>
      </c>
      <c r="W30" s="68">
        <f t="shared" si="8"/>
        <v>0</v>
      </c>
      <c r="X30" s="67">
        <f t="shared" si="9"/>
        <v>18574.5</v>
      </c>
      <c r="Y30" s="67">
        <f t="shared" si="10"/>
        <v>0</v>
      </c>
      <c r="Z30" s="67">
        <f t="shared" si="11"/>
        <v>24570</v>
      </c>
      <c r="AA30" s="67">
        <f t="shared" si="12"/>
        <v>0</v>
      </c>
      <c r="AB30" s="63">
        <v>0</v>
      </c>
      <c r="AC30" s="67">
        <f t="shared" si="13"/>
        <v>0</v>
      </c>
      <c r="AD30" s="67">
        <f t="shared" si="14"/>
        <v>0</v>
      </c>
      <c r="AE30" s="67">
        <f t="shared" si="15"/>
        <v>0</v>
      </c>
      <c r="AF30" s="67">
        <f t="shared" si="16"/>
        <v>0</v>
      </c>
      <c r="AG30" s="67">
        <f t="shared" si="17"/>
        <v>0</v>
      </c>
      <c r="AH30" s="66">
        <f>-PV('NG AC'!$B$1,ESGroc!H30,ESGroc!K30)*ESGroc!B30</f>
        <v>0</v>
      </c>
      <c r="AI30" s="67">
        <f t="shared" si="18"/>
        <v>0</v>
      </c>
      <c r="AJ30" s="67">
        <f t="shared" si="19"/>
        <v>0</v>
      </c>
      <c r="AK30" s="66">
        <f>B30*F30*H30*'Electric AC'!$BE$1</f>
        <v>141130.35920454544</v>
      </c>
      <c r="AL30" s="67">
        <f>B30*G30*H30*'Electric AC'!$BE$33</f>
        <v>0</v>
      </c>
      <c r="AM30" s="67">
        <f t="shared" si="20"/>
        <v>0.2</v>
      </c>
      <c r="AN30" s="67" t="e">
        <f t="shared" si="20"/>
        <v>#DIV/0!</v>
      </c>
      <c r="AO30" s="82"/>
      <c r="AP30" s="82"/>
      <c r="AQ30" s="82"/>
    </row>
    <row r="31" spans="1:55" x14ac:dyDescent="0.25">
      <c r="A31" s="145" t="s">
        <v>868</v>
      </c>
      <c r="B31" s="62">
        <v>0</v>
      </c>
      <c r="C31" s="62" t="s">
        <v>25</v>
      </c>
      <c r="D31" s="62" t="s">
        <v>39</v>
      </c>
      <c r="E31" s="63">
        <v>88.454099999999997</v>
      </c>
      <c r="F31" s="62">
        <v>1700</v>
      </c>
      <c r="G31" s="62">
        <v>0</v>
      </c>
      <c r="H31" s="62">
        <v>15</v>
      </c>
      <c r="I31" s="63">
        <v>0</v>
      </c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1389.988973571312</v>
      </c>
      <c r="M31" s="66">
        <f>IF(D31="Annual",VLOOKUP(H31,'NG AC'!$E$4:$I$43,4)*ESGroc!G31,IF(D31="Winter",VLOOKUP(ESGroc!H31,'NG AC'!$E$3:$I$43,5)*ESGroc!G31,IF(D31="NA",0,0)))</f>
        <v>0</v>
      </c>
      <c r="N31" s="67">
        <f t="shared" si="0"/>
        <v>88.454099999999997</v>
      </c>
      <c r="O31" s="67">
        <f t="shared" si="1"/>
        <v>0</v>
      </c>
      <c r="P31" s="67">
        <f t="shared" si="2"/>
        <v>0</v>
      </c>
      <c r="Q31" s="67">
        <f t="shared" si="3"/>
        <v>0</v>
      </c>
      <c r="R31" s="68">
        <f>(L31+M31+(PV('NG AC'!$B$1,ESGroc!H31,ESGroc!K31)*-1)+ESGroc!J31)/ESGroc!E31</f>
        <v>15.714240194307694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>
        <f t="shared" si="9"/>
        <v>0</v>
      </c>
      <c r="Y31" s="67">
        <f t="shared" si="10"/>
        <v>0</v>
      </c>
      <c r="Z31" s="67">
        <f t="shared" si="11"/>
        <v>0</v>
      </c>
      <c r="AA31" s="67">
        <f t="shared" si="12"/>
        <v>0</v>
      </c>
      <c r="AB31" s="63">
        <v>0</v>
      </c>
      <c r="AC31" s="67">
        <f t="shared" si="13"/>
        <v>0</v>
      </c>
      <c r="AD31" s="67">
        <f t="shared" si="14"/>
        <v>0</v>
      </c>
      <c r="AE31" s="67">
        <f t="shared" si="15"/>
        <v>0</v>
      </c>
      <c r="AF31" s="67">
        <f t="shared" si="16"/>
        <v>0</v>
      </c>
      <c r="AG31" s="67">
        <f t="shared" si="17"/>
        <v>0</v>
      </c>
      <c r="AH31" s="66">
        <f>-PV('NG AC'!$B$1,ESGroc!H31,ESGroc!K31)*ESGroc!B31</f>
        <v>0</v>
      </c>
      <c r="AI31" s="67">
        <f t="shared" si="18"/>
        <v>0</v>
      </c>
      <c r="AJ31" s="67">
        <f t="shared" si="19"/>
        <v>0</v>
      </c>
      <c r="AK31" s="66">
        <f>B31*F31*H31*'Electric AC'!$BE$1</f>
        <v>0</v>
      </c>
      <c r="AL31" s="67">
        <f>B31*G31*H31*'Electric AC'!$BE$33</f>
        <v>0</v>
      </c>
      <c r="AM31" s="67">
        <f t="shared" si="20"/>
        <v>0</v>
      </c>
      <c r="AN31" s="67" t="e">
        <f t="shared" si="20"/>
        <v>#DIV/0!</v>
      </c>
      <c r="AO31" s="82"/>
      <c r="AP31" s="82"/>
      <c r="AQ31" s="82"/>
    </row>
    <row r="32" spans="1:55" x14ac:dyDescent="0.25">
      <c r="A32" s="145" t="s">
        <v>869</v>
      </c>
      <c r="B32" s="62">
        <v>0</v>
      </c>
      <c r="C32" s="62" t="s">
        <v>25</v>
      </c>
      <c r="D32" s="62" t="s">
        <v>39</v>
      </c>
      <c r="E32" s="63">
        <v>152.13999999999999</v>
      </c>
      <c r="F32" s="62">
        <v>238.4</v>
      </c>
      <c r="G32" s="62">
        <v>0</v>
      </c>
      <c r="H32" s="62">
        <v>15</v>
      </c>
      <c r="I32" s="63">
        <v>0</v>
      </c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194.92551252905929</v>
      </c>
      <c r="M32" s="66">
        <f>IF(D32="Annual",VLOOKUP(H32,'NG AC'!$E$4:$I$43,4)*ESGroc!G32,IF(D32="Winter",VLOOKUP(ESGroc!H32,'NG AC'!$E$3:$I$43,5)*ESGroc!G32,IF(D32="NA",0,0)))</f>
        <v>0</v>
      </c>
      <c r="N32" s="67">
        <f t="shared" si="0"/>
        <v>152.13999999999999</v>
      </c>
      <c r="O32" s="67">
        <f t="shared" si="1"/>
        <v>0</v>
      </c>
      <c r="P32" s="67">
        <f t="shared" si="2"/>
        <v>0</v>
      </c>
      <c r="Q32" s="67">
        <f t="shared" si="3"/>
        <v>0</v>
      </c>
      <c r="R32" s="68">
        <f>(L32+M32+(PV('NG AC'!$B$1,ESGroc!H32,ESGroc!K32)*-1)+ESGroc!J32)/ESGroc!E32</f>
        <v>1.2812246123902939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>
        <f t="shared" si="9"/>
        <v>0</v>
      </c>
      <c r="Y32" s="67">
        <f t="shared" si="10"/>
        <v>0</v>
      </c>
      <c r="Z32" s="67">
        <f t="shared" si="11"/>
        <v>0</v>
      </c>
      <c r="AA32" s="67">
        <f t="shared" si="12"/>
        <v>0</v>
      </c>
      <c r="AB32" s="63">
        <v>0</v>
      </c>
      <c r="AC32" s="67">
        <f t="shared" si="13"/>
        <v>0</v>
      </c>
      <c r="AD32" s="67">
        <f t="shared" si="14"/>
        <v>0</v>
      </c>
      <c r="AE32" s="67">
        <f t="shared" si="15"/>
        <v>0</v>
      </c>
      <c r="AF32" s="67">
        <f t="shared" si="16"/>
        <v>0</v>
      </c>
      <c r="AG32" s="67">
        <f t="shared" si="17"/>
        <v>0</v>
      </c>
      <c r="AH32" s="66">
        <f>-PV('NG AC'!$B$1,ESGroc!H32,ESGroc!K32)*ESGroc!B32</f>
        <v>0</v>
      </c>
      <c r="AI32" s="67">
        <f t="shared" si="18"/>
        <v>0</v>
      </c>
      <c r="AJ32" s="67">
        <f t="shared" si="19"/>
        <v>0</v>
      </c>
      <c r="AK32" s="66">
        <f>B32*F32*H32*'Electric AC'!$BE$1</f>
        <v>0</v>
      </c>
      <c r="AL32" s="67">
        <f>B32*G32*H32*'Electric AC'!$BE$33</f>
        <v>0</v>
      </c>
      <c r="AM32" s="67">
        <f t="shared" si="20"/>
        <v>0</v>
      </c>
      <c r="AN32" s="67" t="e">
        <f t="shared" si="20"/>
        <v>#DIV/0!</v>
      </c>
      <c r="AO32" s="82"/>
      <c r="AP32" s="82"/>
      <c r="AQ32" s="82"/>
    </row>
    <row r="33" spans="1:43" x14ac:dyDescent="0.25">
      <c r="A33" s="145" t="s">
        <v>870</v>
      </c>
      <c r="B33" s="62">
        <v>0</v>
      </c>
      <c r="C33" s="62" t="s">
        <v>25</v>
      </c>
      <c r="D33" s="62" t="s">
        <v>39</v>
      </c>
      <c r="E33" s="63">
        <v>152.13999999999999</v>
      </c>
      <c r="F33" s="62">
        <v>676.8</v>
      </c>
      <c r="G33" s="62">
        <v>0</v>
      </c>
      <c r="H33" s="62">
        <v>15</v>
      </c>
      <c r="I33" s="63">
        <v>0</v>
      </c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553.37913959591992</v>
      </c>
      <c r="M33" s="66">
        <f>IF(D33="Annual",VLOOKUP(H33,'NG AC'!$E$4:$I$43,4)*ESGroc!G33,IF(D33="Winter",VLOOKUP(ESGroc!H33,'NG AC'!$E$3:$I$43,5)*ESGroc!G33,IF(D33="NA",0,0)))</f>
        <v>0</v>
      </c>
      <c r="N33" s="67">
        <f t="shared" si="0"/>
        <v>152.13999999999999</v>
      </c>
      <c r="O33" s="67">
        <f t="shared" si="1"/>
        <v>0</v>
      </c>
      <c r="P33" s="67">
        <f t="shared" si="2"/>
        <v>0</v>
      </c>
      <c r="Q33" s="67">
        <f t="shared" si="3"/>
        <v>0</v>
      </c>
      <c r="R33" s="68">
        <f>(L33+M33+(PV('NG AC'!$B$1,ESGroc!H33,ESGroc!K33)*-1)+ESGroc!J33)/ESGroc!E33</f>
        <v>3.6373020875241222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>
        <f t="shared" si="9"/>
        <v>0</v>
      </c>
      <c r="Y33" s="67">
        <f t="shared" si="10"/>
        <v>0</v>
      </c>
      <c r="Z33" s="67">
        <f t="shared" si="11"/>
        <v>0</v>
      </c>
      <c r="AA33" s="67">
        <f t="shared" si="12"/>
        <v>0</v>
      </c>
      <c r="AB33" s="63">
        <v>0</v>
      </c>
      <c r="AC33" s="67">
        <f t="shared" si="13"/>
        <v>0</v>
      </c>
      <c r="AD33" s="67">
        <f t="shared" si="14"/>
        <v>0</v>
      </c>
      <c r="AE33" s="67">
        <f t="shared" si="15"/>
        <v>0</v>
      </c>
      <c r="AF33" s="67">
        <f t="shared" si="16"/>
        <v>0</v>
      </c>
      <c r="AG33" s="67">
        <f t="shared" si="17"/>
        <v>0</v>
      </c>
      <c r="AH33" s="66">
        <f>-PV('NG AC'!$B$1,ESGroc!H33,ESGroc!K33)*ESGroc!B33</f>
        <v>0</v>
      </c>
      <c r="AI33" s="67">
        <f t="shared" si="18"/>
        <v>0</v>
      </c>
      <c r="AJ33" s="67">
        <f t="shared" si="19"/>
        <v>0</v>
      </c>
      <c r="AK33" s="66">
        <f>B33*F33*H33*'Electric AC'!$BE$1</f>
        <v>0</v>
      </c>
      <c r="AL33" s="67">
        <f>B33*G33*H33*'Electric AC'!$BE$33</f>
        <v>0</v>
      </c>
      <c r="AM33" s="67">
        <f t="shared" si="20"/>
        <v>0</v>
      </c>
      <c r="AN33" s="67" t="e">
        <f t="shared" si="20"/>
        <v>#DIV/0!</v>
      </c>
      <c r="AO33" s="82"/>
      <c r="AP33" s="82"/>
      <c r="AQ33" s="82"/>
    </row>
    <row r="34" spans="1:43" x14ac:dyDescent="0.25">
      <c r="A34" s="145" t="s">
        <v>871</v>
      </c>
      <c r="B34" s="62">
        <v>0</v>
      </c>
      <c r="C34" s="62" t="s">
        <v>25</v>
      </c>
      <c r="D34" s="62" t="s">
        <v>39</v>
      </c>
      <c r="E34" s="63">
        <v>152.1396</v>
      </c>
      <c r="F34" s="62">
        <v>203.6</v>
      </c>
      <c r="G34" s="62">
        <v>0</v>
      </c>
      <c r="H34" s="62">
        <v>15</v>
      </c>
      <c r="I34" s="63">
        <v>0</v>
      </c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166.47162059948184</v>
      </c>
      <c r="M34" s="66">
        <f>IF(D34="Annual",VLOOKUP(H34,'NG AC'!$E$4:$I$43,4)*ESGroc!G34,IF(D34="Winter",VLOOKUP(ESGroc!H34,'NG AC'!$E$3:$I$43,5)*ESGroc!G34,IF(D34="NA",0,0)))</f>
        <v>0</v>
      </c>
      <c r="N34" s="67">
        <f t="shared" si="0"/>
        <v>152.1396</v>
      </c>
      <c r="O34" s="67">
        <f t="shared" si="1"/>
        <v>0</v>
      </c>
      <c r="P34" s="67">
        <f t="shared" si="2"/>
        <v>0</v>
      </c>
      <c r="Q34" s="67">
        <f t="shared" si="3"/>
        <v>0</v>
      </c>
      <c r="R34" s="68">
        <f>(L34+M34+(PV('NG AC'!$B$1,ESGroc!H34,ESGroc!K34)*-1)+ESGroc!J34)/ESGroc!E34</f>
        <v>1.0942030911050236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>
        <f t="shared" si="9"/>
        <v>0</v>
      </c>
      <c r="Y34" s="67">
        <f t="shared" si="10"/>
        <v>0</v>
      </c>
      <c r="Z34" s="67">
        <f t="shared" si="11"/>
        <v>0</v>
      </c>
      <c r="AA34" s="67">
        <f t="shared" si="12"/>
        <v>0</v>
      </c>
      <c r="AB34" s="63">
        <v>0</v>
      </c>
      <c r="AC34" s="67">
        <f t="shared" si="13"/>
        <v>0</v>
      </c>
      <c r="AD34" s="67">
        <f t="shared" si="14"/>
        <v>0</v>
      </c>
      <c r="AE34" s="67">
        <f t="shared" si="15"/>
        <v>0</v>
      </c>
      <c r="AF34" s="67">
        <f t="shared" si="16"/>
        <v>0</v>
      </c>
      <c r="AG34" s="67">
        <f t="shared" si="17"/>
        <v>0</v>
      </c>
      <c r="AH34" s="66">
        <f>-PV('NG AC'!$B$1,ESGroc!H34,ESGroc!K34)*ESGroc!B34</f>
        <v>0</v>
      </c>
      <c r="AI34" s="67">
        <f t="shared" si="18"/>
        <v>0</v>
      </c>
      <c r="AJ34" s="67">
        <f t="shared" si="19"/>
        <v>0</v>
      </c>
      <c r="AK34" s="66">
        <f>B34*F34*H34*'Electric AC'!$BE$1</f>
        <v>0</v>
      </c>
      <c r="AL34" s="67">
        <f>B34*G34*H34*'Electric AC'!$BE$33</f>
        <v>0</v>
      </c>
      <c r="AM34" s="67">
        <f t="shared" si="20"/>
        <v>0</v>
      </c>
      <c r="AN34" s="67" t="e">
        <f t="shared" si="20"/>
        <v>#DIV/0!</v>
      </c>
      <c r="AO34" s="82"/>
      <c r="AP34" s="82"/>
      <c r="AQ34" s="82"/>
    </row>
    <row r="35" spans="1:43" x14ac:dyDescent="0.25">
      <c r="A35" s="145" t="s">
        <v>872</v>
      </c>
      <c r="B35" s="62">
        <v>0</v>
      </c>
      <c r="C35" s="62" t="s">
        <v>25</v>
      </c>
      <c r="D35" s="62" t="s">
        <v>39</v>
      </c>
      <c r="E35" s="63">
        <v>300</v>
      </c>
      <c r="F35" s="62">
        <v>798</v>
      </c>
      <c r="G35" s="62">
        <v>0</v>
      </c>
      <c r="H35" s="62">
        <v>15</v>
      </c>
      <c r="I35" s="63">
        <v>0</v>
      </c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652.47717700582757</v>
      </c>
      <c r="M35" s="66">
        <f>IF(D35="Annual",VLOOKUP(H35,'NG AC'!$E$4:$I$43,4)*ESGroc!G35,IF(D35="Winter",VLOOKUP(ESGroc!H35,'NG AC'!$E$3:$I$43,5)*ESGroc!G35,IF(D35="NA",0,0)))</f>
        <v>0</v>
      </c>
      <c r="N35" s="67">
        <f t="shared" si="0"/>
        <v>300</v>
      </c>
      <c r="O35" s="67">
        <f t="shared" si="1"/>
        <v>0</v>
      </c>
      <c r="P35" s="67">
        <f t="shared" si="2"/>
        <v>0</v>
      </c>
      <c r="Q35" s="67">
        <f t="shared" si="3"/>
        <v>0</v>
      </c>
      <c r="R35" s="68">
        <f>(L35+M35+(PV('NG AC'!$B$1,ESGroc!H35,ESGroc!K35)*-1)+ESGroc!J35)/ESGroc!E35</f>
        <v>2.1749239233527584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>
        <f t="shared" si="9"/>
        <v>0</v>
      </c>
      <c r="Y35" s="67">
        <f t="shared" si="10"/>
        <v>0</v>
      </c>
      <c r="Z35" s="67">
        <f t="shared" si="11"/>
        <v>0</v>
      </c>
      <c r="AA35" s="67">
        <f t="shared" si="12"/>
        <v>0</v>
      </c>
      <c r="AB35" s="63">
        <v>0</v>
      </c>
      <c r="AC35" s="67">
        <f t="shared" si="13"/>
        <v>0</v>
      </c>
      <c r="AD35" s="67">
        <f t="shared" si="14"/>
        <v>0</v>
      </c>
      <c r="AE35" s="67">
        <f t="shared" si="15"/>
        <v>0</v>
      </c>
      <c r="AF35" s="67">
        <f t="shared" si="16"/>
        <v>0</v>
      </c>
      <c r="AG35" s="67">
        <f t="shared" si="17"/>
        <v>0</v>
      </c>
      <c r="AH35" s="66">
        <f>-PV('NG AC'!$B$1,ESGroc!H35,ESGroc!K35)*ESGroc!B35</f>
        <v>0</v>
      </c>
      <c r="AI35" s="67">
        <f t="shared" si="18"/>
        <v>0</v>
      </c>
      <c r="AJ35" s="67">
        <f t="shared" si="19"/>
        <v>0</v>
      </c>
      <c r="AK35" s="66">
        <f>B35*F35*H35*'Electric AC'!$BE$1</f>
        <v>0</v>
      </c>
      <c r="AL35" s="67">
        <f>B35*G35*H35*'Electric AC'!$BE$33</f>
        <v>0</v>
      </c>
      <c r="AM35" s="67">
        <f t="shared" si="20"/>
        <v>0</v>
      </c>
      <c r="AN35" s="67" t="e">
        <f t="shared" si="20"/>
        <v>#DIV/0!</v>
      </c>
      <c r="AO35" s="82"/>
      <c r="AP35" s="82"/>
      <c r="AQ35" s="82"/>
    </row>
    <row r="36" spans="1:43" x14ac:dyDescent="0.25">
      <c r="A36" s="145" t="s">
        <v>873</v>
      </c>
      <c r="B36" s="62">
        <v>14</v>
      </c>
      <c r="C36" s="62" t="s">
        <v>25</v>
      </c>
      <c r="D36" s="62" t="s">
        <v>39</v>
      </c>
      <c r="E36" s="63">
        <v>51.87</v>
      </c>
      <c r="F36" s="62">
        <v>332</v>
      </c>
      <c r="G36" s="62">
        <v>0</v>
      </c>
      <c r="H36" s="62">
        <v>15</v>
      </c>
      <c r="I36" s="63">
        <v>66.400000000000006</v>
      </c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271.45667013275033</v>
      </c>
      <c r="M36" s="66">
        <f>IF(D36="Annual",VLOOKUP(H36,'NG AC'!$E$4:$I$43,4)*ESGroc!G36,IF(D36="Winter",VLOOKUP(ESGroc!H36,'NG AC'!$E$3:$I$43,5)*ESGroc!G36,IF(D36="NA",0,0)))</f>
        <v>0</v>
      </c>
      <c r="N36" s="67">
        <f t="shared" si="0"/>
        <v>51.87</v>
      </c>
      <c r="O36" s="67">
        <f t="shared" si="1"/>
        <v>0</v>
      </c>
      <c r="P36" s="67">
        <f t="shared" si="2"/>
        <v>66.400000000000006</v>
      </c>
      <c r="Q36" s="67">
        <f t="shared" si="3"/>
        <v>0</v>
      </c>
      <c r="R36" s="68">
        <f>(L36+M36+(PV('NG AC'!$B$1,ESGroc!H36,ESGroc!K36)*-1)+ESGroc!J36)/ESGroc!E36</f>
        <v>5.233404089700219</v>
      </c>
      <c r="S36" s="68">
        <f t="shared" si="4"/>
        <v>3.7165480576773038</v>
      </c>
      <c r="T36" s="69">
        <f t="shared" si="5"/>
        <v>4648</v>
      </c>
      <c r="U36" s="68">
        <f t="shared" si="6"/>
        <v>0</v>
      </c>
      <c r="V36" s="68">
        <f t="shared" si="7"/>
        <v>3800.3933818585047</v>
      </c>
      <c r="W36" s="68">
        <f t="shared" si="8"/>
        <v>0</v>
      </c>
      <c r="X36" s="67">
        <f t="shared" si="9"/>
        <v>726.18</v>
      </c>
      <c r="Y36" s="67">
        <f t="shared" si="10"/>
        <v>0</v>
      </c>
      <c r="Z36" s="67">
        <f t="shared" si="11"/>
        <v>929.60000000000014</v>
      </c>
      <c r="AA36" s="67">
        <f t="shared" si="12"/>
        <v>0</v>
      </c>
      <c r="AB36" s="63">
        <v>0</v>
      </c>
      <c r="AC36" s="67">
        <f t="shared" si="13"/>
        <v>0</v>
      </c>
      <c r="AD36" s="67">
        <f t="shared" si="14"/>
        <v>0</v>
      </c>
      <c r="AE36" s="67">
        <f t="shared" si="15"/>
        <v>0</v>
      </c>
      <c r="AF36" s="67">
        <f t="shared" si="16"/>
        <v>0</v>
      </c>
      <c r="AG36" s="67">
        <f t="shared" si="17"/>
        <v>0</v>
      </c>
      <c r="AH36" s="66">
        <f>-PV('NG AC'!$B$1,ESGroc!H36,ESGroc!K36)*ESGroc!B36</f>
        <v>0</v>
      </c>
      <c r="AI36" s="67">
        <f t="shared" si="18"/>
        <v>0</v>
      </c>
      <c r="AJ36" s="67">
        <f t="shared" si="19"/>
        <v>0</v>
      </c>
      <c r="AK36" s="66">
        <f>B36*F36*H36*'Electric AC'!$BE$1</f>
        <v>5339.6329636363625</v>
      </c>
      <c r="AL36" s="67">
        <f>B36*G36*H36*'Electric AC'!$BE$33</f>
        <v>0</v>
      </c>
      <c r="AM36" s="67">
        <f t="shared" si="20"/>
        <v>0.2</v>
      </c>
      <c r="AN36" s="67" t="e">
        <f t="shared" si="20"/>
        <v>#DIV/0!</v>
      </c>
      <c r="AO36" s="82"/>
      <c r="AP36" s="82"/>
      <c r="AQ36" s="82"/>
    </row>
    <row r="37" spans="1:43" x14ac:dyDescent="0.25">
      <c r="A37" s="145" t="s">
        <v>874</v>
      </c>
      <c r="B37" s="62">
        <v>35</v>
      </c>
      <c r="C37" s="62" t="s">
        <v>25</v>
      </c>
      <c r="D37" s="62" t="s">
        <v>39</v>
      </c>
      <c r="E37" s="63">
        <v>51.8718</v>
      </c>
      <c r="F37" s="62">
        <v>708</v>
      </c>
      <c r="G37" s="62">
        <v>0</v>
      </c>
      <c r="H37" s="62">
        <v>15</v>
      </c>
      <c r="I37" s="63">
        <v>141.6</v>
      </c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578.88952546381699</v>
      </c>
      <c r="M37" s="66">
        <f>IF(D37="Annual",VLOOKUP(H37,'NG AC'!$E$4:$I$43,4)*ESGroc!G37,IF(D37="Winter",VLOOKUP(ESGroc!H37,'NG AC'!$E$3:$I$43,5)*ESGroc!G37,IF(D37="NA",0,0)))</f>
        <v>0</v>
      </c>
      <c r="N37" s="67">
        <f t="shared" si="0"/>
        <v>51.8718</v>
      </c>
      <c r="O37" s="67">
        <f t="shared" si="1"/>
        <v>0</v>
      </c>
      <c r="P37" s="67">
        <f t="shared" si="2"/>
        <v>141.6</v>
      </c>
      <c r="Q37" s="67">
        <f t="shared" si="3"/>
        <v>0</v>
      </c>
      <c r="R37" s="68">
        <f>(L37+M37+(PV('NG AC'!$B$1,ESGroc!H37,ESGroc!K37)*-1)+ESGroc!J37)/ESGroc!E37</f>
        <v>11.160004577898144</v>
      </c>
      <c r="S37" s="68">
        <f t="shared" si="4"/>
        <v>3.7165480576773042</v>
      </c>
      <c r="T37" s="69">
        <f t="shared" si="5"/>
        <v>24780</v>
      </c>
      <c r="U37" s="68">
        <f t="shared" si="6"/>
        <v>0</v>
      </c>
      <c r="V37" s="68">
        <f t="shared" si="7"/>
        <v>20261.133391233594</v>
      </c>
      <c r="W37" s="68">
        <f t="shared" si="8"/>
        <v>0</v>
      </c>
      <c r="X37" s="67">
        <f t="shared" si="9"/>
        <v>1815.5129999999999</v>
      </c>
      <c r="Y37" s="67">
        <f t="shared" si="10"/>
        <v>0</v>
      </c>
      <c r="Z37" s="67">
        <f t="shared" si="11"/>
        <v>4956</v>
      </c>
      <c r="AA37" s="67">
        <f t="shared" si="12"/>
        <v>0</v>
      </c>
      <c r="AB37" s="63">
        <v>0</v>
      </c>
      <c r="AC37" s="67">
        <f t="shared" si="13"/>
        <v>0</v>
      </c>
      <c r="AD37" s="67">
        <f t="shared" si="14"/>
        <v>0</v>
      </c>
      <c r="AE37" s="67">
        <f t="shared" si="15"/>
        <v>0</v>
      </c>
      <c r="AF37" s="67">
        <f t="shared" si="16"/>
        <v>0</v>
      </c>
      <c r="AG37" s="67">
        <f t="shared" si="17"/>
        <v>0</v>
      </c>
      <c r="AH37" s="66">
        <f>-PV('NG AC'!$B$1,ESGroc!H37,ESGroc!K37)*ESGroc!B37</f>
        <v>0</v>
      </c>
      <c r="AI37" s="67">
        <f t="shared" si="18"/>
        <v>0</v>
      </c>
      <c r="AJ37" s="67">
        <f t="shared" si="19"/>
        <v>0</v>
      </c>
      <c r="AK37" s="66">
        <f>B37*F37*H37*'Electric AC'!$BE$1</f>
        <v>28467.320318181813</v>
      </c>
      <c r="AL37" s="67">
        <f>B37*G37*H37*'Electric AC'!$BE$33</f>
        <v>0</v>
      </c>
      <c r="AM37" s="67">
        <f t="shared" si="20"/>
        <v>0.19999999999999998</v>
      </c>
      <c r="AN37" s="67" t="e">
        <f t="shared" si="20"/>
        <v>#DIV/0!</v>
      </c>
      <c r="AO37" s="82"/>
      <c r="AP37" s="82"/>
      <c r="AQ37" s="82"/>
    </row>
    <row r="38" spans="1:43" x14ac:dyDescent="0.25">
      <c r="A38" s="145" t="s">
        <v>875</v>
      </c>
      <c r="B38" s="62">
        <v>35</v>
      </c>
      <c r="C38" s="62" t="s">
        <v>25</v>
      </c>
      <c r="D38" s="62" t="s">
        <v>39</v>
      </c>
      <c r="E38" s="63">
        <v>200</v>
      </c>
      <c r="F38" s="62">
        <v>915</v>
      </c>
      <c r="G38" s="62">
        <v>0</v>
      </c>
      <c r="H38" s="62">
        <v>15</v>
      </c>
      <c r="I38" s="63">
        <v>183</v>
      </c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748.14112401044144</v>
      </c>
      <c r="M38" s="66">
        <f>IF(D38="Annual",VLOOKUP(H38,'NG AC'!$E$4:$I$43,4)*ESGroc!G38,IF(D38="Winter",VLOOKUP(ESGroc!H38,'NG AC'!$E$3:$I$43,5)*ESGroc!G38,IF(D38="NA",0,0)))</f>
        <v>0</v>
      </c>
      <c r="N38" s="67">
        <f t="shared" si="0"/>
        <v>200</v>
      </c>
      <c r="O38" s="67">
        <f t="shared" si="1"/>
        <v>0</v>
      </c>
      <c r="P38" s="67">
        <f t="shared" si="2"/>
        <v>183</v>
      </c>
      <c r="Q38" s="67">
        <f t="shared" si="3"/>
        <v>0</v>
      </c>
      <c r="R38" s="68">
        <f>(L38+M38+(PV('NG AC'!$B$1,ESGroc!H38,ESGroc!K38)*-1)+ESGroc!J38)/ESGroc!E38</f>
        <v>3.7407056200522071</v>
      </c>
      <c r="S38" s="68">
        <f t="shared" si="4"/>
        <v>3.7165480576773042</v>
      </c>
      <c r="T38" s="69">
        <f t="shared" si="5"/>
        <v>32025</v>
      </c>
      <c r="U38" s="68">
        <f t="shared" si="6"/>
        <v>0</v>
      </c>
      <c r="V38" s="68">
        <f t="shared" si="7"/>
        <v>26184.93934036545</v>
      </c>
      <c r="W38" s="68">
        <f t="shared" si="8"/>
        <v>0</v>
      </c>
      <c r="X38" s="67">
        <f t="shared" si="9"/>
        <v>7000</v>
      </c>
      <c r="Y38" s="67">
        <f t="shared" si="10"/>
        <v>0</v>
      </c>
      <c r="Z38" s="67">
        <f t="shared" si="11"/>
        <v>6405</v>
      </c>
      <c r="AA38" s="67">
        <f t="shared" si="12"/>
        <v>0</v>
      </c>
      <c r="AB38" s="63">
        <v>0</v>
      </c>
      <c r="AC38" s="67">
        <f t="shared" si="13"/>
        <v>0</v>
      </c>
      <c r="AD38" s="67">
        <f t="shared" si="14"/>
        <v>0</v>
      </c>
      <c r="AE38" s="67">
        <f t="shared" si="15"/>
        <v>0</v>
      </c>
      <c r="AF38" s="67">
        <f t="shared" si="16"/>
        <v>0</v>
      </c>
      <c r="AG38" s="67">
        <f t="shared" si="17"/>
        <v>0</v>
      </c>
      <c r="AH38" s="66">
        <f>-PV('NG AC'!$B$1,ESGroc!H38,ESGroc!K38)*ESGroc!B38</f>
        <v>0</v>
      </c>
      <c r="AI38" s="67">
        <f t="shared" si="18"/>
        <v>0</v>
      </c>
      <c r="AJ38" s="67">
        <f t="shared" si="19"/>
        <v>0</v>
      </c>
      <c r="AK38" s="66">
        <f>B38*F38*H38*'Electric AC'!$BE$1</f>
        <v>36790.392784090902</v>
      </c>
      <c r="AL38" s="67">
        <f>B38*G38*H38*'Electric AC'!$BE$33</f>
        <v>0</v>
      </c>
      <c r="AM38" s="67">
        <f t="shared" si="20"/>
        <v>0.2</v>
      </c>
      <c r="AN38" s="67" t="e">
        <f t="shared" si="20"/>
        <v>#DIV/0!</v>
      </c>
      <c r="AO38" s="82"/>
      <c r="AP38" s="82"/>
      <c r="AQ38" s="82"/>
    </row>
    <row r="39" spans="1:43" x14ac:dyDescent="0.25">
      <c r="A39" s="145" t="s">
        <v>876</v>
      </c>
      <c r="B39" s="62">
        <v>0</v>
      </c>
      <c r="C39" s="62" t="s">
        <v>25</v>
      </c>
      <c r="D39" s="62" t="s">
        <v>39</v>
      </c>
      <c r="E39" s="63">
        <v>515.71</v>
      </c>
      <c r="F39" s="62">
        <v>1968</v>
      </c>
      <c r="G39" s="62">
        <v>0</v>
      </c>
      <c r="H39" s="62">
        <v>15</v>
      </c>
      <c r="I39" s="63">
        <v>0</v>
      </c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1609.1166470519659</v>
      </c>
      <c r="M39" s="66">
        <f>IF(D39="Annual",VLOOKUP(H39,'NG AC'!$E$4:$I$43,4)*ESGroc!G39,IF(D39="Winter",VLOOKUP(ESGroc!H39,'NG AC'!$E$3:$I$43,5)*ESGroc!G39,IF(D39="NA",0,0)))</f>
        <v>0</v>
      </c>
      <c r="N39" s="67">
        <f t="shared" si="0"/>
        <v>515.71</v>
      </c>
      <c r="O39" s="67">
        <f t="shared" si="1"/>
        <v>0</v>
      </c>
      <c r="P39" s="67">
        <f t="shared" si="2"/>
        <v>0</v>
      </c>
      <c r="Q39" s="67">
        <f t="shared" si="3"/>
        <v>0</v>
      </c>
      <c r="R39" s="68">
        <f>(L39+M39+(PV('NG AC'!$B$1,ESGroc!H39,ESGroc!K39)*-1)+ESGroc!J39)/ESGroc!E39</f>
        <v>3.1201967133698507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>
        <f t="shared" si="9"/>
        <v>0</v>
      </c>
      <c r="Y39" s="67">
        <f t="shared" si="10"/>
        <v>0</v>
      </c>
      <c r="Z39" s="67">
        <f t="shared" si="11"/>
        <v>0</v>
      </c>
      <c r="AA39" s="67">
        <f t="shared" si="12"/>
        <v>0</v>
      </c>
      <c r="AB39" s="63">
        <v>0</v>
      </c>
      <c r="AC39" s="67">
        <f t="shared" si="13"/>
        <v>0</v>
      </c>
      <c r="AD39" s="67">
        <f t="shared" si="14"/>
        <v>0</v>
      </c>
      <c r="AE39" s="67">
        <f t="shared" si="15"/>
        <v>0</v>
      </c>
      <c r="AF39" s="67">
        <f t="shared" si="16"/>
        <v>0</v>
      </c>
      <c r="AG39" s="67">
        <f t="shared" si="17"/>
        <v>0</v>
      </c>
      <c r="AH39" s="66">
        <f>-PV('NG AC'!$B$1,ESGroc!H39,ESGroc!K39)*ESGroc!B39</f>
        <v>0</v>
      </c>
      <c r="AI39" s="67">
        <f t="shared" si="18"/>
        <v>0</v>
      </c>
      <c r="AJ39" s="67">
        <f t="shared" si="19"/>
        <v>0</v>
      </c>
      <c r="AK39" s="66">
        <f>B39*F39*H39*'Electric AC'!$BE$1</f>
        <v>0</v>
      </c>
      <c r="AL39" s="67">
        <f>B39*G39*H39*'Electric AC'!$BE$33</f>
        <v>0</v>
      </c>
      <c r="AM39" s="67">
        <f t="shared" si="20"/>
        <v>0</v>
      </c>
      <c r="AN39" s="67" t="e">
        <f t="shared" si="20"/>
        <v>#DIV/0!</v>
      </c>
      <c r="AO39" s="82"/>
      <c r="AP39" s="82"/>
      <c r="AQ39" s="82"/>
    </row>
    <row r="40" spans="1:43" x14ac:dyDescent="0.25">
      <c r="A40" s="145" t="s">
        <v>877</v>
      </c>
      <c r="B40" s="62">
        <v>0</v>
      </c>
      <c r="C40" s="62" t="s">
        <v>25</v>
      </c>
      <c r="D40" s="62" t="s">
        <v>39</v>
      </c>
      <c r="E40" s="63">
        <v>515.70860000000005</v>
      </c>
      <c r="F40" s="62">
        <v>1968</v>
      </c>
      <c r="G40" s="62">
        <v>0</v>
      </c>
      <c r="H40" s="62">
        <v>15</v>
      </c>
      <c r="I40" s="63">
        <v>0</v>
      </c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1609.1166470519659</v>
      </c>
      <c r="M40" s="66">
        <f>IF(D40="Annual",VLOOKUP(H40,'NG AC'!$E$4:$I$43,4)*ESGroc!G40,IF(D40="Winter",VLOOKUP(ESGroc!H40,'NG AC'!$E$3:$I$43,5)*ESGroc!G40,IF(D40="NA",0,0)))</f>
        <v>0</v>
      </c>
      <c r="N40" s="67">
        <f t="shared" si="0"/>
        <v>515.70860000000005</v>
      </c>
      <c r="O40" s="67">
        <f t="shared" si="1"/>
        <v>0</v>
      </c>
      <c r="P40" s="67">
        <f t="shared" si="2"/>
        <v>0</v>
      </c>
      <c r="Q40" s="67">
        <f t="shared" si="3"/>
        <v>0</v>
      </c>
      <c r="R40" s="68">
        <f>(L40+M40+(PV('NG AC'!$B$1,ESGroc!H40,ESGroc!K40)*-1)+ESGroc!J40)/ESGroc!E40</f>
        <v>3.1202051838033449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>
        <f t="shared" si="9"/>
        <v>0</v>
      </c>
      <c r="Y40" s="67">
        <f t="shared" si="10"/>
        <v>0</v>
      </c>
      <c r="Z40" s="67">
        <f t="shared" si="11"/>
        <v>0</v>
      </c>
      <c r="AA40" s="67">
        <f t="shared" si="12"/>
        <v>0</v>
      </c>
      <c r="AB40" s="63">
        <v>0</v>
      </c>
      <c r="AC40" s="67">
        <f t="shared" si="13"/>
        <v>0</v>
      </c>
      <c r="AD40" s="67">
        <f t="shared" si="14"/>
        <v>0</v>
      </c>
      <c r="AE40" s="67">
        <f t="shared" si="15"/>
        <v>0</v>
      </c>
      <c r="AF40" s="67">
        <f t="shared" si="16"/>
        <v>0</v>
      </c>
      <c r="AG40" s="67">
        <f t="shared" si="17"/>
        <v>0</v>
      </c>
      <c r="AH40" s="66">
        <f>-PV('NG AC'!$B$1,ESGroc!H40,ESGroc!K40)*ESGroc!B40</f>
        <v>0</v>
      </c>
      <c r="AI40" s="67">
        <f t="shared" si="18"/>
        <v>0</v>
      </c>
      <c r="AJ40" s="67">
        <f t="shared" si="19"/>
        <v>0</v>
      </c>
      <c r="AK40" s="66">
        <f>B40*F40*H40*'Electric AC'!$BE$1</f>
        <v>0</v>
      </c>
      <c r="AL40" s="67">
        <f>B40*G40*H40*'Electric AC'!$BE$33</f>
        <v>0</v>
      </c>
      <c r="AM40" s="67">
        <f t="shared" si="20"/>
        <v>0</v>
      </c>
      <c r="AN40" s="67" t="e">
        <f t="shared" si="20"/>
        <v>#DIV/0!</v>
      </c>
      <c r="AO40" s="82"/>
      <c r="AP40" s="82"/>
      <c r="AQ40" s="82"/>
    </row>
    <row r="41" spans="1:43" x14ac:dyDescent="0.25">
      <c r="A41" s="145" t="s">
        <v>878</v>
      </c>
      <c r="B41" s="62">
        <v>0</v>
      </c>
      <c r="C41" s="62" t="s">
        <v>25</v>
      </c>
      <c r="D41" s="62" t="s">
        <v>39</v>
      </c>
      <c r="E41" s="63">
        <v>106.83</v>
      </c>
      <c r="F41" s="62">
        <v>227</v>
      </c>
      <c r="G41" s="62">
        <v>0</v>
      </c>
      <c r="H41" s="62">
        <v>15</v>
      </c>
      <c r="I41" s="63">
        <v>0</v>
      </c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185.60441000040458</v>
      </c>
      <c r="M41" s="66">
        <f>IF(D41="Annual",VLOOKUP(H41,'NG AC'!$E$4:$I$43,4)*ESGroc!G41,IF(D41="Winter",VLOOKUP(ESGroc!H41,'NG AC'!$E$3:$I$43,5)*ESGroc!G41,IF(D41="NA",0,0)))</f>
        <v>0</v>
      </c>
      <c r="N41" s="67">
        <f t="shared" si="0"/>
        <v>106.83</v>
      </c>
      <c r="O41" s="67">
        <f t="shared" si="1"/>
        <v>0</v>
      </c>
      <c r="P41" s="67">
        <f t="shared" si="2"/>
        <v>0</v>
      </c>
      <c r="Q41" s="67">
        <f t="shared" si="3"/>
        <v>0</v>
      </c>
      <c r="R41" s="68">
        <f>(L41+M41+(PV('NG AC'!$B$1,ESGroc!H41,ESGroc!K41)*-1)+ESGroc!J41)/ESGroc!E41</f>
        <v>1.737380979129501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>
        <f t="shared" si="9"/>
        <v>0</v>
      </c>
      <c r="Y41" s="67">
        <f t="shared" si="10"/>
        <v>0</v>
      </c>
      <c r="Z41" s="67">
        <f t="shared" si="11"/>
        <v>0</v>
      </c>
      <c r="AA41" s="67">
        <f t="shared" si="12"/>
        <v>0</v>
      </c>
      <c r="AB41" s="63">
        <v>0</v>
      </c>
      <c r="AC41" s="67">
        <f t="shared" si="13"/>
        <v>0</v>
      </c>
      <c r="AD41" s="67">
        <f t="shared" si="14"/>
        <v>0</v>
      </c>
      <c r="AE41" s="67">
        <f t="shared" si="15"/>
        <v>0</v>
      </c>
      <c r="AF41" s="67">
        <f t="shared" si="16"/>
        <v>0</v>
      </c>
      <c r="AG41" s="67">
        <f t="shared" si="17"/>
        <v>0</v>
      </c>
      <c r="AH41" s="66">
        <f>-PV('NG AC'!$B$1,ESGroc!H41,ESGroc!K41)*ESGroc!B41</f>
        <v>0</v>
      </c>
      <c r="AI41" s="67">
        <f t="shared" si="18"/>
        <v>0</v>
      </c>
      <c r="AJ41" s="67">
        <f t="shared" si="19"/>
        <v>0</v>
      </c>
      <c r="AK41" s="66">
        <f>B41*F41*H41*'Electric AC'!$BE$1</f>
        <v>0</v>
      </c>
      <c r="AL41" s="67">
        <f>B41*G41*H41*'Electric AC'!$BE$33</f>
        <v>0</v>
      </c>
      <c r="AM41" s="67">
        <f t="shared" si="20"/>
        <v>0</v>
      </c>
      <c r="AN41" s="67" t="e">
        <f t="shared" si="20"/>
        <v>#DIV/0!</v>
      </c>
      <c r="AO41" s="82"/>
      <c r="AP41" s="82"/>
      <c r="AQ41" s="82"/>
    </row>
    <row r="42" spans="1:43" x14ac:dyDescent="0.25">
      <c r="A42" s="145" t="s">
        <v>879</v>
      </c>
      <c r="B42" s="62">
        <v>0</v>
      </c>
      <c r="C42" s="62" t="s">
        <v>25</v>
      </c>
      <c r="D42" s="62" t="s">
        <v>39</v>
      </c>
      <c r="E42" s="63">
        <v>106.83</v>
      </c>
      <c r="F42" s="62">
        <v>231</v>
      </c>
      <c r="G42" s="62">
        <v>0</v>
      </c>
      <c r="H42" s="62">
        <v>15</v>
      </c>
      <c r="I42" s="63">
        <v>0</v>
      </c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188.87497229116062</v>
      </c>
      <c r="M42" s="66">
        <f>IF(D42="Annual",VLOOKUP(H42,'NG AC'!$E$4:$I$43,4)*ESGroc!G42,IF(D42="Winter",VLOOKUP(ESGroc!H42,'NG AC'!$E$3:$I$43,5)*ESGroc!G42,IF(D42="NA",0,0)))</f>
        <v>0</v>
      </c>
      <c r="N42" s="67">
        <f t="shared" si="0"/>
        <v>106.83</v>
      </c>
      <c r="O42" s="67">
        <f t="shared" si="1"/>
        <v>0</v>
      </c>
      <c r="P42" s="67">
        <f t="shared" si="2"/>
        <v>0</v>
      </c>
      <c r="Q42" s="67">
        <f t="shared" si="3"/>
        <v>0</v>
      </c>
      <c r="R42" s="68">
        <f>(L42+M42+(PV('NG AC'!$B$1,ESGroc!H42,ESGroc!K42)*-1)+ESGroc!J42)/ESGroc!E42</f>
        <v>1.7679956219335451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>
        <f t="shared" si="9"/>
        <v>0</v>
      </c>
      <c r="Y42" s="67">
        <f t="shared" si="10"/>
        <v>0</v>
      </c>
      <c r="Z42" s="67">
        <f t="shared" si="11"/>
        <v>0</v>
      </c>
      <c r="AA42" s="67">
        <f t="shared" si="12"/>
        <v>0</v>
      </c>
      <c r="AB42" s="63">
        <v>0</v>
      </c>
      <c r="AC42" s="67">
        <f t="shared" si="13"/>
        <v>0</v>
      </c>
      <c r="AD42" s="67">
        <f t="shared" si="14"/>
        <v>0</v>
      </c>
      <c r="AE42" s="67">
        <f t="shared" si="15"/>
        <v>0</v>
      </c>
      <c r="AF42" s="67">
        <f t="shared" si="16"/>
        <v>0</v>
      </c>
      <c r="AG42" s="67">
        <f t="shared" si="17"/>
        <v>0</v>
      </c>
      <c r="AH42" s="66">
        <f>-PV('NG AC'!$B$1,ESGroc!H42,ESGroc!K42)*ESGroc!B42</f>
        <v>0</v>
      </c>
      <c r="AI42" s="67">
        <f t="shared" si="18"/>
        <v>0</v>
      </c>
      <c r="AJ42" s="67">
        <f t="shared" si="19"/>
        <v>0</v>
      </c>
      <c r="AK42" s="66">
        <f>B42*F42*H42*'Electric AC'!$BE$1</f>
        <v>0</v>
      </c>
      <c r="AL42" s="67">
        <f>B42*G42*H42*'Electric AC'!$BE$33</f>
        <v>0</v>
      </c>
      <c r="AM42" s="67">
        <f t="shared" si="20"/>
        <v>0</v>
      </c>
      <c r="AN42" s="67" t="e">
        <f t="shared" si="20"/>
        <v>#DIV/0!</v>
      </c>
      <c r="AO42" s="82"/>
      <c r="AP42" s="82"/>
      <c r="AQ42" s="82"/>
    </row>
    <row r="43" spans="1:43" x14ac:dyDescent="0.25">
      <c r="A43" s="145" t="s">
        <v>880</v>
      </c>
      <c r="B43" s="62">
        <v>0</v>
      </c>
      <c r="C43" s="62" t="s">
        <v>25</v>
      </c>
      <c r="D43" s="62" t="s">
        <v>39</v>
      </c>
      <c r="E43" s="63">
        <v>106.8344</v>
      </c>
      <c r="F43" s="62">
        <v>2061</v>
      </c>
      <c r="G43" s="62">
        <v>0</v>
      </c>
      <c r="H43" s="62">
        <v>15</v>
      </c>
      <c r="I43" s="63">
        <v>0</v>
      </c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1685.1572203120436</v>
      </c>
      <c r="M43" s="66">
        <f>IF(D43="Annual",VLOOKUP(H43,'NG AC'!$E$4:$I$43,4)*ESGroc!G43,IF(D43="Winter",VLOOKUP(ESGroc!H43,'NG AC'!$E$3:$I$43,5)*ESGroc!G43,IF(D43="NA",0,0)))</f>
        <v>0</v>
      </c>
      <c r="N43" s="67">
        <f t="shared" si="0"/>
        <v>106.8344</v>
      </c>
      <c r="O43" s="67">
        <f t="shared" si="1"/>
        <v>0</v>
      </c>
      <c r="P43" s="67">
        <f t="shared" si="2"/>
        <v>0</v>
      </c>
      <c r="Q43" s="67">
        <f t="shared" si="3"/>
        <v>0</v>
      </c>
      <c r="R43" s="68">
        <f>(L43+M43+(PV('NG AC'!$B$1,ESGroc!H43,ESGroc!K43)*-1)+ESGroc!J43)/ESGroc!E43</f>
        <v>15.773545040848674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>
        <f t="shared" si="9"/>
        <v>0</v>
      </c>
      <c r="Y43" s="67">
        <f t="shared" si="10"/>
        <v>0</v>
      </c>
      <c r="Z43" s="67">
        <f t="shared" si="11"/>
        <v>0</v>
      </c>
      <c r="AA43" s="67">
        <f t="shared" si="12"/>
        <v>0</v>
      </c>
      <c r="AB43" s="63">
        <v>0</v>
      </c>
      <c r="AC43" s="67">
        <f t="shared" si="13"/>
        <v>0</v>
      </c>
      <c r="AD43" s="67">
        <f t="shared" si="14"/>
        <v>0</v>
      </c>
      <c r="AE43" s="67">
        <f t="shared" si="15"/>
        <v>0</v>
      </c>
      <c r="AF43" s="67">
        <f t="shared" si="16"/>
        <v>0</v>
      </c>
      <c r="AG43" s="67">
        <f t="shared" si="17"/>
        <v>0</v>
      </c>
      <c r="AH43" s="66">
        <f>-PV('NG AC'!$B$1,ESGroc!H43,ESGroc!K43)*ESGroc!B43</f>
        <v>0</v>
      </c>
      <c r="AI43" s="67">
        <f t="shared" si="18"/>
        <v>0</v>
      </c>
      <c r="AJ43" s="67">
        <f t="shared" si="19"/>
        <v>0</v>
      </c>
      <c r="AK43" s="66">
        <f>B43*F43*H43*'Electric AC'!$BE$1</f>
        <v>0</v>
      </c>
      <c r="AL43" s="67">
        <f>B43*G43*H43*'Electric AC'!$BE$33</f>
        <v>0</v>
      </c>
      <c r="AM43" s="67">
        <f t="shared" si="20"/>
        <v>0</v>
      </c>
      <c r="AN43" s="67" t="e">
        <f t="shared" si="20"/>
        <v>#DIV/0!</v>
      </c>
      <c r="AO43" s="82"/>
      <c r="AP43" s="82"/>
      <c r="AQ43" s="82"/>
    </row>
    <row r="44" spans="1:43" x14ac:dyDescent="0.25">
      <c r="A44" s="145" t="s">
        <v>881</v>
      </c>
      <c r="B44" s="62">
        <v>0</v>
      </c>
      <c r="C44" s="62" t="s">
        <v>25</v>
      </c>
      <c r="D44" s="62" t="s">
        <v>39</v>
      </c>
      <c r="E44" s="63">
        <v>106.8344</v>
      </c>
      <c r="F44" s="62">
        <v>1550</v>
      </c>
      <c r="G44" s="62">
        <v>0</v>
      </c>
      <c r="H44" s="62">
        <v>15</v>
      </c>
      <c r="I44" s="63">
        <v>0</v>
      </c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1267.3428876679609</v>
      </c>
      <c r="M44" s="66">
        <f>IF(D44="Annual",VLOOKUP(H44,'NG AC'!$E$4:$I$43,4)*ESGroc!G44,IF(D44="Winter",VLOOKUP(ESGroc!H44,'NG AC'!$E$3:$I$43,5)*ESGroc!G44,IF(D44="NA",0,0)))</f>
        <v>0</v>
      </c>
      <c r="N44" s="67">
        <f t="shared" si="0"/>
        <v>106.8344</v>
      </c>
      <c r="O44" s="67">
        <f t="shared" si="1"/>
        <v>0</v>
      </c>
      <c r="P44" s="67">
        <f t="shared" si="2"/>
        <v>0</v>
      </c>
      <c r="Q44" s="67">
        <f t="shared" si="3"/>
        <v>0</v>
      </c>
      <c r="R44" s="68">
        <f>(L44+M44+(PV('NG AC'!$B$1,ESGroc!H44,ESGroc!K44)*-1)+ESGroc!J44)/ESGroc!E44</f>
        <v>11.862685498940049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>
        <f t="shared" si="9"/>
        <v>0</v>
      </c>
      <c r="Y44" s="67">
        <f t="shared" si="10"/>
        <v>0</v>
      </c>
      <c r="Z44" s="67">
        <f t="shared" si="11"/>
        <v>0</v>
      </c>
      <c r="AA44" s="67">
        <f t="shared" si="12"/>
        <v>0</v>
      </c>
      <c r="AB44" s="63">
        <v>0</v>
      </c>
      <c r="AC44" s="67">
        <f t="shared" si="13"/>
        <v>0</v>
      </c>
      <c r="AD44" s="67">
        <f t="shared" si="14"/>
        <v>0</v>
      </c>
      <c r="AE44" s="67">
        <f t="shared" si="15"/>
        <v>0</v>
      </c>
      <c r="AF44" s="67">
        <f t="shared" si="16"/>
        <v>0</v>
      </c>
      <c r="AG44" s="67">
        <f t="shared" si="17"/>
        <v>0</v>
      </c>
      <c r="AH44" s="66">
        <f>-PV('NG AC'!$B$1,ESGroc!H44,ESGroc!K44)*ESGroc!B44</f>
        <v>0</v>
      </c>
      <c r="AI44" s="67">
        <f t="shared" si="18"/>
        <v>0</v>
      </c>
      <c r="AJ44" s="67">
        <f t="shared" si="19"/>
        <v>0</v>
      </c>
      <c r="AK44" s="66">
        <f>B44*F44*H44*'Electric AC'!$BE$1</f>
        <v>0</v>
      </c>
      <c r="AL44" s="67">
        <f>B44*G44*H44*'Electric AC'!$BE$33</f>
        <v>0</v>
      </c>
      <c r="AM44" s="67">
        <f t="shared" si="20"/>
        <v>0</v>
      </c>
      <c r="AN44" s="67" t="e">
        <f t="shared" si="20"/>
        <v>#DIV/0!</v>
      </c>
      <c r="AO44" s="82"/>
      <c r="AP44" s="82"/>
      <c r="AQ44" s="82"/>
    </row>
    <row r="45" spans="1:43" x14ac:dyDescent="0.25">
      <c r="A45" s="145" t="s">
        <v>882</v>
      </c>
      <c r="B45" s="62">
        <v>35</v>
      </c>
      <c r="C45" s="62" t="s">
        <v>25</v>
      </c>
      <c r="D45" s="62" t="s">
        <v>39</v>
      </c>
      <c r="E45" s="63">
        <v>191.18</v>
      </c>
      <c r="F45" s="62">
        <v>930</v>
      </c>
      <c r="G45" s="62">
        <v>0</v>
      </c>
      <c r="H45" s="62">
        <v>15</v>
      </c>
      <c r="I45" s="63">
        <v>186</v>
      </c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760.40573260077656</v>
      </c>
      <c r="M45" s="66">
        <f>IF(D45="Annual",VLOOKUP(H45,'NG AC'!$E$4:$I$43,4)*ESGroc!G45,IF(D45="Winter",VLOOKUP(ESGroc!H45,'NG AC'!$E$3:$I$43,5)*ESGroc!G45,IF(D45="NA",0,0)))</f>
        <v>0</v>
      </c>
      <c r="N45" s="67">
        <f t="shared" si="0"/>
        <v>191.18</v>
      </c>
      <c r="O45" s="67">
        <f t="shared" si="1"/>
        <v>0</v>
      </c>
      <c r="P45" s="67">
        <f t="shared" si="2"/>
        <v>186</v>
      </c>
      <c r="Q45" s="67">
        <f t="shared" si="3"/>
        <v>0</v>
      </c>
      <c r="R45" s="68">
        <f>(L45+M45+(PV('NG AC'!$B$1,ESGroc!H45,ESGroc!K45)*-1)+ESGroc!J45)/ESGroc!E45</f>
        <v>3.9774334794475181</v>
      </c>
      <c r="S45" s="68">
        <f t="shared" si="4"/>
        <v>3.7165480576773042</v>
      </c>
      <c r="T45" s="69">
        <f t="shared" si="5"/>
        <v>32550</v>
      </c>
      <c r="U45" s="68">
        <f t="shared" si="6"/>
        <v>0</v>
      </c>
      <c r="V45" s="68">
        <f t="shared" si="7"/>
        <v>26614.200641027179</v>
      </c>
      <c r="W45" s="68">
        <f t="shared" si="8"/>
        <v>0</v>
      </c>
      <c r="X45" s="67">
        <f t="shared" si="9"/>
        <v>6691.3</v>
      </c>
      <c r="Y45" s="67">
        <f t="shared" si="10"/>
        <v>0</v>
      </c>
      <c r="Z45" s="67">
        <f t="shared" si="11"/>
        <v>6510</v>
      </c>
      <c r="AA45" s="67">
        <f t="shared" si="12"/>
        <v>0</v>
      </c>
      <c r="AB45" s="63">
        <v>0</v>
      </c>
      <c r="AC45" s="67">
        <f t="shared" si="13"/>
        <v>0</v>
      </c>
      <c r="AD45" s="67">
        <f t="shared" si="14"/>
        <v>0</v>
      </c>
      <c r="AE45" s="67">
        <f t="shared" si="15"/>
        <v>0</v>
      </c>
      <c r="AF45" s="67">
        <f t="shared" si="16"/>
        <v>0</v>
      </c>
      <c r="AG45" s="67">
        <f t="shared" si="17"/>
        <v>0</v>
      </c>
      <c r="AH45" s="66">
        <f>-PV('NG AC'!$B$1,ESGroc!H45,ESGroc!K45)*ESGroc!B45</f>
        <v>0</v>
      </c>
      <c r="AI45" s="67">
        <f t="shared" si="18"/>
        <v>0</v>
      </c>
      <c r="AJ45" s="67">
        <f t="shared" si="19"/>
        <v>0</v>
      </c>
      <c r="AK45" s="66">
        <f>B45*F45*H45*'Electric AC'!$BE$1</f>
        <v>37393.51397727272</v>
      </c>
      <c r="AL45" s="67">
        <f>B45*G45*H45*'Electric AC'!$BE$33</f>
        <v>0</v>
      </c>
      <c r="AM45" s="67">
        <f t="shared" si="20"/>
        <v>0.2</v>
      </c>
      <c r="AN45" s="67" t="e">
        <f t="shared" si="20"/>
        <v>#DIV/0!</v>
      </c>
      <c r="AO45" s="82"/>
      <c r="AP45" s="82"/>
      <c r="AQ45" s="82"/>
    </row>
    <row r="46" spans="1:43" x14ac:dyDescent="0.25">
      <c r="A46" s="145" t="s">
        <v>883</v>
      </c>
      <c r="B46" s="62">
        <v>35</v>
      </c>
      <c r="C46" s="62" t="s">
        <v>25</v>
      </c>
      <c r="D46" s="62" t="s">
        <v>39</v>
      </c>
      <c r="E46" s="63">
        <v>191.17789999999999</v>
      </c>
      <c r="F46" s="62">
        <v>930</v>
      </c>
      <c r="G46" s="62">
        <v>0</v>
      </c>
      <c r="H46" s="62">
        <v>15</v>
      </c>
      <c r="I46" s="63">
        <v>186</v>
      </c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760.40573260077656</v>
      </c>
      <c r="M46" s="66">
        <f>IF(D46="Annual",VLOOKUP(H46,'NG AC'!$E$4:$I$43,4)*ESGroc!G46,IF(D46="Winter",VLOOKUP(ESGroc!H46,'NG AC'!$E$3:$I$43,5)*ESGroc!G46,IF(D46="NA",0,0)))</f>
        <v>0</v>
      </c>
      <c r="N46" s="67">
        <f t="shared" si="0"/>
        <v>191.17789999999999</v>
      </c>
      <c r="O46" s="67">
        <f t="shared" si="1"/>
        <v>0</v>
      </c>
      <c r="P46" s="67">
        <f t="shared" si="2"/>
        <v>186</v>
      </c>
      <c r="Q46" s="67">
        <f t="shared" si="3"/>
        <v>0</v>
      </c>
      <c r="R46" s="68">
        <f>(L46+M46+(PV('NG AC'!$B$1,ESGroc!H46,ESGroc!K46)*-1)+ESGroc!J46)/ESGroc!E46</f>
        <v>3.9774771696978393</v>
      </c>
      <c r="S46" s="68">
        <f t="shared" si="4"/>
        <v>3.7165480576773042</v>
      </c>
      <c r="T46" s="69">
        <f t="shared" si="5"/>
        <v>32550</v>
      </c>
      <c r="U46" s="68">
        <f t="shared" si="6"/>
        <v>0</v>
      </c>
      <c r="V46" s="68">
        <f t="shared" si="7"/>
        <v>26614.200641027179</v>
      </c>
      <c r="W46" s="68">
        <f t="shared" si="8"/>
        <v>0</v>
      </c>
      <c r="X46" s="67">
        <f t="shared" si="9"/>
        <v>6691.2264999999998</v>
      </c>
      <c r="Y46" s="67">
        <f t="shared" si="10"/>
        <v>0</v>
      </c>
      <c r="Z46" s="67">
        <f t="shared" si="11"/>
        <v>6510</v>
      </c>
      <c r="AA46" s="67">
        <f t="shared" si="12"/>
        <v>0</v>
      </c>
      <c r="AB46" s="63">
        <v>0</v>
      </c>
      <c r="AC46" s="67">
        <f t="shared" si="13"/>
        <v>0</v>
      </c>
      <c r="AD46" s="67">
        <f t="shared" si="14"/>
        <v>0</v>
      </c>
      <c r="AE46" s="67">
        <f t="shared" si="15"/>
        <v>0</v>
      </c>
      <c r="AF46" s="67">
        <f t="shared" si="16"/>
        <v>0</v>
      </c>
      <c r="AG46" s="67">
        <f t="shared" si="17"/>
        <v>0</v>
      </c>
      <c r="AH46" s="66">
        <f>-PV('NG AC'!$B$1,ESGroc!H46,ESGroc!K46)*ESGroc!B46</f>
        <v>0</v>
      </c>
      <c r="AI46" s="67">
        <f t="shared" si="18"/>
        <v>0</v>
      </c>
      <c r="AJ46" s="67">
        <f t="shared" si="19"/>
        <v>0</v>
      </c>
      <c r="AK46" s="66">
        <f>B46*F46*H46*'Electric AC'!$BE$1</f>
        <v>37393.51397727272</v>
      </c>
      <c r="AL46" s="67">
        <f>B46*G46*H46*'Electric AC'!$BE$33</f>
        <v>0</v>
      </c>
      <c r="AM46" s="67">
        <f t="shared" si="20"/>
        <v>0.2</v>
      </c>
      <c r="AN46" s="67" t="e">
        <f t="shared" si="20"/>
        <v>#DIV/0!</v>
      </c>
      <c r="AO46" s="82"/>
      <c r="AP46" s="82"/>
      <c r="AQ46" s="82"/>
    </row>
    <row r="47" spans="1:43" x14ac:dyDescent="0.25">
      <c r="A47" s="145" t="s">
        <v>884</v>
      </c>
      <c r="B47" s="62">
        <v>3500</v>
      </c>
      <c r="C47" s="62" t="s">
        <v>24</v>
      </c>
      <c r="D47" s="62" t="s">
        <v>39</v>
      </c>
      <c r="E47" s="63">
        <v>65.23</v>
      </c>
      <c r="F47" s="62">
        <v>49</v>
      </c>
      <c r="G47" s="62">
        <v>0</v>
      </c>
      <c r="H47" s="62">
        <v>15</v>
      </c>
      <c r="I47" s="63">
        <v>10</v>
      </c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41.238812880749734</v>
      </c>
      <c r="M47" s="66">
        <f>IF(D47="Annual",VLOOKUP(H47,'NG AC'!$E$4:$I$43,4)*ESGroc!G47,IF(D47="Winter",VLOOKUP(ESGroc!H47,'NG AC'!$E$3:$I$43,5)*ESGroc!G47,IF(D47="NA",0,0)))</f>
        <v>0</v>
      </c>
      <c r="N47" s="67">
        <f t="shared" si="0"/>
        <v>65.23</v>
      </c>
      <c r="O47" s="67">
        <f t="shared" si="1"/>
        <v>0</v>
      </c>
      <c r="P47" s="67">
        <f t="shared" si="2"/>
        <v>10</v>
      </c>
      <c r="Q47" s="67">
        <f t="shared" si="3"/>
        <v>0</v>
      </c>
      <c r="R47" s="68">
        <f>(L47+M47+(PV('NG AC'!$B$1,ESGroc!H47,ESGroc!K47)*-1)+ESGroc!J47)/ESGroc!E47</f>
        <v>0.63220623763222028</v>
      </c>
      <c r="S47" s="68">
        <f t="shared" si="4"/>
        <v>3.7489829891590665</v>
      </c>
      <c r="T47" s="69">
        <f t="shared" si="5"/>
        <v>171500</v>
      </c>
      <c r="U47" s="68">
        <f t="shared" si="6"/>
        <v>0</v>
      </c>
      <c r="V47" s="68">
        <f t="shared" si="7"/>
        <v>144335.84508262406</v>
      </c>
      <c r="W47" s="68">
        <f t="shared" si="8"/>
        <v>0</v>
      </c>
      <c r="X47" s="67">
        <f t="shared" si="9"/>
        <v>228305</v>
      </c>
      <c r="Y47" s="67">
        <f t="shared" si="10"/>
        <v>0</v>
      </c>
      <c r="Z47" s="67">
        <f t="shared" si="11"/>
        <v>35000</v>
      </c>
      <c r="AA47" s="67">
        <f t="shared" si="12"/>
        <v>0</v>
      </c>
      <c r="AB47" s="63">
        <v>0</v>
      </c>
      <c r="AC47" s="67">
        <f t="shared" si="13"/>
        <v>0</v>
      </c>
      <c r="AD47" s="67">
        <f t="shared" si="14"/>
        <v>0</v>
      </c>
      <c r="AE47" s="67">
        <f t="shared" si="15"/>
        <v>0</v>
      </c>
      <c r="AF47" s="67">
        <f t="shared" si="16"/>
        <v>0</v>
      </c>
      <c r="AG47" s="67">
        <f t="shared" si="17"/>
        <v>0</v>
      </c>
      <c r="AH47" s="66">
        <f>-PV('NG AC'!$B$1,ESGroc!H47,ESGroc!K47)*ESGroc!B47</f>
        <v>0</v>
      </c>
      <c r="AI47" s="67">
        <f t="shared" si="18"/>
        <v>0</v>
      </c>
      <c r="AJ47" s="67">
        <f t="shared" si="19"/>
        <v>0</v>
      </c>
      <c r="AK47" s="66">
        <f>B47*F47*H47*'Electric AC'!$BE$1</f>
        <v>197019.58977272725</v>
      </c>
      <c r="AL47" s="67">
        <f>B47*G47*H47*'Electric AC'!$BE$33</f>
        <v>0</v>
      </c>
      <c r="AM47" s="67">
        <f t="shared" si="20"/>
        <v>0.20408163265306123</v>
      </c>
      <c r="AN47" s="67" t="e">
        <f t="shared" si="20"/>
        <v>#DIV/0!</v>
      </c>
      <c r="AO47" s="82"/>
      <c r="AP47" s="82"/>
      <c r="AQ47" s="82"/>
    </row>
    <row r="48" spans="1:43" x14ac:dyDescent="0.25">
      <c r="A48" s="145" t="s">
        <v>885</v>
      </c>
      <c r="B48" s="62">
        <v>1400</v>
      </c>
      <c r="C48" s="62" t="s">
        <v>24</v>
      </c>
      <c r="D48" s="62" t="s">
        <v>39</v>
      </c>
      <c r="E48" s="63">
        <v>65.23</v>
      </c>
      <c r="F48" s="62">
        <v>83</v>
      </c>
      <c r="G48" s="62">
        <v>0</v>
      </c>
      <c r="H48" s="62">
        <v>15</v>
      </c>
      <c r="I48" s="63">
        <v>10</v>
      </c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69.853499369433223</v>
      </c>
      <c r="M48" s="66">
        <f>IF(D48="Annual",VLOOKUP(H48,'NG AC'!$E$4:$I$43,4)*ESGroc!G48,IF(D48="Winter",VLOOKUP(ESGroc!H48,'NG AC'!$E$3:$I$43,5)*ESGroc!G48,IF(D48="NA",0,0)))</f>
        <v>0</v>
      </c>
      <c r="N48" s="67">
        <f t="shared" si="0"/>
        <v>65.23</v>
      </c>
      <c r="O48" s="67">
        <f t="shared" si="1"/>
        <v>0</v>
      </c>
      <c r="P48" s="67">
        <f t="shared" si="2"/>
        <v>10</v>
      </c>
      <c r="Q48" s="67">
        <f t="shared" si="3"/>
        <v>0</v>
      </c>
      <c r="R48" s="68">
        <f>(L48+M48+(PV('NG AC'!$B$1,ESGroc!H48,ESGroc!K48)*-1)+ESGroc!J48)/ESGroc!E48</f>
        <v>1.0708799535402915</v>
      </c>
      <c r="S48" s="68">
        <f t="shared" si="4"/>
        <v>6.3503181244939295</v>
      </c>
      <c r="T48" s="69">
        <f t="shared" si="5"/>
        <v>116200</v>
      </c>
      <c r="U48" s="68">
        <f t="shared" si="6"/>
        <v>0</v>
      </c>
      <c r="V48" s="68">
        <f t="shared" si="7"/>
        <v>97794.899117206514</v>
      </c>
      <c r="W48" s="68">
        <f t="shared" si="8"/>
        <v>0</v>
      </c>
      <c r="X48" s="67">
        <f t="shared" si="9"/>
        <v>91322</v>
      </c>
      <c r="Y48" s="67">
        <f t="shared" si="10"/>
        <v>0</v>
      </c>
      <c r="Z48" s="67">
        <f t="shared" si="11"/>
        <v>14000</v>
      </c>
      <c r="AA48" s="67">
        <f t="shared" si="12"/>
        <v>0</v>
      </c>
      <c r="AB48" s="63">
        <v>0</v>
      </c>
      <c r="AC48" s="67">
        <f t="shared" si="13"/>
        <v>0</v>
      </c>
      <c r="AD48" s="67">
        <f t="shared" si="14"/>
        <v>0</v>
      </c>
      <c r="AE48" s="67">
        <f t="shared" si="15"/>
        <v>0</v>
      </c>
      <c r="AF48" s="67">
        <f t="shared" si="16"/>
        <v>0</v>
      </c>
      <c r="AG48" s="67">
        <f t="shared" si="17"/>
        <v>0</v>
      </c>
      <c r="AH48" s="66">
        <f>-PV('NG AC'!$B$1,ESGroc!H48,ESGroc!K48)*ESGroc!B48</f>
        <v>0</v>
      </c>
      <c r="AI48" s="67">
        <f t="shared" si="18"/>
        <v>0</v>
      </c>
      <c r="AJ48" s="67">
        <f t="shared" si="19"/>
        <v>0</v>
      </c>
      <c r="AK48" s="66">
        <f>B48*F48*H48*'Electric AC'!$BE$1</f>
        <v>133490.82409090907</v>
      </c>
      <c r="AL48" s="67">
        <f>B48*G48*H48*'Electric AC'!$BE$33</f>
        <v>0</v>
      </c>
      <c r="AM48" s="67">
        <f t="shared" si="20"/>
        <v>0.12048192771084337</v>
      </c>
      <c r="AN48" s="67" t="e">
        <f t="shared" si="20"/>
        <v>#DIV/0!</v>
      </c>
      <c r="AO48" s="82"/>
      <c r="AP48" s="82"/>
      <c r="AQ48" s="82"/>
    </row>
    <row r="49" spans="1:43" x14ac:dyDescent="0.25">
      <c r="A49" s="145" t="s">
        <v>886</v>
      </c>
      <c r="B49" s="62">
        <v>700</v>
      </c>
      <c r="C49" s="62" t="s">
        <v>24</v>
      </c>
      <c r="D49" s="62" t="s">
        <v>39</v>
      </c>
      <c r="E49" s="63">
        <v>65.2316</v>
      </c>
      <c r="F49" s="62">
        <v>110</v>
      </c>
      <c r="G49" s="62">
        <v>0</v>
      </c>
      <c r="H49" s="62">
        <v>15</v>
      </c>
      <c r="I49" s="63">
        <v>18</v>
      </c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92.576926875152466</v>
      </c>
      <c r="M49" s="66">
        <f>IF(D49="Annual",VLOOKUP(H49,'NG AC'!$E$4:$I$43,4)*ESGroc!G49,IF(D49="Winter",VLOOKUP(ESGroc!H49,'NG AC'!$E$3:$I$43,5)*ESGroc!G49,IF(D49="NA",0,0)))</f>
        <v>0</v>
      </c>
      <c r="N49" s="67">
        <f t="shared" si="0"/>
        <v>65.2316</v>
      </c>
      <c r="O49" s="67">
        <f t="shared" si="1"/>
        <v>0</v>
      </c>
      <c r="P49" s="67">
        <f t="shared" si="2"/>
        <v>18</v>
      </c>
      <c r="Q49" s="67">
        <f t="shared" si="3"/>
        <v>0</v>
      </c>
      <c r="R49" s="68">
        <f>(L49+M49+(PV('NG AC'!$B$1,ESGroc!H49,ESGroc!K49)*-1)+ESGroc!J49)/ESGroc!E49</f>
        <v>1.4192036815769116</v>
      </c>
      <c r="S49" s="68">
        <f t="shared" si="4"/>
        <v>4.6756023674319422</v>
      </c>
      <c r="T49" s="69">
        <f t="shared" si="5"/>
        <v>77000</v>
      </c>
      <c r="U49" s="68">
        <f t="shared" si="6"/>
        <v>0</v>
      </c>
      <c r="V49" s="68">
        <f t="shared" si="7"/>
        <v>64803.848812606724</v>
      </c>
      <c r="W49" s="68">
        <f t="shared" si="8"/>
        <v>0</v>
      </c>
      <c r="X49" s="67">
        <f t="shared" si="9"/>
        <v>45662.12</v>
      </c>
      <c r="Y49" s="67">
        <f t="shared" si="10"/>
        <v>0</v>
      </c>
      <c r="Z49" s="67">
        <f t="shared" si="11"/>
        <v>12600</v>
      </c>
      <c r="AA49" s="67">
        <f t="shared" si="12"/>
        <v>0</v>
      </c>
      <c r="AB49" s="63">
        <v>0</v>
      </c>
      <c r="AC49" s="67">
        <f t="shared" si="13"/>
        <v>0</v>
      </c>
      <c r="AD49" s="67">
        <f t="shared" si="14"/>
        <v>0</v>
      </c>
      <c r="AE49" s="67">
        <f t="shared" si="15"/>
        <v>0</v>
      </c>
      <c r="AF49" s="67">
        <f t="shared" si="16"/>
        <v>0</v>
      </c>
      <c r="AG49" s="67">
        <f t="shared" si="17"/>
        <v>0</v>
      </c>
      <c r="AH49" s="66">
        <f>-PV('NG AC'!$B$1,ESGroc!H49,ESGroc!K49)*ESGroc!B49</f>
        <v>0</v>
      </c>
      <c r="AI49" s="67">
        <f t="shared" si="18"/>
        <v>0</v>
      </c>
      <c r="AJ49" s="67">
        <f t="shared" si="19"/>
        <v>0</v>
      </c>
      <c r="AK49" s="66">
        <f>B49*F49*H49*'Electric AC'!$BE$1</f>
        <v>88457.774999999994</v>
      </c>
      <c r="AL49" s="67">
        <f>B49*G49*H49*'Electric AC'!$BE$33</f>
        <v>0</v>
      </c>
      <c r="AM49" s="67">
        <f t="shared" si="20"/>
        <v>0.16363636363636364</v>
      </c>
      <c r="AN49" s="67" t="e">
        <f t="shared" si="20"/>
        <v>#DIV/0!</v>
      </c>
      <c r="AO49" s="82"/>
      <c r="AP49" s="82"/>
      <c r="AQ49" s="82"/>
    </row>
    <row r="50" spans="1:43" x14ac:dyDescent="0.25">
      <c r="A50" s="145" t="s">
        <v>887</v>
      </c>
      <c r="B50" s="62">
        <v>700</v>
      </c>
      <c r="C50" s="62" t="s">
        <v>24</v>
      </c>
      <c r="D50" s="62" t="s">
        <v>39</v>
      </c>
      <c r="E50" s="63">
        <v>65.23</v>
      </c>
      <c r="F50" s="62">
        <v>177</v>
      </c>
      <c r="G50" s="62">
        <v>0</v>
      </c>
      <c r="H50" s="62">
        <v>15</v>
      </c>
      <c r="I50" s="63">
        <v>18</v>
      </c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148.96469142638168</v>
      </c>
      <c r="M50" s="66">
        <f>IF(D50="Annual",VLOOKUP(H50,'NG AC'!$E$4:$I$43,4)*ESGroc!G50,IF(D50="Winter",VLOOKUP(ESGroc!H50,'NG AC'!$E$3:$I$43,5)*ESGroc!G50,IF(D50="NA",0,0)))</f>
        <v>0</v>
      </c>
      <c r="N50" s="67">
        <f t="shared" si="0"/>
        <v>65.23</v>
      </c>
      <c r="O50" s="67">
        <f t="shared" si="1"/>
        <v>0</v>
      </c>
      <c r="P50" s="67">
        <f t="shared" si="2"/>
        <v>18</v>
      </c>
      <c r="Q50" s="67">
        <f t="shared" si="3"/>
        <v>0</v>
      </c>
      <c r="R50" s="68">
        <f>(L50+M50+(PV('NG AC'!$B$1,ESGroc!H50,ESGroc!K50)*-1)+ESGroc!J50)/ESGroc!E50</f>
        <v>2.283683756344959</v>
      </c>
      <c r="S50" s="68">
        <f t="shared" si="4"/>
        <v>7.5234692639586696</v>
      </c>
      <c r="T50" s="69">
        <f t="shared" si="5"/>
        <v>123900</v>
      </c>
      <c r="U50" s="68">
        <f t="shared" si="6"/>
        <v>0</v>
      </c>
      <c r="V50" s="68">
        <f t="shared" si="7"/>
        <v>104275.28399846717</v>
      </c>
      <c r="W50" s="68">
        <f t="shared" si="8"/>
        <v>0</v>
      </c>
      <c r="X50" s="67">
        <f t="shared" si="9"/>
        <v>45661</v>
      </c>
      <c r="Y50" s="67">
        <f t="shared" si="10"/>
        <v>0</v>
      </c>
      <c r="Z50" s="67">
        <f t="shared" si="11"/>
        <v>12600</v>
      </c>
      <c r="AA50" s="67">
        <f t="shared" si="12"/>
        <v>0</v>
      </c>
      <c r="AB50" s="63">
        <v>0</v>
      </c>
      <c r="AC50" s="67">
        <f t="shared" si="13"/>
        <v>0</v>
      </c>
      <c r="AD50" s="67">
        <f t="shared" si="14"/>
        <v>0</v>
      </c>
      <c r="AE50" s="67">
        <f t="shared" si="15"/>
        <v>0</v>
      </c>
      <c r="AF50" s="67">
        <f t="shared" si="16"/>
        <v>0</v>
      </c>
      <c r="AG50" s="67">
        <f t="shared" si="17"/>
        <v>0</v>
      </c>
      <c r="AH50" s="66">
        <f>-PV('NG AC'!$B$1,ESGroc!H50,ESGroc!K50)*ESGroc!B50</f>
        <v>0</v>
      </c>
      <c r="AI50" s="67">
        <f t="shared" si="18"/>
        <v>0</v>
      </c>
      <c r="AJ50" s="67">
        <f t="shared" si="19"/>
        <v>0</v>
      </c>
      <c r="AK50" s="66">
        <f>B50*F50*H50*'Electric AC'!$BE$1</f>
        <v>142336.60159090906</v>
      </c>
      <c r="AL50" s="67">
        <f>B50*G50*H50*'Electric AC'!$BE$33</f>
        <v>0</v>
      </c>
      <c r="AM50" s="67">
        <f t="shared" si="20"/>
        <v>0.10169491525423729</v>
      </c>
      <c r="AN50" s="67" t="e">
        <f t="shared" si="20"/>
        <v>#DIV/0!</v>
      </c>
      <c r="AO50" s="82"/>
      <c r="AP50" s="82"/>
      <c r="AQ50" s="82"/>
    </row>
    <row r="51" spans="1:43" x14ac:dyDescent="0.25">
      <c r="A51" s="145" t="s">
        <v>888</v>
      </c>
      <c r="B51" s="62">
        <v>0</v>
      </c>
      <c r="C51" s="62" t="s">
        <v>24</v>
      </c>
      <c r="D51" s="62" t="s">
        <v>39</v>
      </c>
      <c r="E51" s="63">
        <v>270.76</v>
      </c>
      <c r="F51" s="62">
        <v>36</v>
      </c>
      <c r="G51" s="62">
        <v>0</v>
      </c>
      <c r="H51" s="62">
        <v>15</v>
      </c>
      <c r="I51" s="63">
        <v>7</v>
      </c>
      <c r="J51" s="63"/>
      <c r="K51" s="63">
        <v>0</v>
      </c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30.297903340958989</v>
      </c>
      <c r="M51" s="66">
        <f>IF(D51="Annual",VLOOKUP(H51,'NG AC'!$E$4:$I$43,4)*ESGroc!G51,IF(D51="Winter",VLOOKUP(ESGroc!H51,'NG AC'!$E$3:$I$43,5)*ESGroc!G51,IF(D51="NA",0,0)))</f>
        <v>0</v>
      </c>
      <c r="N51" s="67">
        <f t="shared" si="0"/>
        <v>270.76</v>
      </c>
      <c r="O51" s="67">
        <f t="shared" si="1"/>
        <v>0</v>
      </c>
      <c r="P51" s="67">
        <f t="shared" si="2"/>
        <v>7</v>
      </c>
      <c r="Q51" s="67">
        <f t="shared" si="3"/>
        <v>0</v>
      </c>
      <c r="R51" s="68">
        <f>(L51+M51+(PV('NG AC'!$B$1,ESGroc!H51,ESGroc!K51)*-1)+ESGroc!J51)/ESGroc!E51</f>
        <v>0.11189948050287706</v>
      </c>
      <c r="S51" s="68">
        <f t="shared" si="4"/>
        <v>3.9347926416829853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>
        <f t="shared" si="9"/>
        <v>0</v>
      </c>
      <c r="Y51" s="67">
        <f t="shared" si="10"/>
        <v>0</v>
      </c>
      <c r="Z51" s="67">
        <f t="shared" si="11"/>
        <v>0</v>
      </c>
      <c r="AA51" s="67">
        <f t="shared" si="12"/>
        <v>0</v>
      </c>
      <c r="AB51" s="63">
        <v>0</v>
      </c>
      <c r="AC51" s="67">
        <f t="shared" si="13"/>
        <v>0</v>
      </c>
      <c r="AD51" s="67">
        <f t="shared" si="14"/>
        <v>0</v>
      </c>
      <c r="AE51" s="67">
        <f t="shared" si="15"/>
        <v>0</v>
      </c>
      <c r="AF51" s="67">
        <f t="shared" si="16"/>
        <v>0</v>
      </c>
      <c r="AG51" s="67">
        <f t="shared" si="17"/>
        <v>0</v>
      </c>
      <c r="AH51" s="66">
        <f>-PV('NG AC'!$B$1,ESGroc!H51,ESGroc!K51)*ESGroc!B51</f>
        <v>0</v>
      </c>
      <c r="AI51" s="67">
        <f t="shared" si="18"/>
        <v>0</v>
      </c>
      <c r="AJ51" s="67">
        <f t="shared" si="19"/>
        <v>0</v>
      </c>
      <c r="AK51" s="66">
        <f>B51*F51*H51*'Electric AC'!$BE$1</f>
        <v>0</v>
      </c>
      <c r="AL51" s="67">
        <f>B51*G51*H51*'Electric AC'!$BE$33</f>
        <v>0</v>
      </c>
      <c r="AM51" s="67">
        <f t="shared" si="20"/>
        <v>0.19444444444444445</v>
      </c>
      <c r="AN51" s="67" t="e">
        <f t="shared" si="20"/>
        <v>#DIV/0!</v>
      </c>
      <c r="AO51" s="82"/>
      <c r="AP51" s="82"/>
      <c r="AQ51" s="82"/>
    </row>
    <row r="52" spans="1:43" x14ac:dyDescent="0.25">
      <c r="A52" s="145" t="s">
        <v>889</v>
      </c>
      <c r="B52" s="62">
        <v>0</v>
      </c>
      <c r="C52" s="62" t="s">
        <v>24</v>
      </c>
      <c r="D52" s="62" t="s">
        <v>39</v>
      </c>
      <c r="E52" s="63">
        <v>157.34</v>
      </c>
      <c r="F52" s="62">
        <v>61</v>
      </c>
      <c r="G52" s="62">
        <v>0</v>
      </c>
      <c r="H52" s="62">
        <v>15</v>
      </c>
      <c r="I52" s="63">
        <v>7</v>
      </c>
      <c r="J52" s="63"/>
      <c r="K52" s="63">
        <v>0</v>
      </c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51.338113994402732</v>
      </c>
      <c r="M52" s="66">
        <f>IF(D52="Annual",VLOOKUP(H52,'NG AC'!$E$4:$I$43,4)*ESGroc!G52,IF(D52="Winter",VLOOKUP(ESGroc!H52,'NG AC'!$E$3:$I$43,5)*ESGroc!G52,IF(D52="NA",0,0)))</f>
        <v>0</v>
      </c>
      <c r="N52" s="67">
        <f t="shared" si="0"/>
        <v>157.34</v>
      </c>
      <c r="O52" s="67">
        <f t="shared" si="1"/>
        <v>0</v>
      </c>
      <c r="P52" s="67">
        <f t="shared" si="2"/>
        <v>7</v>
      </c>
      <c r="Q52" s="67">
        <f t="shared" si="3"/>
        <v>0</v>
      </c>
      <c r="R52" s="68">
        <f>(L52+M52+(PV('NG AC'!$B$1,ESGroc!H52,ESGroc!K52)*-1)+ESGroc!J52)/ESGroc!E52</f>
        <v>0.32628774624636286</v>
      </c>
      <c r="S52" s="68">
        <f t="shared" si="4"/>
        <v>6.6672875317406142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>
        <f t="shared" si="9"/>
        <v>0</v>
      </c>
      <c r="Y52" s="67">
        <f t="shared" si="10"/>
        <v>0</v>
      </c>
      <c r="Z52" s="67">
        <f t="shared" si="11"/>
        <v>0</v>
      </c>
      <c r="AA52" s="67">
        <f t="shared" si="12"/>
        <v>0</v>
      </c>
      <c r="AB52" s="63">
        <v>0</v>
      </c>
      <c r="AC52" s="67">
        <f t="shared" si="13"/>
        <v>0</v>
      </c>
      <c r="AD52" s="67">
        <f t="shared" si="14"/>
        <v>0</v>
      </c>
      <c r="AE52" s="67">
        <f t="shared" si="15"/>
        <v>0</v>
      </c>
      <c r="AF52" s="67">
        <f t="shared" si="16"/>
        <v>0</v>
      </c>
      <c r="AG52" s="67">
        <f t="shared" si="17"/>
        <v>0</v>
      </c>
      <c r="AH52" s="66">
        <f>-PV('NG AC'!$B$1,ESGroc!H52,ESGroc!K52)*ESGroc!B52</f>
        <v>0</v>
      </c>
      <c r="AI52" s="67">
        <f t="shared" si="18"/>
        <v>0</v>
      </c>
      <c r="AJ52" s="67">
        <f t="shared" si="19"/>
        <v>0</v>
      </c>
      <c r="AK52" s="66">
        <f>B52*F52*H52*'Electric AC'!$BE$1</f>
        <v>0</v>
      </c>
      <c r="AL52" s="67">
        <f>B52*G52*H52*'Electric AC'!$BE$33</f>
        <v>0</v>
      </c>
      <c r="AM52" s="67">
        <f t="shared" si="20"/>
        <v>0.11475409836065574</v>
      </c>
      <c r="AN52" s="67" t="e">
        <f t="shared" si="20"/>
        <v>#DIV/0!</v>
      </c>
      <c r="AO52" s="82"/>
      <c r="AP52" s="82"/>
      <c r="AQ52" s="82"/>
    </row>
    <row r="53" spans="1:43" x14ac:dyDescent="0.25">
      <c r="A53" s="145" t="s">
        <v>890</v>
      </c>
      <c r="B53" s="62">
        <v>0</v>
      </c>
      <c r="C53" s="62" t="s">
        <v>24</v>
      </c>
      <c r="D53" s="62" t="s">
        <v>39</v>
      </c>
      <c r="E53" s="63">
        <v>307.51</v>
      </c>
      <c r="F53" s="62">
        <v>81</v>
      </c>
      <c r="G53" s="62">
        <v>0</v>
      </c>
      <c r="H53" s="62">
        <v>15</v>
      </c>
      <c r="I53" s="63">
        <v>10</v>
      </c>
      <c r="J53" s="63"/>
      <c r="K53" s="63">
        <v>0</v>
      </c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68.170282517157716</v>
      </c>
      <c r="M53" s="66">
        <f>IF(D53="Annual",VLOOKUP(H53,'NG AC'!$E$4:$I$43,4)*ESGroc!G53,IF(D53="Winter",VLOOKUP(ESGroc!H53,'NG AC'!$E$3:$I$43,5)*ESGroc!G53,IF(D53="NA",0,0)))</f>
        <v>0</v>
      </c>
      <c r="N53" s="67">
        <f t="shared" si="0"/>
        <v>307.51</v>
      </c>
      <c r="O53" s="67">
        <f t="shared" si="1"/>
        <v>0</v>
      </c>
      <c r="P53" s="67">
        <f t="shared" si="2"/>
        <v>10</v>
      </c>
      <c r="Q53" s="67">
        <f t="shared" si="3"/>
        <v>0</v>
      </c>
      <c r="R53" s="68">
        <f>(L53+M53+(PV('NG AC'!$B$1,ESGroc!H53,ESGroc!K53)*-1)+ESGroc!J53)/ESGroc!E53</f>
        <v>0.22168476640485746</v>
      </c>
      <c r="S53" s="68">
        <f t="shared" si="4"/>
        <v>6.197298410650701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>
        <f t="shared" si="9"/>
        <v>0</v>
      </c>
      <c r="Y53" s="67">
        <f t="shared" si="10"/>
        <v>0</v>
      </c>
      <c r="Z53" s="67">
        <f t="shared" si="11"/>
        <v>0</v>
      </c>
      <c r="AA53" s="67">
        <f t="shared" si="12"/>
        <v>0</v>
      </c>
      <c r="AB53" s="63">
        <v>0</v>
      </c>
      <c r="AC53" s="67">
        <f t="shared" si="13"/>
        <v>0</v>
      </c>
      <c r="AD53" s="67">
        <f t="shared" si="14"/>
        <v>0</v>
      </c>
      <c r="AE53" s="67">
        <f t="shared" si="15"/>
        <v>0</v>
      </c>
      <c r="AF53" s="67">
        <f t="shared" si="16"/>
        <v>0</v>
      </c>
      <c r="AG53" s="67">
        <f t="shared" si="17"/>
        <v>0</v>
      </c>
      <c r="AH53" s="66">
        <f>-PV('NG AC'!$B$1,ESGroc!H53,ESGroc!K53)*ESGroc!B53</f>
        <v>0</v>
      </c>
      <c r="AI53" s="67">
        <f t="shared" si="18"/>
        <v>0</v>
      </c>
      <c r="AJ53" s="67">
        <f t="shared" si="19"/>
        <v>0</v>
      </c>
      <c r="AK53" s="66">
        <f>B53*F53*H53*'Electric AC'!$BE$1</f>
        <v>0</v>
      </c>
      <c r="AL53" s="67">
        <f>B53*G53*H53*'Electric AC'!$BE$33</f>
        <v>0</v>
      </c>
      <c r="AM53" s="67">
        <f t="shared" si="20"/>
        <v>0.12345679012345678</v>
      </c>
      <c r="AN53" s="67" t="e">
        <f t="shared" si="20"/>
        <v>#DIV/0!</v>
      </c>
      <c r="AO53" s="82"/>
      <c r="AP53" s="82"/>
      <c r="AQ53" s="82"/>
    </row>
    <row r="54" spans="1:43" x14ac:dyDescent="0.25">
      <c r="A54" s="145" t="s">
        <v>891</v>
      </c>
      <c r="B54" s="62">
        <v>0</v>
      </c>
      <c r="C54" s="62" t="s">
        <v>24</v>
      </c>
      <c r="D54" s="62" t="s">
        <v>39</v>
      </c>
      <c r="E54" s="63">
        <v>206.73</v>
      </c>
      <c r="F54" s="62">
        <v>130</v>
      </c>
      <c r="G54" s="62">
        <v>0</v>
      </c>
      <c r="H54" s="62">
        <v>15</v>
      </c>
      <c r="I54" s="63">
        <v>10</v>
      </c>
      <c r="J54" s="63"/>
      <c r="K54" s="63">
        <v>0</v>
      </c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109.40909539790745</v>
      </c>
      <c r="M54" s="66">
        <f>IF(D54="Annual",VLOOKUP(H54,'NG AC'!$E$4:$I$43,4)*ESGroc!G54,IF(D54="Winter",VLOOKUP(ESGroc!H54,'NG AC'!$E$3:$I$43,5)*ESGroc!G54,IF(D54="NA",0,0)))</f>
        <v>0</v>
      </c>
      <c r="N54" s="67">
        <f t="shared" si="0"/>
        <v>206.73</v>
      </c>
      <c r="O54" s="67">
        <f t="shared" si="1"/>
        <v>0</v>
      </c>
      <c r="P54" s="67">
        <f t="shared" si="2"/>
        <v>10</v>
      </c>
      <c r="Q54" s="67">
        <f t="shared" si="3"/>
        <v>0</v>
      </c>
      <c r="R54" s="68">
        <f>(L54+M54+(PV('NG AC'!$B$1,ESGroc!H54,ESGroc!K54)*-1)+ESGroc!J54)/ESGroc!E54</f>
        <v>0.52923666327048546</v>
      </c>
      <c r="S54" s="68">
        <f t="shared" si="4"/>
        <v>9.9462813998097666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>
        <f t="shared" si="9"/>
        <v>0</v>
      </c>
      <c r="Y54" s="67">
        <f t="shared" si="10"/>
        <v>0</v>
      </c>
      <c r="Z54" s="67">
        <f t="shared" si="11"/>
        <v>0</v>
      </c>
      <c r="AA54" s="67">
        <f t="shared" si="12"/>
        <v>0</v>
      </c>
      <c r="AB54" s="63">
        <v>0</v>
      </c>
      <c r="AC54" s="67">
        <f t="shared" si="13"/>
        <v>0</v>
      </c>
      <c r="AD54" s="67">
        <f t="shared" si="14"/>
        <v>0</v>
      </c>
      <c r="AE54" s="67">
        <f t="shared" si="15"/>
        <v>0</v>
      </c>
      <c r="AF54" s="67">
        <f t="shared" si="16"/>
        <v>0</v>
      </c>
      <c r="AG54" s="67">
        <f t="shared" si="17"/>
        <v>0</v>
      </c>
      <c r="AH54" s="66">
        <f>-PV('NG AC'!$B$1,ESGroc!H54,ESGroc!K54)*ESGroc!B54</f>
        <v>0</v>
      </c>
      <c r="AI54" s="67">
        <f t="shared" si="18"/>
        <v>0</v>
      </c>
      <c r="AJ54" s="67">
        <f t="shared" si="19"/>
        <v>0</v>
      </c>
      <c r="AK54" s="66">
        <f>B54*F54*H54*'Electric AC'!$BE$1</f>
        <v>0</v>
      </c>
      <c r="AL54" s="67">
        <f>B54*G54*H54*'Electric AC'!$BE$33</f>
        <v>0</v>
      </c>
      <c r="AM54" s="67">
        <f t="shared" si="20"/>
        <v>7.6923076923076927E-2</v>
      </c>
      <c r="AN54" s="67" t="e">
        <f t="shared" si="20"/>
        <v>#DIV/0!</v>
      </c>
      <c r="AO54" s="82"/>
      <c r="AP54" s="82"/>
      <c r="AQ54" s="82"/>
    </row>
    <row r="55" spans="1:43" x14ac:dyDescent="0.25">
      <c r="A55" s="145" t="s">
        <v>892</v>
      </c>
      <c r="B55" s="62">
        <v>700</v>
      </c>
      <c r="C55" s="62" t="s">
        <v>24</v>
      </c>
      <c r="D55" s="62" t="s">
        <v>39</v>
      </c>
      <c r="E55" s="63">
        <v>91.45</v>
      </c>
      <c r="F55" s="62">
        <v>68</v>
      </c>
      <c r="G55" s="62">
        <v>0</v>
      </c>
      <c r="H55" s="62">
        <v>15</v>
      </c>
      <c r="I55" s="63">
        <v>10</v>
      </c>
      <c r="J55" s="63"/>
      <c r="K55" s="63">
        <v>0</v>
      </c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57.229372977366978</v>
      </c>
      <c r="M55" s="66">
        <f>IF(D55="Annual",VLOOKUP(H55,'NG AC'!$E$4:$I$43,4)*ESGroc!G55,IF(D55="Winter",VLOOKUP(ESGroc!H55,'NG AC'!$E$3:$I$43,5)*ESGroc!G55,IF(D55="NA",0,0)))</f>
        <v>0</v>
      </c>
      <c r="N55" s="67">
        <f t="shared" si="0"/>
        <v>91.45</v>
      </c>
      <c r="O55" s="67">
        <f t="shared" si="1"/>
        <v>0</v>
      </c>
      <c r="P55" s="67">
        <f t="shared" si="2"/>
        <v>10</v>
      </c>
      <c r="Q55" s="67">
        <f t="shared" si="3"/>
        <v>0</v>
      </c>
      <c r="R55" s="68">
        <f>(L55+M55+(PV('NG AC'!$B$1,ESGroc!H55,ESGroc!K55)*-1)+ESGroc!J55)/ESGroc!E55</f>
        <v>0.62579959515983574</v>
      </c>
      <c r="S55" s="68">
        <f t="shared" si="4"/>
        <v>5.2026702706697252</v>
      </c>
      <c r="T55" s="69">
        <f t="shared" si="5"/>
        <v>47600</v>
      </c>
      <c r="U55" s="68">
        <f t="shared" si="6"/>
        <v>0</v>
      </c>
      <c r="V55" s="68">
        <f t="shared" si="7"/>
        <v>40060.561084156885</v>
      </c>
      <c r="W55" s="68">
        <f t="shared" si="8"/>
        <v>0</v>
      </c>
      <c r="X55" s="67">
        <f t="shared" si="9"/>
        <v>64015</v>
      </c>
      <c r="Y55" s="67">
        <f t="shared" si="10"/>
        <v>0</v>
      </c>
      <c r="Z55" s="67">
        <f t="shared" si="11"/>
        <v>7000</v>
      </c>
      <c r="AA55" s="67">
        <f t="shared" si="12"/>
        <v>0</v>
      </c>
      <c r="AB55" s="63">
        <v>0</v>
      </c>
      <c r="AC55" s="67">
        <f t="shared" si="13"/>
        <v>0</v>
      </c>
      <c r="AD55" s="67">
        <f t="shared" si="14"/>
        <v>0</v>
      </c>
      <c r="AE55" s="67">
        <f t="shared" si="15"/>
        <v>0</v>
      </c>
      <c r="AF55" s="67">
        <f t="shared" si="16"/>
        <v>0</v>
      </c>
      <c r="AG55" s="67">
        <f t="shared" si="17"/>
        <v>0</v>
      </c>
      <c r="AH55" s="66">
        <f>-PV('NG AC'!$B$1,ESGroc!H55,ESGroc!K55)*ESGroc!B55</f>
        <v>0</v>
      </c>
      <c r="AI55" s="67">
        <f t="shared" si="18"/>
        <v>0</v>
      </c>
      <c r="AJ55" s="67">
        <f t="shared" si="19"/>
        <v>0</v>
      </c>
      <c r="AK55" s="66">
        <f>B55*F55*H55*'Electric AC'!$BE$1</f>
        <v>54682.988181818175</v>
      </c>
      <c r="AL55" s="67">
        <f>B55*G55*H55*'Electric AC'!$BE$33</f>
        <v>0</v>
      </c>
      <c r="AM55" s="67">
        <f t="shared" si="20"/>
        <v>0.14705882352941177</v>
      </c>
      <c r="AN55" s="67" t="e">
        <f t="shared" si="20"/>
        <v>#DIV/0!</v>
      </c>
      <c r="AO55" s="82"/>
      <c r="AP55" s="82"/>
      <c r="AQ55" s="82"/>
    </row>
    <row r="56" spans="1:43" x14ac:dyDescent="0.25">
      <c r="A56" s="145" t="s">
        <v>893</v>
      </c>
      <c r="B56" s="62">
        <v>700</v>
      </c>
      <c r="C56" s="62" t="s">
        <v>24</v>
      </c>
      <c r="D56" s="62" t="s">
        <v>39</v>
      </c>
      <c r="E56" s="63">
        <v>70.94</v>
      </c>
      <c r="F56" s="62">
        <v>115</v>
      </c>
      <c r="G56" s="62">
        <v>0</v>
      </c>
      <c r="H56" s="62">
        <v>15</v>
      </c>
      <c r="I56" s="63">
        <v>10</v>
      </c>
      <c r="J56" s="63"/>
      <c r="K56" s="63">
        <v>0</v>
      </c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96.784969005841205</v>
      </c>
      <c r="M56" s="66">
        <f>IF(D56="Annual",VLOOKUP(H56,'NG AC'!$E$4:$I$43,4)*ESGroc!G56,IF(D56="Winter",VLOOKUP(ESGroc!H56,'NG AC'!$E$3:$I$43,5)*ESGroc!G56,IF(D56="NA",0,0)))</f>
        <v>0</v>
      </c>
      <c r="N56" s="67">
        <f t="shared" si="0"/>
        <v>70.94</v>
      </c>
      <c r="O56" s="67">
        <f t="shared" si="1"/>
        <v>0</v>
      </c>
      <c r="P56" s="67">
        <f t="shared" si="2"/>
        <v>10</v>
      </c>
      <c r="Q56" s="67">
        <f t="shared" si="3"/>
        <v>0</v>
      </c>
      <c r="R56" s="68">
        <f>(L56+M56+(PV('NG AC'!$B$1,ESGroc!H56,ESGroc!K56)*-1)+ESGroc!J56)/ESGroc!E56</f>
        <v>1.364321525314931</v>
      </c>
      <c r="S56" s="68">
        <f t="shared" si="4"/>
        <v>8.7986335459855631</v>
      </c>
      <c r="T56" s="69">
        <f t="shared" si="5"/>
        <v>80500</v>
      </c>
      <c r="U56" s="68">
        <f t="shared" si="6"/>
        <v>0</v>
      </c>
      <c r="V56" s="68">
        <f t="shared" si="7"/>
        <v>67749.478304088843</v>
      </c>
      <c r="W56" s="68">
        <f t="shared" si="8"/>
        <v>0</v>
      </c>
      <c r="X56" s="67">
        <f t="shared" si="9"/>
        <v>49658</v>
      </c>
      <c r="Y56" s="67">
        <f t="shared" si="10"/>
        <v>0</v>
      </c>
      <c r="Z56" s="67">
        <f t="shared" si="11"/>
        <v>7000</v>
      </c>
      <c r="AA56" s="67">
        <f t="shared" si="12"/>
        <v>0</v>
      </c>
      <c r="AB56" s="63">
        <v>0</v>
      </c>
      <c r="AC56" s="67">
        <f t="shared" si="13"/>
        <v>0</v>
      </c>
      <c r="AD56" s="67">
        <f t="shared" si="14"/>
        <v>0</v>
      </c>
      <c r="AE56" s="67">
        <f t="shared" si="15"/>
        <v>0</v>
      </c>
      <c r="AF56" s="67">
        <f t="shared" si="16"/>
        <v>0</v>
      </c>
      <c r="AG56" s="67">
        <f t="shared" si="17"/>
        <v>0</v>
      </c>
      <c r="AH56" s="66">
        <f>-PV('NG AC'!$B$1,ESGroc!H56,ESGroc!K56)*ESGroc!B56</f>
        <v>0</v>
      </c>
      <c r="AI56" s="67">
        <f t="shared" si="18"/>
        <v>0</v>
      </c>
      <c r="AJ56" s="67">
        <f t="shared" si="19"/>
        <v>0</v>
      </c>
      <c r="AK56" s="66">
        <f>B56*F56*H56*'Electric AC'!$BE$1</f>
        <v>92478.582954545447</v>
      </c>
      <c r="AL56" s="67">
        <f>B56*G56*H56*'Electric AC'!$BE$33</f>
        <v>0</v>
      </c>
      <c r="AM56" s="67">
        <f t="shared" si="20"/>
        <v>8.6956521739130432E-2</v>
      </c>
      <c r="AN56" s="67" t="e">
        <f t="shared" si="20"/>
        <v>#DIV/0!</v>
      </c>
      <c r="AO56" s="82"/>
      <c r="AP56" s="82"/>
      <c r="AQ56" s="82"/>
    </row>
    <row r="57" spans="1:43" x14ac:dyDescent="0.25">
      <c r="A57" s="145" t="s">
        <v>894</v>
      </c>
      <c r="B57" s="62">
        <v>700</v>
      </c>
      <c r="C57" s="62" t="s">
        <v>24</v>
      </c>
      <c r="D57" s="62" t="s">
        <v>39</v>
      </c>
      <c r="E57" s="63">
        <v>67.52</v>
      </c>
      <c r="F57" s="62">
        <v>152</v>
      </c>
      <c r="G57" s="62">
        <v>0</v>
      </c>
      <c r="H57" s="62">
        <v>15</v>
      </c>
      <c r="I57" s="63">
        <v>18</v>
      </c>
      <c r="J57" s="63"/>
      <c r="K57" s="63">
        <v>0</v>
      </c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127.92448077293795</v>
      </c>
      <c r="M57" s="66">
        <f>IF(D57="Annual",VLOOKUP(H57,'NG AC'!$E$4:$I$43,4)*ESGroc!G57,IF(D57="Winter",VLOOKUP(ESGroc!H57,'NG AC'!$E$3:$I$43,5)*ESGroc!G57,IF(D57="NA",0,0)))</f>
        <v>0</v>
      </c>
      <c r="N57" s="67">
        <f t="shared" si="0"/>
        <v>67.52</v>
      </c>
      <c r="O57" s="67">
        <f t="shared" si="1"/>
        <v>0</v>
      </c>
      <c r="P57" s="67">
        <f t="shared" si="2"/>
        <v>18</v>
      </c>
      <c r="Q57" s="67">
        <f t="shared" si="3"/>
        <v>0</v>
      </c>
      <c r="R57" s="68">
        <f>(L57+M57+(PV('NG AC'!$B$1,ESGroc!H57,ESGroc!K57)*-1)+ESGroc!J57)/ESGroc!E57</f>
        <v>1.8946161251916167</v>
      </c>
      <c r="S57" s="68">
        <f t="shared" si="4"/>
        <v>6.4608323622695929</v>
      </c>
      <c r="T57" s="69">
        <f t="shared" si="5"/>
        <v>106400</v>
      </c>
      <c r="U57" s="68">
        <f t="shared" si="6"/>
        <v>0</v>
      </c>
      <c r="V57" s="68">
        <f t="shared" si="7"/>
        <v>89547.136541056563</v>
      </c>
      <c r="W57" s="68">
        <f t="shared" si="8"/>
        <v>0</v>
      </c>
      <c r="X57" s="67">
        <f t="shared" si="9"/>
        <v>47264</v>
      </c>
      <c r="Y57" s="67">
        <f t="shared" si="10"/>
        <v>0</v>
      </c>
      <c r="Z57" s="67">
        <f t="shared" si="11"/>
        <v>12600</v>
      </c>
      <c r="AA57" s="67">
        <f t="shared" si="12"/>
        <v>0</v>
      </c>
      <c r="AB57" s="63">
        <v>0</v>
      </c>
      <c r="AC57" s="67">
        <f t="shared" si="13"/>
        <v>0</v>
      </c>
      <c r="AD57" s="67">
        <f t="shared" si="14"/>
        <v>0</v>
      </c>
      <c r="AE57" s="67">
        <f t="shared" si="15"/>
        <v>0</v>
      </c>
      <c r="AF57" s="67">
        <f t="shared" si="16"/>
        <v>0</v>
      </c>
      <c r="AG57" s="67">
        <f t="shared" si="17"/>
        <v>0</v>
      </c>
      <c r="AH57" s="66">
        <f>-PV('NG AC'!$B$1,ESGroc!H57,ESGroc!K57)*ESGroc!B57</f>
        <v>0</v>
      </c>
      <c r="AI57" s="67">
        <f t="shared" si="18"/>
        <v>0</v>
      </c>
      <c r="AJ57" s="67">
        <f t="shared" si="19"/>
        <v>0</v>
      </c>
      <c r="AK57" s="66">
        <f>B57*F57*H57*'Electric AC'!$BE$1</f>
        <v>122232.5618181818</v>
      </c>
      <c r="AL57" s="67">
        <f>B57*G57*H57*'Electric AC'!$BE$33</f>
        <v>0</v>
      </c>
      <c r="AM57" s="67">
        <f t="shared" si="20"/>
        <v>0.11842105263157894</v>
      </c>
      <c r="AN57" s="67" t="e">
        <f t="shared" si="20"/>
        <v>#DIV/0!</v>
      </c>
      <c r="AO57" s="82"/>
      <c r="AP57" s="82"/>
      <c r="AQ57" s="82"/>
    </row>
    <row r="58" spans="1:43" x14ac:dyDescent="0.25">
      <c r="A58" s="145" t="s">
        <v>895</v>
      </c>
      <c r="B58" s="62">
        <v>700</v>
      </c>
      <c r="C58" s="62" t="s">
        <v>24</v>
      </c>
      <c r="D58" s="62" t="s">
        <v>39</v>
      </c>
      <c r="E58" s="63">
        <v>99.15</v>
      </c>
      <c r="F58" s="62">
        <v>245</v>
      </c>
      <c r="G58" s="62">
        <v>0</v>
      </c>
      <c r="H58" s="62">
        <v>15</v>
      </c>
      <c r="I58" s="63">
        <v>18</v>
      </c>
      <c r="J58" s="63"/>
      <c r="K58" s="63">
        <v>0</v>
      </c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206.19406440374865</v>
      </c>
      <c r="M58" s="66">
        <f>IF(D58="Annual",VLOOKUP(H58,'NG AC'!$E$4:$I$43,4)*ESGroc!G58,IF(D58="Winter",VLOOKUP(ESGroc!H58,'NG AC'!$E$3:$I$43,5)*ESGroc!G58,IF(D58="NA",0,0)))</f>
        <v>0</v>
      </c>
      <c r="N58" s="67">
        <f t="shared" si="0"/>
        <v>99.15</v>
      </c>
      <c r="O58" s="67">
        <f t="shared" si="1"/>
        <v>0</v>
      </c>
      <c r="P58" s="67">
        <f t="shared" si="2"/>
        <v>18</v>
      </c>
      <c r="Q58" s="67">
        <f t="shared" si="3"/>
        <v>0</v>
      </c>
      <c r="R58" s="68">
        <f>(L58+M58+(PV('NG AC'!$B$1,ESGroc!H58,ESGroc!K58)*-1)+ESGroc!J58)/ESGroc!E58</f>
        <v>2.0796173918683674</v>
      </c>
      <c r="S58" s="68">
        <f t="shared" si="4"/>
        <v>10.413841636552961</v>
      </c>
      <c r="T58" s="69">
        <f t="shared" si="5"/>
        <v>171500</v>
      </c>
      <c r="U58" s="68">
        <f t="shared" si="6"/>
        <v>0</v>
      </c>
      <c r="V58" s="68">
        <f t="shared" si="7"/>
        <v>144335.84508262406</v>
      </c>
      <c r="W58" s="68">
        <f t="shared" si="8"/>
        <v>0</v>
      </c>
      <c r="X58" s="67">
        <f t="shared" si="9"/>
        <v>69405</v>
      </c>
      <c r="Y58" s="67">
        <f t="shared" si="10"/>
        <v>0</v>
      </c>
      <c r="Z58" s="67">
        <f t="shared" si="11"/>
        <v>12600</v>
      </c>
      <c r="AA58" s="67">
        <f t="shared" si="12"/>
        <v>0</v>
      </c>
      <c r="AB58" s="63">
        <v>0</v>
      </c>
      <c r="AC58" s="67">
        <f t="shared" si="13"/>
        <v>0</v>
      </c>
      <c r="AD58" s="67">
        <f t="shared" si="14"/>
        <v>0</v>
      </c>
      <c r="AE58" s="67">
        <f t="shared" si="15"/>
        <v>0</v>
      </c>
      <c r="AF58" s="67">
        <f t="shared" si="16"/>
        <v>0</v>
      </c>
      <c r="AG58" s="67">
        <f t="shared" si="17"/>
        <v>0</v>
      </c>
      <c r="AH58" s="66">
        <f>-PV('NG AC'!$B$1,ESGroc!H58,ESGroc!K58)*ESGroc!B58</f>
        <v>0</v>
      </c>
      <c r="AI58" s="67">
        <f t="shared" si="18"/>
        <v>0</v>
      </c>
      <c r="AJ58" s="67">
        <f t="shared" si="19"/>
        <v>0</v>
      </c>
      <c r="AK58" s="66">
        <f>B58*F58*H58*'Electric AC'!$BE$1</f>
        <v>197019.58977272725</v>
      </c>
      <c r="AL58" s="67">
        <f>B58*G58*H58*'Electric AC'!$BE$33</f>
        <v>0</v>
      </c>
      <c r="AM58" s="67">
        <f t="shared" si="20"/>
        <v>7.3469387755102047E-2</v>
      </c>
      <c r="AN58" s="67" t="e">
        <f t="shared" si="20"/>
        <v>#DIV/0!</v>
      </c>
      <c r="AO58" s="82"/>
      <c r="AP58" s="82"/>
      <c r="AQ58" s="82"/>
    </row>
    <row r="59" spans="1:43" x14ac:dyDescent="0.25">
      <c r="A59" s="145"/>
      <c r="B59" s="62"/>
      <c r="C59" s="62" t="s">
        <v>25</v>
      </c>
      <c r="D59" s="62" t="s">
        <v>39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AC'!$E$4:$I$43,4)*ESGroc!G59,IF(D59="Winter",VLOOKUP(ESGroc!H59,'NG AC'!$E$3:$I$43,5)*ESGroc!G59,IF(D59="NA",0,0)))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AC'!$B$1,ESGroc!H59,ESGroc!K59)*-1)+ESGroc!J59)/ESGroc!E59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AC'!$B$1,ESGroc!H59,ESGroc!K59)*ESGroc!B59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82"/>
      <c r="AP59" s="82"/>
      <c r="AQ59" s="82"/>
    </row>
    <row r="60" spans="1:43" x14ac:dyDescent="0.25">
      <c r="A60" s="145"/>
      <c r="B60" s="62"/>
      <c r="C60" s="62" t="s">
        <v>25</v>
      </c>
      <c r="D60" s="62" t="s">
        <v>39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AC'!$E$4:$I$43,4)*ESGroc!G60,IF(D60="Winter",VLOOKUP(ESGroc!H60,'NG AC'!$E$3:$I$43,5)*ESGroc!G60,IF(D60="NA",0,0)))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AC'!$B$1,ESGroc!H60,ESGroc!K60)*-1)+ESGroc!J60)/ESGroc!E60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AC'!$B$1,ESGroc!H60,ESGroc!K60)*ESGroc!B60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82"/>
      <c r="AP60" s="82"/>
      <c r="AQ60" s="82"/>
    </row>
    <row r="61" spans="1:43" x14ac:dyDescent="0.25">
      <c r="A61" s="145"/>
      <c r="B61" s="62"/>
      <c r="C61" s="62" t="s">
        <v>25</v>
      </c>
      <c r="D61" s="62" t="s">
        <v>39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AC'!$E$4:$I$43,4)*ESGroc!G61,IF(D61="Winter",VLOOKUP(ESGroc!H61,'NG AC'!$E$3:$I$43,5)*ESGroc!G61,IF(D61="NA",0,0)))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AC'!$B$1,ESGroc!H61,ESGroc!K61)*-1)+ESGroc!J61)/ESGroc!E61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AC'!$B$1,ESGroc!H61,ESGroc!K61)*ESGroc!B61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82"/>
      <c r="AP61" s="82"/>
      <c r="AQ61" s="82"/>
    </row>
    <row r="62" spans="1:43" x14ac:dyDescent="0.25">
      <c r="A62" s="145"/>
      <c r="B62" s="62"/>
      <c r="C62" s="62" t="s">
        <v>25</v>
      </c>
      <c r="D62" s="62" t="s">
        <v>39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AC'!$E$4:$I$43,4)*ESGroc!G62,IF(D62="Winter",VLOOKUP(ESGroc!H62,'NG AC'!$E$3:$I$43,5)*ESGroc!G62,IF(D62="NA",0,0)))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AC'!$B$1,ESGroc!H62,ESGroc!K62)*-1)+ESGroc!J62)/ESGroc!E62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AC'!$B$1,ESGroc!H62,ESGroc!K62)*ESGroc!B62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82"/>
      <c r="AP62" s="82"/>
      <c r="AQ62" s="82"/>
    </row>
    <row r="63" spans="1:43" x14ac:dyDescent="0.25">
      <c r="A63" s="145"/>
      <c r="B63" s="62"/>
      <c r="C63" s="62" t="s">
        <v>25</v>
      </c>
      <c r="D63" s="62" t="s">
        <v>39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AC'!$E$4:$I$43,4)*ESGroc!G63,IF(D63="Winter",VLOOKUP(ESGroc!H63,'NG AC'!$E$3:$I$43,5)*ESGroc!G63,IF(D63="NA",0,0)))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AC'!$B$1,ESGroc!H63,ESGroc!K63)*-1)+ESGroc!J63)/ESGroc!E63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AC'!$B$1,ESGroc!H63,ESGroc!K63)*ESGroc!B63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82"/>
      <c r="AP63" s="82"/>
      <c r="AQ63" s="82"/>
    </row>
    <row r="64" spans="1:43" x14ac:dyDescent="0.25">
      <c r="A64" s="145"/>
      <c r="B64" s="62"/>
      <c r="C64" s="62" t="s">
        <v>25</v>
      </c>
      <c r="D64" s="62" t="s">
        <v>39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AC'!$E$4:$I$43,4)*ESGroc!G64,IF(D64="Winter",VLOOKUP(ESGroc!H64,'NG AC'!$E$3:$I$43,5)*ESGroc!G64,IF(D64="NA",0,0)))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AC'!$B$1,ESGroc!H64,ESGroc!K64)*-1)+ESGroc!J64)/ESGroc!E64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AC'!$B$1,ESGroc!H64,ESGroc!K64)*ESGroc!B64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82"/>
      <c r="AP64" s="82"/>
      <c r="AQ64" s="82"/>
    </row>
    <row r="65" spans="1:43" x14ac:dyDescent="0.25">
      <c r="A65" s="145"/>
      <c r="B65" s="62"/>
      <c r="C65" s="62" t="s">
        <v>25</v>
      </c>
      <c r="D65" s="62" t="s">
        <v>39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AC'!$E$4:$I$43,4)*ESGroc!G65,IF(D65="Winter",VLOOKUP(ESGroc!H65,'NG AC'!$E$3:$I$43,5)*ESGroc!G65,IF(D65="NA",0,0)))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AC'!$B$1,ESGroc!H65,ESGroc!K65)*-1)+ESGroc!J65)/ESGroc!E65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AC'!$B$1,ESGroc!H65,ESGroc!K65)*ESGroc!B65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82"/>
      <c r="AP65" s="82"/>
      <c r="AQ65" s="82"/>
    </row>
    <row r="66" spans="1:43" x14ac:dyDescent="0.25">
      <c r="A66" s="145"/>
      <c r="B66" s="62"/>
      <c r="C66" s="62" t="s">
        <v>25</v>
      </c>
      <c r="D66" s="62" t="s">
        <v>39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AC'!$E$4:$I$43,4)*ESGroc!G66,IF(D66="Winter",VLOOKUP(ESGroc!H66,'NG AC'!$E$3:$I$43,5)*ESGroc!G66,IF(D66="NA",0,0)))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AC'!$B$1,ESGroc!H66,ESGroc!K66)*-1)+ESGroc!J66)/ESGroc!E66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AC'!$B$1,ESGroc!H66,ESGroc!K66)*ESGroc!B66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82"/>
      <c r="AP66" s="82"/>
      <c r="AQ66" s="82"/>
    </row>
    <row r="67" spans="1:43" x14ac:dyDescent="0.25">
      <c r="A67" s="145"/>
      <c r="B67" s="62"/>
      <c r="C67" s="62" t="s">
        <v>25</v>
      </c>
      <c r="D67" s="62" t="s">
        <v>39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AC'!$E$4:$I$43,4)*ESGroc!G67,IF(D67="Winter",VLOOKUP(ESGroc!H67,'NG AC'!$E$3:$I$43,5)*ESGroc!G67,IF(D67="NA",0,0)))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AC'!$B$1,ESGroc!H67,ESGroc!K67)*-1)+ESGroc!J67)/ESGroc!E67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AC'!$B$1,ESGroc!H67,ESGroc!K67)*ESGroc!B67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82"/>
      <c r="AP67" s="82"/>
      <c r="AQ67" s="82"/>
    </row>
    <row r="68" spans="1:43" x14ac:dyDescent="0.25">
      <c r="A68" s="145"/>
      <c r="B68" s="62"/>
      <c r="C68" s="62" t="s">
        <v>25</v>
      </c>
      <c r="D68" s="62" t="s">
        <v>39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AC'!$E$4:$I$43,4)*ESGroc!G68,IF(D68="Winter",VLOOKUP(ESGroc!H68,'NG AC'!$E$3:$I$43,5)*ESGroc!G68,IF(D68="NA",0,0)))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AC'!$B$1,ESGroc!H68,ESGroc!K68)*-1)+ESGroc!J68)/ESGroc!E68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AC'!$B$1,ESGroc!H68,ESGroc!K68)*ESGroc!B68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82"/>
      <c r="AP68" s="82"/>
      <c r="AQ68" s="82"/>
    </row>
    <row r="69" spans="1:43" x14ac:dyDescent="0.25">
      <c r="A69" s="145"/>
      <c r="B69" s="62"/>
      <c r="C69" s="62" t="s">
        <v>25</v>
      </c>
      <c r="D69" s="62" t="s">
        <v>39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AC'!$E$4:$I$43,4)*ESGroc!G69,IF(D69="Winter",VLOOKUP(ESGroc!H69,'NG AC'!$E$3:$I$43,5)*ESGroc!G69,IF(D69="NA",0,0)))</f>
        <v>0</v>
      </c>
      <c r="N69" s="67" t="e">
        <f t="shared" ref="N69:N102" si="21">(L69/(L69+M69))*E69</f>
        <v>#DIV/0!</v>
      </c>
      <c r="O69" s="67" t="e">
        <f t="shared" ref="O69:O102" si="22">E69-N69</f>
        <v>#DIV/0!</v>
      </c>
      <c r="P69" s="67" t="e">
        <f t="shared" ref="P69:P102" si="23">(L69/(L69+M69))*I69</f>
        <v>#DIV/0!</v>
      </c>
      <c r="Q69" s="67" t="e">
        <f t="shared" ref="Q69:Q102" si="24">I69-P69</f>
        <v>#DIV/0!</v>
      </c>
      <c r="R69" s="68" t="e">
        <f>(L69+M69+(PV('NG AC'!$B$1,ESGroc!H69,ESGroc!K69)*-1)+ESGroc!J69)/ESGroc!E69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v>0</v>
      </c>
      <c r="AC69" s="67" t="e">
        <f t="shared" ref="AC69:AC102" si="34">AB69*(L69/(L69+M69))</f>
        <v>#DIV/0!</v>
      </c>
      <c r="AD69" s="67" t="e">
        <f t="shared" ref="AD69:AD102" si="35">AB69-AC69</f>
        <v>#DIV/0!</v>
      </c>
      <c r="AE69" s="67">
        <f t="shared" ref="AE69:AE102" si="36">J69*B69</f>
        <v>0</v>
      </c>
      <c r="AF69" s="67" t="e">
        <f t="shared" ref="AF69:AF102" si="37">AE69*(L69/(L69+M69))</f>
        <v>#DIV/0!</v>
      </c>
      <c r="AG69" s="67" t="e">
        <f t="shared" ref="AG69:AG102" si="38">AE69-AF69</f>
        <v>#DIV/0!</v>
      </c>
      <c r="AH69" s="66">
        <f>-PV('NG AC'!$B$1,ESGroc!H69,ESGroc!K69)*ESGroc!B69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82"/>
      <c r="AP69" s="82"/>
      <c r="AQ69" s="82"/>
    </row>
    <row r="70" spans="1:43" x14ac:dyDescent="0.25">
      <c r="A70" s="145"/>
      <c r="B70" s="62"/>
      <c r="C70" s="62" t="s">
        <v>25</v>
      </c>
      <c r="D70" s="62" t="s">
        <v>39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AC'!$E$4:$I$43,4)*ESGroc!G70,IF(D70="Winter",VLOOKUP(ESGroc!H70,'NG AC'!$E$3:$I$43,5)*ESGroc!G70,IF(D70="NA",0,0)))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AC'!$B$1,ESGroc!H70,ESGroc!K70)*-1)+ESGroc!J70)/ESGroc!E70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4"/>
        <v>#DIV/0!</v>
      </c>
      <c r="AD70" s="67" t="e">
        <f t="shared" si="35"/>
        <v>#DIV/0!</v>
      </c>
      <c r="AE70" s="67">
        <f t="shared" si="36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AC'!$B$1,ESGroc!H70,ESGroc!K70)*ESGroc!B70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82"/>
      <c r="AP70" s="82"/>
      <c r="AQ70" s="82"/>
    </row>
    <row r="71" spans="1:43" x14ac:dyDescent="0.25">
      <c r="A71" s="145"/>
      <c r="B71" s="62"/>
      <c r="C71" s="62" t="s">
        <v>25</v>
      </c>
      <c r="D71" s="62" t="s">
        <v>39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AC'!$E$4:$I$43,4)*ESGroc!G71,IF(D71="Winter",VLOOKUP(ESGroc!H71,'NG AC'!$E$3:$I$43,5)*ESGroc!G71,IF(D71="NA",0,0)))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AC'!$B$1,ESGroc!H71,ESGroc!K71)*-1)+ESGroc!J71)/ESGroc!E71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4"/>
        <v>#DIV/0!</v>
      </c>
      <c r="AD71" s="67" t="e">
        <f t="shared" si="35"/>
        <v>#DIV/0!</v>
      </c>
      <c r="AE71" s="67">
        <f t="shared" si="36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AC'!$B$1,ESGroc!H71,ESGroc!K71)*ESGroc!B71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82"/>
      <c r="AP71" s="82"/>
      <c r="AQ71" s="82"/>
    </row>
    <row r="72" spans="1:43" x14ac:dyDescent="0.25">
      <c r="A72" s="145"/>
      <c r="B72" s="62"/>
      <c r="C72" s="62" t="s">
        <v>25</v>
      </c>
      <c r="D72" s="62" t="s">
        <v>39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AC'!$E$4:$I$43,4)*ESGroc!G72,IF(D72="Winter",VLOOKUP(ESGroc!H72,'NG AC'!$E$3:$I$43,5)*ESGroc!G72,IF(D72="NA",0,0)))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AC'!$B$1,ESGroc!H72,ESGroc!K72)*-1)+ESGroc!J72)/ESGroc!E72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4"/>
        <v>#DIV/0!</v>
      </c>
      <c r="AD72" s="67" t="e">
        <f t="shared" si="35"/>
        <v>#DIV/0!</v>
      </c>
      <c r="AE72" s="67">
        <f t="shared" si="36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AC'!$B$1,ESGroc!H72,ESGroc!K72)*ESGroc!B72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82"/>
      <c r="AP72" s="82"/>
      <c r="AQ72" s="82"/>
    </row>
    <row r="73" spans="1:43" x14ac:dyDescent="0.25">
      <c r="A73" s="145"/>
      <c r="B73" s="62"/>
      <c r="C73" s="62" t="s">
        <v>25</v>
      </c>
      <c r="D73" s="62" t="s">
        <v>39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AC'!$E$4:$I$43,4)*ESGroc!G73,IF(D73="Winter",VLOOKUP(ESGroc!H73,'NG AC'!$E$3:$I$43,5)*ESGroc!G73,IF(D73="NA",0,0)))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AC'!$B$1,ESGroc!H73,ESGroc!K73)*-1)+ESGroc!J73)/ESGroc!E73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4"/>
        <v>#DIV/0!</v>
      </c>
      <c r="AD73" s="67" t="e">
        <f t="shared" si="35"/>
        <v>#DIV/0!</v>
      </c>
      <c r="AE73" s="67">
        <f t="shared" si="36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AC'!$B$1,ESGroc!H73,ESGroc!K73)*ESGroc!B73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82"/>
      <c r="AP73" s="82"/>
      <c r="AQ73" s="82"/>
    </row>
    <row r="74" spans="1:43" x14ac:dyDescent="0.25">
      <c r="A74" s="145"/>
      <c r="B74" s="62"/>
      <c r="C74" s="62" t="s">
        <v>25</v>
      </c>
      <c r="D74" s="62" t="s">
        <v>39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AC'!$E$4:$I$43,4)*ESGroc!G74,IF(D74="Winter",VLOOKUP(ESGroc!H74,'NG AC'!$E$3:$I$43,5)*ESGroc!G74,IF(D74="NA",0,0)))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AC'!$B$1,ESGroc!H74,ESGroc!K74)*-1)+ESGroc!J74)/ESGroc!E74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4"/>
        <v>#DIV/0!</v>
      </c>
      <c r="AD74" s="67" t="e">
        <f t="shared" si="35"/>
        <v>#DIV/0!</v>
      </c>
      <c r="AE74" s="67">
        <f t="shared" si="36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AC'!$B$1,ESGroc!H74,ESGroc!K74)*ESGroc!B74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82"/>
      <c r="AP74" s="82"/>
      <c r="AQ74" s="82"/>
    </row>
    <row r="75" spans="1:43" x14ac:dyDescent="0.25">
      <c r="A75" s="145"/>
      <c r="B75" s="62"/>
      <c r="C75" s="62" t="s">
        <v>25</v>
      </c>
      <c r="D75" s="62" t="s">
        <v>39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AC'!$E$4:$I$43,4)*ESGroc!G75,IF(D75="Winter",VLOOKUP(ESGroc!H75,'NG AC'!$E$3:$I$43,5)*ESGroc!G75,IF(D75="NA",0,0)))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AC'!$B$1,ESGroc!H75,ESGroc!K75)*-1)+ESGroc!J75)/ESGroc!E75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4"/>
        <v>#DIV/0!</v>
      </c>
      <c r="AD75" s="67" t="e">
        <f t="shared" si="35"/>
        <v>#DIV/0!</v>
      </c>
      <c r="AE75" s="67">
        <f t="shared" si="36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AC'!$B$1,ESGroc!H75,ESGroc!K75)*ESGroc!B75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82"/>
      <c r="AP75" s="82"/>
      <c r="AQ75" s="82"/>
    </row>
    <row r="76" spans="1:43" x14ac:dyDescent="0.25">
      <c r="A76" s="145"/>
      <c r="B76" s="62"/>
      <c r="C76" s="62" t="s">
        <v>25</v>
      </c>
      <c r="D76" s="62" t="s">
        <v>39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AC'!$E$4:$I$43,4)*ESGroc!G76,IF(D76="Winter",VLOOKUP(ESGroc!H76,'NG AC'!$E$3:$I$43,5)*ESGroc!G76,IF(D76="NA",0,0)))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AC'!$B$1,ESGroc!H76,ESGroc!K76)*-1)+ESGroc!J76)/ESGroc!E76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4"/>
        <v>#DIV/0!</v>
      </c>
      <c r="AD76" s="67" t="e">
        <f t="shared" si="35"/>
        <v>#DIV/0!</v>
      </c>
      <c r="AE76" s="67">
        <f t="shared" si="36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AC'!$B$1,ESGroc!H76,ESGroc!K76)*ESGroc!B76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82"/>
      <c r="AP76" s="82"/>
      <c r="AQ76" s="82"/>
    </row>
    <row r="77" spans="1:43" x14ac:dyDescent="0.25">
      <c r="A77" s="145"/>
      <c r="B77" s="62"/>
      <c r="C77" s="62" t="s">
        <v>25</v>
      </c>
      <c r="D77" s="62" t="s">
        <v>39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AC'!$E$4:$I$43,4)*ESGroc!G77,IF(D77="Winter",VLOOKUP(ESGroc!H77,'NG AC'!$E$3:$I$43,5)*ESGroc!G77,IF(D77="NA",0,0)))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AC'!$B$1,ESGroc!H77,ESGroc!K77)*-1)+ESGroc!J77)/ESGroc!E77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4"/>
        <v>#DIV/0!</v>
      </c>
      <c r="AD77" s="67" t="e">
        <f t="shared" si="35"/>
        <v>#DIV/0!</v>
      </c>
      <c r="AE77" s="67">
        <f t="shared" si="36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AC'!$B$1,ESGroc!H77,ESGroc!K77)*ESGroc!B77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82"/>
      <c r="AP77" s="82"/>
      <c r="AQ77" s="82"/>
    </row>
    <row r="78" spans="1:43" x14ac:dyDescent="0.25">
      <c r="A78" s="145"/>
      <c r="B78" s="62"/>
      <c r="C78" s="62" t="s">
        <v>25</v>
      </c>
      <c r="D78" s="62" t="s">
        <v>39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AC'!$E$4:$I$43,4)*ESGroc!G78,IF(D78="Winter",VLOOKUP(ESGroc!H78,'NG AC'!$E$3:$I$43,5)*ESGroc!G78,IF(D78="NA",0,0)))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AC'!$B$1,ESGroc!H78,ESGroc!K78)*-1)+ESGroc!J78)/ESGroc!E78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4"/>
        <v>#DIV/0!</v>
      </c>
      <c r="AD78" s="67" t="e">
        <f t="shared" si="35"/>
        <v>#DIV/0!</v>
      </c>
      <c r="AE78" s="67">
        <f t="shared" si="36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AC'!$B$1,ESGroc!H78,ESGroc!K78)*ESGroc!B78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82"/>
      <c r="AP78" s="82"/>
      <c r="AQ78" s="82"/>
    </row>
    <row r="79" spans="1:43" x14ac:dyDescent="0.25">
      <c r="A79" s="145"/>
      <c r="B79" s="62"/>
      <c r="C79" s="62" t="s">
        <v>25</v>
      </c>
      <c r="D79" s="62" t="s">
        <v>39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AC'!$E$4:$I$43,4)*ESGroc!G79,IF(D79="Winter",VLOOKUP(ESGroc!H79,'NG AC'!$E$3:$I$43,5)*ESGroc!G79,IF(D79="NA",0,0)))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AC'!$B$1,ESGroc!H79,ESGroc!K79)*-1)+ESGroc!J79)/ESGroc!E79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4"/>
        <v>#DIV/0!</v>
      </c>
      <c r="AD79" s="67" t="e">
        <f t="shared" si="35"/>
        <v>#DIV/0!</v>
      </c>
      <c r="AE79" s="67">
        <f t="shared" si="36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AC'!$B$1,ESGroc!H79,ESGroc!K79)*ESGroc!B79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82"/>
      <c r="AP79" s="82"/>
      <c r="AQ79" s="82"/>
    </row>
    <row r="80" spans="1:43" x14ac:dyDescent="0.25">
      <c r="A80" s="145"/>
      <c r="B80" s="62"/>
      <c r="C80" s="62" t="s">
        <v>25</v>
      </c>
      <c r="D80" s="62" t="s">
        <v>39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AC'!$E$4:$I$43,4)*ESGroc!G80,IF(D80="Winter",VLOOKUP(ESGroc!H80,'NG AC'!$E$3:$I$43,5)*ESGroc!G80,IF(D80="NA",0,0)))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AC'!$B$1,ESGroc!H80,ESGroc!K80)*-1)+ESGroc!J80)/ESGroc!E80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4"/>
        <v>#DIV/0!</v>
      </c>
      <c r="AD80" s="67" t="e">
        <f t="shared" si="35"/>
        <v>#DIV/0!</v>
      </c>
      <c r="AE80" s="67">
        <f t="shared" si="36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AC'!$B$1,ESGroc!H80,ESGroc!K80)*ESGroc!B80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AC'!$E$4:$I$43,4)*ESGroc!G81,IF(D81="Winter",VLOOKUP(ESGroc!H81,'NG AC'!$E$3:$I$43,5)*ESGroc!G81,IF(D81="NA",0,0)))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AC'!$B$1,ESGroc!H81,ESGroc!K81)*-1)+ESGroc!J81)/ESGroc!E81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4"/>
        <v>#DIV/0!</v>
      </c>
      <c r="AD81" s="67" t="e">
        <f t="shared" si="35"/>
        <v>#DIV/0!</v>
      </c>
      <c r="AE81" s="67">
        <f t="shared" si="36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AC'!$B$1,ESGroc!H81,ESGroc!K81)*ESGroc!B81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AC'!$E$4:$I$43,4)*ESGroc!G82,IF(D82="Winter",VLOOKUP(ESGroc!H82,'NG AC'!$E$3:$I$43,5)*ESGroc!G82,IF(D82="NA",0,0)))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AC'!$B$1,ESGroc!H82,ESGroc!K82)*-1)+ESGroc!J82)/ESGroc!E82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4"/>
        <v>#DIV/0!</v>
      </c>
      <c r="AD82" s="67" t="e">
        <f t="shared" si="35"/>
        <v>#DIV/0!</v>
      </c>
      <c r="AE82" s="67">
        <f t="shared" si="36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AC'!$B$1,ESGroc!H82,ESGroc!K82)*ESGroc!B82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AC'!$E$4:$I$43,4)*ESGroc!G83,IF(D83="Winter",VLOOKUP(ESGroc!H83,'NG AC'!$E$3:$I$43,5)*ESGroc!G83,IF(D83="NA",0,0)))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AC'!$B$1,ESGroc!H83,ESGroc!K83)*-1)+ESGroc!J83)/ESGroc!E83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4"/>
        <v>#DIV/0!</v>
      </c>
      <c r="AD83" s="67" t="e">
        <f t="shared" si="35"/>
        <v>#DIV/0!</v>
      </c>
      <c r="AE83" s="67">
        <f t="shared" si="36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AC'!$B$1,ESGroc!H83,ESGroc!K83)*ESGroc!B83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AC'!$E$4:$I$43,4)*ESGroc!G84,IF(D84="Winter",VLOOKUP(ESGroc!H84,'NG AC'!$E$3:$I$43,5)*ESGroc!G84,IF(D84="NA",0,0)))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AC'!$B$1,ESGroc!H84,ESGroc!K84)*-1)+ESGroc!J84)/ESGroc!E84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4"/>
        <v>#DIV/0!</v>
      </c>
      <c r="AD84" s="67" t="e">
        <f t="shared" si="35"/>
        <v>#DIV/0!</v>
      </c>
      <c r="AE84" s="67">
        <f t="shared" si="36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AC'!$B$1,ESGroc!H84,ESGroc!K84)*ESGroc!B84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AC'!$E$4:$I$43,4)*ESGroc!G85,IF(D85="Winter",VLOOKUP(ESGroc!H85,'NG AC'!$E$3:$I$43,5)*ESGroc!G85,IF(D85="NA",0,0)))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AC'!$B$1,ESGroc!H85,ESGroc!K85)*-1)+ESGroc!J85)/ESGroc!E85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4"/>
        <v>#DIV/0!</v>
      </c>
      <c r="AD85" s="67" t="e">
        <f t="shared" si="35"/>
        <v>#DIV/0!</v>
      </c>
      <c r="AE85" s="67">
        <f t="shared" si="36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AC'!$B$1,ESGroc!H85,ESGroc!K85)*ESGroc!B85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AC'!$E$4:$I$43,4)*ESGroc!G86,IF(D86="Winter",VLOOKUP(ESGroc!H86,'NG AC'!$E$3:$I$43,5)*ESGroc!G86,IF(D86="NA",0,0)))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AC'!$B$1,ESGroc!H86,ESGroc!K86)*-1)+ESGroc!J86)/ESGroc!E86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4"/>
        <v>#DIV/0!</v>
      </c>
      <c r="AD86" s="67" t="e">
        <f t="shared" si="35"/>
        <v>#DIV/0!</v>
      </c>
      <c r="AE86" s="67">
        <f t="shared" si="36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AC'!$B$1,ESGroc!H86,ESGroc!K86)*ESGroc!B86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AC'!$E$4:$I$43,4)*ESGroc!G87,IF(D87="Winter",VLOOKUP(ESGroc!H87,'NG AC'!$E$3:$I$43,5)*ESGroc!G87,IF(D87="NA",0,0)))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AC'!$B$1,ESGroc!H87,ESGroc!K87)*-1)+ESGroc!J87)/ESGroc!E87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4"/>
        <v>#DIV/0!</v>
      </c>
      <c r="AD87" s="67" t="e">
        <f t="shared" si="35"/>
        <v>#DIV/0!</v>
      </c>
      <c r="AE87" s="67">
        <f t="shared" si="36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AC'!$B$1,ESGroc!H87,ESGroc!K87)*ESGroc!B87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AC'!$E$4:$I$43,4)*ESGroc!G88,IF(D88="Winter",VLOOKUP(ESGroc!H88,'NG AC'!$E$3:$I$43,5)*ESGroc!G88,IF(D88="NA",0,0)))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AC'!$B$1,ESGroc!H88,ESGroc!K88)*-1)+ESGroc!J88)/ESGroc!E88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4"/>
        <v>#DIV/0!</v>
      </c>
      <c r="AD88" s="67" t="e">
        <f t="shared" si="35"/>
        <v>#DIV/0!</v>
      </c>
      <c r="AE88" s="67">
        <f t="shared" si="36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AC'!$B$1,ESGroc!H88,ESGroc!K88)*ESGroc!B88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AC'!$E$4:$I$43,4)*ESGroc!G89,IF(D89="Winter",VLOOKUP(ESGroc!H89,'NG AC'!$E$3:$I$43,5)*ESGroc!G89,IF(D89="NA",0,0)))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AC'!$B$1,ESGroc!H89,ESGroc!K89)*-1)+ESGroc!J89)/ESGroc!E89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4"/>
        <v>#DIV/0!</v>
      </c>
      <c r="AD89" s="67" t="e">
        <f t="shared" si="35"/>
        <v>#DIV/0!</v>
      </c>
      <c r="AE89" s="67">
        <f t="shared" si="36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AC'!$B$1,ESGroc!H89,ESGroc!K89)*ESGroc!B89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AC'!$E$4:$I$43,4)*ESGroc!G90,IF(D90="Winter",VLOOKUP(ESGroc!H90,'NG AC'!$E$3:$I$43,5)*ESGroc!G90,IF(D90="NA",0,0)))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AC'!$B$1,ESGroc!H90,ESGroc!K90)*-1)+ESGroc!J90)/ESGroc!E90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4"/>
        <v>#DIV/0!</v>
      </c>
      <c r="AD90" s="67" t="e">
        <f t="shared" si="35"/>
        <v>#DIV/0!</v>
      </c>
      <c r="AE90" s="67">
        <f t="shared" si="36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AC'!$B$1,ESGroc!H90,ESGroc!K90)*ESGroc!B90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AC'!$E$4:$I$43,4)*ESGroc!G91,IF(D91="Winter",VLOOKUP(ESGroc!H91,'NG AC'!$E$3:$I$43,5)*ESGroc!G91,IF(D91="NA",0,0)))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AC'!$B$1,ESGroc!H91,ESGroc!K91)*-1)+ESGroc!J91)/ESGroc!E91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4"/>
        <v>#DIV/0!</v>
      </c>
      <c r="AD91" s="67" t="e">
        <f t="shared" si="35"/>
        <v>#DIV/0!</v>
      </c>
      <c r="AE91" s="67">
        <f t="shared" si="36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AC'!$B$1,ESGroc!H91,ESGroc!K91)*ESGroc!B91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AC'!$E$4:$I$43,4)*ESGroc!G92,IF(D92="Winter",VLOOKUP(ESGroc!H92,'NG AC'!$E$3:$I$43,5)*ESGroc!G92,IF(D92="NA",0,0)))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AC'!$B$1,ESGroc!H92,ESGroc!K92)*-1)+ESGroc!J92)/ESGroc!E92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4"/>
        <v>#DIV/0!</v>
      </c>
      <c r="AD92" s="67" t="e">
        <f t="shared" si="35"/>
        <v>#DIV/0!</v>
      </c>
      <c r="AE92" s="67">
        <f t="shared" si="36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AC'!$B$1,ESGroc!H92,ESGroc!K92)*ESGroc!B92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AC'!$E$4:$I$43,4)*ESGroc!G93,IF(D93="Winter",VLOOKUP(ESGroc!H93,'NG AC'!$E$3:$I$43,5)*ESGroc!G93,IF(D93="NA",0,0)))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AC'!$B$1,ESGroc!H93,ESGroc!K93)*-1)+ESGroc!J93)/ESGroc!E93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4"/>
        <v>#DIV/0!</v>
      </c>
      <c r="AD93" s="67" t="e">
        <f t="shared" si="35"/>
        <v>#DIV/0!</v>
      </c>
      <c r="AE93" s="67">
        <f t="shared" si="36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AC'!$B$1,ESGroc!H93,ESGroc!K93)*ESGroc!B93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AC'!$E$4:$I$43,4)*ESGroc!G94,IF(D94="Winter",VLOOKUP(ESGroc!H94,'NG AC'!$E$3:$I$43,5)*ESGroc!G94,IF(D94="NA",0,0)))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AC'!$B$1,ESGroc!H94,ESGroc!K94)*-1)+ESGroc!J94)/ESGroc!E94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4"/>
        <v>#DIV/0!</v>
      </c>
      <c r="AD94" s="67" t="e">
        <f t="shared" si="35"/>
        <v>#DIV/0!</v>
      </c>
      <c r="AE94" s="67">
        <f t="shared" si="36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AC'!$B$1,ESGroc!H94,ESGroc!K94)*ESGroc!B94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AC'!$E$4:$I$43,4)*ESGroc!G95,IF(D95="Winter",VLOOKUP(ESGroc!H95,'NG AC'!$E$3:$I$43,5)*ESGroc!G95,IF(D95="NA",0,0)))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AC'!$B$1,ESGroc!H95,ESGroc!K95)*-1)+ESGroc!J95)/ESGroc!E95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4"/>
        <v>#DIV/0!</v>
      </c>
      <c r="AD95" s="67" t="e">
        <f t="shared" si="35"/>
        <v>#DIV/0!</v>
      </c>
      <c r="AE95" s="67">
        <f t="shared" si="36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AC'!$B$1,ESGroc!H95,ESGroc!K95)*ESGroc!B95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AC'!$E$4:$I$43,4)*ESGroc!G96,IF(D96="Winter",VLOOKUP(ESGroc!H96,'NG AC'!$E$3:$I$43,5)*ESGroc!G96,IF(D96="NA",0,0)))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AC'!$B$1,ESGroc!H96,ESGroc!K96)*-1)+ESGroc!J96)/ESGroc!E96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4"/>
        <v>#DIV/0!</v>
      </c>
      <c r="AD96" s="67" t="e">
        <f t="shared" si="35"/>
        <v>#DIV/0!</v>
      </c>
      <c r="AE96" s="67">
        <f t="shared" si="36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AC'!$B$1,ESGroc!H96,ESGroc!K96)*ESGroc!B96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AC'!$E$4:$I$43,4)*ESGroc!G97,IF(D97="Winter",VLOOKUP(ESGroc!H97,'NG AC'!$E$3:$I$43,5)*ESGroc!G97,IF(D97="NA",0,0)))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AC'!$B$1,ESGroc!H97,ESGroc!K97)*-1)+ESGroc!J97)/ESGroc!E97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4"/>
        <v>#DIV/0!</v>
      </c>
      <c r="AD97" s="67" t="e">
        <f t="shared" si="35"/>
        <v>#DIV/0!</v>
      </c>
      <c r="AE97" s="67">
        <f t="shared" si="36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AC'!$B$1,ESGroc!H97,ESGroc!K97)*ESGroc!B97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AC'!$E$4:$I$43,4)*ESGroc!G98,IF(D98="Winter",VLOOKUP(ESGroc!H98,'NG AC'!$E$3:$I$43,5)*ESGroc!G98,IF(D98="NA",0,0)))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AC'!$B$1,ESGroc!H98,ESGroc!K98)*-1)+ESGroc!J98)/ESGroc!E98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4"/>
        <v>#DIV/0!</v>
      </c>
      <c r="AD98" s="67" t="e">
        <f t="shared" si="35"/>
        <v>#DIV/0!</v>
      </c>
      <c r="AE98" s="67">
        <f t="shared" si="36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AC'!$B$1,ESGroc!H98,ESGroc!K98)*ESGroc!B98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AC'!$E$4:$I$43,4)*ESGroc!G99,IF(D99="Winter",VLOOKUP(ESGroc!H99,'NG AC'!$E$3:$I$43,5)*ESGroc!G99,IF(D99="NA",0,0)))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AC'!$B$1,ESGroc!H99,ESGroc!K99)*-1)+ESGroc!J99)/ESGroc!E99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4"/>
        <v>#DIV/0!</v>
      </c>
      <c r="AD99" s="67" t="e">
        <f t="shared" si="35"/>
        <v>#DIV/0!</v>
      </c>
      <c r="AE99" s="67">
        <f t="shared" si="36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AC'!$B$1,ESGroc!H99,ESGroc!K99)*ESGroc!B99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AC'!$E$4:$I$43,4)*ESGroc!G100,IF(D100="Winter",VLOOKUP(ESGroc!H100,'NG AC'!$E$3:$I$43,5)*ESGroc!G100,IF(D100="NA",0,0)))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AC'!$B$1,ESGroc!H100,ESGroc!K100)*-1)+ESGroc!J100)/ESGroc!E100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4"/>
        <v>#DIV/0!</v>
      </c>
      <c r="AD100" s="67" t="e">
        <f t="shared" si="35"/>
        <v>#DIV/0!</v>
      </c>
      <c r="AE100" s="67">
        <f t="shared" si="36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AC'!$B$1,ESGroc!H100,ESGroc!K100)*ESGroc!B100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AC'!$E$4:$I$43,4)*ESGroc!G101,IF(D101="Winter",VLOOKUP(ESGroc!H101,'NG AC'!$E$3:$I$43,5)*ESGroc!G101,IF(D101="NA",0,0)))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AC'!$B$1,ESGroc!H101,ESGroc!K101)*-1)+ESGroc!J101)/ESGroc!E101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4"/>
        <v>#DIV/0!</v>
      </c>
      <c r="AD101" s="67" t="e">
        <f t="shared" si="35"/>
        <v>#DIV/0!</v>
      </c>
      <c r="AE101" s="67">
        <f t="shared" si="36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AC'!$B$1,ESGroc!H101,ESGroc!K101)*ESGroc!B101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AC'!$E$4:$I$43,4)*ESGroc!G102,IF(D102="Winter",VLOOKUP(ESGroc!H102,'NG AC'!$E$3:$I$43,5)*ESGroc!G102,IF(D102="NA",0,0)))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AC'!$B$1,ESGroc!H102,ESGroc!K102)*-1)+ESGroc!J102)/ESGroc!E102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4"/>
        <v>#DIV/0!</v>
      </c>
      <c r="AD102" s="67" t="e">
        <f t="shared" si="35"/>
        <v>#DIV/0!</v>
      </c>
      <c r="AE102" s="67">
        <f t="shared" si="36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AC'!$B$1,ESGroc!H102,ESGroc!K102)*ESGroc!B102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1818066</v>
      </c>
      <c r="U103" s="29">
        <f t="shared" ref="U103:AL103" si="42">SUMIF(U4:U102,"&lt;&gt;#DIV/0!")</f>
        <v>0</v>
      </c>
      <c r="V103" s="29">
        <f t="shared" si="42"/>
        <v>1548677.8798396706</v>
      </c>
      <c r="W103" s="29">
        <f t="shared" si="42"/>
        <v>0</v>
      </c>
      <c r="X103" s="29">
        <f t="shared" si="42"/>
        <v>1439663.0595000002</v>
      </c>
      <c r="Y103" s="29">
        <f t="shared" si="42"/>
        <v>0</v>
      </c>
      <c r="Z103" s="29">
        <f t="shared" si="42"/>
        <v>319192.19999999995</v>
      </c>
      <c r="AA103" s="29">
        <f t="shared" si="42"/>
        <v>0</v>
      </c>
      <c r="AB103" s="29">
        <f t="shared" si="42"/>
        <v>0</v>
      </c>
      <c r="AC103" s="29">
        <f t="shared" si="42"/>
        <v>0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2148276.4098186363</v>
      </c>
      <c r="AL103" s="29">
        <f t="shared" si="42"/>
        <v>0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F4" sqref="F4:F24"/>
    </sheetView>
  </sheetViews>
  <sheetFormatPr defaultRowHeight="15" x14ac:dyDescent="0.25"/>
  <cols>
    <col min="1" max="1" width="49.7109375" style="8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11" width="9.140625" style="81"/>
    <col min="12" max="12" width="10.28515625" style="81" customWidth="1"/>
    <col min="13" max="19" width="9.140625" style="81"/>
    <col min="20" max="20" width="10.140625" style="81" customWidth="1"/>
    <col min="21" max="21" width="9.5703125" style="81" bestFit="1" customWidth="1"/>
    <col min="22" max="22" width="10.5703125" style="81" bestFit="1" customWidth="1"/>
    <col min="23" max="23" width="9.5703125" style="81" customWidth="1"/>
    <col min="24" max="24" width="11.5703125" style="81" bestFit="1" customWidth="1"/>
    <col min="25" max="27" width="10.5703125" style="81" bestFit="1" customWidth="1"/>
    <col min="28" max="28" width="11.42578125" style="81" customWidth="1"/>
    <col min="29" max="29" width="11" style="81" customWidth="1"/>
    <col min="30" max="30" width="10.5703125" style="81" bestFit="1" customWidth="1"/>
    <col min="31" max="33" width="9.140625" style="81"/>
    <col min="34" max="38" width="11.5703125" style="81" bestFit="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793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70" t="s">
        <v>777</v>
      </c>
      <c r="B4" s="62">
        <v>2052</v>
      </c>
      <c r="C4" s="62" t="s">
        <v>23</v>
      </c>
      <c r="D4" s="62" t="s">
        <v>36</v>
      </c>
      <c r="E4" s="63">
        <v>8</v>
      </c>
      <c r="F4" s="62">
        <v>300</v>
      </c>
      <c r="G4" s="62"/>
      <c r="H4" s="62">
        <v>10</v>
      </c>
      <c r="I4" s="63">
        <v>8</v>
      </c>
      <c r="J4" s="63"/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161.10611447848811</v>
      </c>
      <c r="M4" s="66">
        <f>IF(D4="Annual",VLOOKUP(H4,'NG AC'!$E$4:$I$43,4)*SMB!G4,IF(D4="Winter",VLOOKUP(SMB!H4,'NG AC'!$E$3:$I$43,5)*SMB!G4,IF(D4="NA",0,0)))</f>
        <v>0</v>
      </c>
      <c r="N4" s="67">
        <f>(L4/(L4+M4))*E4</f>
        <v>8</v>
      </c>
      <c r="O4" s="67">
        <f>E4-N4</f>
        <v>0</v>
      </c>
      <c r="P4" s="67">
        <f>(L4/(L4+M4))*I4</f>
        <v>8</v>
      </c>
      <c r="Q4" s="67">
        <f>I4-P4</f>
        <v>0</v>
      </c>
      <c r="R4" s="68">
        <f>(L4+M4+(PV('NG AC'!$B$1,SMB!H4,SMB!K4)*-1)+SMB!J4)/SMB!E4</f>
        <v>20.138264309811014</v>
      </c>
      <c r="S4" s="68">
        <f>((L4+M4)/1.1)/I4</f>
        <v>18.307513008919102</v>
      </c>
      <c r="T4" s="69">
        <f>F4*B4</f>
        <v>615600</v>
      </c>
      <c r="U4" s="68">
        <f>G4*B4</f>
        <v>0</v>
      </c>
      <c r="V4" s="68">
        <f>L4*B4</f>
        <v>330589.74690985761</v>
      </c>
      <c r="W4" s="68">
        <f>M4*B4</f>
        <v>0</v>
      </c>
      <c r="X4" s="67">
        <f>B4*N4</f>
        <v>16416</v>
      </c>
      <c r="Y4" s="67">
        <f>O4*B4</f>
        <v>0</v>
      </c>
      <c r="Z4" s="67">
        <f>B4*P4</f>
        <v>16416</v>
      </c>
      <c r="AA4" s="67">
        <f>B4*Q4</f>
        <v>0</v>
      </c>
      <c r="AB4" s="63">
        <f>(Z4+AA4)*0.7</f>
        <v>11491.199999999999</v>
      </c>
      <c r="AC4" s="67">
        <f>AB4*(L4/(L4+M4))</f>
        <v>11491.199999999999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AC'!$B$1,SMB!H4,SMB!K4)*SMB!B4</f>
        <v>0</v>
      </c>
      <c r="AI4" s="67">
        <f>AH4*(L4/(L4+M4))</f>
        <v>0</v>
      </c>
      <c r="AJ4" s="67">
        <f>AH4-AI4</f>
        <v>0</v>
      </c>
      <c r="AK4" s="66">
        <f>B4*F4*H4*'Electric AC'!$BE$1</f>
        <v>471468.4527272727</v>
      </c>
      <c r="AL4" s="67">
        <f>B4*G4*H4*'Electric AC'!$BE$33</f>
        <v>0</v>
      </c>
      <c r="AM4" s="67">
        <f>P4/F4</f>
        <v>2.6666666666666668E-2</v>
      </c>
      <c r="AN4" s="67" t="e">
        <f>Q4/G4</f>
        <v>#DIV/0!</v>
      </c>
      <c r="AO4" s="82"/>
      <c r="AP4" s="82"/>
      <c r="AQ4" s="82"/>
      <c r="BC4" s="78" t="s">
        <v>12</v>
      </c>
    </row>
    <row r="5" spans="1:55" x14ac:dyDescent="0.25">
      <c r="A5" s="70" t="s">
        <v>778</v>
      </c>
      <c r="B5" s="62">
        <v>2052</v>
      </c>
      <c r="C5" s="62" t="s">
        <v>23</v>
      </c>
      <c r="D5" s="62" t="s">
        <v>36</v>
      </c>
      <c r="E5" s="63">
        <v>8</v>
      </c>
      <c r="F5" s="62">
        <v>176</v>
      </c>
      <c r="G5" s="62"/>
      <c r="H5" s="62">
        <v>10</v>
      </c>
      <c r="I5" s="63">
        <v>8</v>
      </c>
      <c r="J5" s="63"/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94.515587160713025</v>
      </c>
      <c r="M5" s="66">
        <f>IF(D5="Annual",VLOOKUP(H5,'NG AC'!$E$4:$I$43,4)*SMB!G5,IF(D5="Winter",VLOOKUP(SMB!H5,'NG AC'!$E$3:$I$43,5)*SMB!G5,IF(D5="NA",0,0)))</f>
        <v>0</v>
      </c>
      <c r="N5" s="67">
        <f t="shared" ref="N5:N68" si="0">(L5/(L5+M5))*E5</f>
        <v>8</v>
      </c>
      <c r="O5" s="67">
        <f t="shared" ref="O5:O68" si="1">E5-N5</f>
        <v>0</v>
      </c>
      <c r="P5" s="67">
        <f t="shared" ref="P5:P68" si="2">(L5/(L5+M5))*I5</f>
        <v>8</v>
      </c>
      <c r="Q5" s="67">
        <f t="shared" ref="Q5:Q68" si="3">I5-P5</f>
        <v>0</v>
      </c>
      <c r="R5" s="68">
        <f>(L5+M5+(PV('NG AC'!$B$1,SMB!H5,SMB!K5)*-1)+SMB!J5)/SMB!E5</f>
        <v>11.814448395089128</v>
      </c>
      <c r="S5" s="68">
        <f t="shared" ref="S5:S68" si="4">((L5+M5)/1.1)/I5</f>
        <v>10.740407631899206</v>
      </c>
      <c r="T5" s="69">
        <f t="shared" ref="T5:T68" si="5">F5*B5</f>
        <v>361152</v>
      </c>
      <c r="U5" s="68">
        <f t="shared" ref="U5:U68" si="6">G5*B5</f>
        <v>0</v>
      </c>
      <c r="V5" s="68">
        <f t="shared" ref="V5:V68" si="7">L5*B5</f>
        <v>193945.98485378313</v>
      </c>
      <c r="W5" s="68">
        <f t="shared" ref="W5:W68" si="8">M5*B5</f>
        <v>0</v>
      </c>
      <c r="X5" s="67">
        <f t="shared" ref="X5:X68" si="9">B5*N5</f>
        <v>16416</v>
      </c>
      <c r="Y5" s="67">
        <f t="shared" ref="Y5:Y68" si="10">O5*B5</f>
        <v>0</v>
      </c>
      <c r="Z5" s="67">
        <f t="shared" ref="Z5:Z68" si="11">B5*P5</f>
        <v>16416</v>
      </c>
      <c r="AA5" s="67">
        <f t="shared" ref="AA5:AA68" si="12">B5*Q5</f>
        <v>0</v>
      </c>
      <c r="AB5" s="63">
        <f t="shared" ref="AB5:AB68" si="13">(Z5+AA5)*0.7</f>
        <v>11491.199999999999</v>
      </c>
      <c r="AC5" s="67">
        <f t="shared" ref="AC5:AC68" si="14">AB5*(L5/(L5+M5))</f>
        <v>11491.199999999999</v>
      </c>
      <c r="AD5" s="67">
        <f t="shared" ref="AD5:AD68" si="15">AB5-AC5</f>
        <v>0</v>
      </c>
      <c r="AE5" s="67">
        <f t="shared" ref="AE5:AE68" si="16">J5*B5</f>
        <v>0</v>
      </c>
      <c r="AF5" s="67">
        <f t="shared" ref="AF5:AF68" si="17">AE5*(L5/(L5+M5))</f>
        <v>0</v>
      </c>
      <c r="AG5" s="67">
        <f t="shared" ref="AG5:AG68" si="18">AE5-AF5</f>
        <v>0</v>
      </c>
      <c r="AH5" s="66">
        <f>-PV('NG AC'!$B$1,SMB!H5,SMB!K5)*SMB!B5</f>
        <v>0</v>
      </c>
      <c r="AI5" s="67">
        <f t="shared" ref="AI5:AI68" si="19">AH5*(L5/(L5+M5))</f>
        <v>0</v>
      </c>
      <c r="AJ5" s="67">
        <f t="shared" ref="AJ5:AJ68" si="20">AH5-AI5</f>
        <v>0</v>
      </c>
      <c r="AK5" s="66">
        <f>B5*F5*H5*'Electric AC'!$BE$1</f>
        <v>276594.82559999998</v>
      </c>
      <c r="AL5" s="67">
        <f>B5*G5*H5*'Electric AC'!$BE$33</f>
        <v>0</v>
      </c>
      <c r="AM5" s="67">
        <f t="shared" ref="AM5:AN68" si="21">P5/F5</f>
        <v>4.5454545454545456E-2</v>
      </c>
      <c r="AN5" s="67" t="e">
        <f t="shared" si="21"/>
        <v>#DIV/0!</v>
      </c>
      <c r="AO5" s="82"/>
      <c r="AP5" s="82"/>
      <c r="AQ5" s="82"/>
      <c r="BC5" s="78" t="s">
        <v>13</v>
      </c>
    </row>
    <row r="6" spans="1:55" x14ac:dyDescent="0.25">
      <c r="A6" s="70" t="s">
        <v>171</v>
      </c>
      <c r="B6" s="62">
        <v>2052</v>
      </c>
      <c r="C6" s="62" t="s">
        <v>23</v>
      </c>
      <c r="D6" s="62" t="s">
        <v>0</v>
      </c>
      <c r="E6" s="63">
        <v>8</v>
      </c>
      <c r="F6" s="62"/>
      <c r="G6" s="62">
        <v>9</v>
      </c>
      <c r="H6" s="62">
        <v>10</v>
      </c>
      <c r="I6" s="63">
        <v>8</v>
      </c>
      <c r="J6" s="63"/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0</v>
      </c>
      <c r="M6" s="66">
        <f>IF(D6="Annual",VLOOKUP(H6,'NG AC'!$E$4:$I$43,4)*SMB!G6,IF(D6="Winter",VLOOKUP(SMB!H6,'NG AC'!$E$3:$I$43,5)*SMB!G6,IF(D6="NA",0,0)))</f>
        <v>42.355029849826309</v>
      </c>
      <c r="N6" s="67">
        <f t="shared" si="0"/>
        <v>0</v>
      </c>
      <c r="O6" s="67">
        <f t="shared" si="1"/>
        <v>8</v>
      </c>
      <c r="P6" s="67">
        <f t="shared" si="2"/>
        <v>0</v>
      </c>
      <c r="Q6" s="67">
        <f t="shared" si="3"/>
        <v>8</v>
      </c>
      <c r="R6" s="68">
        <f>(L6+M6+(PV('NG AC'!$B$1,SMB!H6,SMB!K6)*-1)+SMB!J6)/SMB!E6</f>
        <v>5.2943787312282886</v>
      </c>
      <c r="S6" s="68">
        <f t="shared" si="4"/>
        <v>4.8130715738438985</v>
      </c>
      <c r="T6" s="69">
        <f t="shared" si="5"/>
        <v>0</v>
      </c>
      <c r="U6" s="68">
        <f t="shared" si="6"/>
        <v>18468</v>
      </c>
      <c r="V6" s="68">
        <f t="shared" si="7"/>
        <v>0</v>
      </c>
      <c r="W6" s="68">
        <f t="shared" si="8"/>
        <v>86912.521251843587</v>
      </c>
      <c r="X6" s="67">
        <f t="shared" si="9"/>
        <v>0</v>
      </c>
      <c r="Y6" s="67">
        <f t="shared" si="10"/>
        <v>16416</v>
      </c>
      <c r="Z6" s="67">
        <f t="shared" si="11"/>
        <v>0</v>
      </c>
      <c r="AA6" s="67">
        <f t="shared" si="12"/>
        <v>16416</v>
      </c>
      <c r="AB6" s="63">
        <f t="shared" si="13"/>
        <v>11491.199999999999</v>
      </c>
      <c r="AC6" s="67">
        <f t="shared" si="14"/>
        <v>0</v>
      </c>
      <c r="AD6" s="67">
        <f t="shared" si="15"/>
        <v>11491.199999999999</v>
      </c>
      <c r="AE6" s="67">
        <f t="shared" si="16"/>
        <v>0</v>
      </c>
      <c r="AF6" s="67">
        <f t="shared" si="17"/>
        <v>0</v>
      </c>
      <c r="AG6" s="67">
        <f t="shared" si="18"/>
        <v>0</v>
      </c>
      <c r="AH6" s="66">
        <f>-PV('NG AC'!$B$1,SMB!H6,SMB!K6)*SMB!B6</f>
        <v>0</v>
      </c>
      <c r="AI6" s="67">
        <f t="shared" si="19"/>
        <v>0</v>
      </c>
      <c r="AJ6" s="67">
        <f t="shared" si="20"/>
        <v>0</v>
      </c>
      <c r="AK6" s="66">
        <f>B6*F6*H6*'Electric AC'!$BE$1</f>
        <v>0</v>
      </c>
      <c r="AL6" s="67">
        <f>B6*G6*H6*'Electric AC'!$BE$33</f>
        <v>139897.57471199997</v>
      </c>
      <c r="AM6" s="67" t="e">
        <f t="shared" si="21"/>
        <v>#DIV/0!</v>
      </c>
      <c r="AN6" s="67">
        <f t="shared" si="21"/>
        <v>0.88888888888888884</v>
      </c>
      <c r="AO6" s="82"/>
      <c r="AP6" s="82"/>
      <c r="AQ6" s="82"/>
      <c r="BC6" s="78" t="s">
        <v>14</v>
      </c>
    </row>
    <row r="7" spans="1:55" x14ac:dyDescent="0.25">
      <c r="A7" s="70" t="s">
        <v>172</v>
      </c>
      <c r="B7" s="62">
        <v>2052</v>
      </c>
      <c r="C7" s="62" t="s">
        <v>23</v>
      </c>
      <c r="D7" s="62" t="s">
        <v>0</v>
      </c>
      <c r="E7" s="63">
        <v>8</v>
      </c>
      <c r="F7" s="62"/>
      <c r="G7" s="62">
        <v>7</v>
      </c>
      <c r="H7" s="62">
        <v>10</v>
      </c>
      <c r="I7" s="63">
        <v>8</v>
      </c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AC'!$E$4:$I$43,4)*SMB!G7,IF(D7="Winter",VLOOKUP(SMB!H7,'NG AC'!$E$3:$I$43,5)*SMB!G7,IF(D7="NA",0,0)))</f>
        <v>32.942800994309351</v>
      </c>
      <c r="N7" s="67">
        <f t="shared" si="0"/>
        <v>0</v>
      </c>
      <c r="O7" s="67">
        <f t="shared" si="1"/>
        <v>8</v>
      </c>
      <c r="P7" s="67">
        <f t="shared" si="2"/>
        <v>0</v>
      </c>
      <c r="Q7" s="67">
        <f t="shared" si="3"/>
        <v>8</v>
      </c>
      <c r="R7" s="68">
        <f>(L7+M7+(PV('NG AC'!$B$1,SMB!H7,SMB!K7)*-1)+SMB!J7)/SMB!E7</f>
        <v>4.1178501242886689</v>
      </c>
      <c r="S7" s="68">
        <f t="shared" si="4"/>
        <v>3.7435001129896985</v>
      </c>
      <c r="T7" s="69">
        <f t="shared" si="5"/>
        <v>0</v>
      </c>
      <c r="U7" s="68">
        <f t="shared" si="6"/>
        <v>14364</v>
      </c>
      <c r="V7" s="68">
        <f t="shared" si="7"/>
        <v>0</v>
      </c>
      <c r="W7" s="68">
        <f t="shared" si="8"/>
        <v>67598.627640322782</v>
      </c>
      <c r="X7" s="67">
        <f t="shared" si="9"/>
        <v>0</v>
      </c>
      <c r="Y7" s="67">
        <f t="shared" si="10"/>
        <v>16416</v>
      </c>
      <c r="Z7" s="67">
        <f t="shared" si="11"/>
        <v>0</v>
      </c>
      <c r="AA7" s="67">
        <f t="shared" si="12"/>
        <v>16416</v>
      </c>
      <c r="AB7" s="63">
        <f t="shared" si="13"/>
        <v>11491.199999999999</v>
      </c>
      <c r="AC7" s="67">
        <f t="shared" si="14"/>
        <v>0</v>
      </c>
      <c r="AD7" s="67">
        <f t="shared" si="15"/>
        <v>11491.199999999999</v>
      </c>
      <c r="AE7" s="67">
        <f t="shared" si="16"/>
        <v>0</v>
      </c>
      <c r="AF7" s="67">
        <f t="shared" si="17"/>
        <v>0</v>
      </c>
      <c r="AG7" s="67">
        <f t="shared" si="18"/>
        <v>0</v>
      </c>
      <c r="AH7" s="66">
        <f>-PV('NG AC'!$B$1,SMB!H7,SMB!K7)*SMB!B7</f>
        <v>0</v>
      </c>
      <c r="AI7" s="67">
        <f t="shared" si="19"/>
        <v>0</v>
      </c>
      <c r="AJ7" s="67">
        <f t="shared" si="20"/>
        <v>0</v>
      </c>
      <c r="AK7" s="66">
        <f>B7*F7*H7*'Electric AC'!$BE$1</f>
        <v>0</v>
      </c>
      <c r="AL7" s="67">
        <f>B7*G7*H7*'Electric AC'!$BE$33</f>
        <v>108809.22477599999</v>
      </c>
      <c r="AM7" s="67" t="e">
        <f t="shared" si="21"/>
        <v>#DIV/0!</v>
      </c>
      <c r="AN7" s="67">
        <f t="shared" si="21"/>
        <v>1.1428571428571428</v>
      </c>
      <c r="AO7" s="82"/>
      <c r="AP7" s="82"/>
      <c r="AQ7" s="82"/>
      <c r="BC7" s="78" t="s">
        <v>15</v>
      </c>
    </row>
    <row r="8" spans="1:55" x14ac:dyDescent="0.25">
      <c r="A8" s="70" t="s">
        <v>779</v>
      </c>
      <c r="B8" s="62">
        <v>76</v>
      </c>
      <c r="C8" s="62" t="s">
        <v>23</v>
      </c>
      <c r="D8" s="62" t="s">
        <v>36</v>
      </c>
      <c r="E8" s="63">
        <v>129</v>
      </c>
      <c r="F8" s="62">
        <v>1130</v>
      </c>
      <c r="G8" s="62"/>
      <c r="H8" s="62">
        <v>5</v>
      </c>
      <c r="I8" s="63">
        <v>129</v>
      </c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282.1978426400654</v>
      </c>
      <c r="M8" s="66">
        <f>IF(D8="Annual",VLOOKUP(H8,'NG AC'!$E$4:$I$43,4)*SMB!G8,IF(D8="Winter",VLOOKUP(SMB!H8,'NG AC'!$E$3:$I$43,5)*SMB!G8,IF(D8="NA",0,0)))</f>
        <v>0</v>
      </c>
      <c r="N8" s="67">
        <f t="shared" si="0"/>
        <v>129</v>
      </c>
      <c r="O8" s="67">
        <f t="shared" si="1"/>
        <v>0</v>
      </c>
      <c r="P8" s="67">
        <f t="shared" si="2"/>
        <v>129</v>
      </c>
      <c r="Q8" s="67">
        <f t="shared" si="3"/>
        <v>0</v>
      </c>
      <c r="R8" s="68">
        <f>(L8+M8+(PV('NG AC'!$B$1,SMB!H8,SMB!K8)*-1)+SMB!J8)/SMB!E8</f>
        <v>2.1875801755043831</v>
      </c>
      <c r="S8" s="68">
        <f t="shared" si="4"/>
        <v>1.9887092504585298</v>
      </c>
      <c r="T8" s="69">
        <f t="shared" si="5"/>
        <v>85880</v>
      </c>
      <c r="U8" s="68">
        <f t="shared" si="6"/>
        <v>0</v>
      </c>
      <c r="V8" s="68">
        <f t="shared" si="7"/>
        <v>21447.036040644969</v>
      </c>
      <c r="W8" s="68">
        <f t="shared" si="8"/>
        <v>0</v>
      </c>
      <c r="X8" s="67">
        <f t="shared" si="9"/>
        <v>9804</v>
      </c>
      <c r="Y8" s="67">
        <f t="shared" si="10"/>
        <v>0</v>
      </c>
      <c r="Z8" s="67">
        <f t="shared" si="11"/>
        <v>9804</v>
      </c>
      <c r="AA8" s="67">
        <f t="shared" si="12"/>
        <v>0</v>
      </c>
      <c r="AB8" s="63">
        <f t="shared" si="13"/>
        <v>6862.7999999999993</v>
      </c>
      <c r="AC8" s="67">
        <f t="shared" si="14"/>
        <v>6862.7999999999993</v>
      </c>
      <c r="AD8" s="67">
        <f t="shared" si="15"/>
        <v>0</v>
      </c>
      <c r="AE8" s="67">
        <f t="shared" si="16"/>
        <v>0</v>
      </c>
      <c r="AF8" s="67">
        <f t="shared" si="17"/>
        <v>0</v>
      </c>
      <c r="AG8" s="67">
        <f t="shared" si="18"/>
        <v>0</v>
      </c>
      <c r="AH8" s="66">
        <f>-PV('NG AC'!$B$1,SMB!H8,SMB!K8)*SMB!B8</f>
        <v>0</v>
      </c>
      <c r="AI8" s="67">
        <f t="shared" si="19"/>
        <v>0</v>
      </c>
      <c r="AJ8" s="67">
        <f t="shared" si="20"/>
        <v>0</v>
      </c>
      <c r="AK8" s="66">
        <f>B8*F8*H8*'Electric AC'!$BE$1</f>
        <v>32886.379727272724</v>
      </c>
      <c r="AL8" s="67">
        <f>B8*G8*H8*'Electric AC'!$BE$33</f>
        <v>0</v>
      </c>
      <c r="AM8" s="67">
        <f t="shared" si="21"/>
        <v>0.11415929203539824</v>
      </c>
      <c r="AN8" s="67" t="e">
        <f t="shared" si="21"/>
        <v>#DIV/0!</v>
      </c>
      <c r="AO8" s="82"/>
      <c r="AP8" s="82"/>
      <c r="AQ8" s="82"/>
      <c r="BC8" s="78" t="s">
        <v>16</v>
      </c>
    </row>
    <row r="9" spans="1:55" x14ac:dyDescent="0.25">
      <c r="A9" s="62" t="s">
        <v>173</v>
      </c>
      <c r="B9" s="62">
        <v>76</v>
      </c>
      <c r="C9" s="62" t="s">
        <v>23</v>
      </c>
      <c r="D9" s="62" t="s">
        <v>0</v>
      </c>
      <c r="E9" s="63">
        <v>129</v>
      </c>
      <c r="F9" s="62"/>
      <c r="G9" s="62">
        <v>56</v>
      </c>
      <c r="H9" s="62">
        <v>5</v>
      </c>
      <c r="I9" s="63">
        <v>129</v>
      </c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AC'!$E$4:$I$43,4)*SMB!G9,IF(D9="Winter",VLOOKUP(SMB!H9,'NG AC'!$E$3:$I$43,5)*SMB!G9,IF(D9="NA",0,0)))</f>
        <v>141.54568751739086</v>
      </c>
      <c r="N9" s="67">
        <f t="shared" si="0"/>
        <v>0</v>
      </c>
      <c r="O9" s="67">
        <f t="shared" si="1"/>
        <v>129</v>
      </c>
      <c r="P9" s="67">
        <f t="shared" si="2"/>
        <v>0</v>
      </c>
      <c r="Q9" s="67">
        <f t="shared" si="3"/>
        <v>129</v>
      </c>
      <c r="R9" s="68">
        <f>(L9+M9+(PV('NG AC'!$B$1,SMB!H9,SMB!K9)*-1)+SMB!J9)/SMB!E9</f>
        <v>1.097253391607681</v>
      </c>
      <c r="S9" s="68">
        <f t="shared" si="4"/>
        <v>0.99750308327970993</v>
      </c>
      <c r="T9" s="69">
        <f t="shared" si="5"/>
        <v>0</v>
      </c>
      <c r="U9" s="68">
        <f t="shared" si="6"/>
        <v>4256</v>
      </c>
      <c r="V9" s="68">
        <f t="shared" si="7"/>
        <v>0</v>
      </c>
      <c r="W9" s="68">
        <f t="shared" si="8"/>
        <v>10757.472251321706</v>
      </c>
      <c r="X9" s="67">
        <f t="shared" si="9"/>
        <v>0</v>
      </c>
      <c r="Y9" s="67">
        <f t="shared" si="10"/>
        <v>9804</v>
      </c>
      <c r="Z9" s="67">
        <f t="shared" si="11"/>
        <v>0</v>
      </c>
      <c r="AA9" s="67">
        <f t="shared" si="12"/>
        <v>9804</v>
      </c>
      <c r="AB9" s="63">
        <f t="shared" si="13"/>
        <v>6862.7999999999993</v>
      </c>
      <c r="AC9" s="67">
        <f t="shared" si="14"/>
        <v>0</v>
      </c>
      <c r="AD9" s="67">
        <f t="shared" si="15"/>
        <v>6862.7999999999993</v>
      </c>
      <c r="AE9" s="67">
        <f t="shared" si="16"/>
        <v>0</v>
      </c>
      <c r="AF9" s="67">
        <f t="shared" si="17"/>
        <v>0</v>
      </c>
      <c r="AG9" s="67">
        <f t="shared" si="18"/>
        <v>0</v>
      </c>
      <c r="AH9" s="66">
        <f>-PV('NG AC'!$B$1,SMB!H9,SMB!K9)*SMB!B9</f>
        <v>0</v>
      </c>
      <c r="AI9" s="67">
        <f t="shared" si="19"/>
        <v>0</v>
      </c>
      <c r="AJ9" s="67">
        <f t="shared" si="20"/>
        <v>0</v>
      </c>
      <c r="AK9" s="66">
        <f>B9*F9*H9*'Electric AC'!$BE$1</f>
        <v>0</v>
      </c>
      <c r="AL9" s="67">
        <f>B9*G9*H9*'Electric AC'!$BE$33</f>
        <v>16119.885151999997</v>
      </c>
      <c r="AM9" s="67" t="e">
        <f t="shared" si="21"/>
        <v>#DIV/0!</v>
      </c>
      <c r="AN9" s="67">
        <f t="shared" si="21"/>
        <v>2.3035714285714284</v>
      </c>
      <c r="AO9" s="82"/>
      <c r="AP9" s="82"/>
      <c r="AQ9" s="82"/>
      <c r="BC9" s="78" t="s">
        <v>17</v>
      </c>
    </row>
    <row r="10" spans="1:55" x14ac:dyDescent="0.25">
      <c r="A10" s="62" t="s">
        <v>780</v>
      </c>
      <c r="B10" s="62">
        <v>53</v>
      </c>
      <c r="C10" s="62" t="s">
        <v>23</v>
      </c>
      <c r="D10" s="62" t="s">
        <v>36</v>
      </c>
      <c r="E10" s="63">
        <v>41</v>
      </c>
      <c r="F10" s="62">
        <v>4288</v>
      </c>
      <c r="G10" s="62"/>
      <c r="H10" s="62">
        <v>10</v>
      </c>
      <c r="I10" s="63">
        <v>41</v>
      </c>
      <c r="J10" s="63">
        <v>94</v>
      </c>
      <c r="K10" s="63">
        <v>0</v>
      </c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2302.7433962791902</v>
      </c>
      <c r="M10" s="66">
        <f>IF(D10="Annual",VLOOKUP(H10,'NG AC'!$E$4:$I$43,4)*SMB!G10,IF(D10="Winter",VLOOKUP(SMB!H10,'NG AC'!$E$3:$I$43,5)*SMB!G10,IF(D10="NA",0,0)))</f>
        <v>0</v>
      </c>
      <c r="N10" s="67">
        <f t="shared" si="0"/>
        <v>41</v>
      </c>
      <c r="O10" s="67">
        <f t="shared" si="1"/>
        <v>0</v>
      </c>
      <c r="P10" s="67">
        <f t="shared" si="2"/>
        <v>41</v>
      </c>
      <c r="Q10" s="67">
        <f t="shared" si="3"/>
        <v>0</v>
      </c>
      <c r="R10" s="68">
        <f>(L10+M10+(PV('NG AC'!$B$1,SMB!H10,SMB!K10)*-1)+SMB!J10)/SMB!E10</f>
        <v>58.45715600680952</v>
      </c>
      <c r="S10" s="68">
        <f t="shared" si="4"/>
        <v>51.058611890891129</v>
      </c>
      <c r="T10" s="69">
        <f t="shared" si="5"/>
        <v>227264</v>
      </c>
      <c r="U10" s="68">
        <f t="shared" si="6"/>
        <v>0</v>
      </c>
      <c r="V10" s="68">
        <f t="shared" si="7"/>
        <v>122045.40000279708</v>
      </c>
      <c r="W10" s="68">
        <f t="shared" si="8"/>
        <v>0</v>
      </c>
      <c r="X10" s="67">
        <f t="shared" si="9"/>
        <v>2173</v>
      </c>
      <c r="Y10" s="67">
        <f t="shared" si="10"/>
        <v>0</v>
      </c>
      <c r="Z10" s="67">
        <f t="shared" si="11"/>
        <v>2173</v>
      </c>
      <c r="AA10" s="67">
        <f t="shared" si="12"/>
        <v>0</v>
      </c>
      <c r="AB10" s="63">
        <f t="shared" si="13"/>
        <v>1521.1</v>
      </c>
      <c r="AC10" s="67">
        <f t="shared" si="14"/>
        <v>1521.1</v>
      </c>
      <c r="AD10" s="67">
        <f t="shared" si="15"/>
        <v>0</v>
      </c>
      <c r="AE10" s="67">
        <f t="shared" si="16"/>
        <v>4982</v>
      </c>
      <c r="AF10" s="67">
        <f t="shared" si="17"/>
        <v>4982</v>
      </c>
      <c r="AG10" s="67">
        <f t="shared" si="18"/>
        <v>0</v>
      </c>
      <c r="AH10" s="66">
        <f>-PV('NG AC'!$B$1,SMB!H10,SMB!K10)*SMB!B10</f>
        <v>0</v>
      </c>
      <c r="AI10" s="67">
        <f t="shared" si="19"/>
        <v>0</v>
      </c>
      <c r="AJ10" s="67">
        <f t="shared" si="20"/>
        <v>0</v>
      </c>
      <c r="AK10" s="66">
        <f>B10*F10*H10*'Electric AC'!$BE$1</f>
        <v>174054.26647272726</v>
      </c>
      <c r="AL10" s="67">
        <f>B10*G10*H10*'Electric AC'!$BE$33</f>
        <v>0</v>
      </c>
      <c r="AM10" s="67">
        <f>P10/F10</f>
        <v>9.5615671641791043E-3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 t="s">
        <v>174</v>
      </c>
      <c r="B11" s="62">
        <v>53</v>
      </c>
      <c r="C11" s="62" t="s">
        <v>23</v>
      </c>
      <c r="D11" s="62" t="s">
        <v>0</v>
      </c>
      <c r="E11" s="63">
        <v>41</v>
      </c>
      <c r="F11" s="62"/>
      <c r="G11" s="62">
        <v>190</v>
      </c>
      <c r="H11" s="62">
        <v>10</v>
      </c>
      <c r="I11" s="63">
        <v>41</v>
      </c>
      <c r="J11" s="63">
        <v>94</v>
      </c>
      <c r="K11" s="63">
        <v>0</v>
      </c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AC'!$E$4:$I$43,4)*SMB!G11,IF(D11="Winter",VLOOKUP(SMB!H11,'NG AC'!$E$3:$I$43,5)*SMB!G11,IF(D11="NA",0,0)))</f>
        <v>894.16174127411091</v>
      </c>
      <c r="N11" s="67">
        <f t="shared" si="0"/>
        <v>0</v>
      </c>
      <c r="O11" s="67">
        <f t="shared" si="1"/>
        <v>41</v>
      </c>
      <c r="P11" s="67">
        <f t="shared" si="2"/>
        <v>0</v>
      </c>
      <c r="Q11" s="67">
        <f t="shared" si="3"/>
        <v>41</v>
      </c>
      <c r="R11" s="68">
        <f>(L11+M11+(PV('NG AC'!$B$1,SMB!H11,SMB!K11)*-1)+SMB!J11)/SMB!E11</f>
        <v>24.101505884734411</v>
      </c>
      <c r="S11" s="68">
        <f t="shared" si="4"/>
        <v>19.826202689004674</v>
      </c>
      <c r="T11" s="69">
        <f t="shared" si="5"/>
        <v>0</v>
      </c>
      <c r="U11" s="68">
        <f t="shared" si="6"/>
        <v>10070</v>
      </c>
      <c r="V11" s="68">
        <f t="shared" si="7"/>
        <v>0</v>
      </c>
      <c r="W11" s="68">
        <f t="shared" si="8"/>
        <v>47390.572287527881</v>
      </c>
      <c r="X11" s="67">
        <f t="shared" si="9"/>
        <v>0</v>
      </c>
      <c r="Y11" s="67">
        <f t="shared" si="10"/>
        <v>2173</v>
      </c>
      <c r="Z11" s="67">
        <f t="shared" si="11"/>
        <v>0</v>
      </c>
      <c r="AA11" s="67">
        <f t="shared" si="12"/>
        <v>2173</v>
      </c>
      <c r="AB11" s="63">
        <f t="shared" si="13"/>
        <v>1521.1</v>
      </c>
      <c r="AC11" s="67">
        <f t="shared" si="14"/>
        <v>0</v>
      </c>
      <c r="AD11" s="67">
        <f t="shared" si="15"/>
        <v>1521.1</v>
      </c>
      <c r="AE11" s="67">
        <f t="shared" si="16"/>
        <v>4982</v>
      </c>
      <c r="AF11" s="67">
        <f t="shared" si="17"/>
        <v>0</v>
      </c>
      <c r="AG11" s="67">
        <f t="shared" si="18"/>
        <v>4982</v>
      </c>
      <c r="AH11" s="66">
        <f>-PV('NG AC'!$B$1,SMB!H11,SMB!K11)*SMB!B11</f>
        <v>0</v>
      </c>
      <c r="AI11" s="67">
        <f t="shared" si="19"/>
        <v>0</v>
      </c>
      <c r="AJ11" s="67">
        <f t="shared" si="20"/>
        <v>0</v>
      </c>
      <c r="AK11" s="66">
        <f>B11*F11*H11*'Electric AC'!$BE$1</f>
        <v>0</v>
      </c>
      <c r="AL11" s="67">
        <f>B11*G11*H11*'Electric AC'!$BE$33</f>
        <v>76281.599379999985</v>
      </c>
      <c r="AM11" s="67" t="e">
        <f>P11/F11</f>
        <v>#DIV/0!</v>
      </c>
      <c r="AN11" s="67">
        <f>Q11/G11</f>
        <v>0.21578947368421053</v>
      </c>
      <c r="AO11" s="82"/>
      <c r="AP11" s="82"/>
      <c r="AQ11" s="82"/>
      <c r="BC11" s="78" t="s">
        <v>19</v>
      </c>
    </row>
    <row r="12" spans="1:55" x14ac:dyDescent="0.25">
      <c r="A12" s="62" t="s">
        <v>781</v>
      </c>
      <c r="B12" s="62">
        <v>205</v>
      </c>
      <c r="C12" s="62" t="s">
        <v>23</v>
      </c>
      <c r="D12" s="62" t="s">
        <v>36</v>
      </c>
      <c r="E12" s="63">
        <v>41</v>
      </c>
      <c r="F12" s="62">
        <v>228</v>
      </c>
      <c r="G12" s="62"/>
      <c r="H12" s="62">
        <v>10</v>
      </c>
      <c r="I12" s="63">
        <v>41</v>
      </c>
      <c r="J12" s="63">
        <v>5</v>
      </c>
      <c r="K12" s="63">
        <v>0</v>
      </c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122.44064700365097</v>
      </c>
      <c r="M12" s="66">
        <f>IF(D12="Annual",VLOOKUP(H12,'NG AC'!$E$4:$I$43,4)*SMB!G12,IF(D12="Winter",VLOOKUP(SMB!H12,'NG AC'!$E$3:$I$43,5)*SMB!G12,IF(D12="NA",0,0)))</f>
        <v>0</v>
      </c>
      <c r="N12" s="67">
        <f t="shared" si="0"/>
        <v>41</v>
      </c>
      <c r="O12" s="67">
        <f t="shared" si="1"/>
        <v>0</v>
      </c>
      <c r="P12" s="67">
        <f t="shared" si="2"/>
        <v>41</v>
      </c>
      <c r="Q12" s="67">
        <f t="shared" si="3"/>
        <v>0</v>
      </c>
      <c r="R12" s="68">
        <f>(L12+M12+(PV('NG AC'!$B$1,SMB!H12,SMB!K12)*-1)+SMB!J12)/SMB!E12</f>
        <v>3.1083084635036822</v>
      </c>
      <c r="S12" s="68">
        <f t="shared" si="4"/>
        <v>2.7148702218104424</v>
      </c>
      <c r="T12" s="69">
        <f t="shared" si="5"/>
        <v>46740</v>
      </c>
      <c r="U12" s="68">
        <f t="shared" si="6"/>
        <v>0</v>
      </c>
      <c r="V12" s="68">
        <f t="shared" si="7"/>
        <v>25100.332635748448</v>
      </c>
      <c r="W12" s="68">
        <f t="shared" si="8"/>
        <v>0</v>
      </c>
      <c r="X12" s="67">
        <f t="shared" si="9"/>
        <v>8405</v>
      </c>
      <c r="Y12" s="67">
        <f t="shared" si="10"/>
        <v>0</v>
      </c>
      <c r="Z12" s="67">
        <f t="shared" si="11"/>
        <v>8405</v>
      </c>
      <c r="AA12" s="67">
        <f t="shared" si="12"/>
        <v>0</v>
      </c>
      <c r="AB12" s="63">
        <f t="shared" si="13"/>
        <v>5883.5</v>
      </c>
      <c r="AC12" s="67">
        <f t="shared" si="14"/>
        <v>5883.5</v>
      </c>
      <c r="AD12" s="67">
        <f t="shared" si="15"/>
        <v>0</v>
      </c>
      <c r="AE12" s="67">
        <f t="shared" si="16"/>
        <v>1025</v>
      </c>
      <c r="AF12" s="67">
        <f t="shared" si="17"/>
        <v>1025</v>
      </c>
      <c r="AG12" s="67">
        <f t="shared" si="18"/>
        <v>0</v>
      </c>
      <c r="AH12" s="66">
        <f>-PV('NG AC'!$B$1,SMB!H12,SMB!K12)*SMB!B12</f>
        <v>0</v>
      </c>
      <c r="AI12" s="67">
        <f t="shared" si="19"/>
        <v>0</v>
      </c>
      <c r="AJ12" s="67">
        <f t="shared" si="20"/>
        <v>0</v>
      </c>
      <c r="AK12" s="66">
        <f>B12*F12*H12*'Electric AC'!$BE$1</f>
        <v>35796.678818181812</v>
      </c>
      <c r="AL12" s="67">
        <f>B12*G12*H12*'Electric AC'!$BE$33</f>
        <v>0</v>
      </c>
      <c r="AM12" s="67">
        <f t="shared" si="21"/>
        <v>0.17982456140350878</v>
      </c>
      <c r="AN12" s="67" t="e">
        <f t="shared" si="21"/>
        <v>#DIV/0!</v>
      </c>
      <c r="AO12" s="82"/>
      <c r="AP12" s="82"/>
      <c r="AQ12" s="82"/>
      <c r="BC12" s="78" t="s">
        <v>20</v>
      </c>
    </row>
    <row r="13" spans="1:55" x14ac:dyDescent="0.25">
      <c r="A13" s="62" t="s">
        <v>175</v>
      </c>
      <c r="B13" s="62">
        <v>205</v>
      </c>
      <c r="C13" s="62" t="s">
        <v>23</v>
      </c>
      <c r="D13" s="62" t="s">
        <v>0</v>
      </c>
      <c r="E13" s="63">
        <v>41</v>
      </c>
      <c r="F13" s="62"/>
      <c r="G13" s="62">
        <v>10</v>
      </c>
      <c r="H13" s="62">
        <v>10</v>
      </c>
      <c r="I13" s="63">
        <v>41</v>
      </c>
      <c r="J13" s="63">
        <v>5</v>
      </c>
      <c r="K13" s="63">
        <v>0</v>
      </c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AC'!$E$4:$I$43,4)*SMB!G13,IF(D13="Winter",VLOOKUP(SMB!H13,'NG AC'!$E$3:$I$43,5)*SMB!G13,IF(D13="NA",0,0)))</f>
        <v>47.061144277584788</v>
      </c>
      <c r="N13" s="67">
        <f t="shared" si="0"/>
        <v>0</v>
      </c>
      <c r="O13" s="67">
        <f t="shared" si="1"/>
        <v>41</v>
      </c>
      <c r="P13" s="67">
        <f t="shared" si="2"/>
        <v>0</v>
      </c>
      <c r="Q13" s="67">
        <f t="shared" si="3"/>
        <v>41</v>
      </c>
      <c r="R13" s="68">
        <f>(L13+M13+(PV('NG AC'!$B$1,SMB!H13,SMB!K13)*-1)+SMB!J13)/SMB!E13</f>
        <v>1.2697840067703607</v>
      </c>
      <c r="S13" s="68">
        <f t="shared" si="4"/>
        <v>1.0434843520528776</v>
      </c>
      <c r="T13" s="69">
        <f t="shared" si="5"/>
        <v>0</v>
      </c>
      <c r="U13" s="68">
        <f t="shared" si="6"/>
        <v>2050</v>
      </c>
      <c r="V13" s="68">
        <f t="shared" si="7"/>
        <v>0</v>
      </c>
      <c r="W13" s="68">
        <f t="shared" si="8"/>
        <v>9647.5345769048818</v>
      </c>
      <c r="X13" s="67">
        <f t="shared" si="9"/>
        <v>0</v>
      </c>
      <c r="Y13" s="67">
        <f t="shared" si="10"/>
        <v>8405</v>
      </c>
      <c r="Z13" s="67">
        <f t="shared" si="11"/>
        <v>0</v>
      </c>
      <c r="AA13" s="67">
        <f t="shared" si="12"/>
        <v>8405</v>
      </c>
      <c r="AB13" s="63">
        <f t="shared" si="13"/>
        <v>5883.5</v>
      </c>
      <c r="AC13" s="67">
        <f t="shared" si="14"/>
        <v>0</v>
      </c>
      <c r="AD13" s="67">
        <f t="shared" si="15"/>
        <v>5883.5</v>
      </c>
      <c r="AE13" s="67">
        <f t="shared" si="16"/>
        <v>1025</v>
      </c>
      <c r="AF13" s="67">
        <f t="shared" si="17"/>
        <v>0</v>
      </c>
      <c r="AG13" s="67">
        <f t="shared" si="18"/>
        <v>1025</v>
      </c>
      <c r="AH13" s="66">
        <f>-PV('NG AC'!$B$1,SMB!H13,SMB!K13)*SMB!B13</f>
        <v>0</v>
      </c>
      <c r="AI13" s="67">
        <f t="shared" si="19"/>
        <v>0</v>
      </c>
      <c r="AJ13" s="67">
        <f t="shared" si="20"/>
        <v>0</v>
      </c>
      <c r="AK13" s="66">
        <f>B13*F13*H13*'Electric AC'!$BE$1</f>
        <v>0</v>
      </c>
      <c r="AL13" s="67">
        <f>B13*G13*H13*'Electric AC'!$BE$33</f>
        <v>15529.024699999998</v>
      </c>
      <c r="AM13" s="67" t="e">
        <f t="shared" si="21"/>
        <v>#DIV/0!</v>
      </c>
      <c r="AN13" s="67">
        <f t="shared" si="21"/>
        <v>4.0999999999999996</v>
      </c>
      <c r="AO13" s="82"/>
      <c r="AP13" s="82"/>
      <c r="AQ13" s="82"/>
      <c r="BC13" s="78" t="s">
        <v>21</v>
      </c>
    </row>
    <row r="14" spans="1:55" x14ac:dyDescent="0.25">
      <c r="A14" s="62" t="s">
        <v>782</v>
      </c>
      <c r="B14" s="62">
        <v>152</v>
      </c>
      <c r="C14" s="62" t="s">
        <v>29</v>
      </c>
      <c r="D14" s="62" t="s">
        <v>36</v>
      </c>
      <c r="E14" s="63">
        <v>225</v>
      </c>
      <c r="F14" s="62">
        <f>515*0.95</f>
        <v>489.25</v>
      </c>
      <c r="G14" s="62"/>
      <c r="H14" s="62">
        <v>5</v>
      </c>
      <c r="I14" s="63">
        <v>225</v>
      </c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108.76552456770378</v>
      </c>
      <c r="M14" s="66">
        <f>IF(D14="Annual",VLOOKUP(H14,'NG AC'!$E$4:$I$43,4)*SMB!G14,IF(D14="Winter",VLOOKUP(SMB!H14,'NG AC'!$E$3:$I$43,5)*SMB!G14,IF(D14="NA",0,0)))</f>
        <v>0</v>
      </c>
      <c r="N14" s="67">
        <f t="shared" si="0"/>
        <v>225</v>
      </c>
      <c r="O14" s="67">
        <f t="shared" si="1"/>
        <v>0</v>
      </c>
      <c r="P14" s="67">
        <f t="shared" si="2"/>
        <v>225</v>
      </c>
      <c r="Q14" s="67">
        <f t="shared" si="3"/>
        <v>0</v>
      </c>
      <c r="R14" s="68">
        <f>(L14+M14+(PV('NG AC'!$B$1,SMB!H14,SMB!K14)*-1)+SMB!J14)/SMB!E14</f>
        <v>0.48340233141201677</v>
      </c>
      <c r="S14" s="68">
        <f t="shared" si="4"/>
        <v>0.43945666492001523</v>
      </c>
      <c r="T14" s="69">
        <f t="shared" si="5"/>
        <v>74366</v>
      </c>
      <c r="U14" s="68">
        <f t="shared" si="6"/>
        <v>0</v>
      </c>
      <c r="V14" s="68">
        <f t="shared" si="7"/>
        <v>16532.359734290974</v>
      </c>
      <c r="W14" s="68">
        <f t="shared" si="8"/>
        <v>0</v>
      </c>
      <c r="X14" s="67">
        <f t="shared" si="9"/>
        <v>34200</v>
      </c>
      <c r="Y14" s="67">
        <f t="shared" si="10"/>
        <v>0</v>
      </c>
      <c r="Z14" s="67">
        <f t="shared" si="11"/>
        <v>34200</v>
      </c>
      <c r="AA14" s="67">
        <f t="shared" si="12"/>
        <v>0</v>
      </c>
      <c r="AB14" s="63">
        <f t="shared" si="13"/>
        <v>23940</v>
      </c>
      <c r="AC14" s="67">
        <f t="shared" si="14"/>
        <v>23940</v>
      </c>
      <c r="AD14" s="67">
        <f t="shared" si="15"/>
        <v>0</v>
      </c>
      <c r="AE14" s="67">
        <f t="shared" si="16"/>
        <v>0</v>
      </c>
      <c r="AF14" s="67">
        <f t="shared" si="17"/>
        <v>0</v>
      </c>
      <c r="AG14" s="67">
        <f t="shared" si="18"/>
        <v>0</v>
      </c>
      <c r="AH14" s="66">
        <f>-PV('NG AC'!$B$1,SMB!H14,SMB!K14)*SMB!B14</f>
        <v>0</v>
      </c>
      <c r="AI14" s="67">
        <f t="shared" si="19"/>
        <v>0</v>
      </c>
      <c r="AJ14" s="67">
        <f t="shared" si="20"/>
        <v>0</v>
      </c>
      <c r="AK14" s="66">
        <f>B14*F14*H14*'Electric AC'!$BE$1</f>
        <v>28477.276604545452</v>
      </c>
      <c r="AL14" s="67">
        <f>B14*G14*H14*'Electric AC'!$BE$33</f>
        <v>0</v>
      </c>
      <c r="AM14" s="67">
        <f t="shared" si="21"/>
        <v>0.45988758303525806</v>
      </c>
      <c r="AN14" s="67" t="e">
        <f t="shared" si="21"/>
        <v>#DIV/0!</v>
      </c>
      <c r="AO14" s="82"/>
      <c r="AP14" s="82"/>
      <c r="AQ14" s="82"/>
      <c r="BC14" s="78" t="s">
        <v>22</v>
      </c>
    </row>
    <row r="15" spans="1:55" x14ac:dyDescent="0.25">
      <c r="A15" s="62" t="s">
        <v>783</v>
      </c>
      <c r="B15" s="62">
        <v>53</v>
      </c>
      <c r="C15" s="62" t="s">
        <v>29</v>
      </c>
      <c r="D15" s="62" t="s">
        <v>36</v>
      </c>
      <c r="E15" s="63">
        <v>225</v>
      </c>
      <c r="F15" s="62">
        <v>1612</v>
      </c>
      <c r="G15" s="62"/>
      <c r="H15" s="62">
        <v>5</v>
      </c>
      <c r="I15" s="63">
        <v>225</v>
      </c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358.36489648061013</v>
      </c>
      <c r="M15" s="66">
        <f>IF(D15="Annual",VLOOKUP(H15,'NG AC'!$E$4:$I$43,4)*SMB!G15,IF(D15="Winter",VLOOKUP(SMB!H15,'NG AC'!$E$3:$I$43,5)*SMB!G15,IF(D15="NA",0,0)))</f>
        <v>0</v>
      </c>
      <c r="N15" s="67">
        <f t="shared" si="0"/>
        <v>225</v>
      </c>
      <c r="O15" s="67">
        <f t="shared" si="1"/>
        <v>0</v>
      </c>
      <c r="P15" s="67">
        <f t="shared" si="2"/>
        <v>225</v>
      </c>
      <c r="Q15" s="67">
        <f t="shared" si="3"/>
        <v>0</v>
      </c>
      <c r="R15" s="68">
        <f>(L15+M15+(PV('NG AC'!$B$1,SMB!H15,SMB!K15)*-1)+SMB!J15)/SMB!E15</f>
        <v>1.5927328732471562</v>
      </c>
      <c r="S15" s="68">
        <f t="shared" si="4"/>
        <v>1.4479389756792327</v>
      </c>
      <c r="T15" s="69">
        <f t="shared" si="5"/>
        <v>85436</v>
      </c>
      <c r="U15" s="68">
        <f t="shared" si="6"/>
        <v>0</v>
      </c>
      <c r="V15" s="68">
        <f t="shared" si="7"/>
        <v>18993.339513472336</v>
      </c>
      <c r="W15" s="68">
        <f t="shared" si="8"/>
        <v>0</v>
      </c>
      <c r="X15" s="67">
        <f t="shared" si="9"/>
        <v>11925</v>
      </c>
      <c r="Y15" s="67">
        <f t="shared" si="10"/>
        <v>0</v>
      </c>
      <c r="Z15" s="67">
        <f t="shared" si="11"/>
        <v>11925</v>
      </c>
      <c r="AA15" s="67">
        <f t="shared" si="12"/>
        <v>0</v>
      </c>
      <c r="AB15" s="63">
        <f t="shared" si="13"/>
        <v>8347.5</v>
      </c>
      <c r="AC15" s="67">
        <f t="shared" si="14"/>
        <v>8347.5</v>
      </c>
      <c r="AD15" s="67">
        <f t="shared" si="15"/>
        <v>0</v>
      </c>
      <c r="AE15" s="67">
        <f t="shared" si="16"/>
        <v>0</v>
      </c>
      <c r="AF15" s="67">
        <f t="shared" si="17"/>
        <v>0</v>
      </c>
      <c r="AG15" s="67">
        <f t="shared" si="18"/>
        <v>0</v>
      </c>
      <c r="AH15" s="66">
        <f>-PV('NG AC'!$B$1,SMB!H15,SMB!K15)*SMB!B15</f>
        <v>0</v>
      </c>
      <c r="AI15" s="67">
        <f t="shared" si="19"/>
        <v>0</v>
      </c>
      <c r="AJ15" s="67">
        <f t="shared" si="20"/>
        <v>0</v>
      </c>
      <c r="AK15" s="66">
        <f>B15*F15*H15*'Electric AC'!$BE$1</f>
        <v>32716.356990909087</v>
      </c>
      <c r="AL15" s="67">
        <f>B15*G15*H15*'Electric AC'!$BE$33</f>
        <v>0</v>
      </c>
      <c r="AM15" s="67">
        <f t="shared" si="21"/>
        <v>0.13957816377171217</v>
      </c>
      <c r="AN15" s="67" t="e">
        <f t="shared" si="21"/>
        <v>#DIV/0!</v>
      </c>
      <c r="AO15" s="82"/>
      <c r="AP15" s="82"/>
      <c r="AQ15" s="82"/>
      <c r="BC15" s="78" t="s">
        <v>23</v>
      </c>
    </row>
    <row r="16" spans="1:55" x14ac:dyDescent="0.25">
      <c r="A16" s="62" t="s">
        <v>784</v>
      </c>
      <c r="B16" s="62">
        <v>912</v>
      </c>
      <c r="C16" s="62" t="s">
        <v>25</v>
      </c>
      <c r="D16" s="62" t="s">
        <v>36</v>
      </c>
      <c r="E16" s="63">
        <v>39</v>
      </c>
      <c r="F16" s="62">
        <f>118*0.89</f>
        <v>105.02</v>
      </c>
      <c r="G16" s="62"/>
      <c r="H16" s="62">
        <v>4</v>
      </c>
      <c r="I16" s="63">
        <v>39</v>
      </c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19.128014140974877</v>
      </c>
      <c r="M16" s="66">
        <f>IF(D16="Annual",VLOOKUP(H16,'NG AC'!$E$4:$I$43,4)*SMB!G16,IF(D16="Winter",VLOOKUP(SMB!H16,'NG AC'!$E$3:$I$43,5)*SMB!G16,IF(D16="NA",0,0)))</f>
        <v>0</v>
      </c>
      <c r="N16" s="67">
        <f t="shared" si="0"/>
        <v>39</v>
      </c>
      <c r="O16" s="67">
        <f t="shared" si="1"/>
        <v>0</v>
      </c>
      <c r="P16" s="67">
        <f t="shared" si="2"/>
        <v>39</v>
      </c>
      <c r="Q16" s="67">
        <f t="shared" si="3"/>
        <v>0</v>
      </c>
      <c r="R16" s="68">
        <f>(L16+M16+(PV('NG AC'!$B$1,SMB!H16,SMB!K16)*-1)+SMB!J16)/SMB!E16</f>
        <v>0.49046190105063786</v>
      </c>
      <c r="S16" s="68">
        <f t="shared" si="4"/>
        <v>0.4458744555005798</v>
      </c>
      <c r="T16" s="69">
        <f t="shared" si="5"/>
        <v>95778.239999999991</v>
      </c>
      <c r="U16" s="68">
        <f t="shared" si="6"/>
        <v>0</v>
      </c>
      <c r="V16" s="68">
        <f t="shared" si="7"/>
        <v>17444.748896569086</v>
      </c>
      <c r="W16" s="68">
        <f t="shared" si="8"/>
        <v>0</v>
      </c>
      <c r="X16" s="67">
        <f t="shared" si="9"/>
        <v>35568</v>
      </c>
      <c r="Y16" s="67">
        <f t="shared" si="10"/>
        <v>0</v>
      </c>
      <c r="Z16" s="67">
        <f t="shared" si="11"/>
        <v>35568</v>
      </c>
      <c r="AA16" s="67">
        <f t="shared" si="12"/>
        <v>0</v>
      </c>
      <c r="AB16" s="63">
        <f t="shared" si="13"/>
        <v>24897.599999999999</v>
      </c>
      <c r="AC16" s="67">
        <f t="shared" si="14"/>
        <v>24897.599999999999</v>
      </c>
      <c r="AD16" s="67">
        <f t="shared" si="15"/>
        <v>0</v>
      </c>
      <c r="AE16" s="67">
        <f t="shared" si="16"/>
        <v>0</v>
      </c>
      <c r="AF16" s="67">
        <f t="shared" si="17"/>
        <v>0</v>
      </c>
      <c r="AG16" s="67">
        <f t="shared" si="18"/>
        <v>0</v>
      </c>
      <c r="AH16" s="66">
        <f>-PV('NG AC'!$B$1,SMB!H16,SMB!K16)*SMB!B16</f>
        <v>0</v>
      </c>
      <c r="AI16" s="67">
        <f t="shared" si="19"/>
        <v>0</v>
      </c>
      <c r="AJ16" s="67">
        <f t="shared" si="20"/>
        <v>0</v>
      </c>
      <c r="AK16" s="66">
        <f>B16*F16*H16*'Electric AC'!$BE$1</f>
        <v>29341.402610618174</v>
      </c>
      <c r="AL16" s="67">
        <f>B16*G16*H16*'Electric AC'!$BE$33</f>
        <v>0</v>
      </c>
      <c r="AM16" s="67">
        <f t="shared" si="21"/>
        <v>0.37135783660255189</v>
      </c>
      <c r="AN16" s="67" t="e">
        <f t="shared" si="21"/>
        <v>#DIV/0!</v>
      </c>
      <c r="AO16" s="82"/>
      <c r="AP16" s="82"/>
      <c r="AQ16" s="82"/>
      <c r="BC16" s="78" t="s">
        <v>24</v>
      </c>
    </row>
    <row r="17" spans="1:55" x14ac:dyDescent="0.25">
      <c r="A17" s="62" t="s">
        <v>785</v>
      </c>
      <c r="B17" s="62">
        <v>266</v>
      </c>
      <c r="C17" s="62" t="s">
        <v>24</v>
      </c>
      <c r="D17" s="62" t="s">
        <v>36</v>
      </c>
      <c r="E17" s="63">
        <v>17</v>
      </c>
      <c r="F17" s="62">
        <f>57*0.91</f>
        <v>51.870000000000005</v>
      </c>
      <c r="G17" s="62"/>
      <c r="H17" s="62">
        <v>15</v>
      </c>
      <c r="I17" s="63">
        <v>17</v>
      </c>
      <c r="J17" s="63"/>
      <c r="K17" s="63">
        <v>0.82</v>
      </c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43.654229063765079</v>
      </c>
      <c r="M17" s="66">
        <f>IF(D17="Annual",VLOOKUP(H17,'NG AC'!$E$4:$I$43,4)*SMB!G17,IF(D17="Winter",VLOOKUP(SMB!H17,'NG AC'!$E$3:$I$43,5)*SMB!G17,IF(D17="NA",0,0)))</f>
        <v>0</v>
      </c>
      <c r="N17" s="67">
        <f t="shared" si="0"/>
        <v>17</v>
      </c>
      <c r="O17" s="67">
        <f t="shared" si="1"/>
        <v>0</v>
      </c>
      <c r="P17" s="67">
        <f t="shared" si="2"/>
        <v>17</v>
      </c>
      <c r="Q17" s="67">
        <f t="shared" si="3"/>
        <v>0</v>
      </c>
      <c r="R17" s="68">
        <f>(L17+M17+(PV('NG AC'!$B$1,SMB!H17,SMB!K17)*-1)+SMB!J17)/SMB!E17</f>
        <v>3.0891410761431435</v>
      </c>
      <c r="S17" s="68">
        <f t="shared" si="4"/>
        <v>2.3344507520729989</v>
      </c>
      <c r="T17" s="69">
        <f t="shared" si="5"/>
        <v>13797.420000000002</v>
      </c>
      <c r="U17" s="68">
        <f t="shared" si="6"/>
        <v>0</v>
      </c>
      <c r="V17" s="68">
        <f t="shared" si="7"/>
        <v>11612.024930961512</v>
      </c>
      <c r="W17" s="68">
        <f t="shared" si="8"/>
        <v>0</v>
      </c>
      <c r="X17" s="67">
        <f t="shared" si="9"/>
        <v>4522</v>
      </c>
      <c r="Y17" s="67">
        <f t="shared" si="10"/>
        <v>0</v>
      </c>
      <c r="Z17" s="67">
        <f t="shared" si="11"/>
        <v>4522</v>
      </c>
      <c r="AA17" s="67">
        <f t="shared" si="12"/>
        <v>0</v>
      </c>
      <c r="AB17" s="63">
        <f t="shared" si="13"/>
        <v>3165.3999999999996</v>
      </c>
      <c r="AC17" s="67">
        <f t="shared" si="14"/>
        <v>3165.3999999999996</v>
      </c>
      <c r="AD17" s="67">
        <f t="shared" si="15"/>
        <v>0</v>
      </c>
      <c r="AE17" s="67">
        <f t="shared" si="16"/>
        <v>0</v>
      </c>
      <c r="AF17" s="67">
        <f t="shared" si="17"/>
        <v>0</v>
      </c>
      <c r="AG17" s="67">
        <f t="shared" si="18"/>
        <v>0</v>
      </c>
      <c r="AH17" s="66">
        <f>-PV('NG AC'!$B$1,SMB!H17,SMB!K17)*SMB!B17</f>
        <v>2357.0710153577834</v>
      </c>
      <c r="AI17" s="67">
        <f t="shared" si="19"/>
        <v>2357.0710153577834</v>
      </c>
      <c r="AJ17" s="67">
        <f t="shared" si="20"/>
        <v>0</v>
      </c>
      <c r="AK17" s="66">
        <f>B17*F17*H17*'Electric AC'!$BE$1</f>
        <v>15850.507453772727</v>
      </c>
      <c r="AL17" s="67">
        <f>B17*G17*H17*'Electric AC'!$BE$33</f>
        <v>0</v>
      </c>
      <c r="AM17" s="67">
        <f t="shared" si="21"/>
        <v>0.32774243300559086</v>
      </c>
      <c r="AN17" s="67" t="e">
        <f t="shared" si="21"/>
        <v>#DIV/0!</v>
      </c>
      <c r="AO17" s="82"/>
      <c r="AP17" s="82"/>
      <c r="AQ17" s="82"/>
      <c r="BC17" s="78" t="s">
        <v>25</v>
      </c>
    </row>
    <row r="18" spans="1:55" x14ac:dyDescent="0.25">
      <c r="A18" s="62" t="s">
        <v>786</v>
      </c>
      <c r="B18" s="62">
        <v>912</v>
      </c>
      <c r="C18" s="62" t="s">
        <v>24</v>
      </c>
      <c r="D18" s="62" t="s">
        <v>36</v>
      </c>
      <c r="E18" s="63">
        <v>17</v>
      </c>
      <c r="F18" s="62">
        <f>84*0.91</f>
        <v>76.44</v>
      </c>
      <c r="G18" s="62"/>
      <c r="H18" s="62">
        <v>15</v>
      </c>
      <c r="I18" s="63">
        <v>17</v>
      </c>
      <c r="J18" s="63"/>
      <c r="K18" s="63">
        <v>0.98</v>
      </c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64.332548093969578</v>
      </c>
      <c r="M18" s="66">
        <f>IF(D18="Annual",VLOOKUP(H18,'NG AC'!$E$4:$I$43,4)*SMB!G18,IF(D18="Winter",VLOOKUP(SMB!H18,'NG AC'!$E$3:$I$43,5)*SMB!G18,IF(D18="NA",0,0)))</f>
        <v>0</v>
      </c>
      <c r="N18" s="67">
        <f t="shared" si="0"/>
        <v>17</v>
      </c>
      <c r="O18" s="67">
        <f t="shared" si="1"/>
        <v>0</v>
      </c>
      <c r="P18" s="67">
        <f t="shared" si="2"/>
        <v>17</v>
      </c>
      <c r="Q18" s="67">
        <f t="shared" si="3"/>
        <v>0</v>
      </c>
      <c r="R18" s="68">
        <f>(L18+M18+(PV('NG AC'!$B$1,SMB!H18,SMB!K18)*-1)+SMB!J18)/SMB!E18</f>
        <v>4.4072191738242505</v>
      </c>
      <c r="S18" s="68">
        <f t="shared" si="4"/>
        <v>3.4402432135812604</v>
      </c>
      <c r="T18" s="69">
        <f t="shared" si="5"/>
        <v>69713.279999999999</v>
      </c>
      <c r="U18" s="68">
        <f t="shared" si="6"/>
        <v>0</v>
      </c>
      <c r="V18" s="68">
        <f t="shared" si="7"/>
        <v>58671.283861700256</v>
      </c>
      <c r="W18" s="68">
        <f t="shared" si="8"/>
        <v>0</v>
      </c>
      <c r="X18" s="67">
        <f t="shared" si="9"/>
        <v>15504</v>
      </c>
      <c r="Y18" s="67">
        <f t="shared" si="10"/>
        <v>0</v>
      </c>
      <c r="Z18" s="67">
        <f t="shared" si="11"/>
        <v>15504</v>
      </c>
      <c r="AA18" s="67">
        <f t="shared" si="12"/>
        <v>0</v>
      </c>
      <c r="AB18" s="63">
        <f t="shared" si="13"/>
        <v>10852.8</v>
      </c>
      <c r="AC18" s="67">
        <f t="shared" si="14"/>
        <v>10852.8</v>
      </c>
      <c r="AD18" s="67">
        <f t="shared" si="15"/>
        <v>0</v>
      </c>
      <c r="AE18" s="67">
        <f t="shared" si="16"/>
        <v>0</v>
      </c>
      <c r="AF18" s="67">
        <f t="shared" si="17"/>
        <v>0</v>
      </c>
      <c r="AG18" s="67">
        <f t="shared" si="18"/>
        <v>0</v>
      </c>
      <c r="AH18" s="66">
        <f>-PV('NG AC'!$B$1,SMB!H18,SMB!K18)*SMB!B18</f>
        <v>9658.2422092709203</v>
      </c>
      <c r="AI18" s="67">
        <f t="shared" si="19"/>
        <v>9658.2422092709203</v>
      </c>
      <c r="AJ18" s="67">
        <f t="shared" si="20"/>
        <v>0</v>
      </c>
      <c r="AK18" s="66">
        <f>B18*F18*H18*'Electric AC'!$BE$1</f>
        <v>80086.774503272711</v>
      </c>
      <c r="AL18" s="67">
        <f>B18*G18*H18*'Electric AC'!$BE$33</f>
        <v>0</v>
      </c>
      <c r="AM18" s="67">
        <f t="shared" si="21"/>
        <v>0.22239665096807953</v>
      </c>
      <c r="AN18" s="67" t="e">
        <f t="shared" si="21"/>
        <v>#DIV/0!</v>
      </c>
      <c r="AO18" s="82"/>
      <c r="AP18" s="82"/>
      <c r="AQ18" s="82"/>
      <c r="BC18" s="78" t="s">
        <v>26</v>
      </c>
    </row>
    <row r="19" spans="1:55" x14ac:dyDescent="0.25">
      <c r="A19" s="62" t="s">
        <v>787</v>
      </c>
      <c r="B19" s="62">
        <v>91</v>
      </c>
      <c r="C19" s="62" t="s">
        <v>24</v>
      </c>
      <c r="D19" s="62" t="s">
        <v>36</v>
      </c>
      <c r="E19" s="63">
        <v>27</v>
      </c>
      <c r="F19" s="62">
        <f>103*0.91</f>
        <v>93.73</v>
      </c>
      <c r="G19" s="62"/>
      <c r="H19" s="62">
        <v>15</v>
      </c>
      <c r="I19" s="63">
        <v>27</v>
      </c>
      <c r="J19" s="63"/>
      <c r="K19" s="63">
        <v>0.98</v>
      </c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78.883957781891283</v>
      </c>
      <c r="M19" s="66">
        <f>IF(D19="Annual",VLOOKUP(H19,'NG AC'!$E$4:$I$43,4)*SMB!G19,IF(D19="Winter",VLOOKUP(SMB!H19,'NG AC'!$E$3:$I$43,5)*SMB!G19,IF(D19="NA",0,0)))</f>
        <v>0</v>
      </c>
      <c r="N19" s="67">
        <f t="shared" si="0"/>
        <v>27</v>
      </c>
      <c r="O19" s="67">
        <f t="shared" si="1"/>
        <v>0</v>
      </c>
      <c r="P19" s="67">
        <f t="shared" si="2"/>
        <v>27</v>
      </c>
      <c r="Q19" s="67">
        <f t="shared" si="3"/>
        <v>0</v>
      </c>
      <c r="R19" s="68">
        <f>(L19+M19+(PV('NG AC'!$B$1,SMB!H19,SMB!K19)*-1)+SMB!J19)/SMB!E19</f>
        <v>3.3138568756642206</v>
      </c>
      <c r="S19" s="68">
        <f t="shared" si="4"/>
        <v>2.6560255145417937</v>
      </c>
      <c r="T19" s="69">
        <f t="shared" si="5"/>
        <v>8529.43</v>
      </c>
      <c r="U19" s="68">
        <f t="shared" si="6"/>
        <v>0</v>
      </c>
      <c r="V19" s="68">
        <f t="shared" si="7"/>
        <v>7178.440158152107</v>
      </c>
      <c r="W19" s="68">
        <f t="shared" si="8"/>
        <v>0</v>
      </c>
      <c r="X19" s="67">
        <f t="shared" si="9"/>
        <v>2457</v>
      </c>
      <c r="Y19" s="67">
        <f t="shared" si="10"/>
        <v>0</v>
      </c>
      <c r="Z19" s="67">
        <f t="shared" si="11"/>
        <v>2457</v>
      </c>
      <c r="AA19" s="67">
        <f t="shared" si="12"/>
        <v>0</v>
      </c>
      <c r="AB19" s="63">
        <f t="shared" si="13"/>
        <v>1719.8999999999999</v>
      </c>
      <c r="AC19" s="67">
        <f t="shared" si="14"/>
        <v>1719.8999999999999</v>
      </c>
      <c r="AD19" s="67">
        <f t="shared" si="15"/>
        <v>0</v>
      </c>
      <c r="AE19" s="67">
        <f t="shared" si="16"/>
        <v>0</v>
      </c>
      <c r="AF19" s="67">
        <f t="shared" si="17"/>
        <v>0</v>
      </c>
      <c r="AG19" s="67">
        <f t="shared" si="18"/>
        <v>0</v>
      </c>
      <c r="AH19" s="66">
        <f>-PV('NG AC'!$B$1,SMB!H19,SMB!K19)*SMB!B19</f>
        <v>963.70618535488347</v>
      </c>
      <c r="AI19" s="67">
        <f t="shared" si="19"/>
        <v>963.70618535488347</v>
      </c>
      <c r="AJ19" s="67">
        <f t="shared" si="20"/>
        <v>0</v>
      </c>
      <c r="AK19" s="66">
        <f>B19*F19*H19*'Electric AC'!$BE$1</f>
        <v>9798.6285690681816</v>
      </c>
      <c r="AL19" s="67">
        <f>B19*G19*H19*'Electric AC'!$BE$33</f>
        <v>0</v>
      </c>
      <c r="AM19" s="67">
        <f t="shared" si="21"/>
        <v>0.28806145310999681</v>
      </c>
      <c r="AN19" s="67" t="e">
        <f t="shared" si="21"/>
        <v>#DIV/0!</v>
      </c>
      <c r="AO19" s="82"/>
      <c r="AP19" s="82"/>
      <c r="AQ19" s="82"/>
      <c r="BC19" s="78" t="s">
        <v>27</v>
      </c>
    </row>
    <row r="20" spans="1:55" x14ac:dyDescent="0.25">
      <c r="A20" s="62" t="s">
        <v>788</v>
      </c>
      <c r="B20" s="62">
        <v>91</v>
      </c>
      <c r="C20" s="62" t="s">
        <v>24</v>
      </c>
      <c r="D20" s="62" t="s">
        <v>36</v>
      </c>
      <c r="E20" s="63">
        <v>31</v>
      </c>
      <c r="F20" s="62">
        <f>140*0.91</f>
        <v>127.4</v>
      </c>
      <c r="G20" s="62"/>
      <c r="H20" s="62">
        <v>15</v>
      </c>
      <c r="I20" s="63">
        <v>31</v>
      </c>
      <c r="J20" s="63"/>
      <c r="K20" s="63">
        <v>1.05</v>
      </c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107.22091348994931</v>
      </c>
      <c r="M20" s="66">
        <f>IF(D20="Annual",VLOOKUP(H20,'NG AC'!$E$4:$I$43,4)*SMB!G20,IF(D20="Winter",VLOOKUP(SMB!H20,'NG AC'!$E$3:$I$43,5)*SMB!G20,IF(D20="NA",0,0)))</f>
        <v>0</v>
      </c>
      <c r="N20" s="67">
        <f t="shared" si="0"/>
        <v>31</v>
      </c>
      <c r="O20" s="67">
        <f t="shared" si="1"/>
        <v>0</v>
      </c>
      <c r="P20" s="67">
        <f t="shared" si="2"/>
        <v>31</v>
      </c>
      <c r="Q20" s="67">
        <f t="shared" si="3"/>
        <v>0</v>
      </c>
      <c r="R20" s="68">
        <f>(L20+M20+(PV('NG AC'!$B$1,SMB!H20,SMB!K20)*-1)+SMB!J20)/SMB!E20</f>
        <v>3.8247591169929271</v>
      </c>
      <c r="S20" s="68">
        <f t="shared" si="4"/>
        <v>3.1443083134882492</v>
      </c>
      <c r="T20" s="69">
        <f t="shared" si="5"/>
        <v>11593.4</v>
      </c>
      <c r="U20" s="68">
        <f t="shared" si="6"/>
        <v>0</v>
      </c>
      <c r="V20" s="68">
        <f t="shared" si="7"/>
        <v>9757.1031275853875</v>
      </c>
      <c r="W20" s="68">
        <f t="shared" si="8"/>
        <v>0</v>
      </c>
      <c r="X20" s="67">
        <f t="shared" si="9"/>
        <v>2821</v>
      </c>
      <c r="Y20" s="67">
        <f t="shared" si="10"/>
        <v>0</v>
      </c>
      <c r="Z20" s="67">
        <f t="shared" si="11"/>
        <v>2821</v>
      </c>
      <c r="AA20" s="67">
        <f t="shared" si="12"/>
        <v>0</v>
      </c>
      <c r="AB20" s="63">
        <f t="shared" si="13"/>
        <v>1974.6999999999998</v>
      </c>
      <c r="AC20" s="67">
        <f t="shared" si="14"/>
        <v>1974.6999999999998</v>
      </c>
      <c r="AD20" s="67">
        <f t="shared" si="15"/>
        <v>0</v>
      </c>
      <c r="AE20" s="67">
        <f t="shared" si="16"/>
        <v>0</v>
      </c>
      <c r="AF20" s="67">
        <f t="shared" si="17"/>
        <v>0</v>
      </c>
      <c r="AG20" s="67">
        <f t="shared" si="18"/>
        <v>0</v>
      </c>
      <c r="AH20" s="66">
        <f>-PV('NG AC'!$B$1,SMB!H20,SMB!K20)*SMB!B20</f>
        <v>1032.5423414516608</v>
      </c>
      <c r="AI20" s="67">
        <f t="shared" si="19"/>
        <v>1032.5423414516608</v>
      </c>
      <c r="AJ20" s="67">
        <f t="shared" si="20"/>
        <v>0</v>
      </c>
      <c r="AK20" s="66">
        <f>B20*F20*H20*'Electric AC'!$BE$1</f>
        <v>13318.524268636362</v>
      </c>
      <c r="AL20" s="67">
        <f>B20*G20*H20*'Electric AC'!$BE$33</f>
        <v>0</v>
      </c>
      <c r="AM20" s="67">
        <f t="shared" si="21"/>
        <v>0.2433281004709576</v>
      </c>
      <c r="AN20" s="67" t="e">
        <f t="shared" si="21"/>
        <v>#DIV/0!</v>
      </c>
      <c r="AO20" s="82"/>
      <c r="AP20" s="82"/>
      <c r="AQ20" s="82"/>
      <c r="BC20" s="78" t="s">
        <v>28</v>
      </c>
    </row>
    <row r="21" spans="1:55" x14ac:dyDescent="0.25">
      <c r="A21" s="62" t="s">
        <v>789</v>
      </c>
      <c r="B21" s="62">
        <v>1976</v>
      </c>
      <c r="C21" s="62" t="s">
        <v>24</v>
      </c>
      <c r="D21" s="62" t="s">
        <v>36</v>
      </c>
      <c r="E21" s="63">
        <v>22</v>
      </c>
      <c r="F21" s="62">
        <f>103*0.91</f>
        <v>93.73</v>
      </c>
      <c r="G21" s="62"/>
      <c r="H21" s="62">
        <v>15</v>
      </c>
      <c r="I21" s="63">
        <v>22</v>
      </c>
      <c r="J21" s="63"/>
      <c r="K21" s="63">
        <v>0.98</v>
      </c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78.883957781891283</v>
      </c>
      <c r="M21" s="66">
        <f>IF(D21="Annual",VLOOKUP(H21,'NG AC'!$E$4:$I$43,4)*SMB!G21,IF(D21="Winter",VLOOKUP(SMB!H21,'NG AC'!$E$3:$I$43,5)*SMB!G21,IF(D21="NA",0,0)))</f>
        <v>0</v>
      </c>
      <c r="N21" s="67">
        <f t="shared" si="0"/>
        <v>22</v>
      </c>
      <c r="O21" s="67">
        <f t="shared" si="1"/>
        <v>0</v>
      </c>
      <c r="P21" s="67">
        <f t="shared" si="2"/>
        <v>22</v>
      </c>
      <c r="Q21" s="67">
        <f t="shared" si="3"/>
        <v>0</v>
      </c>
      <c r="R21" s="68">
        <f>(L21+M21+(PV('NG AC'!$B$1,SMB!H21,SMB!K21)*-1)+SMB!J21)/SMB!E21</f>
        <v>4.0670061655879071</v>
      </c>
      <c r="S21" s="68">
        <f t="shared" si="4"/>
        <v>3.259667676937656</v>
      </c>
      <c r="T21" s="69">
        <f t="shared" si="5"/>
        <v>185210.48</v>
      </c>
      <c r="U21" s="68">
        <f t="shared" si="6"/>
        <v>0</v>
      </c>
      <c r="V21" s="68">
        <f t="shared" si="7"/>
        <v>155874.70057701718</v>
      </c>
      <c r="W21" s="68">
        <f t="shared" si="8"/>
        <v>0</v>
      </c>
      <c r="X21" s="67">
        <f t="shared" si="9"/>
        <v>43472</v>
      </c>
      <c r="Y21" s="67">
        <f t="shared" si="10"/>
        <v>0</v>
      </c>
      <c r="Z21" s="67">
        <f t="shared" si="11"/>
        <v>43472</v>
      </c>
      <c r="AA21" s="67">
        <f t="shared" si="12"/>
        <v>0</v>
      </c>
      <c r="AB21" s="63">
        <f t="shared" si="13"/>
        <v>30430.399999999998</v>
      </c>
      <c r="AC21" s="67">
        <f t="shared" si="14"/>
        <v>30430.399999999998</v>
      </c>
      <c r="AD21" s="67">
        <f t="shared" si="15"/>
        <v>0</v>
      </c>
      <c r="AE21" s="67">
        <f t="shared" si="16"/>
        <v>0</v>
      </c>
      <c r="AF21" s="67">
        <f t="shared" si="17"/>
        <v>0</v>
      </c>
      <c r="AG21" s="67">
        <f t="shared" si="18"/>
        <v>0</v>
      </c>
      <c r="AH21" s="66">
        <f>-PV('NG AC'!$B$1,SMB!H21,SMB!K21)*SMB!B21</f>
        <v>20926.191453420328</v>
      </c>
      <c r="AI21" s="67">
        <f t="shared" si="19"/>
        <v>20926.191453420328</v>
      </c>
      <c r="AJ21" s="67">
        <f t="shared" si="20"/>
        <v>0</v>
      </c>
      <c r="AK21" s="66">
        <f>B21*F21*H21*'Electric AC'!$BE$1</f>
        <v>212770.22035690909</v>
      </c>
      <c r="AL21" s="67">
        <f>B21*G21*H21*'Electric AC'!$BE$33</f>
        <v>0</v>
      </c>
      <c r="AM21" s="67">
        <f t="shared" si="21"/>
        <v>0.2347167395711085</v>
      </c>
      <c r="AN21" s="67" t="e">
        <f t="shared" si="21"/>
        <v>#DIV/0!</v>
      </c>
      <c r="AO21" s="82"/>
      <c r="AP21" s="82"/>
      <c r="AQ21" s="82"/>
      <c r="BC21" s="78" t="s">
        <v>29</v>
      </c>
    </row>
    <row r="22" spans="1:55" x14ac:dyDescent="0.25">
      <c r="A22" s="62" t="s">
        <v>790</v>
      </c>
      <c r="B22" s="62">
        <v>456</v>
      </c>
      <c r="C22" s="62" t="s">
        <v>24</v>
      </c>
      <c r="D22" s="62" t="s">
        <v>36</v>
      </c>
      <c r="E22" s="63">
        <v>28</v>
      </c>
      <c r="F22" s="62">
        <f>140*0.91</f>
        <v>127.4</v>
      </c>
      <c r="G22" s="62"/>
      <c r="H22" s="62">
        <v>15</v>
      </c>
      <c r="I22" s="63">
        <v>28</v>
      </c>
      <c r="J22" s="63"/>
      <c r="K22" s="63">
        <v>1.05</v>
      </c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107.22091348994931</v>
      </c>
      <c r="M22" s="66">
        <f>IF(D22="Annual",VLOOKUP(H22,'NG AC'!$E$4:$I$43,4)*SMB!G22,IF(D22="Winter",VLOOKUP(SMB!H22,'NG AC'!$E$3:$I$43,5)*SMB!G22,IF(D22="NA",0,0)))</f>
        <v>0</v>
      </c>
      <c r="N22" s="67">
        <f t="shared" si="0"/>
        <v>28</v>
      </c>
      <c r="O22" s="67">
        <f t="shared" si="1"/>
        <v>0</v>
      </c>
      <c r="P22" s="67">
        <f t="shared" si="2"/>
        <v>28</v>
      </c>
      <c r="Q22" s="67">
        <f t="shared" si="3"/>
        <v>0</v>
      </c>
      <c r="R22" s="68">
        <f>(L22+M22+(PV('NG AC'!$B$1,SMB!H22,SMB!K22)*-1)+SMB!J22)/SMB!E22</f>
        <v>4.2345547366707406</v>
      </c>
      <c r="S22" s="68">
        <f t="shared" si="4"/>
        <v>3.4811984899334187</v>
      </c>
      <c r="T22" s="69">
        <f t="shared" si="5"/>
        <v>58094.400000000001</v>
      </c>
      <c r="U22" s="68">
        <f t="shared" si="6"/>
        <v>0</v>
      </c>
      <c r="V22" s="68">
        <f t="shared" si="7"/>
        <v>48892.736551416885</v>
      </c>
      <c r="W22" s="68">
        <f t="shared" si="8"/>
        <v>0</v>
      </c>
      <c r="X22" s="67">
        <f t="shared" si="9"/>
        <v>12768</v>
      </c>
      <c r="Y22" s="67">
        <f t="shared" si="10"/>
        <v>0</v>
      </c>
      <c r="Z22" s="67">
        <f t="shared" si="11"/>
        <v>12768</v>
      </c>
      <c r="AA22" s="67">
        <f t="shared" si="12"/>
        <v>0</v>
      </c>
      <c r="AB22" s="63">
        <f t="shared" si="13"/>
        <v>8937.5999999999985</v>
      </c>
      <c r="AC22" s="67">
        <f t="shared" si="14"/>
        <v>8937.5999999999985</v>
      </c>
      <c r="AD22" s="67">
        <f t="shared" si="15"/>
        <v>0</v>
      </c>
      <c r="AE22" s="67">
        <f t="shared" si="16"/>
        <v>0</v>
      </c>
      <c r="AF22" s="67">
        <f t="shared" si="17"/>
        <v>0</v>
      </c>
      <c r="AG22" s="67">
        <f t="shared" si="18"/>
        <v>0</v>
      </c>
      <c r="AH22" s="66">
        <f>-PV('NG AC'!$B$1,SMB!H22,SMB!K22)*SMB!B22</f>
        <v>5174.0583263951357</v>
      </c>
      <c r="AI22" s="67">
        <f t="shared" si="19"/>
        <v>5174.0583263951357</v>
      </c>
      <c r="AJ22" s="67">
        <f t="shared" si="20"/>
        <v>0</v>
      </c>
      <c r="AK22" s="66">
        <f>B22*F22*H22*'Electric AC'!$BE$1</f>
        <v>66738.978752727271</v>
      </c>
      <c r="AL22" s="67">
        <f>B22*G22*H22*'Electric AC'!$BE$33</f>
        <v>0</v>
      </c>
      <c r="AM22" s="67">
        <f t="shared" si="21"/>
        <v>0.21978021978021978</v>
      </c>
      <c r="AN22" s="67" t="e">
        <f t="shared" si="21"/>
        <v>#DIV/0!</v>
      </c>
      <c r="AO22" s="82"/>
      <c r="AP22" s="82"/>
      <c r="AQ22" s="82"/>
      <c r="BC22" s="78" t="s">
        <v>30</v>
      </c>
    </row>
    <row r="23" spans="1:55" x14ac:dyDescent="0.25">
      <c r="A23" s="62" t="s">
        <v>791</v>
      </c>
      <c r="B23" s="62">
        <v>456</v>
      </c>
      <c r="C23" s="62" t="s">
        <v>24</v>
      </c>
      <c r="D23" s="62" t="s">
        <v>36</v>
      </c>
      <c r="E23" s="63">
        <v>28</v>
      </c>
      <c r="F23" s="62">
        <f>103*0.91</f>
        <v>93.73</v>
      </c>
      <c r="G23" s="62"/>
      <c r="H23" s="62">
        <v>15</v>
      </c>
      <c r="I23" s="63">
        <v>28</v>
      </c>
      <c r="J23" s="63"/>
      <c r="K23" s="63">
        <v>0.98</v>
      </c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78.883957781891283</v>
      </c>
      <c r="M23" s="66">
        <f>IF(D23="Annual",VLOOKUP(H23,'NG AC'!$E$4:$I$43,4)*SMB!G23,IF(D23="Winter",VLOOKUP(SMB!H23,'NG AC'!$E$3:$I$43,5)*SMB!G23,IF(D23="NA",0,0)))</f>
        <v>0</v>
      </c>
      <c r="N23" s="67">
        <f t="shared" si="0"/>
        <v>28</v>
      </c>
      <c r="O23" s="67">
        <f t="shared" si="1"/>
        <v>0</v>
      </c>
      <c r="P23" s="67">
        <f t="shared" si="2"/>
        <v>28</v>
      </c>
      <c r="Q23" s="67">
        <f t="shared" si="3"/>
        <v>0</v>
      </c>
      <c r="R23" s="68">
        <f>(L23+M23+(PV('NG AC'!$B$1,SMB!H23,SMB!K23)*-1)+SMB!J23)/SMB!E23</f>
        <v>3.1955048443904985</v>
      </c>
      <c r="S23" s="68">
        <f t="shared" si="4"/>
        <v>2.5611674604510157</v>
      </c>
      <c r="T23" s="69">
        <f t="shared" si="5"/>
        <v>42740.880000000005</v>
      </c>
      <c r="U23" s="68">
        <f t="shared" si="6"/>
        <v>0</v>
      </c>
      <c r="V23" s="68">
        <f t="shared" si="7"/>
        <v>35971.084748542424</v>
      </c>
      <c r="W23" s="68">
        <f t="shared" si="8"/>
        <v>0</v>
      </c>
      <c r="X23" s="67">
        <f t="shared" si="9"/>
        <v>12768</v>
      </c>
      <c r="Y23" s="67">
        <f t="shared" si="10"/>
        <v>0</v>
      </c>
      <c r="Z23" s="67">
        <f t="shared" si="11"/>
        <v>12768</v>
      </c>
      <c r="AA23" s="67">
        <f t="shared" si="12"/>
        <v>0</v>
      </c>
      <c r="AB23" s="63">
        <f t="shared" si="13"/>
        <v>8937.5999999999985</v>
      </c>
      <c r="AC23" s="67">
        <f t="shared" si="14"/>
        <v>8937.5999999999985</v>
      </c>
      <c r="AD23" s="67">
        <f t="shared" si="15"/>
        <v>0</v>
      </c>
      <c r="AE23" s="67">
        <f t="shared" si="16"/>
        <v>0</v>
      </c>
      <c r="AF23" s="67">
        <f t="shared" si="17"/>
        <v>0</v>
      </c>
      <c r="AG23" s="67">
        <f t="shared" si="18"/>
        <v>0</v>
      </c>
      <c r="AH23" s="66">
        <f>-PV('NG AC'!$B$1,SMB!H23,SMB!K23)*SMB!B23</f>
        <v>4829.1211046354601</v>
      </c>
      <c r="AI23" s="67">
        <f t="shared" si="19"/>
        <v>4829.1211046354601</v>
      </c>
      <c r="AJ23" s="67">
        <f t="shared" si="20"/>
        <v>0</v>
      </c>
      <c r="AK23" s="66">
        <f>B23*F23*H23*'Electric AC'!$BE$1</f>
        <v>49100.820082363636</v>
      </c>
      <c r="AL23" s="67">
        <f>B23*G23*H23*'Electric AC'!$BE$33</f>
        <v>0</v>
      </c>
      <c r="AM23" s="67">
        <f t="shared" si="21"/>
        <v>0.29873039581777444</v>
      </c>
      <c r="AN23" s="67" t="e">
        <f t="shared" si="21"/>
        <v>#DIV/0!</v>
      </c>
      <c r="AO23" s="82"/>
      <c r="AP23" s="82"/>
      <c r="AQ23" s="82"/>
      <c r="BC23" s="78"/>
    </row>
    <row r="24" spans="1:55" x14ac:dyDescent="0.25">
      <c r="A24" s="62" t="s">
        <v>792</v>
      </c>
      <c r="B24" s="62">
        <v>456</v>
      </c>
      <c r="C24" s="62" t="s">
        <v>24</v>
      </c>
      <c r="D24" s="62" t="s">
        <v>36</v>
      </c>
      <c r="E24" s="63">
        <v>32</v>
      </c>
      <c r="F24" s="62">
        <f>140*0.91</f>
        <v>127.4</v>
      </c>
      <c r="G24" s="62"/>
      <c r="H24" s="62">
        <v>15</v>
      </c>
      <c r="I24" s="63">
        <v>32</v>
      </c>
      <c r="J24" s="63"/>
      <c r="K24" s="63">
        <v>1.05</v>
      </c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107.22091348994931</v>
      </c>
      <c r="M24" s="66">
        <f>IF(D24="Annual",VLOOKUP(H24,'NG AC'!$E$4:$I$43,4)*SMB!G24,IF(D24="Winter",VLOOKUP(SMB!H24,'NG AC'!$E$3:$I$43,5)*SMB!G24,IF(D24="NA",0,0)))</f>
        <v>0</v>
      </c>
      <c r="N24" s="67">
        <f t="shared" si="0"/>
        <v>32</v>
      </c>
      <c r="O24" s="67">
        <f t="shared" si="1"/>
        <v>0</v>
      </c>
      <c r="P24" s="67">
        <f t="shared" si="2"/>
        <v>32</v>
      </c>
      <c r="Q24" s="67">
        <f t="shared" si="3"/>
        <v>0</v>
      </c>
      <c r="R24" s="68">
        <f>(L24+M24+(PV('NG AC'!$B$1,SMB!H24,SMB!K24)*-1)+SMB!J24)/SMB!E24</f>
        <v>3.7052353945868983</v>
      </c>
      <c r="S24" s="68">
        <f t="shared" si="4"/>
        <v>3.0460486786917413</v>
      </c>
      <c r="T24" s="69">
        <f t="shared" si="5"/>
        <v>58094.400000000001</v>
      </c>
      <c r="U24" s="68">
        <f t="shared" si="6"/>
        <v>0</v>
      </c>
      <c r="V24" s="68">
        <f t="shared" si="7"/>
        <v>48892.736551416885</v>
      </c>
      <c r="W24" s="68">
        <f t="shared" si="8"/>
        <v>0</v>
      </c>
      <c r="X24" s="67">
        <f t="shared" si="9"/>
        <v>14592</v>
      </c>
      <c r="Y24" s="67">
        <f t="shared" si="10"/>
        <v>0</v>
      </c>
      <c r="Z24" s="67">
        <f t="shared" si="11"/>
        <v>14592</v>
      </c>
      <c r="AA24" s="67">
        <f t="shared" si="12"/>
        <v>0</v>
      </c>
      <c r="AB24" s="63">
        <f t="shared" si="13"/>
        <v>10214.4</v>
      </c>
      <c r="AC24" s="67">
        <f t="shared" si="14"/>
        <v>10214.4</v>
      </c>
      <c r="AD24" s="67">
        <f t="shared" si="15"/>
        <v>0</v>
      </c>
      <c r="AE24" s="67">
        <f t="shared" si="16"/>
        <v>0</v>
      </c>
      <c r="AF24" s="67">
        <f t="shared" si="17"/>
        <v>0</v>
      </c>
      <c r="AG24" s="67">
        <f t="shared" si="18"/>
        <v>0</v>
      </c>
      <c r="AH24" s="66">
        <f>-PV('NG AC'!$B$1,SMB!H24,SMB!K24)*SMB!B24</f>
        <v>5174.0583263951357</v>
      </c>
      <c r="AI24" s="67">
        <f t="shared" si="19"/>
        <v>5174.0583263951357</v>
      </c>
      <c r="AJ24" s="67">
        <f t="shared" si="20"/>
        <v>0</v>
      </c>
      <c r="AK24" s="66">
        <f>B24*F24*H24*'Electric AC'!$BE$1</f>
        <v>66738.978752727271</v>
      </c>
      <c r="AL24" s="67">
        <f>B24*G24*H24*'Electric AC'!$BE$33</f>
        <v>0</v>
      </c>
      <c r="AM24" s="67">
        <f t="shared" si="21"/>
        <v>0.25117739403453687</v>
      </c>
      <c r="AN24" s="67" t="e">
        <f t="shared" si="21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/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AC'!$E$4:$I$43,4)*SMB!G25,IF(D25="Winter",VLOOKUP(SMB!H25,'NG AC'!$E$3:$I$43,5)*SMB!G25,IF(D25="NA",0,0)))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AC'!$B$1,SMB!H25,SMB!K25)*-1)+SMB!J25)/SMB!E25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 t="e">
        <f t="shared" si="13"/>
        <v>#DIV/0!</v>
      </c>
      <c r="AC25" s="67" t="e">
        <f t="shared" si="14"/>
        <v>#DIV/0!</v>
      </c>
      <c r="AD25" s="67" t="e">
        <f t="shared" si="15"/>
        <v>#DIV/0!</v>
      </c>
      <c r="AE25" s="67">
        <f t="shared" si="16"/>
        <v>0</v>
      </c>
      <c r="AF25" s="67" t="e">
        <f t="shared" si="17"/>
        <v>#DIV/0!</v>
      </c>
      <c r="AG25" s="67" t="e">
        <f t="shared" si="18"/>
        <v>#DIV/0!</v>
      </c>
      <c r="AH25" s="66">
        <f>-PV('NG AC'!$B$1,SMB!H25,SMB!K25)*SMB!B25</f>
        <v>0</v>
      </c>
      <c r="AI25" s="67" t="e">
        <f t="shared" si="19"/>
        <v>#DIV/0!</v>
      </c>
      <c r="AJ25" s="67" t="e">
        <f t="shared" si="20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1"/>
        <v>#DIV/0!</v>
      </c>
      <c r="AN25" s="67" t="e">
        <f t="shared" si="21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/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AC'!$E$4:$I$43,4)*SMB!G26,IF(D26="Winter",VLOOKUP(SMB!H26,'NG AC'!$E$3:$I$43,5)*SMB!G26,IF(D26="NA",0,0)))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AC'!$B$1,SMB!H26,SMB!K26)*-1)+SMB!J26)/SMB!E26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 t="e">
        <f t="shared" si="13"/>
        <v>#DIV/0!</v>
      </c>
      <c r="AC26" s="67" t="e">
        <f t="shared" si="14"/>
        <v>#DIV/0!</v>
      </c>
      <c r="AD26" s="67" t="e">
        <f t="shared" si="15"/>
        <v>#DIV/0!</v>
      </c>
      <c r="AE26" s="67">
        <f t="shared" si="16"/>
        <v>0</v>
      </c>
      <c r="AF26" s="67" t="e">
        <f t="shared" si="17"/>
        <v>#DIV/0!</v>
      </c>
      <c r="AG26" s="67" t="e">
        <f t="shared" si="18"/>
        <v>#DIV/0!</v>
      </c>
      <c r="AH26" s="66">
        <f>-PV('NG AC'!$B$1,SMB!H26,SMB!K26)*SMB!B26</f>
        <v>0</v>
      </c>
      <c r="AI26" s="67" t="e">
        <f t="shared" si="19"/>
        <v>#DIV/0!</v>
      </c>
      <c r="AJ26" s="67" t="e">
        <f t="shared" si="20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1"/>
        <v>#DIV/0!</v>
      </c>
      <c r="AN26" s="67" t="e">
        <f t="shared" si="21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/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AC'!$E$4:$I$43,4)*SMB!G27,IF(D27="Winter",VLOOKUP(SMB!H27,'NG AC'!$E$3:$I$43,5)*SMB!G27,IF(D27="NA",0,0)))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AC'!$B$1,SMB!H27,SMB!K27)*-1)+SMB!J27)/SMB!E27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 t="e">
        <f t="shared" si="13"/>
        <v>#DIV/0!</v>
      </c>
      <c r="AC27" s="67" t="e">
        <f t="shared" si="14"/>
        <v>#DIV/0!</v>
      </c>
      <c r="AD27" s="67" t="e">
        <f t="shared" si="15"/>
        <v>#DIV/0!</v>
      </c>
      <c r="AE27" s="67">
        <f t="shared" si="16"/>
        <v>0</v>
      </c>
      <c r="AF27" s="67" t="e">
        <f t="shared" si="17"/>
        <v>#DIV/0!</v>
      </c>
      <c r="AG27" s="67" t="e">
        <f t="shared" si="18"/>
        <v>#DIV/0!</v>
      </c>
      <c r="AH27" s="66">
        <f>-PV('NG AC'!$B$1,SMB!H27,SMB!K27)*SMB!B27</f>
        <v>0</v>
      </c>
      <c r="AI27" s="67" t="e">
        <f t="shared" si="19"/>
        <v>#DIV/0!</v>
      </c>
      <c r="AJ27" s="67" t="e">
        <f t="shared" si="20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1"/>
        <v>#DIV/0!</v>
      </c>
      <c r="AN27" s="67" t="e">
        <f t="shared" si="21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/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AC'!$E$4:$I$43,4)*SMB!G28,IF(D28="Winter",VLOOKUP(SMB!H28,'NG AC'!$E$3:$I$43,5)*SMB!G28,IF(D28="NA",0,0)))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AC'!$B$1,SMB!H28,SMB!K28)*-1)+SMB!J28)/SMB!E28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 t="e">
        <f t="shared" si="13"/>
        <v>#DIV/0!</v>
      </c>
      <c r="AC28" s="67" t="e">
        <f t="shared" si="14"/>
        <v>#DIV/0!</v>
      </c>
      <c r="AD28" s="67" t="e">
        <f t="shared" si="15"/>
        <v>#DIV/0!</v>
      </c>
      <c r="AE28" s="67">
        <f t="shared" si="16"/>
        <v>0</v>
      </c>
      <c r="AF28" s="67" t="e">
        <f t="shared" si="17"/>
        <v>#DIV/0!</v>
      </c>
      <c r="AG28" s="67" t="e">
        <f t="shared" si="18"/>
        <v>#DIV/0!</v>
      </c>
      <c r="AH28" s="66">
        <f>-PV('NG AC'!$B$1,SMB!H28,SMB!K28)*SMB!B28</f>
        <v>0</v>
      </c>
      <c r="AI28" s="67" t="e">
        <f t="shared" si="19"/>
        <v>#DIV/0!</v>
      </c>
      <c r="AJ28" s="67" t="e">
        <f t="shared" si="20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1"/>
        <v>#DIV/0!</v>
      </c>
      <c r="AN28" s="67" t="e">
        <f t="shared" si="21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/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AC'!$E$4:$I$43,4)*SMB!G29,IF(D29="Winter",VLOOKUP(SMB!H29,'NG AC'!$E$3:$I$43,5)*SMB!G29,IF(D29="NA",0,0)))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AC'!$B$1,SMB!H29,SMB!K29)*-1)+SMB!J29)/SMB!E29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 t="e">
        <f t="shared" si="13"/>
        <v>#DIV/0!</v>
      </c>
      <c r="AC29" s="67" t="e">
        <f t="shared" si="14"/>
        <v>#DIV/0!</v>
      </c>
      <c r="AD29" s="67" t="e">
        <f t="shared" si="15"/>
        <v>#DIV/0!</v>
      </c>
      <c r="AE29" s="67">
        <f t="shared" si="16"/>
        <v>0</v>
      </c>
      <c r="AF29" s="67" t="e">
        <f t="shared" si="17"/>
        <v>#DIV/0!</v>
      </c>
      <c r="AG29" s="67" t="e">
        <f t="shared" si="18"/>
        <v>#DIV/0!</v>
      </c>
      <c r="AH29" s="66">
        <f>-PV('NG AC'!$B$1,SMB!H29,SMB!K29)*SMB!B29</f>
        <v>0</v>
      </c>
      <c r="AI29" s="67" t="e">
        <f t="shared" si="19"/>
        <v>#DIV/0!</v>
      </c>
      <c r="AJ29" s="67" t="e">
        <f t="shared" si="20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1"/>
        <v>#DIV/0!</v>
      </c>
      <c r="AN29" s="67" t="e">
        <f t="shared" si="21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/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AC'!$E$4:$I$43,4)*SMB!G30,IF(D30="Winter",VLOOKUP(SMB!H30,'NG AC'!$E$3:$I$43,5)*SMB!G30,IF(D30="NA",0,0)))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AC'!$B$1,SMB!H30,SMB!K30)*-1)+SMB!J30)/SMB!E30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 t="e">
        <f t="shared" si="13"/>
        <v>#DIV/0!</v>
      </c>
      <c r="AC30" s="67" t="e">
        <f t="shared" si="14"/>
        <v>#DIV/0!</v>
      </c>
      <c r="AD30" s="67" t="e">
        <f t="shared" si="15"/>
        <v>#DIV/0!</v>
      </c>
      <c r="AE30" s="67">
        <f t="shared" si="16"/>
        <v>0</v>
      </c>
      <c r="AF30" s="67" t="e">
        <f t="shared" si="17"/>
        <v>#DIV/0!</v>
      </c>
      <c r="AG30" s="67" t="e">
        <f t="shared" si="18"/>
        <v>#DIV/0!</v>
      </c>
      <c r="AH30" s="66">
        <f>-PV('NG AC'!$B$1,SMB!H30,SMB!K30)*SMB!B30</f>
        <v>0</v>
      </c>
      <c r="AI30" s="67" t="e">
        <f t="shared" si="19"/>
        <v>#DIV/0!</v>
      </c>
      <c r="AJ30" s="67" t="e">
        <f t="shared" si="20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1"/>
        <v>#DIV/0!</v>
      </c>
      <c r="AN30" s="67" t="e">
        <f t="shared" si="21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/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AC'!$E$4:$I$43,4)*SMB!G31,IF(D31="Winter",VLOOKUP(SMB!H31,'NG AC'!$E$3:$I$43,5)*SMB!G31,IF(D31="NA",0,0)))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AC'!$B$1,SMB!H31,SMB!K31)*-1)+SMB!J31)/SMB!E31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 t="e">
        <f t="shared" si="13"/>
        <v>#DIV/0!</v>
      </c>
      <c r="AC31" s="67" t="e">
        <f t="shared" si="14"/>
        <v>#DIV/0!</v>
      </c>
      <c r="AD31" s="67" t="e">
        <f t="shared" si="15"/>
        <v>#DIV/0!</v>
      </c>
      <c r="AE31" s="67">
        <f t="shared" si="16"/>
        <v>0</v>
      </c>
      <c r="AF31" s="67" t="e">
        <f t="shared" si="17"/>
        <v>#DIV/0!</v>
      </c>
      <c r="AG31" s="67" t="e">
        <f t="shared" si="18"/>
        <v>#DIV/0!</v>
      </c>
      <c r="AH31" s="66">
        <f>-PV('NG AC'!$B$1,SMB!H31,SMB!K31)*SMB!B31</f>
        <v>0</v>
      </c>
      <c r="AI31" s="67" t="e">
        <f t="shared" si="19"/>
        <v>#DIV/0!</v>
      </c>
      <c r="AJ31" s="67" t="e">
        <f t="shared" si="20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1"/>
        <v>#DIV/0!</v>
      </c>
      <c r="AN31" s="67" t="e">
        <f t="shared" si="21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/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AC'!$E$4:$I$43,4)*SMB!G32,IF(D32="Winter",VLOOKUP(SMB!H32,'NG AC'!$E$3:$I$43,5)*SMB!G32,IF(D32="NA",0,0)))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AC'!$B$1,SMB!H32,SMB!K32)*-1)+SMB!J32)/SMB!E32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 t="e">
        <f t="shared" si="13"/>
        <v>#DIV/0!</v>
      </c>
      <c r="AC32" s="67" t="e">
        <f t="shared" si="14"/>
        <v>#DIV/0!</v>
      </c>
      <c r="AD32" s="67" t="e">
        <f t="shared" si="15"/>
        <v>#DIV/0!</v>
      </c>
      <c r="AE32" s="67">
        <f t="shared" si="16"/>
        <v>0</v>
      </c>
      <c r="AF32" s="67" t="e">
        <f t="shared" si="17"/>
        <v>#DIV/0!</v>
      </c>
      <c r="AG32" s="67" t="e">
        <f t="shared" si="18"/>
        <v>#DIV/0!</v>
      </c>
      <c r="AH32" s="66">
        <f>-PV('NG AC'!$B$1,SMB!H32,SMB!K32)*SMB!B32</f>
        <v>0</v>
      </c>
      <c r="AI32" s="67" t="e">
        <f t="shared" si="19"/>
        <v>#DIV/0!</v>
      </c>
      <c r="AJ32" s="67" t="e">
        <f t="shared" si="20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1"/>
        <v>#DIV/0!</v>
      </c>
      <c r="AN32" s="67" t="e">
        <f t="shared" si="21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/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AC'!$E$4:$I$43,4)*SMB!G33,IF(D33="Winter",VLOOKUP(SMB!H33,'NG AC'!$E$3:$I$43,5)*SMB!G33,IF(D33="NA",0,0)))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AC'!$B$1,SMB!H33,SMB!K33)*-1)+SMB!J33)/SMB!E33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 t="e">
        <f t="shared" si="13"/>
        <v>#DIV/0!</v>
      </c>
      <c r="AC33" s="67" t="e">
        <f t="shared" si="14"/>
        <v>#DIV/0!</v>
      </c>
      <c r="AD33" s="67" t="e">
        <f t="shared" si="15"/>
        <v>#DIV/0!</v>
      </c>
      <c r="AE33" s="67">
        <f t="shared" si="16"/>
        <v>0</v>
      </c>
      <c r="AF33" s="67" t="e">
        <f t="shared" si="17"/>
        <v>#DIV/0!</v>
      </c>
      <c r="AG33" s="67" t="e">
        <f t="shared" si="18"/>
        <v>#DIV/0!</v>
      </c>
      <c r="AH33" s="66">
        <f>-PV('NG AC'!$B$1,SMB!H33,SMB!K33)*SMB!B33</f>
        <v>0</v>
      </c>
      <c r="AI33" s="67" t="e">
        <f t="shared" si="19"/>
        <v>#DIV/0!</v>
      </c>
      <c r="AJ33" s="67" t="e">
        <f t="shared" si="20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1"/>
        <v>#DIV/0!</v>
      </c>
      <c r="AN33" s="67" t="e">
        <f t="shared" si="21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/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AC'!$E$4:$I$43,4)*SMB!G34,IF(D34="Winter",VLOOKUP(SMB!H34,'NG AC'!$E$3:$I$43,5)*SMB!G34,IF(D34="NA",0,0)))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AC'!$B$1,SMB!H34,SMB!K34)*-1)+SMB!J34)/SMB!E34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 t="e">
        <f t="shared" si="13"/>
        <v>#DIV/0!</v>
      </c>
      <c r="AC34" s="67" t="e">
        <f t="shared" si="14"/>
        <v>#DIV/0!</v>
      </c>
      <c r="AD34" s="67" t="e">
        <f t="shared" si="15"/>
        <v>#DIV/0!</v>
      </c>
      <c r="AE34" s="67">
        <f t="shared" si="16"/>
        <v>0</v>
      </c>
      <c r="AF34" s="67" t="e">
        <f t="shared" si="17"/>
        <v>#DIV/0!</v>
      </c>
      <c r="AG34" s="67" t="e">
        <f t="shared" si="18"/>
        <v>#DIV/0!</v>
      </c>
      <c r="AH34" s="66">
        <f>-PV('NG AC'!$B$1,SMB!H34,SMB!K34)*SMB!B34</f>
        <v>0</v>
      </c>
      <c r="AI34" s="67" t="e">
        <f t="shared" si="19"/>
        <v>#DIV/0!</v>
      </c>
      <c r="AJ34" s="67" t="e">
        <f t="shared" si="20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1"/>
        <v>#DIV/0!</v>
      </c>
      <c r="AN34" s="67" t="e">
        <f t="shared" si="21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/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AC'!$E$4:$I$43,4)*SMB!G35,IF(D35="Winter",VLOOKUP(SMB!H35,'NG AC'!$E$3:$I$43,5)*SMB!G35,IF(D35="NA",0,0)))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AC'!$B$1,SMB!H35,SMB!K35)*-1)+SMB!J35)/SMB!E35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 t="e">
        <f t="shared" si="13"/>
        <v>#DIV/0!</v>
      </c>
      <c r="AC35" s="67" t="e">
        <f t="shared" si="14"/>
        <v>#DIV/0!</v>
      </c>
      <c r="AD35" s="67" t="e">
        <f t="shared" si="15"/>
        <v>#DIV/0!</v>
      </c>
      <c r="AE35" s="67">
        <f t="shared" si="16"/>
        <v>0</v>
      </c>
      <c r="AF35" s="67" t="e">
        <f t="shared" si="17"/>
        <v>#DIV/0!</v>
      </c>
      <c r="AG35" s="67" t="e">
        <f t="shared" si="18"/>
        <v>#DIV/0!</v>
      </c>
      <c r="AH35" s="66">
        <f>-PV('NG AC'!$B$1,SMB!H35,SMB!K35)*SMB!B35</f>
        <v>0</v>
      </c>
      <c r="AI35" s="67" t="e">
        <f t="shared" si="19"/>
        <v>#DIV/0!</v>
      </c>
      <c r="AJ35" s="67" t="e">
        <f t="shared" si="20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1"/>
        <v>#DIV/0!</v>
      </c>
      <c r="AN35" s="67" t="e">
        <f t="shared" si="21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/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AC'!$E$4:$I$43,4)*SMB!G36,IF(D36="Winter",VLOOKUP(SMB!H36,'NG AC'!$E$3:$I$43,5)*SMB!G36,IF(D36="NA",0,0)))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AC'!$B$1,SMB!H36,SMB!K36)*-1)+SMB!J36)/SMB!E36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 t="e">
        <f t="shared" si="13"/>
        <v>#DIV/0!</v>
      </c>
      <c r="AC36" s="67" t="e">
        <f t="shared" si="14"/>
        <v>#DIV/0!</v>
      </c>
      <c r="AD36" s="67" t="e">
        <f t="shared" si="15"/>
        <v>#DIV/0!</v>
      </c>
      <c r="AE36" s="67">
        <f t="shared" si="16"/>
        <v>0</v>
      </c>
      <c r="AF36" s="67" t="e">
        <f t="shared" si="17"/>
        <v>#DIV/0!</v>
      </c>
      <c r="AG36" s="67" t="e">
        <f t="shared" si="18"/>
        <v>#DIV/0!</v>
      </c>
      <c r="AH36" s="66">
        <f>-PV('NG AC'!$B$1,SMB!H36,SMB!K36)*SMB!B36</f>
        <v>0</v>
      </c>
      <c r="AI36" s="67" t="e">
        <f t="shared" si="19"/>
        <v>#DIV/0!</v>
      </c>
      <c r="AJ36" s="67" t="e">
        <f t="shared" si="20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1"/>
        <v>#DIV/0!</v>
      </c>
      <c r="AN36" s="67" t="e">
        <f t="shared" si="21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/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AC'!$E$4:$I$43,4)*SMB!G37,IF(D37="Winter",VLOOKUP(SMB!H37,'NG AC'!$E$3:$I$43,5)*SMB!G37,IF(D37="NA",0,0)))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AC'!$B$1,SMB!H37,SMB!K37)*-1)+SMB!J37)/SMB!E37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 t="e">
        <f t="shared" si="13"/>
        <v>#DIV/0!</v>
      </c>
      <c r="AC37" s="67" t="e">
        <f t="shared" si="14"/>
        <v>#DIV/0!</v>
      </c>
      <c r="AD37" s="67" t="e">
        <f t="shared" si="15"/>
        <v>#DIV/0!</v>
      </c>
      <c r="AE37" s="67">
        <f t="shared" si="16"/>
        <v>0</v>
      </c>
      <c r="AF37" s="67" t="e">
        <f t="shared" si="17"/>
        <v>#DIV/0!</v>
      </c>
      <c r="AG37" s="67" t="e">
        <f t="shared" si="18"/>
        <v>#DIV/0!</v>
      </c>
      <c r="AH37" s="66">
        <f>-PV('NG AC'!$B$1,SMB!H37,SMB!K37)*SMB!B37</f>
        <v>0</v>
      </c>
      <c r="AI37" s="67" t="e">
        <f t="shared" si="19"/>
        <v>#DIV/0!</v>
      </c>
      <c r="AJ37" s="67" t="e">
        <f t="shared" si="20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1"/>
        <v>#DIV/0!</v>
      </c>
      <c r="AN37" s="67" t="e">
        <f t="shared" si="21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/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AC'!$E$4:$I$43,4)*SMB!G38,IF(D38="Winter",VLOOKUP(SMB!H38,'NG AC'!$E$3:$I$43,5)*SMB!G38,IF(D38="NA",0,0)))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AC'!$B$1,SMB!H38,SMB!K38)*-1)+SMB!J38)/SMB!E38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 t="e">
        <f t="shared" si="13"/>
        <v>#DIV/0!</v>
      </c>
      <c r="AC38" s="67" t="e">
        <f t="shared" si="14"/>
        <v>#DIV/0!</v>
      </c>
      <c r="AD38" s="67" t="e">
        <f t="shared" si="15"/>
        <v>#DIV/0!</v>
      </c>
      <c r="AE38" s="67">
        <f t="shared" si="16"/>
        <v>0</v>
      </c>
      <c r="AF38" s="67" t="e">
        <f t="shared" si="17"/>
        <v>#DIV/0!</v>
      </c>
      <c r="AG38" s="67" t="e">
        <f t="shared" si="18"/>
        <v>#DIV/0!</v>
      </c>
      <c r="AH38" s="66">
        <f>-PV('NG AC'!$B$1,SMB!H38,SMB!K38)*SMB!B38</f>
        <v>0</v>
      </c>
      <c r="AI38" s="67" t="e">
        <f t="shared" si="19"/>
        <v>#DIV/0!</v>
      </c>
      <c r="AJ38" s="67" t="e">
        <f t="shared" si="20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1"/>
        <v>#DIV/0!</v>
      </c>
      <c r="AN38" s="67" t="e">
        <f t="shared" si="21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/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AC'!$E$4:$I$43,4)*SMB!G39,IF(D39="Winter",VLOOKUP(SMB!H39,'NG AC'!$E$3:$I$43,5)*SMB!G39,IF(D39="NA",0,0)))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AC'!$B$1,SMB!H39,SMB!K39)*-1)+SMB!J39)/SMB!E39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 t="e">
        <f t="shared" si="13"/>
        <v>#DIV/0!</v>
      </c>
      <c r="AC39" s="67" t="e">
        <f t="shared" si="14"/>
        <v>#DIV/0!</v>
      </c>
      <c r="AD39" s="67" t="e">
        <f t="shared" si="15"/>
        <v>#DIV/0!</v>
      </c>
      <c r="AE39" s="67">
        <f t="shared" si="16"/>
        <v>0</v>
      </c>
      <c r="AF39" s="67" t="e">
        <f t="shared" si="17"/>
        <v>#DIV/0!</v>
      </c>
      <c r="AG39" s="67" t="e">
        <f t="shared" si="18"/>
        <v>#DIV/0!</v>
      </c>
      <c r="AH39" s="66">
        <f>-PV('NG AC'!$B$1,SMB!H39,SMB!K39)*SMB!B39</f>
        <v>0</v>
      </c>
      <c r="AI39" s="67" t="e">
        <f t="shared" si="19"/>
        <v>#DIV/0!</v>
      </c>
      <c r="AJ39" s="67" t="e">
        <f t="shared" si="20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1"/>
        <v>#DIV/0!</v>
      </c>
      <c r="AN39" s="67" t="e">
        <f t="shared" si="21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/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AC'!$E$4:$I$43,4)*SMB!G40,IF(D40="Winter",VLOOKUP(SMB!H40,'NG AC'!$E$3:$I$43,5)*SMB!G40,IF(D40="NA",0,0)))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AC'!$B$1,SMB!H40,SMB!K40)*-1)+SMB!J40)/SMB!E40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 t="e">
        <f t="shared" si="13"/>
        <v>#DIV/0!</v>
      </c>
      <c r="AC40" s="67" t="e">
        <f t="shared" si="14"/>
        <v>#DIV/0!</v>
      </c>
      <c r="AD40" s="67" t="e">
        <f t="shared" si="15"/>
        <v>#DIV/0!</v>
      </c>
      <c r="AE40" s="67">
        <f t="shared" si="16"/>
        <v>0</v>
      </c>
      <c r="AF40" s="67" t="e">
        <f t="shared" si="17"/>
        <v>#DIV/0!</v>
      </c>
      <c r="AG40" s="67" t="e">
        <f t="shared" si="18"/>
        <v>#DIV/0!</v>
      </c>
      <c r="AH40" s="66">
        <f>-PV('NG AC'!$B$1,SMB!H40,SMB!K40)*SMB!B40</f>
        <v>0</v>
      </c>
      <c r="AI40" s="67" t="e">
        <f t="shared" si="19"/>
        <v>#DIV/0!</v>
      </c>
      <c r="AJ40" s="67" t="e">
        <f t="shared" si="20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1"/>
        <v>#DIV/0!</v>
      </c>
      <c r="AN40" s="67" t="e">
        <f t="shared" si="21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/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AC'!$E$4:$I$43,4)*SMB!G41,IF(D41="Winter",VLOOKUP(SMB!H41,'NG AC'!$E$3:$I$43,5)*SMB!G41,IF(D41="NA",0,0)))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AC'!$B$1,SMB!H41,SMB!K41)*-1)+SMB!J41)/SMB!E41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 t="e">
        <f t="shared" si="13"/>
        <v>#DIV/0!</v>
      </c>
      <c r="AC41" s="67" t="e">
        <f t="shared" si="14"/>
        <v>#DIV/0!</v>
      </c>
      <c r="AD41" s="67" t="e">
        <f t="shared" si="15"/>
        <v>#DIV/0!</v>
      </c>
      <c r="AE41" s="67">
        <f t="shared" si="16"/>
        <v>0</v>
      </c>
      <c r="AF41" s="67" t="e">
        <f t="shared" si="17"/>
        <v>#DIV/0!</v>
      </c>
      <c r="AG41" s="67" t="e">
        <f t="shared" si="18"/>
        <v>#DIV/0!</v>
      </c>
      <c r="AH41" s="66">
        <f>-PV('NG AC'!$B$1,SMB!H41,SMB!K41)*SMB!B41</f>
        <v>0</v>
      </c>
      <c r="AI41" s="67" t="e">
        <f t="shared" si="19"/>
        <v>#DIV/0!</v>
      </c>
      <c r="AJ41" s="67" t="e">
        <f t="shared" si="20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1"/>
        <v>#DIV/0!</v>
      </c>
      <c r="AN41" s="67" t="e">
        <f t="shared" si="21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/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AC'!$E$4:$I$43,4)*SMB!G42,IF(D42="Winter",VLOOKUP(SMB!H42,'NG AC'!$E$3:$I$43,5)*SMB!G42,IF(D42="NA",0,0)))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AC'!$B$1,SMB!H42,SMB!K42)*-1)+SMB!J42)/SMB!E42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 t="e">
        <f t="shared" si="13"/>
        <v>#DIV/0!</v>
      </c>
      <c r="AC42" s="67" t="e">
        <f t="shared" si="14"/>
        <v>#DIV/0!</v>
      </c>
      <c r="AD42" s="67" t="e">
        <f t="shared" si="15"/>
        <v>#DIV/0!</v>
      </c>
      <c r="AE42" s="67">
        <f t="shared" si="16"/>
        <v>0</v>
      </c>
      <c r="AF42" s="67" t="e">
        <f t="shared" si="17"/>
        <v>#DIV/0!</v>
      </c>
      <c r="AG42" s="67" t="e">
        <f t="shared" si="18"/>
        <v>#DIV/0!</v>
      </c>
      <c r="AH42" s="66">
        <f>-PV('NG AC'!$B$1,SMB!H42,SMB!K42)*SMB!B42</f>
        <v>0</v>
      </c>
      <c r="AI42" s="67" t="e">
        <f t="shared" si="19"/>
        <v>#DIV/0!</v>
      </c>
      <c r="AJ42" s="67" t="e">
        <f t="shared" si="20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1"/>
        <v>#DIV/0!</v>
      </c>
      <c r="AN42" s="67" t="e">
        <f t="shared" si="21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/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AC'!$E$4:$I$43,4)*SMB!G43,IF(D43="Winter",VLOOKUP(SMB!H43,'NG AC'!$E$3:$I$43,5)*SMB!G43,IF(D43="NA",0,0)))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AC'!$B$1,SMB!H43,SMB!K43)*-1)+SMB!J43)/SMB!E43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 t="e">
        <f t="shared" si="13"/>
        <v>#DIV/0!</v>
      </c>
      <c r="AC43" s="67" t="e">
        <f t="shared" si="14"/>
        <v>#DIV/0!</v>
      </c>
      <c r="AD43" s="67" t="e">
        <f t="shared" si="15"/>
        <v>#DIV/0!</v>
      </c>
      <c r="AE43" s="67">
        <f t="shared" si="16"/>
        <v>0</v>
      </c>
      <c r="AF43" s="67" t="e">
        <f t="shared" si="17"/>
        <v>#DIV/0!</v>
      </c>
      <c r="AG43" s="67" t="e">
        <f t="shared" si="18"/>
        <v>#DIV/0!</v>
      </c>
      <c r="AH43" s="66">
        <f>-PV('NG AC'!$B$1,SMB!H43,SMB!K43)*SMB!B43</f>
        <v>0</v>
      </c>
      <c r="AI43" s="67" t="e">
        <f t="shared" si="19"/>
        <v>#DIV/0!</v>
      </c>
      <c r="AJ43" s="67" t="e">
        <f t="shared" si="20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1"/>
        <v>#DIV/0!</v>
      </c>
      <c r="AN43" s="67" t="e">
        <f t="shared" si="21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/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AC'!$E$4:$I$43,4)*SMB!G44,IF(D44="Winter",VLOOKUP(SMB!H44,'NG AC'!$E$3:$I$43,5)*SMB!G44,IF(D44="NA",0,0)))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AC'!$B$1,SMB!H44,SMB!K44)*-1)+SMB!J44)/SMB!E44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 t="e">
        <f t="shared" si="13"/>
        <v>#DIV/0!</v>
      </c>
      <c r="AC44" s="67" t="e">
        <f t="shared" si="14"/>
        <v>#DIV/0!</v>
      </c>
      <c r="AD44" s="67" t="e">
        <f t="shared" si="15"/>
        <v>#DIV/0!</v>
      </c>
      <c r="AE44" s="67">
        <f t="shared" si="16"/>
        <v>0</v>
      </c>
      <c r="AF44" s="67" t="e">
        <f t="shared" si="17"/>
        <v>#DIV/0!</v>
      </c>
      <c r="AG44" s="67" t="e">
        <f t="shared" si="18"/>
        <v>#DIV/0!</v>
      </c>
      <c r="AH44" s="66">
        <f>-PV('NG AC'!$B$1,SMB!H44,SMB!K44)*SMB!B44</f>
        <v>0</v>
      </c>
      <c r="AI44" s="67" t="e">
        <f t="shared" si="19"/>
        <v>#DIV/0!</v>
      </c>
      <c r="AJ44" s="67" t="e">
        <f t="shared" si="20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1"/>
        <v>#DIV/0!</v>
      </c>
      <c r="AN44" s="67" t="e">
        <f t="shared" si="21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/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AC'!$E$4:$I$43,4)*SMB!G45,IF(D45="Winter",VLOOKUP(SMB!H45,'NG AC'!$E$3:$I$43,5)*SMB!G45,IF(D45="NA",0,0)))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AC'!$B$1,SMB!H45,SMB!K45)*-1)+SMB!J45)/SMB!E45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 t="e">
        <f t="shared" si="13"/>
        <v>#DIV/0!</v>
      </c>
      <c r="AC45" s="67" t="e">
        <f t="shared" si="14"/>
        <v>#DIV/0!</v>
      </c>
      <c r="AD45" s="67" t="e">
        <f t="shared" si="15"/>
        <v>#DIV/0!</v>
      </c>
      <c r="AE45" s="67">
        <f t="shared" si="16"/>
        <v>0</v>
      </c>
      <c r="AF45" s="67" t="e">
        <f t="shared" si="17"/>
        <v>#DIV/0!</v>
      </c>
      <c r="AG45" s="67" t="e">
        <f t="shared" si="18"/>
        <v>#DIV/0!</v>
      </c>
      <c r="AH45" s="66">
        <f>-PV('NG AC'!$B$1,SMB!H45,SMB!K45)*SMB!B45</f>
        <v>0</v>
      </c>
      <c r="AI45" s="67" t="e">
        <f t="shared" si="19"/>
        <v>#DIV/0!</v>
      </c>
      <c r="AJ45" s="67" t="e">
        <f t="shared" si="20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1"/>
        <v>#DIV/0!</v>
      </c>
      <c r="AN45" s="67" t="e">
        <f t="shared" si="21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/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AC'!$E$4:$I$43,4)*SMB!G46,IF(D46="Winter",VLOOKUP(SMB!H46,'NG AC'!$E$3:$I$43,5)*SMB!G46,IF(D46="NA",0,0)))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AC'!$B$1,SMB!H46,SMB!K46)*-1)+SMB!J46)/SMB!E46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 t="e">
        <f t="shared" si="13"/>
        <v>#DIV/0!</v>
      </c>
      <c r="AC46" s="67" t="e">
        <f t="shared" si="14"/>
        <v>#DIV/0!</v>
      </c>
      <c r="AD46" s="67" t="e">
        <f t="shared" si="15"/>
        <v>#DIV/0!</v>
      </c>
      <c r="AE46" s="67">
        <f t="shared" si="16"/>
        <v>0</v>
      </c>
      <c r="AF46" s="67" t="e">
        <f t="shared" si="17"/>
        <v>#DIV/0!</v>
      </c>
      <c r="AG46" s="67" t="e">
        <f t="shared" si="18"/>
        <v>#DIV/0!</v>
      </c>
      <c r="AH46" s="66">
        <f>-PV('NG AC'!$B$1,SMB!H46,SMB!K46)*SMB!B46</f>
        <v>0</v>
      </c>
      <c r="AI46" s="67" t="e">
        <f t="shared" si="19"/>
        <v>#DIV/0!</v>
      </c>
      <c r="AJ46" s="67" t="e">
        <f t="shared" si="20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1"/>
        <v>#DIV/0!</v>
      </c>
      <c r="AN46" s="67" t="e">
        <f t="shared" si="21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/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AC'!$E$4:$I$43,4)*SMB!G47,IF(D47="Winter",VLOOKUP(SMB!H47,'NG AC'!$E$3:$I$43,5)*SMB!G47,IF(D47="NA",0,0)))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AC'!$B$1,SMB!H47,SMB!K47)*-1)+SMB!J47)/SMB!E47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 t="e">
        <f t="shared" si="13"/>
        <v>#DIV/0!</v>
      </c>
      <c r="AC47" s="67" t="e">
        <f t="shared" si="14"/>
        <v>#DIV/0!</v>
      </c>
      <c r="AD47" s="67" t="e">
        <f t="shared" si="15"/>
        <v>#DIV/0!</v>
      </c>
      <c r="AE47" s="67">
        <f t="shared" si="16"/>
        <v>0</v>
      </c>
      <c r="AF47" s="67" t="e">
        <f t="shared" si="17"/>
        <v>#DIV/0!</v>
      </c>
      <c r="AG47" s="67" t="e">
        <f t="shared" si="18"/>
        <v>#DIV/0!</v>
      </c>
      <c r="AH47" s="66">
        <f>-PV('NG AC'!$B$1,SMB!H47,SMB!K47)*SMB!B47</f>
        <v>0</v>
      </c>
      <c r="AI47" s="67" t="e">
        <f t="shared" si="19"/>
        <v>#DIV/0!</v>
      </c>
      <c r="AJ47" s="67" t="e">
        <f t="shared" si="20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1"/>
        <v>#DIV/0!</v>
      </c>
      <c r="AN47" s="67" t="e">
        <f t="shared" si="21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/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AC'!$E$4:$I$43,4)*SMB!G48,IF(D48="Winter",VLOOKUP(SMB!H48,'NG AC'!$E$3:$I$43,5)*SMB!G48,IF(D48="NA",0,0)))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AC'!$B$1,SMB!H48,SMB!K48)*-1)+SMB!J48)/SMB!E48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 t="e">
        <f t="shared" si="13"/>
        <v>#DIV/0!</v>
      </c>
      <c r="AC48" s="67" t="e">
        <f t="shared" si="14"/>
        <v>#DIV/0!</v>
      </c>
      <c r="AD48" s="67" t="e">
        <f t="shared" si="15"/>
        <v>#DIV/0!</v>
      </c>
      <c r="AE48" s="67">
        <f t="shared" si="16"/>
        <v>0</v>
      </c>
      <c r="AF48" s="67" t="e">
        <f t="shared" si="17"/>
        <v>#DIV/0!</v>
      </c>
      <c r="AG48" s="67" t="e">
        <f t="shared" si="18"/>
        <v>#DIV/0!</v>
      </c>
      <c r="AH48" s="66">
        <f>-PV('NG AC'!$B$1,SMB!H48,SMB!K48)*SMB!B48</f>
        <v>0</v>
      </c>
      <c r="AI48" s="67" t="e">
        <f t="shared" si="19"/>
        <v>#DIV/0!</v>
      </c>
      <c r="AJ48" s="67" t="e">
        <f t="shared" si="20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1"/>
        <v>#DIV/0!</v>
      </c>
      <c r="AN48" s="67" t="e">
        <f t="shared" si="21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/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AC'!$E$4:$I$43,4)*SMB!G49,IF(D49="Winter",VLOOKUP(SMB!H49,'NG AC'!$E$3:$I$43,5)*SMB!G49,IF(D49="NA",0,0)))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AC'!$B$1,SMB!H49,SMB!K49)*-1)+SMB!J49)/SMB!E49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 t="e">
        <f t="shared" si="13"/>
        <v>#DIV/0!</v>
      </c>
      <c r="AC49" s="67" t="e">
        <f t="shared" si="14"/>
        <v>#DIV/0!</v>
      </c>
      <c r="AD49" s="67" t="e">
        <f t="shared" si="15"/>
        <v>#DIV/0!</v>
      </c>
      <c r="AE49" s="67">
        <f t="shared" si="16"/>
        <v>0</v>
      </c>
      <c r="AF49" s="67" t="e">
        <f t="shared" si="17"/>
        <v>#DIV/0!</v>
      </c>
      <c r="AG49" s="67" t="e">
        <f t="shared" si="18"/>
        <v>#DIV/0!</v>
      </c>
      <c r="AH49" s="66">
        <f>-PV('NG AC'!$B$1,SMB!H49,SMB!K49)*SMB!B49</f>
        <v>0</v>
      </c>
      <c r="AI49" s="67" t="e">
        <f t="shared" si="19"/>
        <v>#DIV/0!</v>
      </c>
      <c r="AJ49" s="67" t="e">
        <f t="shared" si="20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1"/>
        <v>#DIV/0!</v>
      </c>
      <c r="AN49" s="67" t="e">
        <f t="shared" si="21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/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AC'!$E$4:$I$43,4)*SMB!G50,IF(D50="Winter",VLOOKUP(SMB!H50,'NG AC'!$E$3:$I$43,5)*SMB!G50,IF(D50="NA",0,0)))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AC'!$B$1,SMB!H50,SMB!K50)*-1)+SMB!J50)/SMB!E50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 t="e">
        <f t="shared" si="13"/>
        <v>#DIV/0!</v>
      </c>
      <c r="AC50" s="67" t="e">
        <f t="shared" si="14"/>
        <v>#DIV/0!</v>
      </c>
      <c r="AD50" s="67" t="e">
        <f t="shared" si="15"/>
        <v>#DIV/0!</v>
      </c>
      <c r="AE50" s="67">
        <f t="shared" si="16"/>
        <v>0</v>
      </c>
      <c r="AF50" s="67" t="e">
        <f t="shared" si="17"/>
        <v>#DIV/0!</v>
      </c>
      <c r="AG50" s="67" t="e">
        <f t="shared" si="18"/>
        <v>#DIV/0!</v>
      </c>
      <c r="AH50" s="66">
        <f>-PV('NG AC'!$B$1,SMB!H50,SMB!K50)*SMB!B50</f>
        <v>0</v>
      </c>
      <c r="AI50" s="67" t="e">
        <f t="shared" si="19"/>
        <v>#DIV/0!</v>
      </c>
      <c r="AJ50" s="67" t="e">
        <f t="shared" si="20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1"/>
        <v>#DIV/0!</v>
      </c>
      <c r="AN50" s="67" t="e">
        <f t="shared" si="21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/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AC'!$E$4:$I$43,4)*SMB!G51,IF(D51="Winter",VLOOKUP(SMB!H51,'NG AC'!$E$3:$I$43,5)*SMB!G51,IF(D51="NA",0,0)))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AC'!$B$1,SMB!H51,SMB!K51)*-1)+SMB!J51)/SMB!E51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 t="e">
        <f t="shared" si="13"/>
        <v>#DIV/0!</v>
      </c>
      <c r="AC51" s="67" t="e">
        <f t="shared" si="14"/>
        <v>#DIV/0!</v>
      </c>
      <c r="AD51" s="67" t="e">
        <f t="shared" si="15"/>
        <v>#DIV/0!</v>
      </c>
      <c r="AE51" s="67">
        <f t="shared" si="16"/>
        <v>0</v>
      </c>
      <c r="AF51" s="67" t="e">
        <f t="shared" si="17"/>
        <v>#DIV/0!</v>
      </c>
      <c r="AG51" s="67" t="e">
        <f t="shared" si="18"/>
        <v>#DIV/0!</v>
      </c>
      <c r="AH51" s="66">
        <f>-PV('NG AC'!$B$1,SMB!H51,SMB!K51)*SMB!B51</f>
        <v>0</v>
      </c>
      <c r="AI51" s="67" t="e">
        <f t="shared" si="19"/>
        <v>#DIV/0!</v>
      </c>
      <c r="AJ51" s="67" t="e">
        <f t="shared" si="20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1"/>
        <v>#DIV/0!</v>
      </c>
      <c r="AN51" s="67" t="e">
        <f t="shared" si="21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/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AC'!$E$4:$I$43,4)*SMB!G52,IF(D52="Winter",VLOOKUP(SMB!H52,'NG AC'!$E$3:$I$43,5)*SMB!G52,IF(D52="NA",0,0)))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AC'!$B$1,SMB!H52,SMB!K52)*-1)+SMB!J52)/SMB!E52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 t="e">
        <f t="shared" si="13"/>
        <v>#DIV/0!</v>
      </c>
      <c r="AC52" s="67" t="e">
        <f t="shared" si="14"/>
        <v>#DIV/0!</v>
      </c>
      <c r="AD52" s="67" t="e">
        <f t="shared" si="15"/>
        <v>#DIV/0!</v>
      </c>
      <c r="AE52" s="67">
        <f t="shared" si="16"/>
        <v>0</v>
      </c>
      <c r="AF52" s="67" t="e">
        <f t="shared" si="17"/>
        <v>#DIV/0!</v>
      </c>
      <c r="AG52" s="67" t="e">
        <f t="shared" si="18"/>
        <v>#DIV/0!</v>
      </c>
      <c r="AH52" s="66">
        <f>-PV('NG AC'!$B$1,SMB!H52,SMB!K52)*SMB!B52</f>
        <v>0</v>
      </c>
      <c r="AI52" s="67" t="e">
        <f t="shared" si="19"/>
        <v>#DIV/0!</v>
      </c>
      <c r="AJ52" s="67" t="e">
        <f t="shared" si="20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1"/>
        <v>#DIV/0!</v>
      </c>
      <c r="AN52" s="67" t="e">
        <f t="shared" si="21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/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AC'!$E$4:$I$43,4)*SMB!G53,IF(D53="Winter",VLOOKUP(SMB!H53,'NG AC'!$E$3:$I$43,5)*SMB!G53,IF(D53="NA",0,0)))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AC'!$B$1,SMB!H53,SMB!K53)*-1)+SMB!J53)/SMB!E53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 t="e">
        <f t="shared" si="13"/>
        <v>#DIV/0!</v>
      </c>
      <c r="AC53" s="67" t="e">
        <f t="shared" si="14"/>
        <v>#DIV/0!</v>
      </c>
      <c r="AD53" s="67" t="e">
        <f t="shared" si="15"/>
        <v>#DIV/0!</v>
      </c>
      <c r="AE53" s="67">
        <f t="shared" si="16"/>
        <v>0</v>
      </c>
      <c r="AF53" s="67" t="e">
        <f t="shared" si="17"/>
        <v>#DIV/0!</v>
      </c>
      <c r="AG53" s="67" t="e">
        <f t="shared" si="18"/>
        <v>#DIV/0!</v>
      </c>
      <c r="AH53" s="66">
        <f>-PV('NG AC'!$B$1,SMB!H53,SMB!K53)*SMB!B53</f>
        <v>0</v>
      </c>
      <c r="AI53" s="67" t="e">
        <f t="shared" si="19"/>
        <v>#DIV/0!</v>
      </c>
      <c r="AJ53" s="67" t="e">
        <f t="shared" si="20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1"/>
        <v>#DIV/0!</v>
      </c>
      <c r="AN53" s="67" t="e">
        <f t="shared" si="21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/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AC'!$E$4:$I$43,4)*SMB!G54,IF(D54="Winter",VLOOKUP(SMB!H54,'NG AC'!$E$3:$I$43,5)*SMB!G54,IF(D54="NA",0,0)))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AC'!$B$1,SMB!H54,SMB!K54)*-1)+SMB!J54)/SMB!E54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 t="e">
        <f t="shared" si="13"/>
        <v>#DIV/0!</v>
      </c>
      <c r="AC54" s="67" t="e">
        <f t="shared" si="14"/>
        <v>#DIV/0!</v>
      </c>
      <c r="AD54" s="67" t="e">
        <f t="shared" si="15"/>
        <v>#DIV/0!</v>
      </c>
      <c r="AE54" s="67">
        <f t="shared" si="16"/>
        <v>0</v>
      </c>
      <c r="AF54" s="67" t="e">
        <f t="shared" si="17"/>
        <v>#DIV/0!</v>
      </c>
      <c r="AG54" s="67" t="e">
        <f t="shared" si="18"/>
        <v>#DIV/0!</v>
      </c>
      <c r="AH54" s="66">
        <f>-PV('NG AC'!$B$1,SMB!H54,SMB!K54)*SMB!B54</f>
        <v>0</v>
      </c>
      <c r="AI54" s="67" t="e">
        <f t="shared" si="19"/>
        <v>#DIV/0!</v>
      </c>
      <c r="AJ54" s="67" t="e">
        <f t="shared" si="20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1"/>
        <v>#DIV/0!</v>
      </c>
      <c r="AN54" s="67" t="e">
        <f t="shared" si="21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/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AC'!$E$4:$I$43,4)*SMB!G55,IF(D55="Winter",VLOOKUP(SMB!H55,'NG AC'!$E$3:$I$43,5)*SMB!G55,IF(D55="NA",0,0)))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AC'!$B$1,SMB!H55,SMB!K55)*-1)+SMB!J55)/SMB!E55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 t="e">
        <f t="shared" si="13"/>
        <v>#DIV/0!</v>
      </c>
      <c r="AC55" s="67" t="e">
        <f t="shared" si="14"/>
        <v>#DIV/0!</v>
      </c>
      <c r="AD55" s="67" t="e">
        <f t="shared" si="15"/>
        <v>#DIV/0!</v>
      </c>
      <c r="AE55" s="67">
        <f t="shared" si="16"/>
        <v>0</v>
      </c>
      <c r="AF55" s="67" t="e">
        <f t="shared" si="17"/>
        <v>#DIV/0!</v>
      </c>
      <c r="AG55" s="67" t="e">
        <f t="shared" si="18"/>
        <v>#DIV/0!</v>
      </c>
      <c r="AH55" s="66">
        <f>-PV('NG AC'!$B$1,SMB!H55,SMB!K55)*SMB!B55</f>
        <v>0</v>
      </c>
      <c r="AI55" s="67" t="e">
        <f t="shared" si="19"/>
        <v>#DIV/0!</v>
      </c>
      <c r="AJ55" s="67" t="e">
        <f t="shared" si="20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1"/>
        <v>#DIV/0!</v>
      </c>
      <c r="AN55" s="67" t="e">
        <f t="shared" si="21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/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AC'!$E$4:$I$43,4)*SMB!G56,IF(D56="Winter",VLOOKUP(SMB!H56,'NG AC'!$E$3:$I$43,5)*SMB!G56,IF(D56="NA",0,0)))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AC'!$B$1,SMB!H56,SMB!K56)*-1)+SMB!J56)/SMB!E56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 t="e">
        <f t="shared" si="13"/>
        <v>#DIV/0!</v>
      </c>
      <c r="AC56" s="67" t="e">
        <f t="shared" si="14"/>
        <v>#DIV/0!</v>
      </c>
      <c r="AD56" s="67" t="e">
        <f t="shared" si="15"/>
        <v>#DIV/0!</v>
      </c>
      <c r="AE56" s="67">
        <f t="shared" si="16"/>
        <v>0</v>
      </c>
      <c r="AF56" s="67" t="e">
        <f t="shared" si="17"/>
        <v>#DIV/0!</v>
      </c>
      <c r="AG56" s="67" t="e">
        <f t="shared" si="18"/>
        <v>#DIV/0!</v>
      </c>
      <c r="AH56" s="66">
        <f>-PV('NG AC'!$B$1,SMB!H56,SMB!K56)*SMB!B56</f>
        <v>0</v>
      </c>
      <c r="AI56" s="67" t="e">
        <f t="shared" si="19"/>
        <v>#DIV/0!</v>
      </c>
      <c r="AJ56" s="67" t="e">
        <f t="shared" si="20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1"/>
        <v>#DIV/0!</v>
      </c>
      <c r="AN56" s="67" t="e">
        <f t="shared" si="21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/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AC'!$E$4:$I$43,4)*SMB!G57,IF(D57="Winter",VLOOKUP(SMB!H57,'NG AC'!$E$3:$I$43,5)*SMB!G57,IF(D57="NA",0,0)))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AC'!$B$1,SMB!H57,SMB!K57)*-1)+SMB!J57)/SMB!E57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 t="e">
        <f t="shared" si="13"/>
        <v>#DIV/0!</v>
      </c>
      <c r="AC57" s="67" t="e">
        <f t="shared" si="14"/>
        <v>#DIV/0!</v>
      </c>
      <c r="AD57" s="67" t="e">
        <f t="shared" si="15"/>
        <v>#DIV/0!</v>
      </c>
      <c r="AE57" s="67">
        <f t="shared" si="16"/>
        <v>0</v>
      </c>
      <c r="AF57" s="67" t="e">
        <f t="shared" si="17"/>
        <v>#DIV/0!</v>
      </c>
      <c r="AG57" s="67" t="e">
        <f t="shared" si="18"/>
        <v>#DIV/0!</v>
      </c>
      <c r="AH57" s="66">
        <f>-PV('NG AC'!$B$1,SMB!H57,SMB!K57)*SMB!B57</f>
        <v>0</v>
      </c>
      <c r="AI57" s="67" t="e">
        <f t="shared" si="19"/>
        <v>#DIV/0!</v>
      </c>
      <c r="AJ57" s="67" t="e">
        <f t="shared" si="20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1"/>
        <v>#DIV/0!</v>
      </c>
      <c r="AN57" s="67" t="e">
        <f t="shared" si="21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/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AC'!$E$4:$I$43,4)*SMB!G58,IF(D58="Winter",VLOOKUP(SMB!H58,'NG AC'!$E$3:$I$43,5)*SMB!G58,IF(D58="NA",0,0)))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AC'!$B$1,SMB!H58,SMB!K58)*-1)+SMB!J58)/SMB!E58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 t="e">
        <f t="shared" si="13"/>
        <v>#DIV/0!</v>
      </c>
      <c r="AC58" s="67" t="e">
        <f t="shared" si="14"/>
        <v>#DIV/0!</v>
      </c>
      <c r="AD58" s="67" t="e">
        <f t="shared" si="15"/>
        <v>#DIV/0!</v>
      </c>
      <c r="AE58" s="67">
        <f t="shared" si="16"/>
        <v>0</v>
      </c>
      <c r="AF58" s="67" t="e">
        <f t="shared" si="17"/>
        <v>#DIV/0!</v>
      </c>
      <c r="AG58" s="67" t="e">
        <f t="shared" si="18"/>
        <v>#DIV/0!</v>
      </c>
      <c r="AH58" s="66">
        <f>-PV('NG AC'!$B$1,SMB!H58,SMB!K58)*SMB!B58</f>
        <v>0</v>
      </c>
      <c r="AI58" s="67" t="e">
        <f t="shared" si="19"/>
        <v>#DIV/0!</v>
      </c>
      <c r="AJ58" s="67" t="e">
        <f t="shared" si="20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1"/>
        <v>#DIV/0!</v>
      </c>
      <c r="AN58" s="67" t="e">
        <f t="shared" si="21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/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AC'!$E$4:$I$43,4)*SMB!G59,IF(D59="Winter",VLOOKUP(SMB!H59,'NG AC'!$E$3:$I$43,5)*SMB!G59,IF(D59="NA",0,0)))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AC'!$B$1,SMB!H59,SMB!K59)*-1)+SMB!J59)/SMB!E59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 t="e">
        <f t="shared" si="13"/>
        <v>#DIV/0!</v>
      </c>
      <c r="AC59" s="67" t="e">
        <f t="shared" si="14"/>
        <v>#DIV/0!</v>
      </c>
      <c r="AD59" s="67" t="e">
        <f t="shared" si="15"/>
        <v>#DIV/0!</v>
      </c>
      <c r="AE59" s="67">
        <f t="shared" si="16"/>
        <v>0</v>
      </c>
      <c r="AF59" s="67" t="e">
        <f t="shared" si="17"/>
        <v>#DIV/0!</v>
      </c>
      <c r="AG59" s="67" t="e">
        <f t="shared" si="18"/>
        <v>#DIV/0!</v>
      </c>
      <c r="AH59" s="66">
        <f>-PV('NG AC'!$B$1,SMB!H59,SMB!K59)*SMB!B59</f>
        <v>0</v>
      </c>
      <c r="AI59" s="67" t="e">
        <f t="shared" si="19"/>
        <v>#DIV/0!</v>
      </c>
      <c r="AJ59" s="67" t="e">
        <f t="shared" si="20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1"/>
        <v>#DIV/0!</v>
      </c>
      <c r="AN59" s="67" t="e">
        <f t="shared" si="21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/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AC'!$E$4:$I$43,4)*SMB!G60,IF(D60="Winter",VLOOKUP(SMB!H60,'NG AC'!$E$3:$I$43,5)*SMB!G60,IF(D60="NA",0,0)))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AC'!$B$1,SMB!H60,SMB!K60)*-1)+SMB!J60)/SMB!E60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 t="e">
        <f t="shared" si="13"/>
        <v>#DIV/0!</v>
      </c>
      <c r="AC60" s="67" t="e">
        <f t="shared" si="14"/>
        <v>#DIV/0!</v>
      </c>
      <c r="AD60" s="67" t="e">
        <f t="shared" si="15"/>
        <v>#DIV/0!</v>
      </c>
      <c r="AE60" s="67">
        <f t="shared" si="16"/>
        <v>0</v>
      </c>
      <c r="AF60" s="67" t="e">
        <f t="shared" si="17"/>
        <v>#DIV/0!</v>
      </c>
      <c r="AG60" s="67" t="e">
        <f t="shared" si="18"/>
        <v>#DIV/0!</v>
      </c>
      <c r="AH60" s="66">
        <f>-PV('NG AC'!$B$1,SMB!H60,SMB!K60)*SMB!B60</f>
        <v>0</v>
      </c>
      <c r="AI60" s="67" t="e">
        <f t="shared" si="19"/>
        <v>#DIV/0!</v>
      </c>
      <c r="AJ60" s="67" t="e">
        <f t="shared" si="20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1"/>
        <v>#DIV/0!</v>
      </c>
      <c r="AN60" s="67" t="e">
        <f t="shared" si="21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/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AC'!$E$4:$I$43,4)*SMB!G61,IF(D61="Winter",VLOOKUP(SMB!H61,'NG AC'!$E$3:$I$43,5)*SMB!G61,IF(D61="NA",0,0)))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AC'!$B$1,SMB!H61,SMB!K61)*-1)+SMB!J61)/SMB!E61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 t="e">
        <f t="shared" si="13"/>
        <v>#DIV/0!</v>
      </c>
      <c r="AC61" s="67" t="e">
        <f t="shared" si="14"/>
        <v>#DIV/0!</v>
      </c>
      <c r="AD61" s="67" t="e">
        <f t="shared" si="15"/>
        <v>#DIV/0!</v>
      </c>
      <c r="AE61" s="67">
        <f t="shared" si="16"/>
        <v>0</v>
      </c>
      <c r="AF61" s="67" t="e">
        <f t="shared" si="17"/>
        <v>#DIV/0!</v>
      </c>
      <c r="AG61" s="67" t="e">
        <f t="shared" si="18"/>
        <v>#DIV/0!</v>
      </c>
      <c r="AH61" s="66">
        <f>-PV('NG AC'!$B$1,SMB!H61,SMB!K61)*SMB!B61</f>
        <v>0</v>
      </c>
      <c r="AI61" s="67" t="e">
        <f t="shared" si="19"/>
        <v>#DIV/0!</v>
      </c>
      <c r="AJ61" s="67" t="e">
        <f t="shared" si="20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1"/>
        <v>#DIV/0!</v>
      </c>
      <c r="AN61" s="67" t="e">
        <f t="shared" si="21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/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AC'!$E$4:$I$43,4)*SMB!G62,IF(D62="Winter",VLOOKUP(SMB!H62,'NG AC'!$E$3:$I$43,5)*SMB!G62,IF(D62="NA",0,0)))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AC'!$B$1,SMB!H62,SMB!K62)*-1)+SMB!J62)/SMB!E62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 t="e">
        <f t="shared" si="13"/>
        <v>#DIV/0!</v>
      </c>
      <c r="AC62" s="67" t="e">
        <f t="shared" si="14"/>
        <v>#DIV/0!</v>
      </c>
      <c r="AD62" s="67" t="e">
        <f t="shared" si="15"/>
        <v>#DIV/0!</v>
      </c>
      <c r="AE62" s="67">
        <f t="shared" si="16"/>
        <v>0</v>
      </c>
      <c r="AF62" s="67" t="e">
        <f t="shared" si="17"/>
        <v>#DIV/0!</v>
      </c>
      <c r="AG62" s="67" t="e">
        <f t="shared" si="18"/>
        <v>#DIV/0!</v>
      </c>
      <c r="AH62" s="66">
        <f>-PV('NG AC'!$B$1,SMB!H62,SMB!K62)*SMB!B62</f>
        <v>0</v>
      </c>
      <c r="AI62" s="67" t="e">
        <f t="shared" si="19"/>
        <v>#DIV/0!</v>
      </c>
      <c r="AJ62" s="67" t="e">
        <f t="shared" si="20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1"/>
        <v>#DIV/0!</v>
      </c>
      <c r="AN62" s="67" t="e">
        <f t="shared" si="21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/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AC'!$E$4:$I$43,4)*SMB!G63,IF(D63="Winter",VLOOKUP(SMB!H63,'NG AC'!$E$3:$I$43,5)*SMB!G63,IF(D63="NA",0,0)))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AC'!$B$1,SMB!H63,SMB!K63)*-1)+SMB!J63)/SMB!E63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 t="e">
        <f t="shared" si="13"/>
        <v>#DIV/0!</v>
      </c>
      <c r="AC63" s="67" t="e">
        <f t="shared" si="14"/>
        <v>#DIV/0!</v>
      </c>
      <c r="AD63" s="67" t="e">
        <f t="shared" si="15"/>
        <v>#DIV/0!</v>
      </c>
      <c r="AE63" s="67">
        <f t="shared" si="16"/>
        <v>0</v>
      </c>
      <c r="AF63" s="67" t="e">
        <f t="shared" si="17"/>
        <v>#DIV/0!</v>
      </c>
      <c r="AG63" s="67" t="e">
        <f t="shared" si="18"/>
        <v>#DIV/0!</v>
      </c>
      <c r="AH63" s="66">
        <f>-PV('NG AC'!$B$1,SMB!H63,SMB!K63)*SMB!B63</f>
        <v>0</v>
      </c>
      <c r="AI63" s="67" t="e">
        <f t="shared" si="19"/>
        <v>#DIV/0!</v>
      </c>
      <c r="AJ63" s="67" t="e">
        <f t="shared" si="20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1"/>
        <v>#DIV/0!</v>
      </c>
      <c r="AN63" s="67" t="e">
        <f t="shared" si="21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/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AC'!$E$4:$I$43,4)*SMB!G64,IF(D64="Winter",VLOOKUP(SMB!H64,'NG AC'!$E$3:$I$43,5)*SMB!G64,IF(D64="NA",0,0)))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AC'!$B$1,SMB!H64,SMB!K64)*-1)+SMB!J64)/SMB!E64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 t="e">
        <f t="shared" si="13"/>
        <v>#DIV/0!</v>
      </c>
      <c r="AC64" s="67" t="e">
        <f t="shared" si="14"/>
        <v>#DIV/0!</v>
      </c>
      <c r="AD64" s="67" t="e">
        <f t="shared" si="15"/>
        <v>#DIV/0!</v>
      </c>
      <c r="AE64" s="67">
        <f t="shared" si="16"/>
        <v>0</v>
      </c>
      <c r="AF64" s="67" t="e">
        <f t="shared" si="17"/>
        <v>#DIV/0!</v>
      </c>
      <c r="AG64" s="67" t="e">
        <f t="shared" si="18"/>
        <v>#DIV/0!</v>
      </c>
      <c r="AH64" s="66">
        <f>-PV('NG AC'!$B$1,SMB!H64,SMB!K64)*SMB!B64</f>
        <v>0</v>
      </c>
      <c r="AI64" s="67" t="e">
        <f t="shared" si="19"/>
        <v>#DIV/0!</v>
      </c>
      <c r="AJ64" s="67" t="e">
        <f t="shared" si="20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1"/>
        <v>#DIV/0!</v>
      </c>
      <c r="AN64" s="67" t="e">
        <f t="shared" si="21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/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AC'!$E$4:$I$43,4)*SMB!G65,IF(D65="Winter",VLOOKUP(SMB!H65,'NG AC'!$E$3:$I$43,5)*SMB!G65,IF(D65="NA",0,0)))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AC'!$B$1,SMB!H65,SMB!K65)*-1)+SMB!J65)/SMB!E65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 t="e">
        <f t="shared" si="13"/>
        <v>#DIV/0!</v>
      </c>
      <c r="AC65" s="67" t="e">
        <f t="shared" si="14"/>
        <v>#DIV/0!</v>
      </c>
      <c r="AD65" s="67" t="e">
        <f t="shared" si="15"/>
        <v>#DIV/0!</v>
      </c>
      <c r="AE65" s="67">
        <f t="shared" si="16"/>
        <v>0</v>
      </c>
      <c r="AF65" s="67" t="e">
        <f t="shared" si="17"/>
        <v>#DIV/0!</v>
      </c>
      <c r="AG65" s="67" t="e">
        <f t="shared" si="18"/>
        <v>#DIV/0!</v>
      </c>
      <c r="AH65" s="66">
        <f>-PV('NG AC'!$B$1,SMB!H65,SMB!K65)*SMB!B65</f>
        <v>0</v>
      </c>
      <c r="AI65" s="67" t="e">
        <f t="shared" si="19"/>
        <v>#DIV/0!</v>
      </c>
      <c r="AJ65" s="67" t="e">
        <f t="shared" si="20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1"/>
        <v>#DIV/0!</v>
      </c>
      <c r="AN65" s="67" t="e">
        <f t="shared" si="21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/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AC'!$E$4:$I$43,4)*SMB!G66,IF(D66="Winter",VLOOKUP(SMB!H66,'NG AC'!$E$3:$I$43,5)*SMB!G66,IF(D66="NA",0,0)))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AC'!$B$1,SMB!H66,SMB!K66)*-1)+SMB!J66)/SMB!E66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 t="e">
        <f t="shared" si="13"/>
        <v>#DIV/0!</v>
      </c>
      <c r="AC66" s="67" t="e">
        <f t="shared" si="14"/>
        <v>#DIV/0!</v>
      </c>
      <c r="AD66" s="67" t="e">
        <f t="shared" si="15"/>
        <v>#DIV/0!</v>
      </c>
      <c r="AE66" s="67">
        <f t="shared" si="16"/>
        <v>0</v>
      </c>
      <c r="AF66" s="67" t="e">
        <f t="shared" si="17"/>
        <v>#DIV/0!</v>
      </c>
      <c r="AG66" s="67" t="e">
        <f t="shared" si="18"/>
        <v>#DIV/0!</v>
      </c>
      <c r="AH66" s="66">
        <f>-PV('NG AC'!$B$1,SMB!H66,SMB!K66)*SMB!B66</f>
        <v>0</v>
      </c>
      <c r="AI66" s="67" t="e">
        <f t="shared" si="19"/>
        <v>#DIV/0!</v>
      </c>
      <c r="AJ66" s="67" t="e">
        <f t="shared" si="20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1"/>
        <v>#DIV/0!</v>
      </c>
      <c r="AN66" s="67" t="e">
        <f t="shared" si="21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/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AC'!$E$4:$I$43,4)*SMB!G67,IF(D67="Winter",VLOOKUP(SMB!H67,'NG AC'!$E$3:$I$43,5)*SMB!G67,IF(D67="NA",0,0)))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AC'!$B$1,SMB!H67,SMB!K67)*-1)+SMB!J67)/SMB!E67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 t="e">
        <f t="shared" si="13"/>
        <v>#DIV/0!</v>
      </c>
      <c r="AC67" s="67" t="e">
        <f t="shared" si="14"/>
        <v>#DIV/0!</v>
      </c>
      <c r="AD67" s="67" t="e">
        <f t="shared" si="15"/>
        <v>#DIV/0!</v>
      </c>
      <c r="AE67" s="67">
        <f t="shared" si="16"/>
        <v>0</v>
      </c>
      <c r="AF67" s="67" t="e">
        <f t="shared" si="17"/>
        <v>#DIV/0!</v>
      </c>
      <c r="AG67" s="67" t="e">
        <f t="shared" si="18"/>
        <v>#DIV/0!</v>
      </c>
      <c r="AH67" s="66">
        <f>-PV('NG AC'!$B$1,SMB!H67,SMB!K67)*SMB!B67</f>
        <v>0</v>
      </c>
      <c r="AI67" s="67" t="e">
        <f t="shared" si="19"/>
        <v>#DIV/0!</v>
      </c>
      <c r="AJ67" s="67" t="e">
        <f t="shared" si="20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1"/>
        <v>#DIV/0!</v>
      </c>
      <c r="AN67" s="67" t="e">
        <f t="shared" si="21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/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AC'!$E$4:$I$43,4)*SMB!G68,IF(D68="Winter",VLOOKUP(SMB!H68,'NG AC'!$E$3:$I$43,5)*SMB!G68,IF(D68="NA",0,0)))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AC'!$B$1,SMB!H68,SMB!K68)*-1)+SMB!J68)/SMB!E68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 t="e">
        <f t="shared" si="13"/>
        <v>#DIV/0!</v>
      </c>
      <c r="AC68" s="67" t="e">
        <f t="shared" si="14"/>
        <v>#DIV/0!</v>
      </c>
      <c r="AD68" s="67" t="e">
        <f t="shared" si="15"/>
        <v>#DIV/0!</v>
      </c>
      <c r="AE68" s="67">
        <f t="shared" si="16"/>
        <v>0</v>
      </c>
      <c r="AF68" s="67" t="e">
        <f t="shared" si="17"/>
        <v>#DIV/0!</v>
      </c>
      <c r="AG68" s="67" t="e">
        <f t="shared" si="18"/>
        <v>#DIV/0!</v>
      </c>
      <c r="AH68" s="66">
        <f>-PV('NG AC'!$B$1,SMB!H68,SMB!K68)*SMB!B68</f>
        <v>0</v>
      </c>
      <c r="AI68" s="67" t="e">
        <f t="shared" si="19"/>
        <v>#DIV/0!</v>
      </c>
      <c r="AJ68" s="67" t="e">
        <f t="shared" si="20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1"/>
        <v>#DIV/0!</v>
      </c>
      <c r="AN68" s="67" t="e">
        <f t="shared" si="21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/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AC'!$E$4:$I$43,4)*SMB!G69,IF(D69="Winter",VLOOKUP(SMB!H69,'NG AC'!$E$3:$I$43,5)*SMB!G69,IF(D69="NA",0,0)))</f>
        <v>0</v>
      </c>
      <c r="N69" s="67" t="e">
        <f t="shared" ref="N69:N102" si="22">(L69/(L69+M69))*E69</f>
        <v>#DIV/0!</v>
      </c>
      <c r="O69" s="67" t="e">
        <f t="shared" ref="O69:O102" si="23">E69-N69</f>
        <v>#DIV/0!</v>
      </c>
      <c r="P69" s="67" t="e">
        <f t="shared" ref="P69:P102" si="24">(L69/(L69+M69))*I69</f>
        <v>#DIV/0!</v>
      </c>
      <c r="Q69" s="67" t="e">
        <f t="shared" ref="Q69:Q102" si="25">I69-P69</f>
        <v>#DIV/0!</v>
      </c>
      <c r="R69" s="68" t="e">
        <f>(L69+M69+(PV('NG AC'!$B$1,SMB!H69,SMB!K69)*-1)+SMB!J69)/SMB!E69</f>
        <v>#DIV/0!</v>
      </c>
      <c r="S69" s="68" t="e">
        <f t="shared" ref="S69:S102" si="26">((L69+M69)/1.1)/I69</f>
        <v>#DIV/0!</v>
      </c>
      <c r="T69" s="69">
        <f t="shared" ref="T69:T102" si="27">F69*B69</f>
        <v>0</v>
      </c>
      <c r="U69" s="68">
        <f t="shared" ref="U69:U102" si="28">G69*B69</f>
        <v>0</v>
      </c>
      <c r="V69" s="68">
        <f t="shared" ref="V69:V102" si="29">L69*B69</f>
        <v>0</v>
      </c>
      <c r="W69" s="68">
        <f t="shared" ref="W69:W102" si="30">M69*B69</f>
        <v>0</v>
      </c>
      <c r="X69" s="67" t="e">
        <f t="shared" ref="X69:X102" si="31">B69*N69</f>
        <v>#DIV/0!</v>
      </c>
      <c r="Y69" s="67" t="e">
        <f t="shared" ref="Y69:Y102" si="32">O69*B69</f>
        <v>#DIV/0!</v>
      </c>
      <c r="Z69" s="67" t="e">
        <f t="shared" ref="Z69:Z102" si="33">B69*P69</f>
        <v>#DIV/0!</v>
      </c>
      <c r="AA69" s="67" t="e">
        <f t="shared" ref="AA69:AA102" si="34">B69*Q69</f>
        <v>#DIV/0!</v>
      </c>
      <c r="AB69" s="63" t="e">
        <f t="shared" ref="AB69:AB103" si="35">(Z69+AA69)*0.7</f>
        <v>#DIV/0!</v>
      </c>
      <c r="AC69" s="67" t="e">
        <f t="shared" ref="AC69:AC102" si="36">AB69*(L69/(L69+M69))</f>
        <v>#DIV/0!</v>
      </c>
      <c r="AD69" s="67" t="e">
        <f t="shared" ref="AD69:AD102" si="37">AB69-AC69</f>
        <v>#DIV/0!</v>
      </c>
      <c r="AE69" s="67">
        <f t="shared" ref="AE69:AE102" si="38">J69*B69</f>
        <v>0</v>
      </c>
      <c r="AF69" s="67" t="e">
        <f t="shared" ref="AF69:AF102" si="39">AE69*(L69/(L69+M69))</f>
        <v>#DIV/0!</v>
      </c>
      <c r="AG69" s="67" t="e">
        <f t="shared" ref="AG69:AG102" si="40">AE69-AF69</f>
        <v>#DIV/0!</v>
      </c>
      <c r="AH69" s="66">
        <f>-PV('NG AC'!$B$1,SMB!H69,SMB!K69)*SMB!B69</f>
        <v>0</v>
      </c>
      <c r="AI69" s="67" t="e">
        <f t="shared" ref="AI69:AI102" si="41">AH69*(L69/(L69+M69))</f>
        <v>#DIV/0!</v>
      </c>
      <c r="AJ69" s="67" t="e">
        <f t="shared" ref="AJ69:AJ102" si="42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3">P69/F69</f>
        <v>#DIV/0!</v>
      </c>
      <c r="AN69" s="67" t="e">
        <f t="shared" si="43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/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AC'!$E$4:$I$43,4)*SMB!G70,IF(D70="Winter",VLOOKUP(SMB!H70,'NG AC'!$E$3:$I$43,5)*SMB!G70,IF(D70="NA",0,0)))</f>
        <v>0</v>
      </c>
      <c r="N70" s="67" t="e">
        <f t="shared" si="22"/>
        <v>#DIV/0!</v>
      </c>
      <c r="O70" s="67" t="e">
        <f t="shared" si="23"/>
        <v>#DIV/0!</v>
      </c>
      <c r="P70" s="67" t="e">
        <f t="shared" si="24"/>
        <v>#DIV/0!</v>
      </c>
      <c r="Q70" s="67" t="e">
        <f t="shared" si="25"/>
        <v>#DIV/0!</v>
      </c>
      <c r="R70" s="68" t="e">
        <f>(L70+M70+(PV('NG AC'!$B$1,SMB!H70,SMB!K70)*-1)+SMB!J70)/SMB!E70</f>
        <v>#DIV/0!</v>
      </c>
      <c r="S70" s="68" t="e">
        <f t="shared" si="26"/>
        <v>#DIV/0!</v>
      </c>
      <c r="T70" s="69">
        <f t="shared" si="27"/>
        <v>0</v>
      </c>
      <c r="U70" s="68">
        <f t="shared" si="28"/>
        <v>0</v>
      </c>
      <c r="V70" s="68">
        <f t="shared" si="29"/>
        <v>0</v>
      </c>
      <c r="W70" s="68">
        <f t="shared" si="30"/>
        <v>0</v>
      </c>
      <c r="X70" s="67" t="e">
        <f t="shared" si="31"/>
        <v>#DIV/0!</v>
      </c>
      <c r="Y70" s="67" t="e">
        <f t="shared" si="32"/>
        <v>#DIV/0!</v>
      </c>
      <c r="Z70" s="67" t="e">
        <f t="shared" si="33"/>
        <v>#DIV/0!</v>
      </c>
      <c r="AA70" s="67" t="e">
        <f t="shared" si="34"/>
        <v>#DIV/0!</v>
      </c>
      <c r="AB70" s="63" t="e">
        <f t="shared" si="35"/>
        <v>#DIV/0!</v>
      </c>
      <c r="AC70" s="67" t="e">
        <f t="shared" si="36"/>
        <v>#DIV/0!</v>
      </c>
      <c r="AD70" s="67" t="e">
        <f t="shared" si="37"/>
        <v>#DIV/0!</v>
      </c>
      <c r="AE70" s="67">
        <f t="shared" si="38"/>
        <v>0</v>
      </c>
      <c r="AF70" s="67" t="e">
        <f t="shared" si="39"/>
        <v>#DIV/0!</v>
      </c>
      <c r="AG70" s="67" t="e">
        <f t="shared" si="40"/>
        <v>#DIV/0!</v>
      </c>
      <c r="AH70" s="66">
        <f>-PV('NG AC'!$B$1,SMB!H70,SMB!K70)*SMB!B70</f>
        <v>0</v>
      </c>
      <c r="AI70" s="67" t="e">
        <f t="shared" si="41"/>
        <v>#DIV/0!</v>
      </c>
      <c r="AJ70" s="67" t="e">
        <f t="shared" si="42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3"/>
        <v>#DIV/0!</v>
      </c>
      <c r="AN70" s="67" t="e">
        <f t="shared" si="43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/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AC'!$E$4:$I$43,4)*SMB!G71,IF(D71="Winter",VLOOKUP(SMB!H71,'NG AC'!$E$3:$I$43,5)*SMB!G71,IF(D71="NA",0,0)))</f>
        <v>0</v>
      </c>
      <c r="N71" s="67" t="e">
        <f t="shared" si="22"/>
        <v>#DIV/0!</v>
      </c>
      <c r="O71" s="67" t="e">
        <f t="shared" si="23"/>
        <v>#DIV/0!</v>
      </c>
      <c r="P71" s="67" t="e">
        <f t="shared" si="24"/>
        <v>#DIV/0!</v>
      </c>
      <c r="Q71" s="67" t="e">
        <f t="shared" si="25"/>
        <v>#DIV/0!</v>
      </c>
      <c r="R71" s="68" t="e">
        <f>(L71+M71+(PV('NG AC'!$B$1,SMB!H71,SMB!K71)*-1)+SMB!J71)/SMB!E71</f>
        <v>#DIV/0!</v>
      </c>
      <c r="S71" s="68" t="e">
        <f t="shared" si="26"/>
        <v>#DIV/0!</v>
      </c>
      <c r="T71" s="69">
        <f t="shared" si="27"/>
        <v>0</v>
      </c>
      <c r="U71" s="68">
        <f t="shared" si="28"/>
        <v>0</v>
      </c>
      <c r="V71" s="68">
        <f t="shared" si="29"/>
        <v>0</v>
      </c>
      <c r="W71" s="68">
        <f t="shared" si="30"/>
        <v>0</v>
      </c>
      <c r="X71" s="67" t="e">
        <f t="shared" si="31"/>
        <v>#DIV/0!</v>
      </c>
      <c r="Y71" s="67" t="e">
        <f t="shared" si="32"/>
        <v>#DIV/0!</v>
      </c>
      <c r="Z71" s="67" t="e">
        <f t="shared" si="33"/>
        <v>#DIV/0!</v>
      </c>
      <c r="AA71" s="67" t="e">
        <f t="shared" si="34"/>
        <v>#DIV/0!</v>
      </c>
      <c r="AB71" s="63" t="e">
        <f t="shared" si="35"/>
        <v>#DIV/0!</v>
      </c>
      <c r="AC71" s="67" t="e">
        <f t="shared" si="36"/>
        <v>#DIV/0!</v>
      </c>
      <c r="AD71" s="67" t="e">
        <f t="shared" si="37"/>
        <v>#DIV/0!</v>
      </c>
      <c r="AE71" s="67">
        <f t="shared" si="38"/>
        <v>0</v>
      </c>
      <c r="AF71" s="67" t="e">
        <f t="shared" si="39"/>
        <v>#DIV/0!</v>
      </c>
      <c r="AG71" s="67" t="e">
        <f t="shared" si="40"/>
        <v>#DIV/0!</v>
      </c>
      <c r="AH71" s="66">
        <f>-PV('NG AC'!$B$1,SMB!H71,SMB!K71)*SMB!B71</f>
        <v>0</v>
      </c>
      <c r="AI71" s="67" t="e">
        <f t="shared" si="41"/>
        <v>#DIV/0!</v>
      </c>
      <c r="AJ71" s="67" t="e">
        <f t="shared" si="42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3"/>
        <v>#DIV/0!</v>
      </c>
      <c r="AN71" s="67" t="e">
        <f t="shared" si="43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AC'!$E$4:$I$43,4)*SMB!G72,IF(D72="Winter",VLOOKUP(SMB!H72,'NG AC'!$E$3:$I$43,5)*SMB!G72,IF(D72="NA",0,0)))</f>
        <v>0</v>
      </c>
      <c r="N72" s="67" t="e">
        <f t="shared" si="22"/>
        <v>#DIV/0!</v>
      </c>
      <c r="O72" s="67" t="e">
        <f t="shared" si="23"/>
        <v>#DIV/0!</v>
      </c>
      <c r="P72" s="67" t="e">
        <f t="shared" si="24"/>
        <v>#DIV/0!</v>
      </c>
      <c r="Q72" s="67" t="e">
        <f t="shared" si="25"/>
        <v>#DIV/0!</v>
      </c>
      <c r="R72" s="68" t="e">
        <f>(L72+M72+(PV('NG AC'!$B$1,SMB!H72,SMB!K72)*-1)+SMB!J72)/SMB!E72</f>
        <v>#DIV/0!</v>
      </c>
      <c r="S72" s="68" t="e">
        <f t="shared" si="26"/>
        <v>#DIV/0!</v>
      </c>
      <c r="T72" s="69">
        <f t="shared" si="27"/>
        <v>0</v>
      </c>
      <c r="U72" s="68">
        <f t="shared" si="28"/>
        <v>0</v>
      </c>
      <c r="V72" s="68">
        <f t="shared" si="29"/>
        <v>0</v>
      </c>
      <c r="W72" s="68">
        <f t="shared" si="30"/>
        <v>0</v>
      </c>
      <c r="X72" s="67" t="e">
        <f t="shared" si="31"/>
        <v>#DIV/0!</v>
      </c>
      <c r="Y72" s="67" t="e">
        <f t="shared" si="32"/>
        <v>#DIV/0!</v>
      </c>
      <c r="Z72" s="67" t="e">
        <f t="shared" si="33"/>
        <v>#DIV/0!</v>
      </c>
      <c r="AA72" s="67" t="e">
        <f t="shared" si="34"/>
        <v>#DIV/0!</v>
      </c>
      <c r="AB72" s="63" t="e">
        <f t="shared" si="35"/>
        <v>#DIV/0!</v>
      </c>
      <c r="AC72" s="67" t="e">
        <f t="shared" si="36"/>
        <v>#DIV/0!</v>
      </c>
      <c r="AD72" s="67" t="e">
        <f t="shared" si="37"/>
        <v>#DIV/0!</v>
      </c>
      <c r="AE72" s="67">
        <f t="shared" si="38"/>
        <v>0</v>
      </c>
      <c r="AF72" s="67" t="e">
        <f t="shared" si="39"/>
        <v>#DIV/0!</v>
      </c>
      <c r="AG72" s="67" t="e">
        <f t="shared" si="40"/>
        <v>#DIV/0!</v>
      </c>
      <c r="AH72" s="66">
        <f>-PV('NG AC'!$B$1,SMB!H72,SMB!K72)*SMB!B72</f>
        <v>0</v>
      </c>
      <c r="AI72" s="67" t="e">
        <f t="shared" si="41"/>
        <v>#DIV/0!</v>
      </c>
      <c r="AJ72" s="67" t="e">
        <f t="shared" si="42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3"/>
        <v>#DIV/0!</v>
      </c>
      <c r="AN72" s="67" t="e">
        <f t="shared" si="43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AC'!$E$4:$I$43,4)*SMB!G73,IF(D73="Winter",VLOOKUP(SMB!H73,'NG AC'!$E$3:$I$43,5)*SMB!G73,IF(D73="NA",0,0)))</f>
        <v>0</v>
      </c>
      <c r="N73" s="67" t="e">
        <f t="shared" si="22"/>
        <v>#DIV/0!</v>
      </c>
      <c r="O73" s="67" t="e">
        <f t="shared" si="23"/>
        <v>#DIV/0!</v>
      </c>
      <c r="P73" s="67" t="e">
        <f t="shared" si="24"/>
        <v>#DIV/0!</v>
      </c>
      <c r="Q73" s="67" t="e">
        <f t="shared" si="25"/>
        <v>#DIV/0!</v>
      </c>
      <c r="R73" s="68" t="e">
        <f>(L73+M73+(PV('NG AC'!$B$1,SMB!H73,SMB!K73)*-1)+SMB!J73)/SMB!E73</f>
        <v>#DIV/0!</v>
      </c>
      <c r="S73" s="68" t="e">
        <f t="shared" si="26"/>
        <v>#DIV/0!</v>
      </c>
      <c r="T73" s="69">
        <f t="shared" si="27"/>
        <v>0</v>
      </c>
      <c r="U73" s="68">
        <f t="shared" si="28"/>
        <v>0</v>
      </c>
      <c r="V73" s="68">
        <f t="shared" si="29"/>
        <v>0</v>
      </c>
      <c r="W73" s="68">
        <f t="shared" si="30"/>
        <v>0</v>
      </c>
      <c r="X73" s="67" t="e">
        <f t="shared" si="31"/>
        <v>#DIV/0!</v>
      </c>
      <c r="Y73" s="67" t="e">
        <f t="shared" si="32"/>
        <v>#DIV/0!</v>
      </c>
      <c r="Z73" s="67" t="e">
        <f t="shared" si="33"/>
        <v>#DIV/0!</v>
      </c>
      <c r="AA73" s="67" t="e">
        <f t="shared" si="34"/>
        <v>#DIV/0!</v>
      </c>
      <c r="AB73" s="63" t="e">
        <f t="shared" si="35"/>
        <v>#DIV/0!</v>
      </c>
      <c r="AC73" s="67" t="e">
        <f t="shared" si="36"/>
        <v>#DIV/0!</v>
      </c>
      <c r="AD73" s="67" t="e">
        <f t="shared" si="37"/>
        <v>#DIV/0!</v>
      </c>
      <c r="AE73" s="67">
        <f t="shared" si="38"/>
        <v>0</v>
      </c>
      <c r="AF73" s="67" t="e">
        <f t="shared" si="39"/>
        <v>#DIV/0!</v>
      </c>
      <c r="AG73" s="67" t="e">
        <f t="shared" si="40"/>
        <v>#DIV/0!</v>
      </c>
      <c r="AH73" s="66">
        <f>-PV('NG AC'!$B$1,SMB!H73,SMB!K73)*SMB!B73</f>
        <v>0</v>
      </c>
      <c r="AI73" s="67" t="e">
        <f t="shared" si="41"/>
        <v>#DIV/0!</v>
      </c>
      <c r="AJ73" s="67" t="e">
        <f t="shared" si="42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3"/>
        <v>#DIV/0!</v>
      </c>
      <c r="AN73" s="67" t="e">
        <f t="shared" si="43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AC'!$E$4:$I$43,4)*SMB!G74,IF(D74="Winter",VLOOKUP(SMB!H74,'NG AC'!$E$3:$I$43,5)*SMB!G74,IF(D74="NA",0,0)))</f>
        <v>0</v>
      </c>
      <c r="N74" s="67" t="e">
        <f t="shared" si="22"/>
        <v>#DIV/0!</v>
      </c>
      <c r="O74" s="67" t="e">
        <f t="shared" si="23"/>
        <v>#DIV/0!</v>
      </c>
      <c r="P74" s="67" t="e">
        <f t="shared" si="24"/>
        <v>#DIV/0!</v>
      </c>
      <c r="Q74" s="67" t="e">
        <f t="shared" si="25"/>
        <v>#DIV/0!</v>
      </c>
      <c r="R74" s="68" t="e">
        <f>(L74+M74+(PV('NG AC'!$B$1,SMB!H74,SMB!K74)*-1)+SMB!J74)/SMB!E74</f>
        <v>#DIV/0!</v>
      </c>
      <c r="S74" s="68" t="e">
        <f t="shared" si="26"/>
        <v>#DIV/0!</v>
      </c>
      <c r="T74" s="69">
        <f t="shared" si="27"/>
        <v>0</v>
      </c>
      <c r="U74" s="68">
        <f t="shared" si="28"/>
        <v>0</v>
      </c>
      <c r="V74" s="68">
        <f t="shared" si="29"/>
        <v>0</v>
      </c>
      <c r="W74" s="68">
        <f t="shared" si="30"/>
        <v>0</v>
      </c>
      <c r="X74" s="67" t="e">
        <f t="shared" si="31"/>
        <v>#DIV/0!</v>
      </c>
      <c r="Y74" s="67" t="e">
        <f t="shared" si="32"/>
        <v>#DIV/0!</v>
      </c>
      <c r="Z74" s="67" t="e">
        <f t="shared" si="33"/>
        <v>#DIV/0!</v>
      </c>
      <c r="AA74" s="67" t="e">
        <f t="shared" si="34"/>
        <v>#DIV/0!</v>
      </c>
      <c r="AB74" s="63" t="e">
        <f t="shared" si="35"/>
        <v>#DIV/0!</v>
      </c>
      <c r="AC74" s="67" t="e">
        <f t="shared" si="36"/>
        <v>#DIV/0!</v>
      </c>
      <c r="AD74" s="67" t="e">
        <f t="shared" si="37"/>
        <v>#DIV/0!</v>
      </c>
      <c r="AE74" s="67">
        <f t="shared" si="38"/>
        <v>0</v>
      </c>
      <c r="AF74" s="67" t="e">
        <f t="shared" si="39"/>
        <v>#DIV/0!</v>
      </c>
      <c r="AG74" s="67" t="e">
        <f t="shared" si="40"/>
        <v>#DIV/0!</v>
      </c>
      <c r="AH74" s="66">
        <f>-PV('NG AC'!$B$1,SMB!H74,SMB!K74)*SMB!B74</f>
        <v>0</v>
      </c>
      <c r="AI74" s="67" t="e">
        <f t="shared" si="41"/>
        <v>#DIV/0!</v>
      </c>
      <c r="AJ74" s="67" t="e">
        <f t="shared" si="42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3"/>
        <v>#DIV/0!</v>
      </c>
      <c r="AN74" s="67" t="e">
        <f t="shared" si="43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AC'!$E$4:$I$43,4)*SMB!G75,IF(D75="Winter",VLOOKUP(SMB!H75,'NG AC'!$E$3:$I$43,5)*SMB!G75,IF(D75="NA",0,0)))</f>
        <v>0</v>
      </c>
      <c r="N75" s="67" t="e">
        <f t="shared" si="22"/>
        <v>#DIV/0!</v>
      </c>
      <c r="O75" s="67" t="e">
        <f t="shared" si="23"/>
        <v>#DIV/0!</v>
      </c>
      <c r="P75" s="67" t="e">
        <f t="shared" si="24"/>
        <v>#DIV/0!</v>
      </c>
      <c r="Q75" s="67" t="e">
        <f t="shared" si="25"/>
        <v>#DIV/0!</v>
      </c>
      <c r="R75" s="68" t="e">
        <f>(L75+M75+(PV('NG AC'!$B$1,SMB!H75,SMB!K75)*-1)+SMB!J75)/SMB!E75</f>
        <v>#DIV/0!</v>
      </c>
      <c r="S75" s="68" t="e">
        <f t="shared" si="26"/>
        <v>#DIV/0!</v>
      </c>
      <c r="T75" s="69">
        <f t="shared" si="27"/>
        <v>0</v>
      </c>
      <c r="U75" s="68">
        <f t="shared" si="28"/>
        <v>0</v>
      </c>
      <c r="V75" s="68">
        <f t="shared" si="29"/>
        <v>0</v>
      </c>
      <c r="W75" s="68">
        <f t="shared" si="30"/>
        <v>0</v>
      </c>
      <c r="X75" s="67" t="e">
        <f t="shared" si="31"/>
        <v>#DIV/0!</v>
      </c>
      <c r="Y75" s="67" t="e">
        <f t="shared" si="32"/>
        <v>#DIV/0!</v>
      </c>
      <c r="Z75" s="67" t="e">
        <f t="shared" si="33"/>
        <v>#DIV/0!</v>
      </c>
      <c r="AA75" s="67" t="e">
        <f t="shared" si="34"/>
        <v>#DIV/0!</v>
      </c>
      <c r="AB75" s="63" t="e">
        <f t="shared" si="35"/>
        <v>#DIV/0!</v>
      </c>
      <c r="AC75" s="67" t="e">
        <f t="shared" si="36"/>
        <v>#DIV/0!</v>
      </c>
      <c r="AD75" s="67" t="e">
        <f t="shared" si="37"/>
        <v>#DIV/0!</v>
      </c>
      <c r="AE75" s="67">
        <f t="shared" si="38"/>
        <v>0</v>
      </c>
      <c r="AF75" s="67" t="e">
        <f t="shared" si="39"/>
        <v>#DIV/0!</v>
      </c>
      <c r="AG75" s="67" t="e">
        <f t="shared" si="40"/>
        <v>#DIV/0!</v>
      </c>
      <c r="AH75" s="66">
        <f>-PV('NG AC'!$B$1,SMB!H75,SMB!K75)*SMB!B75</f>
        <v>0</v>
      </c>
      <c r="AI75" s="67" t="e">
        <f t="shared" si="41"/>
        <v>#DIV/0!</v>
      </c>
      <c r="AJ75" s="67" t="e">
        <f t="shared" si="42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3"/>
        <v>#DIV/0!</v>
      </c>
      <c r="AN75" s="67" t="e">
        <f t="shared" si="43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AC'!$E$4:$I$43,4)*SMB!G76,IF(D76="Winter",VLOOKUP(SMB!H76,'NG AC'!$E$3:$I$43,5)*SMB!G76,IF(D76="NA",0,0)))</f>
        <v>0</v>
      </c>
      <c r="N76" s="67" t="e">
        <f t="shared" si="22"/>
        <v>#DIV/0!</v>
      </c>
      <c r="O76" s="67" t="e">
        <f t="shared" si="23"/>
        <v>#DIV/0!</v>
      </c>
      <c r="P76" s="67" t="e">
        <f t="shared" si="24"/>
        <v>#DIV/0!</v>
      </c>
      <c r="Q76" s="67" t="e">
        <f t="shared" si="25"/>
        <v>#DIV/0!</v>
      </c>
      <c r="R76" s="68" t="e">
        <f>(L76+M76+(PV('NG AC'!$B$1,SMB!H76,SMB!K76)*-1)+SMB!J76)/SMB!E76</f>
        <v>#DIV/0!</v>
      </c>
      <c r="S76" s="68" t="e">
        <f t="shared" si="26"/>
        <v>#DIV/0!</v>
      </c>
      <c r="T76" s="69">
        <f t="shared" si="27"/>
        <v>0</v>
      </c>
      <c r="U76" s="68">
        <f t="shared" si="28"/>
        <v>0</v>
      </c>
      <c r="V76" s="68">
        <f t="shared" si="29"/>
        <v>0</v>
      </c>
      <c r="W76" s="68">
        <f t="shared" si="30"/>
        <v>0</v>
      </c>
      <c r="X76" s="67" t="e">
        <f t="shared" si="31"/>
        <v>#DIV/0!</v>
      </c>
      <c r="Y76" s="67" t="e">
        <f t="shared" si="32"/>
        <v>#DIV/0!</v>
      </c>
      <c r="Z76" s="67" t="e">
        <f t="shared" si="33"/>
        <v>#DIV/0!</v>
      </c>
      <c r="AA76" s="67" t="e">
        <f t="shared" si="34"/>
        <v>#DIV/0!</v>
      </c>
      <c r="AB76" s="63" t="e">
        <f t="shared" si="35"/>
        <v>#DIV/0!</v>
      </c>
      <c r="AC76" s="67" t="e">
        <f t="shared" si="36"/>
        <v>#DIV/0!</v>
      </c>
      <c r="AD76" s="67" t="e">
        <f t="shared" si="37"/>
        <v>#DIV/0!</v>
      </c>
      <c r="AE76" s="67">
        <f t="shared" si="38"/>
        <v>0</v>
      </c>
      <c r="AF76" s="67" t="e">
        <f t="shared" si="39"/>
        <v>#DIV/0!</v>
      </c>
      <c r="AG76" s="67" t="e">
        <f t="shared" si="40"/>
        <v>#DIV/0!</v>
      </c>
      <c r="AH76" s="66">
        <f>-PV('NG AC'!$B$1,SMB!H76,SMB!K76)*SMB!B76</f>
        <v>0</v>
      </c>
      <c r="AI76" s="67" t="e">
        <f t="shared" si="41"/>
        <v>#DIV/0!</v>
      </c>
      <c r="AJ76" s="67" t="e">
        <f t="shared" si="42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3"/>
        <v>#DIV/0!</v>
      </c>
      <c r="AN76" s="67" t="e">
        <f t="shared" si="43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AC'!$E$4:$I$43,4)*SMB!G77,IF(D77="Winter",VLOOKUP(SMB!H77,'NG AC'!$E$3:$I$43,5)*SMB!G77,IF(D77="NA",0,0)))</f>
        <v>0</v>
      </c>
      <c r="N77" s="67" t="e">
        <f t="shared" si="22"/>
        <v>#DIV/0!</v>
      </c>
      <c r="O77" s="67" t="e">
        <f t="shared" si="23"/>
        <v>#DIV/0!</v>
      </c>
      <c r="P77" s="67" t="e">
        <f t="shared" si="24"/>
        <v>#DIV/0!</v>
      </c>
      <c r="Q77" s="67" t="e">
        <f t="shared" si="25"/>
        <v>#DIV/0!</v>
      </c>
      <c r="R77" s="68" t="e">
        <f>(L77+M77+(PV('NG AC'!$B$1,SMB!H77,SMB!K77)*-1)+SMB!J77)/SMB!E77</f>
        <v>#DIV/0!</v>
      </c>
      <c r="S77" s="68" t="e">
        <f t="shared" si="26"/>
        <v>#DIV/0!</v>
      </c>
      <c r="T77" s="69">
        <f t="shared" si="27"/>
        <v>0</v>
      </c>
      <c r="U77" s="68">
        <f t="shared" si="28"/>
        <v>0</v>
      </c>
      <c r="V77" s="68">
        <f t="shared" si="29"/>
        <v>0</v>
      </c>
      <c r="W77" s="68">
        <f t="shared" si="30"/>
        <v>0</v>
      </c>
      <c r="X77" s="67" t="e">
        <f t="shared" si="31"/>
        <v>#DIV/0!</v>
      </c>
      <c r="Y77" s="67" t="e">
        <f t="shared" si="32"/>
        <v>#DIV/0!</v>
      </c>
      <c r="Z77" s="67" t="e">
        <f t="shared" si="33"/>
        <v>#DIV/0!</v>
      </c>
      <c r="AA77" s="67" t="e">
        <f t="shared" si="34"/>
        <v>#DIV/0!</v>
      </c>
      <c r="AB77" s="63" t="e">
        <f t="shared" si="35"/>
        <v>#DIV/0!</v>
      </c>
      <c r="AC77" s="67" t="e">
        <f t="shared" si="36"/>
        <v>#DIV/0!</v>
      </c>
      <c r="AD77" s="67" t="e">
        <f t="shared" si="37"/>
        <v>#DIV/0!</v>
      </c>
      <c r="AE77" s="67">
        <f t="shared" si="38"/>
        <v>0</v>
      </c>
      <c r="AF77" s="67" t="e">
        <f t="shared" si="39"/>
        <v>#DIV/0!</v>
      </c>
      <c r="AG77" s="67" t="e">
        <f t="shared" si="40"/>
        <v>#DIV/0!</v>
      </c>
      <c r="AH77" s="66">
        <f>-PV('NG AC'!$B$1,SMB!H77,SMB!K77)*SMB!B77</f>
        <v>0</v>
      </c>
      <c r="AI77" s="67" t="e">
        <f t="shared" si="41"/>
        <v>#DIV/0!</v>
      </c>
      <c r="AJ77" s="67" t="e">
        <f t="shared" si="42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3"/>
        <v>#DIV/0!</v>
      </c>
      <c r="AN77" s="67" t="e">
        <f t="shared" si="43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AC'!$E$4:$I$43,4)*SMB!G78,IF(D78="Winter",VLOOKUP(SMB!H78,'NG AC'!$E$3:$I$43,5)*SMB!G78,IF(D78="NA",0,0)))</f>
        <v>0</v>
      </c>
      <c r="N78" s="67" t="e">
        <f t="shared" si="22"/>
        <v>#DIV/0!</v>
      </c>
      <c r="O78" s="67" t="e">
        <f t="shared" si="23"/>
        <v>#DIV/0!</v>
      </c>
      <c r="P78" s="67" t="e">
        <f t="shared" si="24"/>
        <v>#DIV/0!</v>
      </c>
      <c r="Q78" s="67" t="e">
        <f t="shared" si="25"/>
        <v>#DIV/0!</v>
      </c>
      <c r="R78" s="68" t="e">
        <f>(L78+M78+(PV('NG AC'!$B$1,SMB!H78,SMB!K78)*-1)+SMB!J78)/SMB!E78</f>
        <v>#DIV/0!</v>
      </c>
      <c r="S78" s="68" t="e">
        <f t="shared" si="26"/>
        <v>#DIV/0!</v>
      </c>
      <c r="T78" s="69">
        <f t="shared" si="27"/>
        <v>0</v>
      </c>
      <c r="U78" s="68">
        <f t="shared" si="28"/>
        <v>0</v>
      </c>
      <c r="V78" s="68">
        <f t="shared" si="29"/>
        <v>0</v>
      </c>
      <c r="W78" s="68">
        <f t="shared" si="30"/>
        <v>0</v>
      </c>
      <c r="X78" s="67" t="e">
        <f t="shared" si="31"/>
        <v>#DIV/0!</v>
      </c>
      <c r="Y78" s="67" t="e">
        <f t="shared" si="32"/>
        <v>#DIV/0!</v>
      </c>
      <c r="Z78" s="67" t="e">
        <f t="shared" si="33"/>
        <v>#DIV/0!</v>
      </c>
      <c r="AA78" s="67" t="e">
        <f t="shared" si="34"/>
        <v>#DIV/0!</v>
      </c>
      <c r="AB78" s="63" t="e">
        <f t="shared" si="35"/>
        <v>#DIV/0!</v>
      </c>
      <c r="AC78" s="67" t="e">
        <f t="shared" si="36"/>
        <v>#DIV/0!</v>
      </c>
      <c r="AD78" s="67" t="e">
        <f t="shared" si="37"/>
        <v>#DIV/0!</v>
      </c>
      <c r="AE78" s="67">
        <f t="shared" si="38"/>
        <v>0</v>
      </c>
      <c r="AF78" s="67" t="e">
        <f t="shared" si="39"/>
        <v>#DIV/0!</v>
      </c>
      <c r="AG78" s="67" t="e">
        <f t="shared" si="40"/>
        <v>#DIV/0!</v>
      </c>
      <c r="AH78" s="66">
        <f>-PV('NG AC'!$B$1,SMB!H78,SMB!K78)*SMB!B78</f>
        <v>0</v>
      </c>
      <c r="AI78" s="67" t="e">
        <f t="shared" si="41"/>
        <v>#DIV/0!</v>
      </c>
      <c r="AJ78" s="67" t="e">
        <f t="shared" si="42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3"/>
        <v>#DIV/0!</v>
      </c>
      <c r="AN78" s="67" t="e">
        <f t="shared" si="43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AC'!$E$4:$I$43,4)*SMB!G79,IF(D79="Winter",VLOOKUP(SMB!H79,'NG AC'!$E$3:$I$43,5)*SMB!G79,IF(D79="NA",0,0)))</f>
        <v>0</v>
      </c>
      <c r="N79" s="67" t="e">
        <f t="shared" si="22"/>
        <v>#DIV/0!</v>
      </c>
      <c r="O79" s="67" t="e">
        <f t="shared" si="23"/>
        <v>#DIV/0!</v>
      </c>
      <c r="P79" s="67" t="e">
        <f t="shared" si="24"/>
        <v>#DIV/0!</v>
      </c>
      <c r="Q79" s="67" t="e">
        <f t="shared" si="25"/>
        <v>#DIV/0!</v>
      </c>
      <c r="R79" s="68" t="e">
        <f>(L79+M79+(PV('NG AC'!$B$1,SMB!H79,SMB!K79)*-1)+SMB!J79)/SMB!E79</f>
        <v>#DIV/0!</v>
      </c>
      <c r="S79" s="68" t="e">
        <f t="shared" si="26"/>
        <v>#DIV/0!</v>
      </c>
      <c r="T79" s="69">
        <f t="shared" si="27"/>
        <v>0</v>
      </c>
      <c r="U79" s="68">
        <f t="shared" si="28"/>
        <v>0</v>
      </c>
      <c r="V79" s="68">
        <f t="shared" si="29"/>
        <v>0</v>
      </c>
      <c r="W79" s="68">
        <f t="shared" si="30"/>
        <v>0</v>
      </c>
      <c r="X79" s="67" t="e">
        <f t="shared" si="31"/>
        <v>#DIV/0!</v>
      </c>
      <c r="Y79" s="67" t="e">
        <f t="shared" si="32"/>
        <v>#DIV/0!</v>
      </c>
      <c r="Z79" s="67" t="e">
        <f t="shared" si="33"/>
        <v>#DIV/0!</v>
      </c>
      <c r="AA79" s="67" t="e">
        <f t="shared" si="34"/>
        <v>#DIV/0!</v>
      </c>
      <c r="AB79" s="63" t="e">
        <f t="shared" si="35"/>
        <v>#DIV/0!</v>
      </c>
      <c r="AC79" s="67" t="e">
        <f t="shared" si="36"/>
        <v>#DIV/0!</v>
      </c>
      <c r="AD79" s="67" t="e">
        <f t="shared" si="37"/>
        <v>#DIV/0!</v>
      </c>
      <c r="AE79" s="67">
        <f t="shared" si="38"/>
        <v>0</v>
      </c>
      <c r="AF79" s="67" t="e">
        <f t="shared" si="39"/>
        <v>#DIV/0!</v>
      </c>
      <c r="AG79" s="67" t="e">
        <f t="shared" si="40"/>
        <v>#DIV/0!</v>
      </c>
      <c r="AH79" s="66">
        <f>-PV('NG AC'!$B$1,SMB!H79,SMB!K79)*SMB!B79</f>
        <v>0</v>
      </c>
      <c r="AI79" s="67" t="e">
        <f t="shared" si="41"/>
        <v>#DIV/0!</v>
      </c>
      <c r="AJ79" s="67" t="e">
        <f t="shared" si="42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3"/>
        <v>#DIV/0!</v>
      </c>
      <c r="AN79" s="67" t="e">
        <f t="shared" si="43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AC'!$E$4:$I$43,4)*SMB!G80,IF(D80="Winter",VLOOKUP(SMB!H80,'NG AC'!$E$3:$I$43,5)*SMB!G80,IF(D80="NA",0,0)))</f>
        <v>0</v>
      </c>
      <c r="N80" s="67" t="e">
        <f t="shared" si="22"/>
        <v>#DIV/0!</v>
      </c>
      <c r="O80" s="67" t="e">
        <f t="shared" si="23"/>
        <v>#DIV/0!</v>
      </c>
      <c r="P80" s="67" t="e">
        <f t="shared" si="24"/>
        <v>#DIV/0!</v>
      </c>
      <c r="Q80" s="67" t="e">
        <f t="shared" si="25"/>
        <v>#DIV/0!</v>
      </c>
      <c r="R80" s="68" t="e">
        <f>(L80+M80+(PV('NG AC'!$B$1,SMB!H80,SMB!K80)*-1)+SMB!J80)/SMB!E80</f>
        <v>#DIV/0!</v>
      </c>
      <c r="S80" s="68" t="e">
        <f t="shared" si="26"/>
        <v>#DIV/0!</v>
      </c>
      <c r="T80" s="69">
        <f t="shared" si="27"/>
        <v>0</v>
      </c>
      <c r="U80" s="68">
        <f t="shared" si="28"/>
        <v>0</v>
      </c>
      <c r="V80" s="68">
        <f t="shared" si="29"/>
        <v>0</v>
      </c>
      <c r="W80" s="68">
        <f t="shared" si="30"/>
        <v>0</v>
      </c>
      <c r="X80" s="67" t="e">
        <f t="shared" si="31"/>
        <v>#DIV/0!</v>
      </c>
      <c r="Y80" s="67" t="e">
        <f t="shared" si="32"/>
        <v>#DIV/0!</v>
      </c>
      <c r="Z80" s="67" t="e">
        <f t="shared" si="33"/>
        <v>#DIV/0!</v>
      </c>
      <c r="AA80" s="67" t="e">
        <f t="shared" si="34"/>
        <v>#DIV/0!</v>
      </c>
      <c r="AB80" s="63" t="e">
        <f t="shared" si="35"/>
        <v>#DIV/0!</v>
      </c>
      <c r="AC80" s="67" t="e">
        <f t="shared" si="36"/>
        <v>#DIV/0!</v>
      </c>
      <c r="AD80" s="67" t="e">
        <f t="shared" si="37"/>
        <v>#DIV/0!</v>
      </c>
      <c r="AE80" s="67">
        <f t="shared" si="38"/>
        <v>0</v>
      </c>
      <c r="AF80" s="67" t="e">
        <f t="shared" si="39"/>
        <v>#DIV/0!</v>
      </c>
      <c r="AG80" s="67" t="e">
        <f t="shared" si="40"/>
        <v>#DIV/0!</v>
      </c>
      <c r="AH80" s="66">
        <f>-PV('NG AC'!$B$1,SMB!H80,SMB!K80)*SMB!B80</f>
        <v>0</v>
      </c>
      <c r="AI80" s="67" t="e">
        <f t="shared" si="41"/>
        <v>#DIV/0!</v>
      </c>
      <c r="AJ80" s="67" t="e">
        <f t="shared" si="42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3"/>
        <v>#DIV/0!</v>
      </c>
      <c r="AN80" s="67" t="e">
        <f t="shared" si="43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AC'!$E$4:$I$43,4)*SMB!G81,IF(D81="Winter",VLOOKUP(SMB!H81,'NG AC'!$E$3:$I$43,5)*SMB!G81,IF(D81="NA",0,0)))</f>
        <v>0</v>
      </c>
      <c r="N81" s="67" t="e">
        <f t="shared" si="22"/>
        <v>#DIV/0!</v>
      </c>
      <c r="O81" s="67" t="e">
        <f t="shared" si="23"/>
        <v>#DIV/0!</v>
      </c>
      <c r="P81" s="67" t="e">
        <f t="shared" si="24"/>
        <v>#DIV/0!</v>
      </c>
      <c r="Q81" s="67" t="e">
        <f t="shared" si="25"/>
        <v>#DIV/0!</v>
      </c>
      <c r="R81" s="68" t="e">
        <f>(L81+M81+(PV('NG AC'!$B$1,SMB!H81,SMB!K81)*-1)+SMB!J81)/SMB!E81</f>
        <v>#DIV/0!</v>
      </c>
      <c r="S81" s="68" t="e">
        <f t="shared" si="26"/>
        <v>#DIV/0!</v>
      </c>
      <c r="T81" s="69">
        <f t="shared" si="27"/>
        <v>0</v>
      </c>
      <c r="U81" s="68">
        <f t="shared" si="28"/>
        <v>0</v>
      </c>
      <c r="V81" s="68">
        <f t="shared" si="29"/>
        <v>0</v>
      </c>
      <c r="W81" s="68">
        <f t="shared" si="30"/>
        <v>0</v>
      </c>
      <c r="X81" s="67" t="e">
        <f t="shared" si="31"/>
        <v>#DIV/0!</v>
      </c>
      <c r="Y81" s="67" t="e">
        <f t="shared" si="32"/>
        <v>#DIV/0!</v>
      </c>
      <c r="Z81" s="67" t="e">
        <f t="shared" si="33"/>
        <v>#DIV/0!</v>
      </c>
      <c r="AA81" s="67" t="e">
        <f t="shared" si="34"/>
        <v>#DIV/0!</v>
      </c>
      <c r="AB81" s="63" t="e">
        <f t="shared" si="35"/>
        <v>#DIV/0!</v>
      </c>
      <c r="AC81" s="67" t="e">
        <f t="shared" si="36"/>
        <v>#DIV/0!</v>
      </c>
      <c r="AD81" s="67" t="e">
        <f t="shared" si="37"/>
        <v>#DIV/0!</v>
      </c>
      <c r="AE81" s="67">
        <f t="shared" si="38"/>
        <v>0</v>
      </c>
      <c r="AF81" s="67" t="e">
        <f t="shared" si="39"/>
        <v>#DIV/0!</v>
      </c>
      <c r="AG81" s="67" t="e">
        <f t="shared" si="40"/>
        <v>#DIV/0!</v>
      </c>
      <c r="AH81" s="66">
        <f>-PV('NG AC'!$B$1,SMB!H81,SMB!K81)*SMB!B81</f>
        <v>0</v>
      </c>
      <c r="AI81" s="67" t="e">
        <f t="shared" si="41"/>
        <v>#DIV/0!</v>
      </c>
      <c r="AJ81" s="67" t="e">
        <f t="shared" si="42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3"/>
        <v>#DIV/0!</v>
      </c>
      <c r="AN81" s="67" t="e">
        <f t="shared" si="43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AC'!$E$4:$I$43,4)*SMB!G82,IF(D82="Winter",VLOOKUP(SMB!H82,'NG AC'!$E$3:$I$43,5)*SMB!G82,IF(D82="NA",0,0)))</f>
        <v>0</v>
      </c>
      <c r="N82" s="67" t="e">
        <f t="shared" si="22"/>
        <v>#DIV/0!</v>
      </c>
      <c r="O82" s="67" t="e">
        <f t="shared" si="23"/>
        <v>#DIV/0!</v>
      </c>
      <c r="P82" s="67" t="e">
        <f t="shared" si="24"/>
        <v>#DIV/0!</v>
      </c>
      <c r="Q82" s="67" t="e">
        <f t="shared" si="25"/>
        <v>#DIV/0!</v>
      </c>
      <c r="R82" s="68" t="e">
        <f>(L82+M82+(PV('NG AC'!$B$1,SMB!H82,SMB!K82)*-1)+SMB!J82)/SMB!E82</f>
        <v>#DIV/0!</v>
      </c>
      <c r="S82" s="68" t="e">
        <f t="shared" si="26"/>
        <v>#DIV/0!</v>
      </c>
      <c r="T82" s="69">
        <f t="shared" si="27"/>
        <v>0</v>
      </c>
      <c r="U82" s="68">
        <f t="shared" si="28"/>
        <v>0</v>
      </c>
      <c r="V82" s="68">
        <f t="shared" si="29"/>
        <v>0</v>
      </c>
      <c r="W82" s="68">
        <f t="shared" si="30"/>
        <v>0</v>
      </c>
      <c r="X82" s="67" t="e">
        <f t="shared" si="31"/>
        <v>#DIV/0!</v>
      </c>
      <c r="Y82" s="67" t="e">
        <f t="shared" si="32"/>
        <v>#DIV/0!</v>
      </c>
      <c r="Z82" s="67" t="e">
        <f t="shared" si="33"/>
        <v>#DIV/0!</v>
      </c>
      <c r="AA82" s="67" t="e">
        <f t="shared" si="34"/>
        <v>#DIV/0!</v>
      </c>
      <c r="AB82" s="63" t="e">
        <f t="shared" si="35"/>
        <v>#DIV/0!</v>
      </c>
      <c r="AC82" s="67" t="e">
        <f t="shared" si="36"/>
        <v>#DIV/0!</v>
      </c>
      <c r="AD82" s="67" t="e">
        <f t="shared" si="37"/>
        <v>#DIV/0!</v>
      </c>
      <c r="AE82" s="67">
        <f t="shared" si="38"/>
        <v>0</v>
      </c>
      <c r="AF82" s="67" t="e">
        <f t="shared" si="39"/>
        <v>#DIV/0!</v>
      </c>
      <c r="AG82" s="67" t="e">
        <f t="shared" si="40"/>
        <v>#DIV/0!</v>
      </c>
      <c r="AH82" s="66">
        <f>-PV('NG AC'!$B$1,SMB!H82,SMB!K82)*SMB!B82</f>
        <v>0</v>
      </c>
      <c r="AI82" s="67" t="e">
        <f t="shared" si="41"/>
        <v>#DIV/0!</v>
      </c>
      <c r="AJ82" s="67" t="e">
        <f t="shared" si="42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3"/>
        <v>#DIV/0!</v>
      </c>
      <c r="AN82" s="67" t="e">
        <f t="shared" si="43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AC'!$E$4:$I$43,4)*SMB!G83,IF(D83="Winter",VLOOKUP(SMB!H83,'NG AC'!$E$3:$I$43,5)*SMB!G83,IF(D83="NA",0,0)))</f>
        <v>0</v>
      </c>
      <c r="N83" s="67" t="e">
        <f t="shared" si="22"/>
        <v>#DIV/0!</v>
      </c>
      <c r="O83" s="67" t="e">
        <f t="shared" si="23"/>
        <v>#DIV/0!</v>
      </c>
      <c r="P83" s="67" t="e">
        <f t="shared" si="24"/>
        <v>#DIV/0!</v>
      </c>
      <c r="Q83" s="67" t="e">
        <f t="shared" si="25"/>
        <v>#DIV/0!</v>
      </c>
      <c r="R83" s="68" t="e">
        <f>(L83+M83+(PV('NG AC'!$B$1,SMB!H83,SMB!K83)*-1)+SMB!J83)/SMB!E83</f>
        <v>#DIV/0!</v>
      </c>
      <c r="S83" s="68" t="e">
        <f t="shared" si="26"/>
        <v>#DIV/0!</v>
      </c>
      <c r="T83" s="69">
        <f t="shared" si="27"/>
        <v>0</v>
      </c>
      <c r="U83" s="68">
        <f t="shared" si="28"/>
        <v>0</v>
      </c>
      <c r="V83" s="68">
        <f t="shared" si="29"/>
        <v>0</v>
      </c>
      <c r="W83" s="68">
        <f t="shared" si="30"/>
        <v>0</v>
      </c>
      <c r="X83" s="67" t="e">
        <f t="shared" si="31"/>
        <v>#DIV/0!</v>
      </c>
      <c r="Y83" s="67" t="e">
        <f t="shared" si="32"/>
        <v>#DIV/0!</v>
      </c>
      <c r="Z83" s="67" t="e">
        <f t="shared" si="33"/>
        <v>#DIV/0!</v>
      </c>
      <c r="AA83" s="67" t="e">
        <f t="shared" si="34"/>
        <v>#DIV/0!</v>
      </c>
      <c r="AB83" s="63" t="e">
        <f t="shared" si="35"/>
        <v>#DIV/0!</v>
      </c>
      <c r="AC83" s="67" t="e">
        <f t="shared" si="36"/>
        <v>#DIV/0!</v>
      </c>
      <c r="AD83" s="67" t="e">
        <f t="shared" si="37"/>
        <v>#DIV/0!</v>
      </c>
      <c r="AE83" s="67">
        <f t="shared" si="38"/>
        <v>0</v>
      </c>
      <c r="AF83" s="67" t="e">
        <f t="shared" si="39"/>
        <v>#DIV/0!</v>
      </c>
      <c r="AG83" s="67" t="e">
        <f t="shared" si="40"/>
        <v>#DIV/0!</v>
      </c>
      <c r="AH83" s="66">
        <f>-PV('NG AC'!$B$1,SMB!H83,SMB!K83)*SMB!B83</f>
        <v>0</v>
      </c>
      <c r="AI83" s="67" t="e">
        <f t="shared" si="41"/>
        <v>#DIV/0!</v>
      </c>
      <c r="AJ83" s="67" t="e">
        <f t="shared" si="42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3"/>
        <v>#DIV/0!</v>
      </c>
      <c r="AN83" s="67" t="e">
        <f t="shared" si="43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AC'!$E$4:$I$43,4)*SMB!G84,IF(D84="Winter",VLOOKUP(SMB!H84,'NG AC'!$E$3:$I$43,5)*SMB!G84,IF(D84="NA",0,0)))</f>
        <v>0</v>
      </c>
      <c r="N84" s="67" t="e">
        <f t="shared" si="22"/>
        <v>#DIV/0!</v>
      </c>
      <c r="O84" s="67" t="e">
        <f t="shared" si="23"/>
        <v>#DIV/0!</v>
      </c>
      <c r="P84" s="67" t="e">
        <f t="shared" si="24"/>
        <v>#DIV/0!</v>
      </c>
      <c r="Q84" s="67" t="e">
        <f t="shared" si="25"/>
        <v>#DIV/0!</v>
      </c>
      <c r="R84" s="68" t="e">
        <f>(L84+M84+(PV('NG AC'!$B$1,SMB!H84,SMB!K84)*-1)+SMB!J84)/SMB!E84</f>
        <v>#DIV/0!</v>
      </c>
      <c r="S84" s="68" t="e">
        <f t="shared" si="26"/>
        <v>#DIV/0!</v>
      </c>
      <c r="T84" s="69">
        <f t="shared" si="27"/>
        <v>0</v>
      </c>
      <c r="U84" s="68">
        <f t="shared" si="28"/>
        <v>0</v>
      </c>
      <c r="V84" s="68">
        <f t="shared" si="29"/>
        <v>0</v>
      </c>
      <c r="W84" s="68">
        <f t="shared" si="30"/>
        <v>0</v>
      </c>
      <c r="X84" s="67" t="e">
        <f t="shared" si="31"/>
        <v>#DIV/0!</v>
      </c>
      <c r="Y84" s="67" t="e">
        <f t="shared" si="32"/>
        <v>#DIV/0!</v>
      </c>
      <c r="Z84" s="67" t="e">
        <f t="shared" si="33"/>
        <v>#DIV/0!</v>
      </c>
      <c r="AA84" s="67" t="e">
        <f t="shared" si="34"/>
        <v>#DIV/0!</v>
      </c>
      <c r="AB84" s="63" t="e">
        <f t="shared" si="35"/>
        <v>#DIV/0!</v>
      </c>
      <c r="AC84" s="67" t="e">
        <f t="shared" si="36"/>
        <v>#DIV/0!</v>
      </c>
      <c r="AD84" s="67" t="e">
        <f t="shared" si="37"/>
        <v>#DIV/0!</v>
      </c>
      <c r="AE84" s="67">
        <f t="shared" si="38"/>
        <v>0</v>
      </c>
      <c r="AF84" s="67" t="e">
        <f t="shared" si="39"/>
        <v>#DIV/0!</v>
      </c>
      <c r="AG84" s="67" t="e">
        <f t="shared" si="40"/>
        <v>#DIV/0!</v>
      </c>
      <c r="AH84" s="66">
        <f>-PV('NG AC'!$B$1,SMB!H84,SMB!K84)*SMB!B84</f>
        <v>0</v>
      </c>
      <c r="AI84" s="67" t="e">
        <f t="shared" si="41"/>
        <v>#DIV/0!</v>
      </c>
      <c r="AJ84" s="67" t="e">
        <f t="shared" si="42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3"/>
        <v>#DIV/0!</v>
      </c>
      <c r="AN84" s="67" t="e">
        <f t="shared" si="43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AC'!$E$4:$I$43,4)*SMB!G85,IF(D85="Winter",VLOOKUP(SMB!H85,'NG AC'!$E$3:$I$43,5)*SMB!G85,IF(D85="NA",0,0)))</f>
        <v>0</v>
      </c>
      <c r="N85" s="67" t="e">
        <f t="shared" si="22"/>
        <v>#DIV/0!</v>
      </c>
      <c r="O85" s="67" t="e">
        <f t="shared" si="23"/>
        <v>#DIV/0!</v>
      </c>
      <c r="P85" s="67" t="e">
        <f t="shared" si="24"/>
        <v>#DIV/0!</v>
      </c>
      <c r="Q85" s="67" t="e">
        <f t="shared" si="25"/>
        <v>#DIV/0!</v>
      </c>
      <c r="R85" s="68" t="e">
        <f>(L85+M85+(PV('NG AC'!$B$1,SMB!H85,SMB!K85)*-1)+SMB!J85)/SMB!E85</f>
        <v>#DIV/0!</v>
      </c>
      <c r="S85" s="68" t="e">
        <f t="shared" si="26"/>
        <v>#DIV/0!</v>
      </c>
      <c r="T85" s="69">
        <f t="shared" si="27"/>
        <v>0</v>
      </c>
      <c r="U85" s="68">
        <f t="shared" si="28"/>
        <v>0</v>
      </c>
      <c r="V85" s="68">
        <f t="shared" si="29"/>
        <v>0</v>
      </c>
      <c r="W85" s="68">
        <f t="shared" si="30"/>
        <v>0</v>
      </c>
      <c r="X85" s="67" t="e">
        <f t="shared" si="31"/>
        <v>#DIV/0!</v>
      </c>
      <c r="Y85" s="67" t="e">
        <f t="shared" si="32"/>
        <v>#DIV/0!</v>
      </c>
      <c r="Z85" s="67" t="e">
        <f t="shared" si="33"/>
        <v>#DIV/0!</v>
      </c>
      <c r="AA85" s="67" t="e">
        <f t="shared" si="34"/>
        <v>#DIV/0!</v>
      </c>
      <c r="AB85" s="63" t="e">
        <f t="shared" si="35"/>
        <v>#DIV/0!</v>
      </c>
      <c r="AC85" s="67" t="e">
        <f t="shared" si="36"/>
        <v>#DIV/0!</v>
      </c>
      <c r="AD85" s="67" t="e">
        <f t="shared" si="37"/>
        <v>#DIV/0!</v>
      </c>
      <c r="AE85" s="67">
        <f t="shared" si="38"/>
        <v>0</v>
      </c>
      <c r="AF85" s="67" t="e">
        <f t="shared" si="39"/>
        <v>#DIV/0!</v>
      </c>
      <c r="AG85" s="67" t="e">
        <f t="shared" si="40"/>
        <v>#DIV/0!</v>
      </c>
      <c r="AH85" s="66">
        <f>-PV('NG AC'!$B$1,SMB!H85,SMB!K85)*SMB!B85</f>
        <v>0</v>
      </c>
      <c r="AI85" s="67" t="e">
        <f t="shared" si="41"/>
        <v>#DIV/0!</v>
      </c>
      <c r="AJ85" s="67" t="e">
        <f t="shared" si="42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3"/>
        <v>#DIV/0!</v>
      </c>
      <c r="AN85" s="67" t="e">
        <f t="shared" si="43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AC'!$E$4:$I$43,4)*SMB!G86,IF(D86="Winter",VLOOKUP(SMB!H86,'NG AC'!$E$3:$I$43,5)*SMB!G86,IF(D86="NA",0,0)))</f>
        <v>0</v>
      </c>
      <c r="N86" s="67" t="e">
        <f t="shared" si="22"/>
        <v>#DIV/0!</v>
      </c>
      <c r="O86" s="67" t="e">
        <f t="shared" si="23"/>
        <v>#DIV/0!</v>
      </c>
      <c r="P86" s="67" t="e">
        <f t="shared" si="24"/>
        <v>#DIV/0!</v>
      </c>
      <c r="Q86" s="67" t="e">
        <f t="shared" si="25"/>
        <v>#DIV/0!</v>
      </c>
      <c r="R86" s="68" t="e">
        <f>(L86+M86+(PV('NG AC'!$B$1,SMB!H86,SMB!K86)*-1)+SMB!J86)/SMB!E86</f>
        <v>#DIV/0!</v>
      </c>
      <c r="S86" s="68" t="e">
        <f t="shared" si="26"/>
        <v>#DIV/0!</v>
      </c>
      <c r="T86" s="69">
        <f t="shared" si="27"/>
        <v>0</v>
      </c>
      <c r="U86" s="68">
        <f t="shared" si="28"/>
        <v>0</v>
      </c>
      <c r="V86" s="68">
        <f t="shared" si="29"/>
        <v>0</v>
      </c>
      <c r="W86" s="68">
        <f t="shared" si="30"/>
        <v>0</v>
      </c>
      <c r="X86" s="67" t="e">
        <f t="shared" si="31"/>
        <v>#DIV/0!</v>
      </c>
      <c r="Y86" s="67" t="e">
        <f t="shared" si="32"/>
        <v>#DIV/0!</v>
      </c>
      <c r="Z86" s="67" t="e">
        <f t="shared" si="33"/>
        <v>#DIV/0!</v>
      </c>
      <c r="AA86" s="67" t="e">
        <f t="shared" si="34"/>
        <v>#DIV/0!</v>
      </c>
      <c r="AB86" s="63" t="e">
        <f t="shared" si="35"/>
        <v>#DIV/0!</v>
      </c>
      <c r="AC86" s="67" t="e">
        <f t="shared" si="36"/>
        <v>#DIV/0!</v>
      </c>
      <c r="AD86" s="67" t="e">
        <f t="shared" si="37"/>
        <v>#DIV/0!</v>
      </c>
      <c r="AE86" s="67">
        <f t="shared" si="38"/>
        <v>0</v>
      </c>
      <c r="AF86" s="67" t="e">
        <f t="shared" si="39"/>
        <v>#DIV/0!</v>
      </c>
      <c r="AG86" s="67" t="e">
        <f t="shared" si="40"/>
        <v>#DIV/0!</v>
      </c>
      <c r="AH86" s="66">
        <f>-PV('NG AC'!$B$1,SMB!H86,SMB!K86)*SMB!B86</f>
        <v>0</v>
      </c>
      <c r="AI86" s="67" t="e">
        <f t="shared" si="41"/>
        <v>#DIV/0!</v>
      </c>
      <c r="AJ86" s="67" t="e">
        <f t="shared" si="42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3"/>
        <v>#DIV/0!</v>
      </c>
      <c r="AN86" s="67" t="e">
        <f t="shared" si="43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AC'!$E$4:$I$43,4)*SMB!G87,IF(D87="Winter",VLOOKUP(SMB!H87,'NG AC'!$E$3:$I$43,5)*SMB!G87,IF(D87="NA",0,0)))</f>
        <v>0</v>
      </c>
      <c r="N87" s="67" t="e">
        <f t="shared" si="22"/>
        <v>#DIV/0!</v>
      </c>
      <c r="O87" s="67" t="e">
        <f t="shared" si="23"/>
        <v>#DIV/0!</v>
      </c>
      <c r="P87" s="67" t="e">
        <f t="shared" si="24"/>
        <v>#DIV/0!</v>
      </c>
      <c r="Q87" s="67" t="e">
        <f t="shared" si="25"/>
        <v>#DIV/0!</v>
      </c>
      <c r="R87" s="68" t="e">
        <f>(L87+M87+(PV('NG AC'!$B$1,SMB!H87,SMB!K87)*-1)+SMB!J87)/SMB!E87</f>
        <v>#DIV/0!</v>
      </c>
      <c r="S87" s="68" t="e">
        <f t="shared" si="26"/>
        <v>#DIV/0!</v>
      </c>
      <c r="T87" s="69">
        <f t="shared" si="27"/>
        <v>0</v>
      </c>
      <c r="U87" s="68">
        <f t="shared" si="28"/>
        <v>0</v>
      </c>
      <c r="V87" s="68">
        <f t="shared" si="29"/>
        <v>0</v>
      </c>
      <c r="W87" s="68">
        <f t="shared" si="30"/>
        <v>0</v>
      </c>
      <c r="X87" s="67" t="e">
        <f t="shared" si="31"/>
        <v>#DIV/0!</v>
      </c>
      <c r="Y87" s="67" t="e">
        <f t="shared" si="32"/>
        <v>#DIV/0!</v>
      </c>
      <c r="Z87" s="67" t="e">
        <f t="shared" si="33"/>
        <v>#DIV/0!</v>
      </c>
      <c r="AA87" s="67" t="e">
        <f t="shared" si="34"/>
        <v>#DIV/0!</v>
      </c>
      <c r="AB87" s="63" t="e">
        <f t="shared" si="35"/>
        <v>#DIV/0!</v>
      </c>
      <c r="AC87" s="67" t="e">
        <f t="shared" si="36"/>
        <v>#DIV/0!</v>
      </c>
      <c r="AD87" s="67" t="e">
        <f t="shared" si="37"/>
        <v>#DIV/0!</v>
      </c>
      <c r="AE87" s="67">
        <f t="shared" si="38"/>
        <v>0</v>
      </c>
      <c r="AF87" s="67" t="e">
        <f t="shared" si="39"/>
        <v>#DIV/0!</v>
      </c>
      <c r="AG87" s="67" t="e">
        <f t="shared" si="40"/>
        <v>#DIV/0!</v>
      </c>
      <c r="AH87" s="66">
        <f>-PV('NG AC'!$B$1,SMB!H87,SMB!K87)*SMB!B87</f>
        <v>0</v>
      </c>
      <c r="AI87" s="67" t="e">
        <f t="shared" si="41"/>
        <v>#DIV/0!</v>
      </c>
      <c r="AJ87" s="67" t="e">
        <f t="shared" si="42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3"/>
        <v>#DIV/0!</v>
      </c>
      <c r="AN87" s="67" t="e">
        <f t="shared" si="43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AC'!$E$4:$I$43,4)*SMB!G88,IF(D88="Winter",VLOOKUP(SMB!H88,'NG AC'!$E$3:$I$43,5)*SMB!G88,IF(D88="NA",0,0)))</f>
        <v>0</v>
      </c>
      <c r="N88" s="67" t="e">
        <f t="shared" si="22"/>
        <v>#DIV/0!</v>
      </c>
      <c r="O88" s="67" t="e">
        <f t="shared" si="23"/>
        <v>#DIV/0!</v>
      </c>
      <c r="P88" s="67" t="e">
        <f t="shared" si="24"/>
        <v>#DIV/0!</v>
      </c>
      <c r="Q88" s="67" t="e">
        <f t="shared" si="25"/>
        <v>#DIV/0!</v>
      </c>
      <c r="R88" s="68" t="e">
        <f>(L88+M88+(PV('NG AC'!$B$1,SMB!H88,SMB!K88)*-1)+SMB!J88)/SMB!E88</f>
        <v>#DIV/0!</v>
      </c>
      <c r="S88" s="68" t="e">
        <f t="shared" si="26"/>
        <v>#DIV/0!</v>
      </c>
      <c r="T88" s="69">
        <f t="shared" si="27"/>
        <v>0</v>
      </c>
      <c r="U88" s="68">
        <f t="shared" si="28"/>
        <v>0</v>
      </c>
      <c r="V88" s="68">
        <f t="shared" si="29"/>
        <v>0</v>
      </c>
      <c r="W88" s="68">
        <f t="shared" si="30"/>
        <v>0</v>
      </c>
      <c r="X88" s="67" t="e">
        <f t="shared" si="31"/>
        <v>#DIV/0!</v>
      </c>
      <c r="Y88" s="67" t="e">
        <f t="shared" si="32"/>
        <v>#DIV/0!</v>
      </c>
      <c r="Z88" s="67" t="e">
        <f t="shared" si="33"/>
        <v>#DIV/0!</v>
      </c>
      <c r="AA88" s="67" t="e">
        <f t="shared" si="34"/>
        <v>#DIV/0!</v>
      </c>
      <c r="AB88" s="63" t="e">
        <f t="shared" si="35"/>
        <v>#DIV/0!</v>
      </c>
      <c r="AC88" s="67" t="e">
        <f t="shared" si="36"/>
        <v>#DIV/0!</v>
      </c>
      <c r="AD88" s="67" t="e">
        <f t="shared" si="37"/>
        <v>#DIV/0!</v>
      </c>
      <c r="AE88" s="67">
        <f t="shared" si="38"/>
        <v>0</v>
      </c>
      <c r="AF88" s="67" t="e">
        <f t="shared" si="39"/>
        <v>#DIV/0!</v>
      </c>
      <c r="AG88" s="67" t="e">
        <f t="shared" si="40"/>
        <v>#DIV/0!</v>
      </c>
      <c r="AH88" s="66">
        <f>-PV('NG AC'!$B$1,SMB!H88,SMB!K88)*SMB!B88</f>
        <v>0</v>
      </c>
      <c r="AI88" s="67" t="e">
        <f t="shared" si="41"/>
        <v>#DIV/0!</v>
      </c>
      <c r="AJ88" s="67" t="e">
        <f t="shared" si="42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3"/>
        <v>#DIV/0!</v>
      </c>
      <c r="AN88" s="67" t="e">
        <f t="shared" si="43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AC'!$E$4:$I$43,4)*SMB!G89,IF(D89="Winter",VLOOKUP(SMB!H89,'NG AC'!$E$3:$I$43,5)*SMB!G89,IF(D89="NA",0,0)))</f>
        <v>0</v>
      </c>
      <c r="N89" s="67" t="e">
        <f t="shared" si="22"/>
        <v>#DIV/0!</v>
      </c>
      <c r="O89" s="67" t="e">
        <f t="shared" si="23"/>
        <v>#DIV/0!</v>
      </c>
      <c r="P89" s="67" t="e">
        <f t="shared" si="24"/>
        <v>#DIV/0!</v>
      </c>
      <c r="Q89" s="67" t="e">
        <f t="shared" si="25"/>
        <v>#DIV/0!</v>
      </c>
      <c r="R89" s="68" t="e">
        <f>(L89+M89+(PV('NG AC'!$B$1,SMB!H89,SMB!K89)*-1)+SMB!J89)/SMB!E89</f>
        <v>#DIV/0!</v>
      </c>
      <c r="S89" s="68" t="e">
        <f t="shared" si="26"/>
        <v>#DIV/0!</v>
      </c>
      <c r="T89" s="69">
        <f t="shared" si="27"/>
        <v>0</v>
      </c>
      <c r="U89" s="68">
        <f t="shared" si="28"/>
        <v>0</v>
      </c>
      <c r="V89" s="68">
        <f t="shared" si="29"/>
        <v>0</v>
      </c>
      <c r="W89" s="68">
        <f t="shared" si="30"/>
        <v>0</v>
      </c>
      <c r="X89" s="67" t="e">
        <f t="shared" si="31"/>
        <v>#DIV/0!</v>
      </c>
      <c r="Y89" s="67" t="e">
        <f t="shared" si="32"/>
        <v>#DIV/0!</v>
      </c>
      <c r="Z89" s="67" t="e">
        <f t="shared" si="33"/>
        <v>#DIV/0!</v>
      </c>
      <c r="AA89" s="67" t="e">
        <f t="shared" si="34"/>
        <v>#DIV/0!</v>
      </c>
      <c r="AB89" s="63" t="e">
        <f t="shared" si="35"/>
        <v>#DIV/0!</v>
      </c>
      <c r="AC89" s="67" t="e">
        <f t="shared" si="36"/>
        <v>#DIV/0!</v>
      </c>
      <c r="AD89" s="67" t="e">
        <f t="shared" si="37"/>
        <v>#DIV/0!</v>
      </c>
      <c r="AE89" s="67">
        <f t="shared" si="38"/>
        <v>0</v>
      </c>
      <c r="AF89" s="67" t="e">
        <f t="shared" si="39"/>
        <v>#DIV/0!</v>
      </c>
      <c r="AG89" s="67" t="e">
        <f t="shared" si="40"/>
        <v>#DIV/0!</v>
      </c>
      <c r="AH89" s="66">
        <f>-PV('NG AC'!$B$1,SMB!H89,SMB!K89)*SMB!B89</f>
        <v>0</v>
      </c>
      <c r="AI89" s="67" t="e">
        <f t="shared" si="41"/>
        <v>#DIV/0!</v>
      </c>
      <c r="AJ89" s="67" t="e">
        <f t="shared" si="42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3"/>
        <v>#DIV/0!</v>
      </c>
      <c r="AN89" s="67" t="e">
        <f t="shared" si="43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AC'!$E$4:$I$43,4)*SMB!G90,IF(D90="Winter",VLOOKUP(SMB!H90,'NG AC'!$E$3:$I$43,5)*SMB!G90,IF(D90="NA",0,0)))</f>
        <v>0</v>
      </c>
      <c r="N90" s="67" t="e">
        <f t="shared" si="22"/>
        <v>#DIV/0!</v>
      </c>
      <c r="O90" s="67" t="e">
        <f t="shared" si="23"/>
        <v>#DIV/0!</v>
      </c>
      <c r="P90" s="67" t="e">
        <f t="shared" si="24"/>
        <v>#DIV/0!</v>
      </c>
      <c r="Q90" s="67" t="e">
        <f t="shared" si="25"/>
        <v>#DIV/0!</v>
      </c>
      <c r="R90" s="68" t="e">
        <f>(L90+M90+(PV('NG AC'!$B$1,SMB!H90,SMB!K90)*-1)+SMB!J90)/SMB!E90</f>
        <v>#DIV/0!</v>
      </c>
      <c r="S90" s="68" t="e">
        <f t="shared" si="26"/>
        <v>#DIV/0!</v>
      </c>
      <c r="T90" s="69">
        <f t="shared" si="27"/>
        <v>0</v>
      </c>
      <c r="U90" s="68">
        <f t="shared" si="28"/>
        <v>0</v>
      </c>
      <c r="V90" s="68">
        <f t="shared" si="29"/>
        <v>0</v>
      </c>
      <c r="W90" s="68">
        <f t="shared" si="30"/>
        <v>0</v>
      </c>
      <c r="X90" s="67" t="e">
        <f t="shared" si="31"/>
        <v>#DIV/0!</v>
      </c>
      <c r="Y90" s="67" t="e">
        <f t="shared" si="32"/>
        <v>#DIV/0!</v>
      </c>
      <c r="Z90" s="67" t="e">
        <f t="shared" si="33"/>
        <v>#DIV/0!</v>
      </c>
      <c r="AA90" s="67" t="e">
        <f t="shared" si="34"/>
        <v>#DIV/0!</v>
      </c>
      <c r="AB90" s="63" t="e">
        <f t="shared" si="35"/>
        <v>#DIV/0!</v>
      </c>
      <c r="AC90" s="67" t="e">
        <f t="shared" si="36"/>
        <v>#DIV/0!</v>
      </c>
      <c r="AD90" s="67" t="e">
        <f t="shared" si="37"/>
        <v>#DIV/0!</v>
      </c>
      <c r="AE90" s="67">
        <f t="shared" si="38"/>
        <v>0</v>
      </c>
      <c r="AF90" s="67" t="e">
        <f t="shared" si="39"/>
        <v>#DIV/0!</v>
      </c>
      <c r="AG90" s="67" t="e">
        <f t="shared" si="40"/>
        <v>#DIV/0!</v>
      </c>
      <c r="AH90" s="66">
        <f>-PV('NG AC'!$B$1,SMB!H90,SMB!K90)*SMB!B90</f>
        <v>0</v>
      </c>
      <c r="AI90" s="67" t="e">
        <f t="shared" si="41"/>
        <v>#DIV/0!</v>
      </c>
      <c r="AJ90" s="67" t="e">
        <f t="shared" si="42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3"/>
        <v>#DIV/0!</v>
      </c>
      <c r="AN90" s="67" t="e">
        <f t="shared" si="43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AC'!$E$4:$I$43,4)*SMB!G91,IF(D91="Winter",VLOOKUP(SMB!H91,'NG AC'!$E$3:$I$43,5)*SMB!G91,IF(D91="NA",0,0)))</f>
        <v>0</v>
      </c>
      <c r="N91" s="67" t="e">
        <f t="shared" si="22"/>
        <v>#DIV/0!</v>
      </c>
      <c r="O91" s="67" t="e">
        <f t="shared" si="23"/>
        <v>#DIV/0!</v>
      </c>
      <c r="P91" s="67" t="e">
        <f t="shared" si="24"/>
        <v>#DIV/0!</v>
      </c>
      <c r="Q91" s="67" t="e">
        <f t="shared" si="25"/>
        <v>#DIV/0!</v>
      </c>
      <c r="R91" s="68" t="e">
        <f>(L91+M91+(PV('NG AC'!$B$1,SMB!H91,SMB!K91)*-1)+SMB!J91)/SMB!E91</f>
        <v>#DIV/0!</v>
      </c>
      <c r="S91" s="68" t="e">
        <f t="shared" si="26"/>
        <v>#DIV/0!</v>
      </c>
      <c r="T91" s="69">
        <f t="shared" si="27"/>
        <v>0</v>
      </c>
      <c r="U91" s="68">
        <f t="shared" si="28"/>
        <v>0</v>
      </c>
      <c r="V91" s="68">
        <f t="shared" si="29"/>
        <v>0</v>
      </c>
      <c r="W91" s="68">
        <f t="shared" si="30"/>
        <v>0</v>
      </c>
      <c r="X91" s="67" t="e">
        <f t="shared" si="31"/>
        <v>#DIV/0!</v>
      </c>
      <c r="Y91" s="67" t="e">
        <f t="shared" si="32"/>
        <v>#DIV/0!</v>
      </c>
      <c r="Z91" s="67" t="e">
        <f t="shared" si="33"/>
        <v>#DIV/0!</v>
      </c>
      <c r="AA91" s="67" t="e">
        <f t="shared" si="34"/>
        <v>#DIV/0!</v>
      </c>
      <c r="AB91" s="63" t="e">
        <f t="shared" si="35"/>
        <v>#DIV/0!</v>
      </c>
      <c r="AC91" s="67" t="e">
        <f t="shared" si="36"/>
        <v>#DIV/0!</v>
      </c>
      <c r="AD91" s="67" t="e">
        <f t="shared" si="37"/>
        <v>#DIV/0!</v>
      </c>
      <c r="AE91" s="67">
        <f t="shared" si="38"/>
        <v>0</v>
      </c>
      <c r="AF91" s="67" t="e">
        <f t="shared" si="39"/>
        <v>#DIV/0!</v>
      </c>
      <c r="AG91" s="67" t="e">
        <f t="shared" si="40"/>
        <v>#DIV/0!</v>
      </c>
      <c r="AH91" s="66">
        <f>-PV('NG AC'!$B$1,SMB!H91,SMB!K91)*SMB!B91</f>
        <v>0</v>
      </c>
      <c r="AI91" s="67" t="e">
        <f t="shared" si="41"/>
        <v>#DIV/0!</v>
      </c>
      <c r="AJ91" s="67" t="e">
        <f t="shared" si="42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3"/>
        <v>#DIV/0!</v>
      </c>
      <c r="AN91" s="67" t="e">
        <f t="shared" si="43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AC'!$E$4:$I$43,4)*SMB!G92,IF(D92="Winter",VLOOKUP(SMB!H92,'NG AC'!$E$3:$I$43,5)*SMB!G92,IF(D92="NA",0,0)))</f>
        <v>0</v>
      </c>
      <c r="N92" s="67" t="e">
        <f t="shared" si="22"/>
        <v>#DIV/0!</v>
      </c>
      <c r="O92" s="67" t="e">
        <f t="shared" si="23"/>
        <v>#DIV/0!</v>
      </c>
      <c r="P92" s="67" t="e">
        <f t="shared" si="24"/>
        <v>#DIV/0!</v>
      </c>
      <c r="Q92" s="67" t="e">
        <f t="shared" si="25"/>
        <v>#DIV/0!</v>
      </c>
      <c r="R92" s="68" t="e">
        <f>(L92+M92+(PV('NG AC'!$B$1,SMB!H92,SMB!K92)*-1)+SMB!J92)/SMB!E92</f>
        <v>#DIV/0!</v>
      </c>
      <c r="S92" s="68" t="e">
        <f t="shared" si="26"/>
        <v>#DIV/0!</v>
      </c>
      <c r="T92" s="69">
        <f t="shared" si="27"/>
        <v>0</v>
      </c>
      <c r="U92" s="68">
        <f t="shared" si="28"/>
        <v>0</v>
      </c>
      <c r="V92" s="68">
        <f t="shared" si="29"/>
        <v>0</v>
      </c>
      <c r="W92" s="68">
        <f t="shared" si="30"/>
        <v>0</v>
      </c>
      <c r="X92" s="67" t="e">
        <f t="shared" si="31"/>
        <v>#DIV/0!</v>
      </c>
      <c r="Y92" s="67" t="e">
        <f t="shared" si="32"/>
        <v>#DIV/0!</v>
      </c>
      <c r="Z92" s="67" t="e">
        <f t="shared" si="33"/>
        <v>#DIV/0!</v>
      </c>
      <c r="AA92" s="67" t="e">
        <f t="shared" si="34"/>
        <v>#DIV/0!</v>
      </c>
      <c r="AB92" s="63" t="e">
        <f t="shared" si="35"/>
        <v>#DIV/0!</v>
      </c>
      <c r="AC92" s="67" t="e">
        <f t="shared" si="36"/>
        <v>#DIV/0!</v>
      </c>
      <c r="AD92" s="67" t="e">
        <f t="shared" si="37"/>
        <v>#DIV/0!</v>
      </c>
      <c r="AE92" s="67">
        <f t="shared" si="38"/>
        <v>0</v>
      </c>
      <c r="AF92" s="67" t="e">
        <f t="shared" si="39"/>
        <v>#DIV/0!</v>
      </c>
      <c r="AG92" s="67" t="e">
        <f t="shared" si="40"/>
        <v>#DIV/0!</v>
      </c>
      <c r="AH92" s="66">
        <f>-PV('NG AC'!$B$1,SMB!H92,SMB!K92)*SMB!B92</f>
        <v>0</v>
      </c>
      <c r="AI92" s="67" t="e">
        <f t="shared" si="41"/>
        <v>#DIV/0!</v>
      </c>
      <c r="AJ92" s="67" t="e">
        <f t="shared" si="42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3"/>
        <v>#DIV/0!</v>
      </c>
      <c r="AN92" s="67" t="e">
        <f t="shared" si="43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AC'!$E$4:$I$43,4)*SMB!G93,IF(D93="Winter",VLOOKUP(SMB!H93,'NG AC'!$E$3:$I$43,5)*SMB!G93,IF(D93="NA",0,0)))</f>
        <v>0</v>
      </c>
      <c r="N93" s="67" t="e">
        <f t="shared" si="22"/>
        <v>#DIV/0!</v>
      </c>
      <c r="O93" s="67" t="e">
        <f t="shared" si="23"/>
        <v>#DIV/0!</v>
      </c>
      <c r="P93" s="67" t="e">
        <f t="shared" si="24"/>
        <v>#DIV/0!</v>
      </c>
      <c r="Q93" s="67" t="e">
        <f t="shared" si="25"/>
        <v>#DIV/0!</v>
      </c>
      <c r="R93" s="68" t="e">
        <f>(L93+M93+(PV('NG AC'!$B$1,SMB!H93,SMB!K93)*-1)+SMB!J93)/SMB!E93</f>
        <v>#DIV/0!</v>
      </c>
      <c r="S93" s="68" t="e">
        <f t="shared" si="26"/>
        <v>#DIV/0!</v>
      </c>
      <c r="T93" s="69">
        <f t="shared" si="27"/>
        <v>0</v>
      </c>
      <c r="U93" s="68">
        <f t="shared" si="28"/>
        <v>0</v>
      </c>
      <c r="V93" s="68">
        <f t="shared" si="29"/>
        <v>0</v>
      </c>
      <c r="W93" s="68">
        <f t="shared" si="30"/>
        <v>0</v>
      </c>
      <c r="X93" s="67" t="e">
        <f t="shared" si="31"/>
        <v>#DIV/0!</v>
      </c>
      <c r="Y93" s="67" t="e">
        <f t="shared" si="32"/>
        <v>#DIV/0!</v>
      </c>
      <c r="Z93" s="67" t="e">
        <f t="shared" si="33"/>
        <v>#DIV/0!</v>
      </c>
      <c r="AA93" s="67" t="e">
        <f t="shared" si="34"/>
        <v>#DIV/0!</v>
      </c>
      <c r="AB93" s="63" t="e">
        <f t="shared" si="35"/>
        <v>#DIV/0!</v>
      </c>
      <c r="AC93" s="67" t="e">
        <f t="shared" si="36"/>
        <v>#DIV/0!</v>
      </c>
      <c r="AD93" s="67" t="e">
        <f t="shared" si="37"/>
        <v>#DIV/0!</v>
      </c>
      <c r="AE93" s="67">
        <f t="shared" si="38"/>
        <v>0</v>
      </c>
      <c r="AF93" s="67" t="e">
        <f t="shared" si="39"/>
        <v>#DIV/0!</v>
      </c>
      <c r="AG93" s="67" t="e">
        <f t="shared" si="40"/>
        <v>#DIV/0!</v>
      </c>
      <c r="AH93" s="66">
        <f>-PV('NG AC'!$B$1,SMB!H93,SMB!K93)*SMB!B93</f>
        <v>0</v>
      </c>
      <c r="AI93" s="67" t="e">
        <f t="shared" si="41"/>
        <v>#DIV/0!</v>
      </c>
      <c r="AJ93" s="67" t="e">
        <f t="shared" si="42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3"/>
        <v>#DIV/0!</v>
      </c>
      <c r="AN93" s="67" t="e">
        <f t="shared" si="43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AC'!$E$4:$I$43,4)*SMB!G94,IF(D94="Winter",VLOOKUP(SMB!H94,'NG AC'!$E$3:$I$43,5)*SMB!G94,IF(D94="NA",0,0)))</f>
        <v>0</v>
      </c>
      <c r="N94" s="67" t="e">
        <f t="shared" si="22"/>
        <v>#DIV/0!</v>
      </c>
      <c r="O94" s="67" t="e">
        <f t="shared" si="23"/>
        <v>#DIV/0!</v>
      </c>
      <c r="P94" s="67" t="e">
        <f t="shared" si="24"/>
        <v>#DIV/0!</v>
      </c>
      <c r="Q94" s="67" t="e">
        <f t="shared" si="25"/>
        <v>#DIV/0!</v>
      </c>
      <c r="R94" s="68" t="e">
        <f>(L94+M94+(PV('NG AC'!$B$1,SMB!H94,SMB!K94)*-1)+SMB!J94)/SMB!E94</f>
        <v>#DIV/0!</v>
      </c>
      <c r="S94" s="68" t="e">
        <f t="shared" si="26"/>
        <v>#DIV/0!</v>
      </c>
      <c r="T94" s="69">
        <f t="shared" si="27"/>
        <v>0</v>
      </c>
      <c r="U94" s="68">
        <f t="shared" si="28"/>
        <v>0</v>
      </c>
      <c r="V94" s="68">
        <f t="shared" si="29"/>
        <v>0</v>
      </c>
      <c r="W94" s="68">
        <f t="shared" si="30"/>
        <v>0</v>
      </c>
      <c r="X94" s="67" t="e">
        <f t="shared" si="31"/>
        <v>#DIV/0!</v>
      </c>
      <c r="Y94" s="67" t="e">
        <f t="shared" si="32"/>
        <v>#DIV/0!</v>
      </c>
      <c r="Z94" s="67" t="e">
        <f t="shared" si="33"/>
        <v>#DIV/0!</v>
      </c>
      <c r="AA94" s="67" t="e">
        <f t="shared" si="34"/>
        <v>#DIV/0!</v>
      </c>
      <c r="AB94" s="63" t="e">
        <f t="shared" si="35"/>
        <v>#DIV/0!</v>
      </c>
      <c r="AC94" s="67" t="e">
        <f t="shared" si="36"/>
        <v>#DIV/0!</v>
      </c>
      <c r="AD94" s="67" t="e">
        <f t="shared" si="37"/>
        <v>#DIV/0!</v>
      </c>
      <c r="AE94" s="67">
        <f t="shared" si="38"/>
        <v>0</v>
      </c>
      <c r="AF94" s="67" t="e">
        <f t="shared" si="39"/>
        <v>#DIV/0!</v>
      </c>
      <c r="AG94" s="67" t="e">
        <f t="shared" si="40"/>
        <v>#DIV/0!</v>
      </c>
      <c r="AH94" s="66">
        <f>-PV('NG AC'!$B$1,SMB!H94,SMB!K94)*SMB!B94</f>
        <v>0</v>
      </c>
      <c r="AI94" s="67" t="e">
        <f t="shared" si="41"/>
        <v>#DIV/0!</v>
      </c>
      <c r="AJ94" s="67" t="e">
        <f t="shared" si="42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3"/>
        <v>#DIV/0!</v>
      </c>
      <c r="AN94" s="67" t="e">
        <f t="shared" si="43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AC'!$E$4:$I$43,4)*SMB!G95,IF(D95="Winter",VLOOKUP(SMB!H95,'NG AC'!$E$3:$I$43,5)*SMB!G95,IF(D95="NA",0,0)))</f>
        <v>0</v>
      </c>
      <c r="N95" s="67" t="e">
        <f t="shared" si="22"/>
        <v>#DIV/0!</v>
      </c>
      <c r="O95" s="67" t="e">
        <f t="shared" si="23"/>
        <v>#DIV/0!</v>
      </c>
      <c r="P95" s="67" t="e">
        <f t="shared" si="24"/>
        <v>#DIV/0!</v>
      </c>
      <c r="Q95" s="67" t="e">
        <f t="shared" si="25"/>
        <v>#DIV/0!</v>
      </c>
      <c r="R95" s="68" t="e">
        <f>(L95+M95+(PV('NG AC'!$B$1,SMB!H95,SMB!K95)*-1)+SMB!J95)/SMB!E95</f>
        <v>#DIV/0!</v>
      </c>
      <c r="S95" s="68" t="e">
        <f t="shared" si="26"/>
        <v>#DIV/0!</v>
      </c>
      <c r="T95" s="69">
        <f t="shared" si="27"/>
        <v>0</v>
      </c>
      <c r="U95" s="68">
        <f t="shared" si="28"/>
        <v>0</v>
      </c>
      <c r="V95" s="68">
        <f t="shared" si="29"/>
        <v>0</v>
      </c>
      <c r="W95" s="68">
        <f t="shared" si="30"/>
        <v>0</v>
      </c>
      <c r="X95" s="67" t="e">
        <f t="shared" si="31"/>
        <v>#DIV/0!</v>
      </c>
      <c r="Y95" s="67" t="e">
        <f t="shared" si="32"/>
        <v>#DIV/0!</v>
      </c>
      <c r="Z95" s="67" t="e">
        <f t="shared" si="33"/>
        <v>#DIV/0!</v>
      </c>
      <c r="AA95" s="67" t="e">
        <f t="shared" si="34"/>
        <v>#DIV/0!</v>
      </c>
      <c r="AB95" s="63" t="e">
        <f t="shared" si="35"/>
        <v>#DIV/0!</v>
      </c>
      <c r="AC95" s="67" t="e">
        <f t="shared" si="36"/>
        <v>#DIV/0!</v>
      </c>
      <c r="AD95" s="67" t="e">
        <f t="shared" si="37"/>
        <v>#DIV/0!</v>
      </c>
      <c r="AE95" s="67">
        <f t="shared" si="38"/>
        <v>0</v>
      </c>
      <c r="AF95" s="67" t="e">
        <f t="shared" si="39"/>
        <v>#DIV/0!</v>
      </c>
      <c r="AG95" s="67" t="e">
        <f t="shared" si="40"/>
        <v>#DIV/0!</v>
      </c>
      <c r="AH95" s="66">
        <f>-PV('NG AC'!$B$1,SMB!H95,SMB!K95)*SMB!B95</f>
        <v>0</v>
      </c>
      <c r="AI95" s="67" t="e">
        <f t="shared" si="41"/>
        <v>#DIV/0!</v>
      </c>
      <c r="AJ95" s="67" t="e">
        <f t="shared" si="42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3"/>
        <v>#DIV/0!</v>
      </c>
      <c r="AN95" s="67" t="e">
        <f t="shared" si="43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AC'!$E$4:$I$43,4)*SMB!G96,IF(D96="Winter",VLOOKUP(SMB!H96,'NG AC'!$E$3:$I$43,5)*SMB!G96,IF(D96="NA",0,0)))</f>
        <v>0</v>
      </c>
      <c r="N96" s="67" t="e">
        <f t="shared" si="22"/>
        <v>#DIV/0!</v>
      </c>
      <c r="O96" s="67" t="e">
        <f t="shared" si="23"/>
        <v>#DIV/0!</v>
      </c>
      <c r="P96" s="67" t="e">
        <f t="shared" si="24"/>
        <v>#DIV/0!</v>
      </c>
      <c r="Q96" s="67" t="e">
        <f t="shared" si="25"/>
        <v>#DIV/0!</v>
      </c>
      <c r="R96" s="68" t="e">
        <f>(L96+M96+(PV('NG AC'!$B$1,SMB!H96,SMB!K96)*-1)+SMB!J96)/SMB!E96</f>
        <v>#DIV/0!</v>
      </c>
      <c r="S96" s="68" t="e">
        <f t="shared" si="26"/>
        <v>#DIV/0!</v>
      </c>
      <c r="T96" s="69">
        <f t="shared" si="27"/>
        <v>0</v>
      </c>
      <c r="U96" s="68">
        <f t="shared" si="28"/>
        <v>0</v>
      </c>
      <c r="V96" s="68">
        <f t="shared" si="29"/>
        <v>0</v>
      </c>
      <c r="W96" s="68">
        <f t="shared" si="30"/>
        <v>0</v>
      </c>
      <c r="X96" s="67" t="e">
        <f t="shared" si="31"/>
        <v>#DIV/0!</v>
      </c>
      <c r="Y96" s="67" t="e">
        <f t="shared" si="32"/>
        <v>#DIV/0!</v>
      </c>
      <c r="Z96" s="67" t="e">
        <f t="shared" si="33"/>
        <v>#DIV/0!</v>
      </c>
      <c r="AA96" s="67" t="e">
        <f t="shared" si="34"/>
        <v>#DIV/0!</v>
      </c>
      <c r="AB96" s="63" t="e">
        <f t="shared" si="35"/>
        <v>#DIV/0!</v>
      </c>
      <c r="AC96" s="67" t="e">
        <f t="shared" si="36"/>
        <v>#DIV/0!</v>
      </c>
      <c r="AD96" s="67" t="e">
        <f t="shared" si="37"/>
        <v>#DIV/0!</v>
      </c>
      <c r="AE96" s="67">
        <f t="shared" si="38"/>
        <v>0</v>
      </c>
      <c r="AF96" s="67" t="e">
        <f t="shared" si="39"/>
        <v>#DIV/0!</v>
      </c>
      <c r="AG96" s="67" t="e">
        <f t="shared" si="40"/>
        <v>#DIV/0!</v>
      </c>
      <c r="AH96" s="66">
        <f>-PV('NG AC'!$B$1,SMB!H96,SMB!K96)*SMB!B96</f>
        <v>0</v>
      </c>
      <c r="AI96" s="67" t="e">
        <f t="shared" si="41"/>
        <v>#DIV/0!</v>
      </c>
      <c r="AJ96" s="67" t="e">
        <f t="shared" si="42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3"/>
        <v>#DIV/0!</v>
      </c>
      <c r="AN96" s="67" t="e">
        <f t="shared" si="43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AC'!$E$4:$I$43,4)*SMB!G97,IF(D97="Winter",VLOOKUP(SMB!H97,'NG AC'!$E$3:$I$43,5)*SMB!G97,IF(D97="NA",0,0)))</f>
        <v>0</v>
      </c>
      <c r="N97" s="67" t="e">
        <f t="shared" si="22"/>
        <v>#DIV/0!</v>
      </c>
      <c r="O97" s="67" t="e">
        <f t="shared" si="23"/>
        <v>#DIV/0!</v>
      </c>
      <c r="P97" s="67" t="e">
        <f t="shared" si="24"/>
        <v>#DIV/0!</v>
      </c>
      <c r="Q97" s="67" t="e">
        <f t="shared" si="25"/>
        <v>#DIV/0!</v>
      </c>
      <c r="R97" s="68" t="e">
        <f>(L97+M97+(PV('NG AC'!$B$1,SMB!H97,SMB!K97)*-1)+SMB!J97)/SMB!E97</f>
        <v>#DIV/0!</v>
      </c>
      <c r="S97" s="68" t="e">
        <f t="shared" si="26"/>
        <v>#DIV/0!</v>
      </c>
      <c r="T97" s="69">
        <f t="shared" si="27"/>
        <v>0</v>
      </c>
      <c r="U97" s="68">
        <f t="shared" si="28"/>
        <v>0</v>
      </c>
      <c r="V97" s="68">
        <f t="shared" si="29"/>
        <v>0</v>
      </c>
      <c r="W97" s="68">
        <f t="shared" si="30"/>
        <v>0</v>
      </c>
      <c r="X97" s="67" t="e">
        <f t="shared" si="31"/>
        <v>#DIV/0!</v>
      </c>
      <c r="Y97" s="67" t="e">
        <f t="shared" si="32"/>
        <v>#DIV/0!</v>
      </c>
      <c r="Z97" s="67" t="e">
        <f t="shared" si="33"/>
        <v>#DIV/0!</v>
      </c>
      <c r="AA97" s="67" t="e">
        <f t="shared" si="34"/>
        <v>#DIV/0!</v>
      </c>
      <c r="AB97" s="63" t="e">
        <f t="shared" si="35"/>
        <v>#DIV/0!</v>
      </c>
      <c r="AC97" s="67" t="e">
        <f t="shared" si="36"/>
        <v>#DIV/0!</v>
      </c>
      <c r="AD97" s="67" t="e">
        <f t="shared" si="37"/>
        <v>#DIV/0!</v>
      </c>
      <c r="AE97" s="67">
        <f t="shared" si="38"/>
        <v>0</v>
      </c>
      <c r="AF97" s="67" t="e">
        <f t="shared" si="39"/>
        <v>#DIV/0!</v>
      </c>
      <c r="AG97" s="67" t="e">
        <f t="shared" si="40"/>
        <v>#DIV/0!</v>
      </c>
      <c r="AH97" s="66">
        <f>-PV('NG AC'!$B$1,SMB!H97,SMB!K97)*SMB!B97</f>
        <v>0</v>
      </c>
      <c r="AI97" s="67" t="e">
        <f t="shared" si="41"/>
        <v>#DIV/0!</v>
      </c>
      <c r="AJ97" s="67" t="e">
        <f t="shared" si="42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3"/>
        <v>#DIV/0!</v>
      </c>
      <c r="AN97" s="67" t="e">
        <f t="shared" si="43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AC'!$E$4:$I$43,4)*SMB!G98,IF(D98="Winter",VLOOKUP(SMB!H98,'NG AC'!$E$3:$I$43,5)*SMB!G98,IF(D98="NA",0,0)))</f>
        <v>0</v>
      </c>
      <c r="N98" s="67" t="e">
        <f t="shared" si="22"/>
        <v>#DIV/0!</v>
      </c>
      <c r="O98" s="67" t="e">
        <f t="shared" si="23"/>
        <v>#DIV/0!</v>
      </c>
      <c r="P98" s="67" t="e">
        <f t="shared" si="24"/>
        <v>#DIV/0!</v>
      </c>
      <c r="Q98" s="67" t="e">
        <f t="shared" si="25"/>
        <v>#DIV/0!</v>
      </c>
      <c r="R98" s="68" t="e">
        <f>(L98+M98+(PV('NG AC'!$B$1,SMB!H98,SMB!K98)*-1)+SMB!J98)/SMB!E98</f>
        <v>#DIV/0!</v>
      </c>
      <c r="S98" s="68" t="e">
        <f t="shared" si="26"/>
        <v>#DIV/0!</v>
      </c>
      <c r="T98" s="69">
        <f t="shared" si="27"/>
        <v>0</v>
      </c>
      <c r="U98" s="68">
        <f t="shared" si="28"/>
        <v>0</v>
      </c>
      <c r="V98" s="68">
        <f t="shared" si="29"/>
        <v>0</v>
      </c>
      <c r="W98" s="68">
        <f t="shared" si="30"/>
        <v>0</v>
      </c>
      <c r="X98" s="67" t="e">
        <f t="shared" si="31"/>
        <v>#DIV/0!</v>
      </c>
      <c r="Y98" s="67" t="e">
        <f t="shared" si="32"/>
        <v>#DIV/0!</v>
      </c>
      <c r="Z98" s="67" t="e">
        <f t="shared" si="33"/>
        <v>#DIV/0!</v>
      </c>
      <c r="AA98" s="67" t="e">
        <f t="shared" si="34"/>
        <v>#DIV/0!</v>
      </c>
      <c r="AB98" s="63" t="e">
        <f t="shared" si="35"/>
        <v>#DIV/0!</v>
      </c>
      <c r="AC98" s="67" t="e">
        <f t="shared" si="36"/>
        <v>#DIV/0!</v>
      </c>
      <c r="AD98" s="67" t="e">
        <f t="shared" si="37"/>
        <v>#DIV/0!</v>
      </c>
      <c r="AE98" s="67">
        <f t="shared" si="38"/>
        <v>0</v>
      </c>
      <c r="AF98" s="67" t="e">
        <f t="shared" si="39"/>
        <v>#DIV/0!</v>
      </c>
      <c r="AG98" s="67" t="e">
        <f t="shared" si="40"/>
        <v>#DIV/0!</v>
      </c>
      <c r="AH98" s="66">
        <f>-PV('NG AC'!$B$1,SMB!H98,SMB!K98)*SMB!B98</f>
        <v>0</v>
      </c>
      <c r="AI98" s="67" t="e">
        <f t="shared" si="41"/>
        <v>#DIV/0!</v>
      </c>
      <c r="AJ98" s="67" t="e">
        <f t="shared" si="42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3"/>
        <v>#DIV/0!</v>
      </c>
      <c r="AN98" s="67" t="e">
        <f t="shared" si="43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AC'!$E$4:$I$43,4)*SMB!G99,IF(D99="Winter",VLOOKUP(SMB!H99,'NG AC'!$E$3:$I$43,5)*SMB!G99,IF(D99="NA",0,0)))</f>
        <v>0</v>
      </c>
      <c r="N99" s="67" t="e">
        <f t="shared" si="22"/>
        <v>#DIV/0!</v>
      </c>
      <c r="O99" s="67" t="e">
        <f t="shared" si="23"/>
        <v>#DIV/0!</v>
      </c>
      <c r="P99" s="67" t="e">
        <f t="shared" si="24"/>
        <v>#DIV/0!</v>
      </c>
      <c r="Q99" s="67" t="e">
        <f t="shared" si="25"/>
        <v>#DIV/0!</v>
      </c>
      <c r="R99" s="68" t="e">
        <f>(L99+M99+(PV('NG AC'!$B$1,SMB!H99,SMB!K99)*-1)+SMB!J99)/SMB!E99</f>
        <v>#DIV/0!</v>
      </c>
      <c r="S99" s="68" t="e">
        <f t="shared" si="26"/>
        <v>#DIV/0!</v>
      </c>
      <c r="T99" s="69">
        <f t="shared" si="27"/>
        <v>0</v>
      </c>
      <c r="U99" s="68">
        <f t="shared" si="28"/>
        <v>0</v>
      </c>
      <c r="V99" s="68">
        <f t="shared" si="29"/>
        <v>0</v>
      </c>
      <c r="W99" s="68">
        <f t="shared" si="30"/>
        <v>0</v>
      </c>
      <c r="X99" s="67" t="e">
        <f t="shared" si="31"/>
        <v>#DIV/0!</v>
      </c>
      <c r="Y99" s="67" t="e">
        <f t="shared" si="32"/>
        <v>#DIV/0!</v>
      </c>
      <c r="Z99" s="67" t="e">
        <f t="shared" si="33"/>
        <v>#DIV/0!</v>
      </c>
      <c r="AA99" s="67" t="e">
        <f t="shared" si="34"/>
        <v>#DIV/0!</v>
      </c>
      <c r="AB99" s="63" t="e">
        <f t="shared" si="35"/>
        <v>#DIV/0!</v>
      </c>
      <c r="AC99" s="67" t="e">
        <f t="shared" si="36"/>
        <v>#DIV/0!</v>
      </c>
      <c r="AD99" s="67" t="e">
        <f t="shared" si="37"/>
        <v>#DIV/0!</v>
      </c>
      <c r="AE99" s="67">
        <f t="shared" si="38"/>
        <v>0</v>
      </c>
      <c r="AF99" s="67" t="e">
        <f t="shared" si="39"/>
        <v>#DIV/0!</v>
      </c>
      <c r="AG99" s="67" t="e">
        <f t="shared" si="40"/>
        <v>#DIV/0!</v>
      </c>
      <c r="AH99" s="66">
        <f>-PV('NG AC'!$B$1,SMB!H99,SMB!K99)*SMB!B99</f>
        <v>0</v>
      </c>
      <c r="AI99" s="67" t="e">
        <f t="shared" si="41"/>
        <v>#DIV/0!</v>
      </c>
      <c r="AJ99" s="67" t="e">
        <f t="shared" si="42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3"/>
        <v>#DIV/0!</v>
      </c>
      <c r="AN99" s="67" t="e">
        <f t="shared" si="43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AC'!$E$4:$I$43,4)*SMB!G100,IF(D100="Winter",VLOOKUP(SMB!H100,'NG AC'!$E$3:$I$43,5)*SMB!G100,IF(D100="NA",0,0)))</f>
        <v>0</v>
      </c>
      <c r="N100" s="67" t="e">
        <f t="shared" si="22"/>
        <v>#DIV/0!</v>
      </c>
      <c r="O100" s="67" t="e">
        <f t="shared" si="23"/>
        <v>#DIV/0!</v>
      </c>
      <c r="P100" s="67" t="e">
        <f t="shared" si="24"/>
        <v>#DIV/0!</v>
      </c>
      <c r="Q100" s="67" t="e">
        <f t="shared" si="25"/>
        <v>#DIV/0!</v>
      </c>
      <c r="R100" s="68" t="e">
        <f>(L100+M100+(PV('NG AC'!$B$1,SMB!H100,SMB!K100)*-1)+SMB!J100)/SMB!E100</f>
        <v>#DIV/0!</v>
      </c>
      <c r="S100" s="68" t="e">
        <f t="shared" si="26"/>
        <v>#DIV/0!</v>
      </c>
      <c r="T100" s="69">
        <f t="shared" si="27"/>
        <v>0</v>
      </c>
      <c r="U100" s="68">
        <f t="shared" si="28"/>
        <v>0</v>
      </c>
      <c r="V100" s="68">
        <f t="shared" si="29"/>
        <v>0</v>
      </c>
      <c r="W100" s="68">
        <f t="shared" si="30"/>
        <v>0</v>
      </c>
      <c r="X100" s="67" t="e">
        <f t="shared" si="31"/>
        <v>#DIV/0!</v>
      </c>
      <c r="Y100" s="67" t="e">
        <f t="shared" si="32"/>
        <v>#DIV/0!</v>
      </c>
      <c r="Z100" s="67" t="e">
        <f t="shared" si="33"/>
        <v>#DIV/0!</v>
      </c>
      <c r="AA100" s="67" t="e">
        <f t="shared" si="34"/>
        <v>#DIV/0!</v>
      </c>
      <c r="AB100" s="63" t="e">
        <f t="shared" si="35"/>
        <v>#DIV/0!</v>
      </c>
      <c r="AC100" s="67" t="e">
        <f t="shared" si="36"/>
        <v>#DIV/0!</v>
      </c>
      <c r="AD100" s="67" t="e">
        <f t="shared" si="37"/>
        <v>#DIV/0!</v>
      </c>
      <c r="AE100" s="67">
        <f t="shared" si="38"/>
        <v>0</v>
      </c>
      <c r="AF100" s="67" t="e">
        <f t="shared" si="39"/>
        <v>#DIV/0!</v>
      </c>
      <c r="AG100" s="67" t="e">
        <f t="shared" si="40"/>
        <v>#DIV/0!</v>
      </c>
      <c r="AH100" s="66">
        <f>-PV('NG AC'!$B$1,SMB!H100,SMB!K100)*SMB!B100</f>
        <v>0</v>
      </c>
      <c r="AI100" s="67" t="e">
        <f t="shared" si="41"/>
        <v>#DIV/0!</v>
      </c>
      <c r="AJ100" s="67" t="e">
        <f t="shared" si="42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3"/>
        <v>#DIV/0!</v>
      </c>
      <c r="AN100" s="67" t="e">
        <f t="shared" si="43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AC'!$E$4:$I$43,4)*SMB!G101,IF(D101="Winter",VLOOKUP(SMB!H101,'NG AC'!$E$3:$I$43,5)*SMB!G101,IF(D101="NA",0,0)))</f>
        <v>0</v>
      </c>
      <c r="N101" s="67" t="e">
        <f t="shared" si="22"/>
        <v>#DIV/0!</v>
      </c>
      <c r="O101" s="67" t="e">
        <f t="shared" si="23"/>
        <v>#DIV/0!</v>
      </c>
      <c r="P101" s="67" t="e">
        <f t="shared" si="24"/>
        <v>#DIV/0!</v>
      </c>
      <c r="Q101" s="67" t="e">
        <f t="shared" si="25"/>
        <v>#DIV/0!</v>
      </c>
      <c r="R101" s="68" t="e">
        <f>(L101+M101+(PV('NG AC'!$B$1,SMB!H101,SMB!K101)*-1)+SMB!J101)/SMB!E101</f>
        <v>#DIV/0!</v>
      </c>
      <c r="S101" s="68" t="e">
        <f t="shared" si="26"/>
        <v>#DIV/0!</v>
      </c>
      <c r="T101" s="69">
        <f t="shared" si="27"/>
        <v>0</v>
      </c>
      <c r="U101" s="68">
        <f t="shared" si="28"/>
        <v>0</v>
      </c>
      <c r="V101" s="68">
        <f t="shared" si="29"/>
        <v>0</v>
      </c>
      <c r="W101" s="68">
        <f t="shared" si="30"/>
        <v>0</v>
      </c>
      <c r="X101" s="67" t="e">
        <f t="shared" si="31"/>
        <v>#DIV/0!</v>
      </c>
      <c r="Y101" s="67" t="e">
        <f t="shared" si="32"/>
        <v>#DIV/0!</v>
      </c>
      <c r="Z101" s="67" t="e">
        <f t="shared" si="33"/>
        <v>#DIV/0!</v>
      </c>
      <c r="AA101" s="67" t="e">
        <f t="shared" si="34"/>
        <v>#DIV/0!</v>
      </c>
      <c r="AB101" s="63" t="e">
        <f t="shared" si="35"/>
        <v>#DIV/0!</v>
      </c>
      <c r="AC101" s="67" t="e">
        <f t="shared" si="36"/>
        <v>#DIV/0!</v>
      </c>
      <c r="AD101" s="67" t="e">
        <f t="shared" si="37"/>
        <v>#DIV/0!</v>
      </c>
      <c r="AE101" s="67">
        <f t="shared" si="38"/>
        <v>0</v>
      </c>
      <c r="AF101" s="67" t="e">
        <f t="shared" si="39"/>
        <v>#DIV/0!</v>
      </c>
      <c r="AG101" s="67" t="e">
        <f t="shared" si="40"/>
        <v>#DIV/0!</v>
      </c>
      <c r="AH101" s="66">
        <f>-PV('NG AC'!$B$1,SMB!H101,SMB!K101)*SMB!B101</f>
        <v>0</v>
      </c>
      <c r="AI101" s="67" t="e">
        <f t="shared" si="41"/>
        <v>#DIV/0!</v>
      </c>
      <c r="AJ101" s="67" t="e">
        <f t="shared" si="42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3"/>
        <v>#DIV/0!</v>
      </c>
      <c r="AN101" s="67" t="e">
        <f t="shared" si="43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AC'!$E$4:$I$43,4)*SMB!G102,IF(D102="Winter",VLOOKUP(SMB!H102,'NG AC'!$E$3:$I$43,5)*SMB!G102,IF(D102="NA",0,0)))</f>
        <v>0</v>
      </c>
      <c r="N102" s="67" t="e">
        <f t="shared" si="22"/>
        <v>#DIV/0!</v>
      </c>
      <c r="O102" s="67" t="e">
        <f t="shared" si="23"/>
        <v>#DIV/0!</v>
      </c>
      <c r="P102" s="67" t="e">
        <f t="shared" si="24"/>
        <v>#DIV/0!</v>
      </c>
      <c r="Q102" s="67" t="e">
        <f t="shared" si="25"/>
        <v>#DIV/0!</v>
      </c>
      <c r="R102" s="68" t="e">
        <f>(L102+M102+(PV('NG AC'!$B$1,SMB!H102,SMB!K102)*-1)+SMB!J102)/SMB!E102</f>
        <v>#DIV/0!</v>
      </c>
      <c r="S102" s="68" t="e">
        <f t="shared" si="26"/>
        <v>#DIV/0!</v>
      </c>
      <c r="T102" s="69">
        <f t="shared" si="27"/>
        <v>0</v>
      </c>
      <c r="U102" s="68">
        <f t="shared" si="28"/>
        <v>0</v>
      </c>
      <c r="V102" s="68">
        <f t="shared" si="29"/>
        <v>0</v>
      </c>
      <c r="W102" s="68">
        <f t="shared" si="30"/>
        <v>0</v>
      </c>
      <c r="X102" s="67" t="e">
        <f t="shared" si="31"/>
        <v>#DIV/0!</v>
      </c>
      <c r="Y102" s="67" t="e">
        <f t="shared" si="32"/>
        <v>#DIV/0!</v>
      </c>
      <c r="Z102" s="67" t="e">
        <f t="shared" si="33"/>
        <v>#DIV/0!</v>
      </c>
      <c r="AA102" s="67" t="e">
        <f t="shared" si="34"/>
        <v>#DIV/0!</v>
      </c>
      <c r="AB102" s="63" t="e">
        <f t="shared" si="35"/>
        <v>#DIV/0!</v>
      </c>
      <c r="AC102" s="67" t="e">
        <f t="shared" si="36"/>
        <v>#DIV/0!</v>
      </c>
      <c r="AD102" s="67" t="e">
        <f t="shared" si="37"/>
        <v>#DIV/0!</v>
      </c>
      <c r="AE102" s="67">
        <f t="shared" si="38"/>
        <v>0</v>
      </c>
      <c r="AF102" s="67" t="e">
        <f t="shared" si="39"/>
        <v>#DIV/0!</v>
      </c>
      <c r="AG102" s="67" t="e">
        <f t="shared" si="40"/>
        <v>#DIV/0!</v>
      </c>
      <c r="AH102" s="66">
        <f>-PV('NG AC'!$B$1,SMB!H102,SMB!K102)*SMB!B102</f>
        <v>0</v>
      </c>
      <c r="AI102" s="67" t="e">
        <f t="shared" si="41"/>
        <v>#DIV/0!</v>
      </c>
      <c r="AJ102" s="67" t="e">
        <f t="shared" si="42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3"/>
        <v>#DIV/0!</v>
      </c>
      <c r="AN102" s="67" t="e">
        <f t="shared" si="43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2039989.9299999997</v>
      </c>
      <c r="U103" s="29">
        <f t="shared" ref="U103:AL103" si="44">SUMIF(U4:U102,"&lt;&gt;#DIV/0!")</f>
        <v>49208</v>
      </c>
      <c r="V103" s="29">
        <f t="shared" si="44"/>
        <v>1122949.0590939564</v>
      </c>
      <c r="W103" s="29">
        <f t="shared" si="44"/>
        <v>222306.72800792084</v>
      </c>
      <c r="X103" s="29">
        <f t="shared" si="44"/>
        <v>243811</v>
      </c>
      <c r="Y103" s="29">
        <f t="shared" si="44"/>
        <v>53214</v>
      </c>
      <c r="Z103" s="29">
        <f t="shared" si="44"/>
        <v>243811</v>
      </c>
      <c r="AA103" s="29">
        <f t="shared" si="44"/>
        <v>53214</v>
      </c>
      <c r="AB103" s="63">
        <f t="shared" si="35"/>
        <v>207917.5</v>
      </c>
      <c r="AC103" s="29">
        <f t="shared" si="44"/>
        <v>170667.69999999998</v>
      </c>
      <c r="AD103" s="29">
        <f t="shared" si="44"/>
        <v>37249.799999999996</v>
      </c>
      <c r="AE103" s="29">
        <f t="shared" si="44"/>
        <v>12014</v>
      </c>
      <c r="AF103" s="29">
        <f t="shared" si="44"/>
        <v>6007</v>
      </c>
      <c r="AG103" s="29">
        <f t="shared" si="44"/>
        <v>6007</v>
      </c>
      <c r="AH103" s="29">
        <f t="shared" si="44"/>
        <v>50114.990962281299</v>
      </c>
      <c r="AI103" s="29">
        <f t="shared" si="44"/>
        <v>50114.990962281299</v>
      </c>
      <c r="AJ103" s="29">
        <f t="shared" si="44"/>
        <v>0</v>
      </c>
      <c r="AK103" s="29">
        <f t="shared" si="44"/>
        <v>1595739.0722910045</v>
      </c>
      <c r="AL103" s="29">
        <f t="shared" si="44"/>
        <v>356637.30871999991</v>
      </c>
    </row>
  </sheetData>
  <dataValidations count="2">
    <dataValidation type="list" allowBlank="1" showInputMessage="1" showErrorMessage="1" sqref="D4:D102">
      <formula1>$BC$24:$BC$26</formula1>
    </dataValidation>
    <dataValidation type="list" allowBlank="1" showInputMessage="1" showErrorMessage="1" sqref="C4:C102">
      <formula1>Elec_Measure_Type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F4" sqref="F4"/>
    </sheetView>
  </sheetViews>
  <sheetFormatPr defaultRowHeight="15" x14ac:dyDescent="0.25"/>
  <cols>
    <col min="1" max="1" width="49.7109375" style="8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8" width="9.140625" style="81"/>
    <col min="9" max="9" width="10.5703125" style="81" bestFit="1" customWidth="1"/>
    <col min="10" max="11" width="9.140625" style="81"/>
    <col min="12" max="12" width="10.28515625" style="81" customWidth="1"/>
    <col min="13" max="13" width="9.7109375" style="81" bestFit="1" customWidth="1"/>
    <col min="14" max="14" width="10.5703125" style="81" bestFit="1" customWidth="1"/>
    <col min="15" max="15" width="11.28515625" style="81" bestFit="1" customWidth="1"/>
    <col min="16" max="16" width="10.5703125" style="81" bestFit="1" customWidth="1"/>
    <col min="17" max="17" width="11.28515625" style="81" bestFit="1" customWidth="1"/>
    <col min="18" max="19" width="9.140625" style="81"/>
    <col min="20" max="20" width="10.140625" style="81" customWidth="1"/>
    <col min="21" max="21" width="11.28515625" style="81" bestFit="1" customWidth="1"/>
    <col min="22" max="22" width="13.28515625" style="81" bestFit="1" customWidth="1"/>
    <col min="23" max="23" width="12.28515625" style="81" bestFit="1" customWidth="1"/>
    <col min="24" max="24" width="14.28515625" style="81" bestFit="1" customWidth="1"/>
    <col min="25" max="25" width="15" style="81" bestFit="1" customWidth="1"/>
    <col min="26" max="26" width="14.28515625" style="81" bestFit="1" customWidth="1"/>
    <col min="27" max="27" width="13.42578125" style="81" bestFit="1" customWidth="1"/>
    <col min="28" max="28" width="12.5703125" style="81" bestFit="1" customWidth="1"/>
    <col min="29" max="29" width="11" style="81" customWidth="1"/>
    <col min="30" max="30" width="10.5703125" style="81" bestFit="1" customWidth="1"/>
    <col min="31" max="33" width="9.140625" style="81"/>
    <col min="34" max="36" width="11.5703125" style="81" bestFit="1" customWidth="1"/>
    <col min="37" max="37" width="14.140625" style="81" customWidth="1"/>
    <col min="38" max="38" width="14" style="8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899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70" t="s">
        <v>898</v>
      </c>
      <c r="B4" s="62">
        <v>400</v>
      </c>
      <c r="C4" s="62" t="s">
        <v>9</v>
      </c>
      <c r="D4" s="62" t="s">
        <v>39</v>
      </c>
      <c r="E4" s="63">
        <v>7000</v>
      </c>
      <c r="F4" s="62">
        <v>5874</v>
      </c>
      <c r="G4" s="62">
        <v>-258</v>
      </c>
      <c r="H4" s="62">
        <v>20</v>
      </c>
      <c r="I4" s="63">
        <v>3500</v>
      </c>
      <c r="J4" s="63"/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8338.7856340492799</v>
      </c>
      <c r="M4" s="66">
        <f>IF(D4="Annual",VLOOKUP(H4,'NG AC'!$E$4:$I$43,4)*MFMT!G4,IF(D4="Winter",VLOOKUP(MFMT!H4,'NG AC'!$E$3:$I$43,5)*MFMT!G4,IF(D4="NA",0,0)))</f>
        <v>-2344.0149123188844</v>
      </c>
      <c r="N4" s="67">
        <f>IF(G4&lt;0,E4,(L4/(L4+M4))*E4)</f>
        <v>7000</v>
      </c>
      <c r="O4" s="67">
        <f>E4-N4</f>
        <v>0</v>
      </c>
      <c r="P4" s="67">
        <f>IF(G4&lt;0,I4,(L4/(L4+M4))*I4)</f>
        <v>3500</v>
      </c>
      <c r="Q4" s="67">
        <f>I4-P4</f>
        <v>0</v>
      </c>
      <c r="R4" s="68">
        <f>(L4+M4+(PV('NG AC'!$B$1,MFMT!H4,MFMT!K4)*-1)+MFMT!J4)/MFMT!E4</f>
        <v>0.85639581739005655</v>
      </c>
      <c r="S4" s="68">
        <f>((L4+M4)/1.1)/I4</f>
        <v>1.5570833043455574</v>
      </c>
      <c r="T4" s="69">
        <f>F4*B4</f>
        <v>2349600</v>
      </c>
      <c r="U4" s="68">
        <f>G4*B4</f>
        <v>-103200</v>
      </c>
      <c r="V4" s="68">
        <f>L4*B4</f>
        <v>3335514.2536197118</v>
      </c>
      <c r="W4" s="68">
        <f>M4*B4</f>
        <v>-937605.96492755378</v>
      </c>
      <c r="X4" s="67">
        <f>B4*N4</f>
        <v>2800000</v>
      </c>
      <c r="Y4" s="67">
        <f>O4*B4</f>
        <v>0</v>
      </c>
      <c r="Z4" s="67">
        <f>B4*P4</f>
        <v>1400000</v>
      </c>
      <c r="AA4" s="67">
        <f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AE4*(L4/(L4+M4))</f>
        <v>0</v>
      </c>
      <c r="AG4" s="67">
        <f>AE4-AF4</f>
        <v>0</v>
      </c>
      <c r="AH4" s="66">
        <f>-PV('NG AC'!$B$1,MFMT!H4,MFMT!K4)*MFMT!B4</f>
        <v>0</v>
      </c>
      <c r="AI4" s="67">
        <f>AH4*(L4/(L4+M4))</f>
        <v>0</v>
      </c>
      <c r="AJ4" s="67">
        <f>AH4-AI4</f>
        <v>0</v>
      </c>
      <c r="AK4" s="66">
        <f>B4*F4*H4*'Electric AC'!$BE$1</f>
        <v>3598967.76</v>
      </c>
      <c r="AL4" s="67">
        <f>B4*G4*H4*'Electric AC'!$BE$33</f>
        <v>-1563507.6575999998</v>
      </c>
      <c r="AM4" s="67">
        <f>P4/F4</f>
        <v>0.59584610146407901</v>
      </c>
      <c r="AN4" s="67">
        <f>Q4/G4</f>
        <v>0</v>
      </c>
      <c r="AO4" s="82"/>
      <c r="AP4" s="82"/>
      <c r="AQ4" s="82"/>
      <c r="BC4" s="78" t="s">
        <v>12</v>
      </c>
    </row>
    <row r="5" spans="1:55" x14ac:dyDescent="0.25">
      <c r="A5" s="70"/>
      <c r="B5" s="62"/>
      <c r="C5" s="62"/>
      <c r="D5" s="62"/>
      <c r="E5" s="63"/>
      <c r="F5" s="62"/>
      <c r="G5" s="62"/>
      <c r="H5" s="62"/>
      <c r="I5" s="63"/>
      <c r="J5" s="63"/>
      <c r="K5" s="63"/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0</v>
      </c>
      <c r="M5" s="66">
        <f>IF(D5="Annual",VLOOKUP(H5,'NG AC'!$E$4:$I$43,4)*MFMT!G5,IF(D5="Winter",VLOOKUP(MFMT!H5,'NG AC'!$E$3:$I$43,5)*MFMT!G5,IF(D5="NA",0,0)))</f>
        <v>0</v>
      </c>
      <c r="N5" s="67" t="e">
        <f t="shared" ref="N5:N68" si="0">(L5/(L5+M5))*E5</f>
        <v>#DIV/0!</v>
      </c>
      <c r="O5" s="67" t="e">
        <f t="shared" ref="O5:O68" si="1">E5-N5</f>
        <v>#DIV/0!</v>
      </c>
      <c r="P5" s="67" t="e">
        <f t="shared" ref="P5:P68" si="2">(L5/(L5+M5))*I5</f>
        <v>#DIV/0!</v>
      </c>
      <c r="Q5" s="67" t="e">
        <f t="shared" ref="Q5:Q68" si="3">I5-P5</f>
        <v>#DIV/0!</v>
      </c>
      <c r="R5" s="68" t="e">
        <f>(L5+M5+(PV('NG AC'!$B$1,MFMT!H5,MFMT!K5)*-1)+MFMT!J5)/MFMT!E5</f>
        <v>#DIV/0!</v>
      </c>
      <c r="S5" s="68" t="e">
        <f t="shared" ref="S5:S68" si="4">((L5+M5)/1.1)/I5</f>
        <v>#DIV/0!</v>
      </c>
      <c r="T5" s="69">
        <f t="shared" ref="T5:T68" si="5">F5*B5</f>
        <v>0</v>
      </c>
      <c r="U5" s="68">
        <f t="shared" ref="U5:U68" si="6">G5*B5</f>
        <v>0</v>
      </c>
      <c r="V5" s="68">
        <f t="shared" ref="V5:V68" si="7">L5*B5</f>
        <v>0</v>
      </c>
      <c r="W5" s="68">
        <f t="shared" ref="W5:W68" si="8">M5*B5</f>
        <v>0</v>
      </c>
      <c r="X5" s="67" t="e">
        <f t="shared" ref="X5:X68" si="9">B5*N5</f>
        <v>#DIV/0!</v>
      </c>
      <c r="Y5" s="67" t="e">
        <f t="shared" ref="Y5:Y68" si="10">O5*B5</f>
        <v>#DIV/0!</v>
      </c>
      <c r="Z5" s="67" t="e">
        <f t="shared" ref="Z5:Z68" si="11">B5*P5</f>
        <v>#DIV/0!</v>
      </c>
      <c r="AA5" s="67" t="e">
        <f t="shared" ref="AA5:AA68" si="12">B5*Q5</f>
        <v>#DIV/0!</v>
      </c>
      <c r="AB5" s="63" t="e">
        <f t="shared" ref="AB5:AB68" si="13">(Z5+AA5)*0.7</f>
        <v>#DIV/0!</v>
      </c>
      <c r="AC5" s="67" t="e">
        <f t="shared" ref="AC5:AC68" si="14">AB5*(L5/(L5+M5))</f>
        <v>#DIV/0!</v>
      </c>
      <c r="AD5" s="67" t="e">
        <f t="shared" ref="AD5:AD68" si="15">AB5-AC5</f>
        <v>#DIV/0!</v>
      </c>
      <c r="AE5" s="67">
        <f t="shared" ref="AE5:AE68" si="16">J5*B5</f>
        <v>0</v>
      </c>
      <c r="AF5" s="67" t="e">
        <f t="shared" ref="AF5:AF68" si="17">AE5*(L5/(L5+M5))</f>
        <v>#DIV/0!</v>
      </c>
      <c r="AG5" s="67" t="e">
        <f t="shared" ref="AG5:AG68" si="18">AE5-AF5</f>
        <v>#DIV/0!</v>
      </c>
      <c r="AH5" s="66">
        <f>-PV('NG AC'!$B$1,MFMT!H5,MFMT!K5)*MFMT!B5</f>
        <v>0</v>
      </c>
      <c r="AI5" s="67" t="e">
        <f t="shared" ref="AI5:AI68" si="19">AH5*(L5/(L5+M5))</f>
        <v>#DIV/0!</v>
      </c>
      <c r="AJ5" s="67" t="e">
        <f t="shared" ref="AJ5:AJ68" si="20">AH5-AI5</f>
        <v>#DIV/0!</v>
      </c>
      <c r="AK5" s="66">
        <f>B5*F5*H5*'Electric AC'!$BE$1</f>
        <v>0</v>
      </c>
      <c r="AL5" s="67">
        <f>B5*G5*H5*'Electric AC'!$BE$33</f>
        <v>0</v>
      </c>
      <c r="AM5" s="67" t="e">
        <f t="shared" ref="AM5:AN68" si="21">P5/F5</f>
        <v>#DIV/0!</v>
      </c>
      <c r="AN5" s="67" t="e">
        <f t="shared" si="21"/>
        <v>#DIV/0!</v>
      </c>
      <c r="AO5" s="82"/>
      <c r="AP5" s="82"/>
      <c r="AQ5" s="82"/>
      <c r="BC5" s="78" t="s">
        <v>13</v>
      </c>
    </row>
    <row r="6" spans="1:55" x14ac:dyDescent="0.25">
      <c r="A6" s="70"/>
      <c r="B6" s="62"/>
      <c r="C6" s="62"/>
      <c r="D6" s="62"/>
      <c r="E6" s="63"/>
      <c r="F6" s="62"/>
      <c r="G6" s="62"/>
      <c r="H6" s="62"/>
      <c r="I6" s="63"/>
      <c r="J6" s="63"/>
      <c r="K6" s="63"/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0</v>
      </c>
      <c r="M6" s="66">
        <f>IF(D6="Annual",VLOOKUP(H6,'NG AC'!$E$4:$I$43,4)*MFMT!G6,IF(D6="Winter",VLOOKUP(MFMT!H6,'NG AC'!$E$3:$I$43,5)*MFMT!G6,IF(D6="NA",0,0)))</f>
        <v>0</v>
      </c>
      <c r="N6" s="67" t="e">
        <f t="shared" si="0"/>
        <v>#DIV/0!</v>
      </c>
      <c r="O6" s="67" t="e">
        <f t="shared" si="1"/>
        <v>#DIV/0!</v>
      </c>
      <c r="P6" s="67" t="e">
        <f t="shared" si="2"/>
        <v>#DIV/0!</v>
      </c>
      <c r="Q6" s="67" t="e">
        <f t="shared" si="3"/>
        <v>#DIV/0!</v>
      </c>
      <c r="R6" s="68" t="e">
        <f>(L6+M6+(PV('NG AC'!$B$1,MFMT!H6,MFMT!K6)*-1)+MFMT!J6)/MFMT!E6</f>
        <v>#DIV/0!</v>
      </c>
      <c r="S6" s="68" t="e">
        <f t="shared" si="4"/>
        <v>#DIV/0!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 t="e">
        <f t="shared" si="9"/>
        <v>#DIV/0!</v>
      </c>
      <c r="Y6" s="67" t="e">
        <f t="shared" si="10"/>
        <v>#DIV/0!</v>
      </c>
      <c r="Z6" s="67" t="e">
        <f t="shared" si="11"/>
        <v>#DIV/0!</v>
      </c>
      <c r="AA6" s="67" t="e">
        <f t="shared" si="12"/>
        <v>#DIV/0!</v>
      </c>
      <c r="AB6" s="63" t="e">
        <f t="shared" si="13"/>
        <v>#DIV/0!</v>
      </c>
      <c r="AC6" s="67" t="e">
        <f t="shared" si="14"/>
        <v>#DIV/0!</v>
      </c>
      <c r="AD6" s="67" t="e">
        <f t="shared" si="15"/>
        <v>#DIV/0!</v>
      </c>
      <c r="AE6" s="67">
        <f t="shared" si="16"/>
        <v>0</v>
      </c>
      <c r="AF6" s="67" t="e">
        <f t="shared" si="17"/>
        <v>#DIV/0!</v>
      </c>
      <c r="AG6" s="67" t="e">
        <f t="shared" si="18"/>
        <v>#DIV/0!</v>
      </c>
      <c r="AH6" s="66">
        <f>-PV('NG AC'!$B$1,MFMT!H6,MFMT!K6)*MFMT!B6</f>
        <v>0</v>
      </c>
      <c r="AI6" s="67" t="e">
        <f t="shared" si="19"/>
        <v>#DIV/0!</v>
      </c>
      <c r="AJ6" s="67" t="e">
        <f t="shared" si="20"/>
        <v>#DIV/0!</v>
      </c>
      <c r="AK6" s="66">
        <f>B6*F6*H6*'Electric AC'!$BE$1</f>
        <v>0</v>
      </c>
      <c r="AL6" s="67">
        <f>B6*G6*H6*'Electric AC'!$BE$33</f>
        <v>0</v>
      </c>
      <c r="AM6" s="67" t="e">
        <f t="shared" si="21"/>
        <v>#DIV/0!</v>
      </c>
      <c r="AN6" s="67" t="e">
        <f t="shared" si="21"/>
        <v>#DIV/0!</v>
      </c>
      <c r="AO6" s="82"/>
      <c r="AP6" s="82"/>
      <c r="AQ6" s="82"/>
      <c r="BC6" s="78" t="s">
        <v>14</v>
      </c>
    </row>
    <row r="7" spans="1:55" x14ac:dyDescent="0.25">
      <c r="A7" s="70"/>
      <c r="B7" s="62"/>
      <c r="C7" s="62"/>
      <c r="D7" s="62"/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AC'!$E$4:$I$43,4)*MFMT!G7,IF(D7="Winter",VLOOKUP(MFMT!H7,'NG AC'!$E$3:$I$43,5)*MFMT!G7,IF(D7="NA",0,0)))</f>
        <v>0</v>
      </c>
      <c r="N7" s="67" t="e">
        <f t="shared" si="0"/>
        <v>#DIV/0!</v>
      </c>
      <c r="O7" s="67" t="e">
        <f t="shared" si="1"/>
        <v>#DIV/0!</v>
      </c>
      <c r="P7" s="67" t="e">
        <f t="shared" si="2"/>
        <v>#DIV/0!</v>
      </c>
      <c r="Q7" s="67" t="e">
        <f t="shared" si="3"/>
        <v>#DIV/0!</v>
      </c>
      <c r="R7" s="68" t="e">
        <f>(L7+M7+(PV('NG AC'!$B$1,MFMT!H7,MFMT!K7)*-1)+MFMT!J7)/MFMT!E7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 t="e">
        <f t="shared" si="9"/>
        <v>#DIV/0!</v>
      </c>
      <c r="Y7" s="67" t="e">
        <f t="shared" si="10"/>
        <v>#DIV/0!</v>
      </c>
      <c r="Z7" s="67" t="e">
        <f t="shared" si="11"/>
        <v>#DIV/0!</v>
      </c>
      <c r="AA7" s="67" t="e">
        <f t="shared" si="12"/>
        <v>#DIV/0!</v>
      </c>
      <c r="AB7" s="63" t="e">
        <f t="shared" si="13"/>
        <v>#DIV/0!</v>
      </c>
      <c r="AC7" s="67" t="e">
        <f t="shared" si="14"/>
        <v>#DIV/0!</v>
      </c>
      <c r="AD7" s="67" t="e">
        <f t="shared" si="15"/>
        <v>#DIV/0!</v>
      </c>
      <c r="AE7" s="67">
        <f t="shared" si="16"/>
        <v>0</v>
      </c>
      <c r="AF7" s="67" t="e">
        <f t="shared" si="17"/>
        <v>#DIV/0!</v>
      </c>
      <c r="AG7" s="67" t="e">
        <f t="shared" si="18"/>
        <v>#DIV/0!</v>
      </c>
      <c r="AH7" s="66">
        <f>-PV('NG AC'!$B$1,MFMT!H7,MFMT!K7)*MFMT!B7</f>
        <v>0</v>
      </c>
      <c r="AI7" s="67" t="e">
        <f t="shared" si="19"/>
        <v>#DIV/0!</v>
      </c>
      <c r="AJ7" s="67" t="e">
        <f t="shared" si="20"/>
        <v>#DIV/0!</v>
      </c>
      <c r="AK7" s="66">
        <f>B7*F7*H7*'Electric AC'!$BE$1</f>
        <v>0</v>
      </c>
      <c r="AL7" s="67">
        <f>B7*G7*H7*'Electric AC'!$BE$33</f>
        <v>0</v>
      </c>
      <c r="AM7" s="67" t="e">
        <f t="shared" si="21"/>
        <v>#DIV/0!</v>
      </c>
      <c r="AN7" s="67" t="e">
        <f t="shared" si="21"/>
        <v>#DIV/0!</v>
      </c>
      <c r="AO7" s="82"/>
      <c r="AP7" s="82"/>
      <c r="AQ7" s="82"/>
      <c r="BC7" s="78" t="s">
        <v>15</v>
      </c>
    </row>
    <row r="8" spans="1:55" x14ac:dyDescent="0.25">
      <c r="A8" s="70"/>
      <c r="B8" s="62"/>
      <c r="C8" s="62"/>
      <c r="D8" s="62"/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AC'!$E$4:$I$43,4)*MFMT!G8,IF(D8="Winter",VLOOKUP(MFMT!H8,'NG AC'!$E$3:$I$43,5)*MFMT!G8,IF(D8="NA",0,0)))</f>
        <v>0</v>
      </c>
      <c r="N8" s="67" t="e">
        <f t="shared" si="0"/>
        <v>#DIV/0!</v>
      </c>
      <c r="O8" s="67" t="e">
        <f t="shared" si="1"/>
        <v>#DIV/0!</v>
      </c>
      <c r="P8" s="67" t="e">
        <f t="shared" si="2"/>
        <v>#DIV/0!</v>
      </c>
      <c r="Q8" s="67" t="e">
        <f t="shared" si="3"/>
        <v>#DIV/0!</v>
      </c>
      <c r="R8" s="68" t="e">
        <f>(L8+M8+(PV('NG AC'!$B$1,MFMT!H8,MFMT!K8)*-1)+MFMT!J8)/MFMT!E8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 t="e">
        <f t="shared" si="9"/>
        <v>#DIV/0!</v>
      </c>
      <c r="Y8" s="67" t="e">
        <f t="shared" si="10"/>
        <v>#DIV/0!</v>
      </c>
      <c r="Z8" s="67" t="e">
        <f t="shared" si="11"/>
        <v>#DIV/0!</v>
      </c>
      <c r="AA8" s="67" t="e">
        <f t="shared" si="12"/>
        <v>#DIV/0!</v>
      </c>
      <c r="AB8" s="63" t="e">
        <f t="shared" si="13"/>
        <v>#DIV/0!</v>
      </c>
      <c r="AC8" s="67" t="e">
        <f t="shared" si="14"/>
        <v>#DIV/0!</v>
      </c>
      <c r="AD8" s="67" t="e">
        <f t="shared" si="15"/>
        <v>#DIV/0!</v>
      </c>
      <c r="AE8" s="67">
        <f t="shared" si="16"/>
        <v>0</v>
      </c>
      <c r="AF8" s="67" t="e">
        <f t="shared" si="17"/>
        <v>#DIV/0!</v>
      </c>
      <c r="AG8" s="67" t="e">
        <f t="shared" si="18"/>
        <v>#DIV/0!</v>
      </c>
      <c r="AH8" s="66">
        <f>-PV('NG AC'!$B$1,MFMT!H8,MFMT!K8)*MFMT!B8</f>
        <v>0</v>
      </c>
      <c r="AI8" s="67" t="e">
        <f t="shared" si="19"/>
        <v>#DIV/0!</v>
      </c>
      <c r="AJ8" s="67" t="e">
        <f t="shared" si="20"/>
        <v>#DIV/0!</v>
      </c>
      <c r="AK8" s="66">
        <f>B8*F8*H8*'Electric AC'!$BE$1</f>
        <v>0</v>
      </c>
      <c r="AL8" s="67">
        <f>B8*G8*H8*'Electric AC'!$BE$33</f>
        <v>0</v>
      </c>
      <c r="AM8" s="67" t="e">
        <f t="shared" si="21"/>
        <v>#DIV/0!</v>
      </c>
      <c r="AN8" s="67" t="e">
        <f t="shared" si="21"/>
        <v>#DIV/0!</v>
      </c>
      <c r="AO8" s="82"/>
      <c r="AP8" s="82"/>
      <c r="AQ8" s="82"/>
      <c r="BC8" s="78" t="s">
        <v>16</v>
      </c>
    </row>
    <row r="9" spans="1:55" x14ac:dyDescent="0.25">
      <c r="A9" s="62"/>
      <c r="B9" s="62"/>
      <c r="C9" s="62"/>
      <c r="D9" s="62"/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AC'!$E$4:$I$43,4)*MFMT!G9,IF(D9="Winter",VLOOKUP(MFMT!H9,'NG AC'!$E$3:$I$43,5)*MFMT!G9,IF(D9="NA",0,0)))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AC'!$B$1,MFMT!H9,MFMT!K9)*-1)+MFMT!J9)/MFMT!E9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 t="e">
        <f t="shared" si="13"/>
        <v>#DIV/0!</v>
      </c>
      <c r="AC9" s="67" t="e">
        <f t="shared" si="14"/>
        <v>#DIV/0!</v>
      </c>
      <c r="AD9" s="67" t="e">
        <f t="shared" si="15"/>
        <v>#DIV/0!</v>
      </c>
      <c r="AE9" s="67">
        <f t="shared" si="16"/>
        <v>0</v>
      </c>
      <c r="AF9" s="67" t="e">
        <f t="shared" si="17"/>
        <v>#DIV/0!</v>
      </c>
      <c r="AG9" s="67" t="e">
        <f t="shared" si="18"/>
        <v>#DIV/0!</v>
      </c>
      <c r="AH9" s="66">
        <f>-PV('NG AC'!$B$1,MFMT!H9,MFMT!K9)*MFMT!B9</f>
        <v>0</v>
      </c>
      <c r="AI9" s="67" t="e">
        <f t="shared" si="19"/>
        <v>#DIV/0!</v>
      </c>
      <c r="AJ9" s="67" t="e">
        <f t="shared" si="20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1"/>
        <v>#DIV/0!</v>
      </c>
      <c r="AN9" s="67" t="e">
        <f t="shared" si="21"/>
        <v>#DIV/0!</v>
      </c>
      <c r="AO9" s="82"/>
      <c r="AP9" s="82"/>
      <c r="AQ9" s="82"/>
      <c r="BC9" s="78" t="s">
        <v>17</v>
      </c>
    </row>
    <row r="10" spans="1:55" x14ac:dyDescent="0.25">
      <c r="A10" s="62"/>
      <c r="B10" s="62"/>
      <c r="C10" s="62"/>
      <c r="D10" s="62"/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AC'!$E$4:$I$43,4)*MFMT!G10,IF(D10="Winter",VLOOKUP(MFMT!H10,'NG AC'!$E$3:$I$43,5)*MFMT!G10,IF(D10="NA",0,0)))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AC'!$B$1,MFMT!H10,MFMT!K10)*-1)+MFMT!J10)/MFMT!E10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 t="e">
        <f t="shared" si="13"/>
        <v>#DIV/0!</v>
      </c>
      <c r="AC10" s="67" t="e">
        <f t="shared" si="14"/>
        <v>#DIV/0!</v>
      </c>
      <c r="AD10" s="67" t="e">
        <f t="shared" si="15"/>
        <v>#DIV/0!</v>
      </c>
      <c r="AE10" s="67">
        <f t="shared" si="16"/>
        <v>0</v>
      </c>
      <c r="AF10" s="67" t="e">
        <f t="shared" si="17"/>
        <v>#DIV/0!</v>
      </c>
      <c r="AG10" s="67" t="e">
        <f t="shared" si="18"/>
        <v>#DIV/0!</v>
      </c>
      <c r="AH10" s="66">
        <f>-PV('NG AC'!$B$1,MFMT!H10,MFMT!K10)*MFMT!B10</f>
        <v>0</v>
      </c>
      <c r="AI10" s="67" t="e">
        <f t="shared" si="19"/>
        <v>#DIV/0!</v>
      </c>
      <c r="AJ10" s="67" t="e">
        <f t="shared" si="20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>P10/F10</f>
        <v>#DIV/0!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/>
      <c r="B11" s="62"/>
      <c r="C11" s="62"/>
      <c r="D11" s="62"/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AC'!$E$4:$I$43,4)*MFMT!G11,IF(D11="Winter",VLOOKUP(MFMT!H11,'NG AC'!$E$3:$I$43,5)*MFMT!G11,IF(D11="NA",0,0)))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AC'!$B$1,MFMT!H11,MFMT!K11)*-1)+MFMT!J11)/MFMT!E11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 t="e">
        <f t="shared" si="13"/>
        <v>#DIV/0!</v>
      </c>
      <c r="AC11" s="67" t="e">
        <f t="shared" si="14"/>
        <v>#DIV/0!</v>
      </c>
      <c r="AD11" s="67" t="e">
        <f t="shared" si="15"/>
        <v>#DIV/0!</v>
      </c>
      <c r="AE11" s="67">
        <f t="shared" si="16"/>
        <v>0</v>
      </c>
      <c r="AF11" s="67" t="e">
        <f t="shared" si="17"/>
        <v>#DIV/0!</v>
      </c>
      <c r="AG11" s="67" t="e">
        <f t="shared" si="18"/>
        <v>#DIV/0!</v>
      </c>
      <c r="AH11" s="66">
        <f>-PV('NG AC'!$B$1,MFMT!H11,MFMT!K11)*MFMT!B11</f>
        <v>0</v>
      </c>
      <c r="AI11" s="67" t="e">
        <f t="shared" si="19"/>
        <v>#DIV/0!</v>
      </c>
      <c r="AJ11" s="67" t="e">
        <f t="shared" si="20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/>
      <c r="B12" s="62"/>
      <c r="C12" s="62"/>
      <c r="D12" s="62"/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AC'!$E$4:$I$43,4)*MFMT!G12,IF(D12="Winter",VLOOKUP(MFMT!H12,'NG AC'!$E$3:$I$43,5)*MFMT!G12,IF(D12="NA",0,0)))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AC'!$B$1,MFMT!H12,MFMT!K12)*-1)+MFMT!J12)/MFMT!E12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 t="e">
        <f t="shared" si="13"/>
        <v>#DIV/0!</v>
      </c>
      <c r="AC12" s="67" t="e">
        <f t="shared" si="14"/>
        <v>#DIV/0!</v>
      </c>
      <c r="AD12" s="67" t="e">
        <f t="shared" si="15"/>
        <v>#DIV/0!</v>
      </c>
      <c r="AE12" s="67">
        <f t="shared" si="16"/>
        <v>0</v>
      </c>
      <c r="AF12" s="67" t="e">
        <f t="shared" si="17"/>
        <v>#DIV/0!</v>
      </c>
      <c r="AG12" s="67" t="e">
        <f t="shared" si="18"/>
        <v>#DIV/0!</v>
      </c>
      <c r="AH12" s="66">
        <f>-PV('NG AC'!$B$1,MFMT!H12,MFMT!K12)*MFMT!B12</f>
        <v>0</v>
      </c>
      <c r="AI12" s="67" t="e">
        <f t="shared" si="19"/>
        <v>#DIV/0!</v>
      </c>
      <c r="AJ12" s="67" t="e">
        <f t="shared" si="20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1"/>
        <v>#DIV/0!</v>
      </c>
      <c r="AN12" s="67" t="e">
        <f t="shared" si="21"/>
        <v>#DIV/0!</v>
      </c>
      <c r="AO12" s="82"/>
      <c r="AP12" s="82"/>
      <c r="AQ12" s="82"/>
      <c r="BC12" s="78" t="s">
        <v>20</v>
      </c>
    </row>
    <row r="13" spans="1:55" x14ac:dyDescent="0.25">
      <c r="A13" s="62"/>
      <c r="B13" s="62"/>
      <c r="C13" s="62"/>
      <c r="D13" s="62"/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AC'!$E$4:$I$43,4)*MFMT!G13,IF(D13="Winter",VLOOKUP(MFMT!H13,'NG AC'!$E$3:$I$43,5)*MFMT!G13,IF(D13="NA",0,0)))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AC'!$B$1,MFMT!H13,MFMT!K13)*-1)+MFMT!J13)/MFMT!E13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 t="e">
        <f t="shared" si="13"/>
        <v>#DIV/0!</v>
      </c>
      <c r="AC13" s="67" t="e">
        <f t="shared" si="14"/>
        <v>#DIV/0!</v>
      </c>
      <c r="AD13" s="67" t="e">
        <f t="shared" si="15"/>
        <v>#DIV/0!</v>
      </c>
      <c r="AE13" s="67">
        <f t="shared" si="16"/>
        <v>0</v>
      </c>
      <c r="AF13" s="67" t="e">
        <f t="shared" si="17"/>
        <v>#DIV/0!</v>
      </c>
      <c r="AG13" s="67" t="e">
        <f t="shared" si="18"/>
        <v>#DIV/0!</v>
      </c>
      <c r="AH13" s="66">
        <f>-PV('NG AC'!$B$1,MFMT!H13,MFMT!K13)*MFMT!B13</f>
        <v>0</v>
      </c>
      <c r="AI13" s="67" t="e">
        <f t="shared" si="19"/>
        <v>#DIV/0!</v>
      </c>
      <c r="AJ13" s="67" t="e">
        <f t="shared" si="20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1"/>
        <v>#DIV/0!</v>
      </c>
      <c r="AN13" s="67" t="e">
        <f t="shared" si="21"/>
        <v>#DIV/0!</v>
      </c>
      <c r="AO13" s="82"/>
      <c r="AP13" s="82"/>
      <c r="AQ13" s="82"/>
      <c r="BC13" s="78" t="s">
        <v>21</v>
      </c>
    </row>
    <row r="14" spans="1:55" x14ac:dyDescent="0.25">
      <c r="A14" s="62"/>
      <c r="B14" s="62"/>
      <c r="C14" s="62"/>
      <c r="D14" s="62"/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AC'!$E$4:$I$43,4)*MFMT!G14,IF(D14="Winter",VLOOKUP(MFMT!H14,'NG AC'!$E$3:$I$43,5)*MFMT!G14,IF(D14="NA",0,0)))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AC'!$B$1,MFMT!H14,MFMT!K14)*-1)+MFMT!J14)/MFMT!E14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 t="e">
        <f t="shared" si="13"/>
        <v>#DIV/0!</v>
      </c>
      <c r="AC14" s="67" t="e">
        <f t="shared" si="14"/>
        <v>#DIV/0!</v>
      </c>
      <c r="AD14" s="67" t="e">
        <f t="shared" si="15"/>
        <v>#DIV/0!</v>
      </c>
      <c r="AE14" s="67">
        <f t="shared" si="16"/>
        <v>0</v>
      </c>
      <c r="AF14" s="67" t="e">
        <f t="shared" si="17"/>
        <v>#DIV/0!</v>
      </c>
      <c r="AG14" s="67" t="e">
        <f t="shared" si="18"/>
        <v>#DIV/0!</v>
      </c>
      <c r="AH14" s="66">
        <f>-PV('NG AC'!$B$1,MFMT!H14,MFMT!K14)*MFMT!B14</f>
        <v>0</v>
      </c>
      <c r="AI14" s="67" t="e">
        <f t="shared" si="19"/>
        <v>#DIV/0!</v>
      </c>
      <c r="AJ14" s="67" t="e">
        <f t="shared" si="20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1"/>
        <v>#DIV/0!</v>
      </c>
      <c r="AN14" s="67" t="e">
        <f t="shared" si="21"/>
        <v>#DIV/0!</v>
      </c>
      <c r="AO14" s="82"/>
      <c r="AP14" s="82"/>
      <c r="AQ14" s="82"/>
      <c r="BC14" s="78" t="s">
        <v>22</v>
      </c>
    </row>
    <row r="15" spans="1:55" x14ac:dyDescent="0.25">
      <c r="A15" s="62"/>
      <c r="B15" s="62"/>
      <c r="C15" s="62"/>
      <c r="D15" s="62"/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AC'!$E$4:$I$43,4)*MFMT!G15,IF(D15="Winter",VLOOKUP(MFMT!H15,'NG AC'!$E$3:$I$43,5)*MFMT!G15,IF(D15="NA",0,0)))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AC'!$B$1,MFMT!H15,MFMT!K15)*-1)+MFMT!J15)/MFMT!E15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 t="e">
        <f t="shared" si="13"/>
        <v>#DIV/0!</v>
      </c>
      <c r="AC15" s="67" t="e">
        <f t="shared" si="14"/>
        <v>#DIV/0!</v>
      </c>
      <c r="AD15" s="67" t="e">
        <f t="shared" si="15"/>
        <v>#DIV/0!</v>
      </c>
      <c r="AE15" s="67">
        <f t="shared" si="16"/>
        <v>0</v>
      </c>
      <c r="AF15" s="67" t="e">
        <f t="shared" si="17"/>
        <v>#DIV/0!</v>
      </c>
      <c r="AG15" s="67" t="e">
        <f t="shared" si="18"/>
        <v>#DIV/0!</v>
      </c>
      <c r="AH15" s="66">
        <f>-PV('NG AC'!$B$1,MFMT!H15,MFMT!K15)*MFMT!B15</f>
        <v>0</v>
      </c>
      <c r="AI15" s="67" t="e">
        <f t="shared" si="19"/>
        <v>#DIV/0!</v>
      </c>
      <c r="AJ15" s="67" t="e">
        <f t="shared" si="20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1"/>
        <v>#DIV/0!</v>
      </c>
      <c r="AN15" s="67" t="e">
        <f t="shared" si="21"/>
        <v>#DIV/0!</v>
      </c>
      <c r="AO15" s="82"/>
      <c r="AP15" s="82"/>
      <c r="AQ15" s="82"/>
      <c r="BC15" s="78" t="s">
        <v>23</v>
      </c>
    </row>
    <row r="16" spans="1:55" x14ac:dyDescent="0.25">
      <c r="A16" s="62"/>
      <c r="B16" s="62"/>
      <c r="C16" s="62"/>
      <c r="D16" s="62"/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AC'!$E$4:$I$43,4)*MFMT!G16,IF(D16="Winter",VLOOKUP(MFMT!H16,'NG AC'!$E$3:$I$43,5)*MFMT!G16,IF(D16="NA",0,0)))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AC'!$B$1,MFMT!H16,MFMT!K16)*-1)+MFMT!J16)/MFMT!E16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 t="e">
        <f t="shared" si="13"/>
        <v>#DIV/0!</v>
      </c>
      <c r="AC16" s="67" t="e">
        <f t="shared" si="14"/>
        <v>#DIV/0!</v>
      </c>
      <c r="AD16" s="67" t="e">
        <f t="shared" si="15"/>
        <v>#DIV/0!</v>
      </c>
      <c r="AE16" s="67">
        <f t="shared" si="16"/>
        <v>0</v>
      </c>
      <c r="AF16" s="67" t="e">
        <f t="shared" si="17"/>
        <v>#DIV/0!</v>
      </c>
      <c r="AG16" s="67" t="e">
        <f t="shared" si="18"/>
        <v>#DIV/0!</v>
      </c>
      <c r="AH16" s="66">
        <f>-PV('NG AC'!$B$1,MFMT!H16,MFMT!K16)*MFMT!B16</f>
        <v>0</v>
      </c>
      <c r="AI16" s="67" t="e">
        <f t="shared" si="19"/>
        <v>#DIV/0!</v>
      </c>
      <c r="AJ16" s="67" t="e">
        <f t="shared" si="20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1"/>
        <v>#DIV/0!</v>
      </c>
      <c r="AN16" s="67" t="e">
        <f t="shared" si="21"/>
        <v>#DIV/0!</v>
      </c>
      <c r="AO16" s="82"/>
      <c r="AP16" s="82"/>
      <c r="AQ16" s="82"/>
      <c r="BC16" s="78" t="s">
        <v>24</v>
      </c>
    </row>
    <row r="17" spans="1:55" x14ac:dyDescent="0.25">
      <c r="A17" s="62"/>
      <c r="B17" s="62"/>
      <c r="C17" s="62"/>
      <c r="D17" s="62"/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AC'!$E$4:$I$43,4)*MFMT!G17,IF(D17="Winter",VLOOKUP(MFMT!H17,'NG AC'!$E$3:$I$43,5)*MFMT!G17,IF(D17="NA",0,0)))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AC'!$B$1,MFMT!H17,MFMT!K17)*-1)+MFMT!J17)/MFMT!E17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 t="e">
        <f t="shared" si="13"/>
        <v>#DIV/0!</v>
      </c>
      <c r="AC17" s="67" t="e">
        <f t="shared" si="14"/>
        <v>#DIV/0!</v>
      </c>
      <c r="AD17" s="67" t="e">
        <f t="shared" si="15"/>
        <v>#DIV/0!</v>
      </c>
      <c r="AE17" s="67">
        <f t="shared" si="16"/>
        <v>0</v>
      </c>
      <c r="AF17" s="67" t="e">
        <f t="shared" si="17"/>
        <v>#DIV/0!</v>
      </c>
      <c r="AG17" s="67" t="e">
        <f t="shared" si="18"/>
        <v>#DIV/0!</v>
      </c>
      <c r="AH17" s="66">
        <f>-PV('NG AC'!$B$1,MFMT!H17,MFMT!K17)*MFMT!B17</f>
        <v>0</v>
      </c>
      <c r="AI17" s="67" t="e">
        <f t="shared" si="19"/>
        <v>#DIV/0!</v>
      </c>
      <c r="AJ17" s="67" t="e">
        <f t="shared" si="20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1"/>
        <v>#DIV/0!</v>
      </c>
      <c r="AN17" s="67" t="e">
        <f t="shared" si="21"/>
        <v>#DIV/0!</v>
      </c>
      <c r="AO17" s="82"/>
      <c r="AP17" s="82"/>
      <c r="AQ17" s="82"/>
      <c r="BC17" s="78" t="s">
        <v>25</v>
      </c>
    </row>
    <row r="18" spans="1:55" x14ac:dyDescent="0.25">
      <c r="A18" s="62"/>
      <c r="B18" s="62"/>
      <c r="C18" s="62"/>
      <c r="D18" s="62"/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AC'!$E$4:$I$43,4)*MFMT!G18,IF(D18="Winter",VLOOKUP(MFMT!H18,'NG AC'!$E$3:$I$43,5)*MFMT!G18,IF(D18="NA",0,0)))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AC'!$B$1,MFMT!H18,MFMT!K18)*-1)+MFMT!J18)/MFMT!E18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 t="e">
        <f t="shared" si="13"/>
        <v>#DIV/0!</v>
      </c>
      <c r="AC18" s="67" t="e">
        <f t="shared" si="14"/>
        <v>#DIV/0!</v>
      </c>
      <c r="AD18" s="67" t="e">
        <f t="shared" si="15"/>
        <v>#DIV/0!</v>
      </c>
      <c r="AE18" s="67">
        <f t="shared" si="16"/>
        <v>0</v>
      </c>
      <c r="AF18" s="67" t="e">
        <f t="shared" si="17"/>
        <v>#DIV/0!</v>
      </c>
      <c r="AG18" s="67" t="e">
        <f t="shared" si="18"/>
        <v>#DIV/0!</v>
      </c>
      <c r="AH18" s="66">
        <f>-PV('NG AC'!$B$1,MFMT!H18,MFMT!K18)*MFMT!B18</f>
        <v>0</v>
      </c>
      <c r="AI18" s="67" t="e">
        <f t="shared" si="19"/>
        <v>#DIV/0!</v>
      </c>
      <c r="AJ18" s="67" t="e">
        <f t="shared" si="20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1"/>
        <v>#DIV/0!</v>
      </c>
      <c r="AN18" s="67" t="e">
        <f t="shared" si="21"/>
        <v>#DIV/0!</v>
      </c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/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AC'!$E$4:$I$43,4)*MFMT!G19,IF(D19="Winter",VLOOKUP(MFMT!H19,'NG AC'!$E$3:$I$43,5)*MFMT!G19,IF(D19="NA",0,0)))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AC'!$B$1,MFMT!H19,MFMT!K19)*-1)+MFMT!J19)/MFMT!E19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 t="e">
        <f t="shared" si="13"/>
        <v>#DIV/0!</v>
      </c>
      <c r="AC19" s="67" t="e">
        <f t="shared" si="14"/>
        <v>#DIV/0!</v>
      </c>
      <c r="AD19" s="67" t="e">
        <f t="shared" si="15"/>
        <v>#DIV/0!</v>
      </c>
      <c r="AE19" s="67">
        <f t="shared" si="16"/>
        <v>0</v>
      </c>
      <c r="AF19" s="67" t="e">
        <f t="shared" si="17"/>
        <v>#DIV/0!</v>
      </c>
      <c r="AG19" s="67" t="e">
        <f t="shared" si="18"/>
        <v>#DIV/0!</v>
      </c>
      <c r="AH19" s="66">
        <f>-PV('NG AC'!$B$1,MFMT!H19,MFMT!K19)*MFMT!B19</f>
        <v>0</v>
      </c>
      <c r="AI19" s="67" t="e">
        <f t="shared" si="19"/>
        <v>#DIV/0!</v>
      </c>
      <c r="AJ19" s="67" t="e">
        <f t="shared" si="20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1"/>
        <v>#DIV/0!</v>
      </c>
      <c r="AN19" s="67" t="e">
        <f t="shared" si="21"/>
        <v>#DIV/0!</v>
      </c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/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AC'!$E$4:$I$43,4)*MFMT!G20,IF(D20="Winter",VLOOKUP(MFMT!H20,'NG AC'!$E$3:$I$43,5)*MFMT!G20,IF(D20="NA",0,0)))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AC'!$B$1,MFMT!H20,MFMT!K20)*-1)+MFMT!J20)/MFMT!E20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 t="e">
        <f t="shared" si="13"/>
        <v>#DIV/0!</v>
      </c>
      <c r="AC20" s="67" t="e">
        <f t="shared" si="14"/>
        <v>#DIV/0!</v>
      </c>
      <c r="AD20" s="67" t="e">
        <f t="shared" si="15"/>
        <v>#DIV/0!</v>
      </c>
      <c r="AE20" s="67">
        <f t="shared" si="16"/>
        <v>0</v>
      </c>
      <c r="AF20" s="67" t="e">
        <f t="shared" si="17"/>
        <v>#DIV/0!</v>
      </c>
      <c r="AG20" s="67" t="e">
        <f t="shared" si="18"/>
        <v>#DIV/0!</v>
      </c>
      <c r="AH20" s="66">
        <f>-PV('NG AC'!$B$1,MFMT!H20,MFMT!K20)*MFMT!B20</f>
        <v>0</v>
      </c>
      <c r="AI20" s="67" t="e">
        <f t="shared" si="19"/>
        <v>#DIV/0!</v>
      </c>
      <c r="AJ20" s="67" t="e">
        <f t="shared" si="20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1"/>
        <v>#DIV/0!</v>
      </c>
      <c r="AN20" s="67" t="e">
        <f t="shared" si="21"/>
        <v>#DIV/0!</v>
      </c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/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AC'!$E$4:$I$43,4)*MFMT!G21,IF(D21="Winter",VLOOKUP(MFMT!H21,'NG AC'!$E$3:$I$43,5)*MFMT!G21,IF(D21="NA",0,0)))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AC'!$B$1,MFMT!H21,MFMT!K21)*-1)+MFMT!J21)/MFMT!E21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 t="e">
        <f t="shared" si="13"/>
        <v>#DIV/0!</v>
      </c>
      <c r="AC21" s="67" t="e">
        <f t="shared" si="14"/>
        <v>#DIV/0!</v>
      </c>
      <c r="AD21" s="67" t="e">
        <f t="shared" si="15"/>
        <v>#DIV/0!</v>
      </c>
      <c r="AE21" s="67">
        <f t="shared" si="16"/>
        <v>0</v>
      </c>
      <c r="AF21" s="67" t="e">
        <f t="shared" si="17"/>
        <v>#DIV/0!</v>
      </c>
      <c r="AG21" s="67" t="e">
        <f t="shared" si="18"/>
        <v>#DIV/0!</v>
      </c>
      <c r="AH21" s="66">
        <f>-PV('NG AC'!$B$1,MFMT!H21,MFMT!K21)*MFMT!B21</f>
        <v>0</v>
      </c>
      <c r="AI21" s="67" t="e">
        <f t="shared" si="19"/>
        <v>#DIV/0!</v>
      </c>
      <c r="AJ21" s="67" t="e">
        <f t="shared" si="20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1"/>
        <v>#DIV/0!</v>
      </c>
      <c r="AN21" s="67" t="e">
        <f t="shared" si="21"/>
        <v>#DIV/0!</v>
      </c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/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AC'!$E$4:$I$43,4)*MFMT!G22,IF(D22="Winter",VLOOKUP(MFMT!H22,'NG AC'!$E$3:$I$43,5)*MFMT!G22,IF(D22="NA",0,0)))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AC'!$B$1,MFMT!H22,MFMT!K22)*-1)+MFMT!J22)/MFMT!E22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 t="e">
        <f t="shared" si="13"/>
        <v>#DIV/0!</v>
      </c>
      <c r="AC22" s="67" t="e">
        <f t="shared" si="14"/>
        <v>#DIV/0!</v>
      </c>
      <c r="AD22" s="67" t="e">
        <f t="shared" si="15"/>
        <v>#DIV/0!</v>
      </c>
      <c r="AE22" s="67">
        <f t="shared" si="16"/>
        <v>0</v>
      </c>
      <c r="AF22" s="67" t="e">
        <f t="shared" si="17"/>
        <v>#DIV/0!</v>
      </c>
      <c r="AG22" s="67" t="e">
        <f t="shared" si="18"/>
        <v>#DIV/0!</v>
      </c>
      <c r="AH22" s="66">
        <f>-PV('NG AC'!$B$1,MFMT!H22,MFMT!K22)*MFMT!B22</f>
        <v>0</v>
      </c>
      <c r="AI22" s="67" t="e">
        <f t="shared" si="19"/>
        <v>#DIV/0!</v>
      </c>
      <c r="AJ22" s="67" t="e">
        <f t="shared" si="20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1"/>
        <v>#DIV/0!</v>
      </c>
      <c r="AN22" s="67" t="e">
        <f t="shared" si="21"/>
        <v>#DIV/0!</v>
      </c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/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AC'!$E$4:$I$43,4)*MFMT!G23,IF(D23="Winter",VLOOKUP(MFMT!H23,'NG AC'!$E$3:$I$43,5)*MFMT!G23,IF(D23="NA",0,0)))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AC'!$B$1,MFMT!H23,MFMT!K23)*-1)+MFMT!J23)/MFMT!E23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 t="e">
        <f t="shared" si="13"/>
        <v>#DIV/0!</v>
      </c>
      <c r="AC23" s="67" t="e">
        <f t="shared" si="14"/>
        <v>#DIV/0!</v>
      </c>
      <c r="AD23" s="67" t="e">
        <f t="shared" si="15"/>
        <v>#DIV/0!</v>
      </c>
      <c r="AE23" s="67">
        <f t="shared" si="16"/>
        <v>0</v>
      </c>
      <c r="AF23" s="67" t="e">
        <f t="shared" si="17"/>
        <v>#DIV/0!</v>
      </c>
      <c r="AG23" s="67" t="e">
        <f t="shared" si="18"/>
        <v>#DIV/0!</v>
      </c>
      <c r="AH23" s="66">
        <f>-PV('NG AC'!$B$1,MFMT!H23,MFMT!K23)*MFMT!B23</f>
        <v>0</v>
      </c>
      <c r="AI23" s="67" t="e">
        <f t="shared" si="19"/>
        <v>#DIV/0!</v>
      </c>
      <c r="AJ23" s="67" t="e">
        <f t="shared" si="20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1"/>
        <v>#DIV/0!</v>
      </c>
      <c r="AN23" s="67" t="e">
        <f t="shared" si="21"/>
        <v>#DIV/0!</v>
      </c>
      <c r="AO23" s="82"/>
      <c r="AP23" s="82"/>
      <c r="AQ23" s="82"/>
      <c r="BC23" s="78"/>
    </row>
    <row r="24" spans="1:55" x14ac:dyDescent="0.25">
      <c r="A24" s="62"/>
      <c r="B24" s="62"/>
      <c r="C24" s="62"/>
      <c r="D24" s="62"/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AC'!$E$4:$I$43,4)*MFMT!G24,IF(D24="Winter",VLOOKUP(MFMT!H24,'NG AC'!$E$3:$I$43,5)*MFMT!G24,IF(D24="NA",0,0)))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AC'!$B$1,MFMT!H24,MFMT!K24)*-1)+MFMT!J24)/MFMT!E24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 t="e">
        <f t="shared" si="13"/>
        <v>#DIV/0!</v>
      </c>
      <c r="AC24" s="67" t="e">
        <f t="shared" si="14"/>
        <v>#DIV/0!</v>
      </c>
      <c r="AD24" s="67" t="e">
        <f t="shared" si="15"/>
        <v>#DIV/0!</v>
      </c>
      <c r="AE24" s="67">
        <f t="shared" si="16"/>
        <v>0</v>
      </c>
      <c r="AF24" s="67" t="e">
        <f t="shared" si="17"/>
        <v>#DIV/0!</v>
      </c>
      <c r="AG24" s="67" t="e">
        <f t="shared" si="18"/>
        <v>#DIV/0!</v>
      </c>
      <c r="AH24" s="66">
        <f>-PV('NG AC'!$B$1,MFMT!H24,MFMT!K24)*MFMT!B24</f>
        <v>0</v>
      </c>
      <c r="AI24" s="67" t="e">
        <f t="shared" si="19"/>
        <v>#DIV/0!</v>
      </c>
      <c r="AJ24" s="67" t="e">
        <f t="shared" si="20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1"/>
        <v>#DIV/0!</v>
      </c>
      <c r="AN24" s="67" t="e">
        <f t="shared" si="21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/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AC'!$E$4:$I$43,4)*MFMT!G25,IF(D25="Winter",VLOOKUP(MFMT!H25,'NG AC'!$E$3:$I$43,5)*MFMT!G25,IF(D25="NA",0,0)))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AC'!$B$1,MFMT!H25,MFMT!K25)*-1)+MFMT!J25)/MFMT!E25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 t="e">
        <f t="shared" si="13"/>
        <v>#DIV/0!</v>
      </c>
      <c r="AC25" s="67" t="e">
        <f t="shared" si="14"/>
        <v>#DIV/0!</v>
      </c>
      <c r="AD25" s="67" t="e">
        <f t="shared" si="15"/>
        <v>#DIV/0!</v>
      </c>
      <c r="AE25" s="67">
        <f t="shared" si="16"/>
        <v>0</v>
      </c>
      <c r="AF25" s="67" t="e">
        <f t="shared" si="17"/>
        <v>#DIV/0!</v>
      </c>
      <c r="AG25" s="67" t="e">
        <f t="shared" si="18"/>
        <v>#DIV/0!</v>
      </c>
      <c r="AH25" s="66">
        <f>-PV('NG AC'!$B$1,MFMT!H25,MFMT!K25)*MFMT!B25</f>
        <v>0</v>
      </c>
      <c r="AI25" s="67" t="e">
        <f t="shared" si="19"/>
        <v>#DIV/0!</v>
      </c>
      <c r="AJ25" s="67" t="e">
        <f t="shared" si="20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1"/>
        <v>#DIV/0!</v>
      </c>
      <c r="AN25" s="67" t="e">
        <f t="shared" si="21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/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AC'!$E$4:$I$43,4)*MFMT!G26,IF(D26="Winter",VLOOKUP(MFMT!H26,'NG AC'!$E$3:$I$43,5)*MFMT!G26,IF(D26="NA",0,0)))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AC'!$B$1,MFMT!H26,MFMT!K26)*-1)+MFMT!J26)/MFMT!E26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 t="e">
        <f t="shared" si="13"/>
        <v>#DIV/0!</v>
      </c>
      <c r="AC26" s="67" t="e">
        <f t="shared" si="14"/>
        <v>#DIV/0!</v>
      </c>
      <c r="AD26" s="67" t="e">
        <f t="shared" si="15"/>
        <v>#DIV/0!</v>
      </c>
      <c r="AE26" s="67">
        <f t="shared" si="16"/>
        <v>0</v>
      </c>
      <c r="AF26" s="67" t="e">
        <f t="shared" si="17"/>
        <v>#DIV/0!</v>
      </c>
      <c r="AG26" s="67" t="e">
        <f t="shared" si="18"/>
        <v>#DIV/0!</v>
      </c>
      <c r="AH26" s="66">
        <f>-PV('NG AC'!$B$1,MFMT!H26,MFMT!K26)*MFMT!B26</f>
        <v>0</v>
      </c>
      <c r="AI26" s="67" t="e">
        <f t="shared" si="19"/>
        <v>#DIV/0!</v>
      </c>
      <c r="AJ26" s="67" t="e">
        <f t="shared" si="20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1"/>
        <v>#DIV/0!</v>
      </c>
      <c r="AN26" s="67" t="e">
        <f t="shared" si="21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/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AC'!$E$4:$I$43,4)*MFMT!G27,IF(D27="Winter",VLOOKUP(MFMT!H27,'NG AC'!$E$3:$I$43,5)*MFMT!G27,IF(D27="NA",0,0)))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AC'!$B$1,MFMT!H27,MFMT!K27)*-1)+MFMT!J27)/MFMT!E27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 t="e">
        <f t="shared" si="13"/>
        <v>#DIV/0!</v>
      </c>
      <c r="AC27" s="67" t="e">
        <f t="shared" si="14"/>
        <v>#DIV/0!</v>
      </c>
      <c r="AD27" s="67" t="e">
        <f t="shared" si="15"/>
        <v>#DIV/0!</v>
      </c>
      <c r="AE27" s="67">
        <f t="shared" si="16"/>
        <v>0</v>
      </c>
      <c r="AF27" s="67" t="e">
        <f t="shared" si="17"/>
        <v>#DIV/0!</v>
      </c>
      <c r="AG27" s="67" t="e">
        <f t="shared" si="18"/>
        <v>#DIV/0!</v>
      </c>
      <c r="AH27" s="66">
        <f>-PV('NG AC'!$B$1,MFMT!H27,MFMT!K27)*MFMT!B27</f>
        <v>0</v>
      </c>
      <c r="AI27" s="67" t="e">
        <f t="shared" si="19"/>
        <v>#DIV/0!</v>
      </c>
      <c r="AJ27" s="67" t="e">
        <f t="shared" si="20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1"/>
        <v>#DIV/0!</v>
      </c>
      <c r="AN27" s="67" t="e">
        <f t="shared" si="21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/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AC'!$E$4:$I$43,4)*MFMT!G28,IF(D28="Winter",VLOOKUP(MFMT!H28,'NG AC'!$E$3:$I$43,5)*MFMT!G28,IF(D28="NA",0,0)))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AC'!$B$1,MFMT!H28,MFMT!K28)*-1)+MFMT!J28)/MFMT!E28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 t="e">
        <f t="shared" si="13"/>
        <v>#DIV/0!</v>
      </c>
      <c r="AC28" s="67" t="e">
        <f t="shared" si="14"/>
        <v>#DIV/0!</v>
      </c>
      <c r="AD28" s="67" t="e">
        <f t="shared" si="15"/>
        <v>#DIV/0!</v>
      </c>
      <c r="AE28" s="67">
        <f t="shared" si="16"/>
        <v>0</v>
      </c>
      <c r="AF28" s="67" t="e">
        <f t="shared" si="17"/>
        <v>#DIV/0!</v>
      </c>
      <c r="AG28" s="67" t="e">
        <f t="shared" si="18"/>
        <v>#DIV/0!</v>
      </c>
      <c r="AH28" s="66">
        <f>-PV('NG AC'!$B$1,MFMT!H28,MFMT!K28)*MFMT!B28</f>
        <v>0</v>
      </c>
      <c r="AI28" s="67" t="e">
        <f t="shared" si="19"/>
        <v>#DIV/0!</v>
      </c>
      <c r="AJ28" s="67" t="e">
        <f t="shared" si="20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1"/>
        <v>#DIV/0!</v>
      </c>
      <c r="AN28" s="67" t="e">
        <f t="shared" si="21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/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AC'!$E$4:$I$43,4)*MFMT!G29,IF(D29="Winter",VLOOKUP(MFMT!H29,'NG AC'!$E$3:$I$43,5)*MFMT!G29,IF(D29="NA",0,0)))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AC'!$B$1,MFMT!H29,MFMT!K29)*-1)+MFMT!J29)/MFMT!E29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 t="e">
        <f t="shared" si="13"/>
        <v>#DIV/0!</v>
      </c>
      <c r="AC29" s="67" t="e">
        <f t="shared" si="14"/>
        <v>#DIV/0!</v>
      </c>
      <c r="AD29" s="67" t="e">
        <f t="shared" si="15"/>
        <v>#DIV/0!</v>
      </c>
      <c r="AE29" s="67">
        <f t="shared" si="16"/>
        <v>0</v>
      </c>
      <c r="AF29" s="67" t="e">
        <f t="shared" si="17"/>
        <v>#DIV/0!</v>
      </c>
      <c r="AG29" s="67" t="e">
        <f t="shared" si="18"/>
        <v>#DIV/0!</v>
      </c>
      <c r="AH29" s="66">
        <f>-PV('NG AC'!$B$1,MFMT!H29,MFMT!K29)*MFMT!B29</f>
        <v>0</v>
      </c>
      <c r="AI29" s="67" t="e">
        <f t="shared" si="19"/>
        <v>#DIV/0!</v>
      </c>
      <c r="AJ29" s="67" t="e">
        <f t="shared" si="20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1"/>
        <v>#DIV/0!</v>
      </c>
      <c r="AN29" s="67" t="e">
        <f t="shared" si="21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/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AC'!$E$4:$I$43,4)*MFMT!G30,IF(D30="Winter",VLOOKUP(MFMT!H30,'NG AC'!$E$3:$I$43,5)*MFMT!G30,IF(D30="NA",0,0)))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AC'!$B$1,MFMT!H30,MFMT!K30)*-1)+MFMT!J30)/MFMT!E30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 t="e">
        <f t="shared" si="13"/>
        <v>#DIV/0!</v>
      </c>
      <c r="AC30" s="67" t="e">
        <f t="shared" si="14"/>
        <v>#DIV/0!</v>
      </c>
      <c r="AD30" s="67" t="e">
        <f t="shared" si="15"/>
        <v>#DIV/0!</v>
      </c>
      <c r="AE30" s="67">
        <f t="shared" si="16"/>
        <v>0</v>
      </c>
      <c r="AF30" s="67" t="e">
        <f t="shared" si="17"/>
        <v>#DIV/0!</v>
      </c>
      <c r="AG30" s="67" t="e">
        <f t="shared" si="18"/>
        <v>#DIV/0!</v>
      </c>
      <c r="AH30" s="66">
        <f>-PV('NG AC'!$B$1,MFMT!H30,MFMT!K30)*MFMT!B30</f>
        <v>0</v>
      </c>
      <c r="AI30" s="67" t="e">
        <f t="shared" si="19"/>
        <v>#DIV/0!</v>
      </c>
      <c r="AJ30" s="67" t="e">
        <f t="shared" si="20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1"/>
        <v>#DIV/0!</v>
      </c>
      <c r="AN30" s="67" t="e">
        <f t="shared" si="21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/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AC'!$E$4:$I$43,4)*MFMT!G31,IF(D31="Winter",VLOOKUP(MFMT!H31,'NG AC'!$E$3:$I$43,5)*MFMT!G31,IF(D31="NA",0,0)))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AC'!$B$1,MFMT!H31,MFMT!K31)*-1)+MFMT!J31)/MFMT!E31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 t="e">
        <f t="shared" si="13"/>
        <v>#DIV/0!</v>
      </c>
      <c r="AC31" s="67" t="e">
        <f t="shared" si="14"/>
        <v>#DIV/0!</v>
      </c>
      <c r="AD31" s="67" t="e">
        <f t="shared" si="15"/>
        <v>#DIV/0!</v>
      </c>
      <c r="AE31" s="67">
        <f t="shared" si="16"/>
        <v>0</v>
      </c>
      <c r="AF31" s="67" t="e">
        <f t="shared" si="17"/>
        <v>#DIV/0!</v>
      </c>
      <c r="AG31" s="67" t="e">
        <f t="shared" si="18"/>
        <v>#DIV/0!</v>
      </c>
      <c r="AH31" s="66">
        <f>-PV('NG AC'!$B$1,MFMT!H31,MFMT!K31)*MFMT!B31</f>
        <v>0</v>
      </c>
      <c r="AI31" s="67" t="e">
        <f t="shared" si="19"/>
        <v>#DIV/0!</v>
      </c>
      <c r="AJ31" s="67" t="e">
        <f t="shared" si="20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1"/>
        <v>#DIV/0!</v>
      </c>
      <c r="AN31" s="67" t="e">
        <f t="shared" si="21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/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AC'!$E$4:$I$43,4)*MFMT!G32,IF(D32="Winter",VLOOKUP(MFMT!H32,'NG AC'!$E$3:$I$43,5)*MFMT!G32,IF(D32="NA",0,0)))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AC'!$B$1,MFMT!H32,MFMT!K32)*-1)+MFMT!J32)/MFMT!E32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 t="e">
        <f t="shared" si="13"/>
        <v>#DIV/0!</v>
      </c>
      <c r="AC32" s="67" t="e">
        <f t="shared" si="14"/>
        <v>#DIV/0!</v>
      </c>
      <c r="AD32" s="67" t="e">
        <f t="shared" si="15"/>
        <v>#DIV/0!</v>
      </c>
      <c r="AE32" s="67">
        <f t="shared" si="16"/>
        <v>0</v>
      </c>
      <c r="AF32" s="67" t="e">
        <f t="shared" si="17"/>
        <v>#DIV/0!</v>
      </c>
      <c r="AG32" s="67" t="e">
        <f t="shared" si="18"/>
        <v>#DIV/0!</v>
      </c>
      <c r="AH32" s="66">
        <f>-PV('NG AC'!$B$1,MFMT!H32,MFMT!K32)*MFMT!B32</f>
        <v>0</v>
      </c>
      <c r="AI32" s="67" t="e">
        <f t="shared" si="19"/>
        <v>#DIV/0!</v>
      </c>
      <c r="AJ32" s="67" t="e">
        <f t="shared" si="20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1"/>
        <v>#DIV/0!</v>
      </c>
      <c r="AN32" s="67" t="e">
        <f t="shared" si="21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/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AC'!$E$4:$I$43,4)*MFMT!G33,IF(D33="Winter",VLOOKUP(MFMT!H33,'NG AC'!$E$3:$I$43,5)*MFMT!G33,IF(D33="NA",0,0)))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AC'!$B$1,MFMT!H33,MFMT!K33)*-1)+MFMT!J33)/MFMT!E33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 t="e">
        <f t="shared" si="13"/>
        <v>#DIV/0!</v>
      </c>
      <c r="AC33" s="67" t="e">
        <f t="shared" si="14"/>
        <v>#DIV/0!</v>
      </c>
      <c r="AD33" s="67" t="e">
        <f t="shared" si="15"/>
        <v>#DIV/0!</v>
      </c>
      <c r="AE33" s="67">
        <f t="shared" si="16"/>
        <v>0</v>
      </c>
      <c r="AF33" s="67" t="e">
        <f t="shared" si="17"/>
        <v>#DIV/0!</v>
      </c>
      <c r="AG33" s="67" t="e">
        <f t="shared" si="18"/>
        <v>#DIV/0!</v>
      </c>
      <c r="AH33" s="66">
        <f>-PV('NG AC'!$B$1,MFMT!H33,MFMT!K33)*MFMT!B33</f>
        <v>0</v>
      </c>
      <c r="AI33" s="67" t="e">
        <f t="shared" si="19"/>
        <v>#DIV/0!</v>
      </c>
      <c r="AJ33" s="67" t="e">
        <f t="shared" si="20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1"/>
        <v>#DIV/0!</v>
      </c>
      <c r="AN33" s="67" t="e">
        <f t="shared" si="21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/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AC'!$E$4:$I$43,4)*MFMT!G34,IF(D34="Winter",VLOOKUP(MFMT!H34,'NG AC'!$E$3:$I$43,5)*MFMT!G34,IF(D34="NA",0,0)))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AC'!$B$1,MFMT!H34,MFMT!K34)*-1)+MFMT!J34)/MFMT!E34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 t="e">
        <f t="shared" si="13"/>
        <v>#DIV/0!</v>
      </c>
      <c r="AC34" s="67" t="e">
        <f t="shared" si="14"/>
        <v>#DIV/0!</v>
      </c>
      <c r="AD34" s="67" t="e">
        <f t="shared" si="15"/>
        <v>#DIV/0!</v>
      </c>
      <c r="AE34" s="67">
        <f t="shared" si="16"/>
        <v>0</v>
      </c>
      <c r="AF34" s="67" t="e">
        <f t="shared" si="17"/>
        <v>#DIV/0!</v>
      </c>
      <c r="AG34" s="67" t="e">
        <f t="shared" si="18"/>
        <v>#DIV/0!</v>
      </c>
      <c r="AH34" s="66">
        <f>-PV('NG AC'!$B$1,MFMT!H34,MFMT!K34)*MFMT!B34</f>
        <v>0</v>
      </c>
      <c r="AI34" s="67" t="e">
        <f t="shared" si="19"/>
        <v>#DIV/0!</v>
      </c>
      <c r="AJ34" s="67" t="e">
        <f t="shared" si="20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1"/>
        <v>#DIV/0!</v>
      </c>
      <c r="AN34" s="67" t="e">
        <f t="shared" si="21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/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AC'!$E$4:$I$43,4)*MFMT!G35,IF(D35="Winter",VLOOKUP(MFMT!H35,'NG AC'!$E$3:$I$43,5)*MFMT!G35,IF(D35="NA",0,0)))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AC'!$B$1,MFMT!H35,MFMT!K35)*-1)+MFMT!J35)/MFMT!E35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 t="e">
        <f t="shared" si="13"/>
        <v>#DIV/0!</v>
      </c>
      <c r="AC35" s="67" t="e">
        <f t="shared" si="14"/>
        <v>#DIV/0!</v>
      </c>
      <c r="AD35" s="67" t="e">
        <f t="shared" si="15"/>
        <v>#DIV/0!</v>
      </c>
      <c r="AE35" s="67">
        <f t="shared" si="16"/>
        <v>0</v>
      </c>
      <c r="AF35" s="67" t="e">
        <f t="shared" si="17"/>
        <v>#DIV/0!</v>
      </c>
      <c r="AG35" s="67" t="e">
        <f t="shared" si="18"/>
        <v>#DIV/0!</v>
      </c>
      <c r="AH35" s="66">
        <f>-PV('NG AC'!$B$1,MFMT!H35,MFMT!K35)*MFMT!B35</f>
        <v>0</v>
      </c>
      <c r="AI35" s="67" t="e">
        <f t="shared" si="19"/>
        <v>#DIV/0!</v>
      </c>
      <c r="AJ35" s="67" t="e">
        <f t="shared" si="20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1"/>
        <v>#DIV/0!</v>
      </c>
      <c r="AN35" s="67" t="e">
        <f t="shared" si="21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/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AC'!$E$4:$I$43,4)*MFMT!G36,IF(D36="Winter",VLOOKUP(MFMT!H36,'NG AC'!$E$3:$I$43,5)*MFMT!G36,IF(D36="NA",0,0)))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AC'!$B$1,MFMT!H36,MFMT!K36)*-1)+MFMT!J36)/MFMT!E36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 t="e">
        <f t="shared" si="13"/>
        <v>#DIV/0!</v>
      </c>
      <c r="AC36" s="67" t="e">
        <f t="shared" si="14"/>
        <v>#DIV/0!</v>
      </c>
      <c r="AD36" s="67" t="e">
        <f t="shared" si="15"/>
        <v>#DIV/0!</v>
      </c>
      <c r="AE36" s="67">
        <f t="shared" si="16"/>
        <v>0</v>
      </c>
      <c r="AF36" s="67" t="e">
        <f t="shared" si="17"/>
        <v>#DIV/0!</v>
      </c>
      <c r="AG36" s="67" t="e">
        <f t="shared" si="18"/>
        <v>#DIV/0!</v>
      </c>
      <c r="AH36" s="66">
        <f>-PV('NG AC'!$B$1,MFMT!H36,MFMT!K36)*MFMT!B36</f>
        <v>0</v>
      </c>
      <c r="AI36" s="67" t="e">
        <f t="shared" si="19"/>
        <v>#DIV/0!</v>
      </c>
      <c r="AJ36" s="67" t="e">
        <f t="shared" si="20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1"/>
        <v>#DIV/0!</v>
      </c>
      <c r="AN36" s="67" t="e">
        <f t="shared" si="21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/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AC'!$E$4:$I$43,4)*MFMT!G37,IF(D37="Winter",VLOOKUP(MFMT!H37,'NG AC'!$E$3:$I$43,5)*MFMT!G37,IF(D37="NA",0,0)))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AC'!$B$1,MFMT!H37,MFMT!K37)*-1)+MFMT!J37)/MFMT!E37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 t="e">
        <f t="shared" si="13"/>
        <v>#DIV/0!</v>
      </c>
      <c r="AC37" s="67" t="e">
        <f t="shared" si="14"/>
        <v>#DIV/0!</v>
      </c>
      <c r="AD37" s="67" t="e">
        <f t="shared" si="15"/>
        <v>#DIV/0!</v>
      </c>
      <c r="AE37" s="67">
        <f t="shared" si="16"/>
        <v>0</v>
      </c>
      <c r="AF37" s="67" t="e">
        <f t="shared" si="17"/>
        <v>#DIV/0!</v>
      </c>
      <c r="AG37" s="67" t="e">
        <f t="shared" si="18"/>
        <v>#DIV/0!</v>
      </c>
      <c r="AH37" s="66">
        <f>-PV('NG AC'!$B$1,MFMT!H37,MFMT!K37)*MFMT!B37</f>
        <v>0</v>
      </c>
      <c r="AI37" s="67" t="e">
        <f t="shared" si="19"/>
        <v>#DIV/0!</v>
      </c>
      <c r="AJ37" s="67" t="e">
        <f t="shared" si="20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1"/>
        <v>#DIV/0!</v>
      </c>
      <c r="AN37" s="67" t="e">
        <f t="shared" si="21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/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AC'!$E$4:$I$43,4)*MFMT!G38,IF(D38="Winter",VLOOKUP(MFMT!H38,'NG AC'!$E$3:$I$43,5)*MFMT!G38,IF(D38="NA",0,0)))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AC'!$B$1,MFMT!H38,MFMT!K38)*-1)+MFMT!J38)/MFMT!E38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 t="e">
        <f t="shared" si="13"/>
        <v>#DIV/0!</v>
      </c>
      <c r="AC38" s="67" t="e">
        <f t="shared" si="14"/>
        <v>#DIV/0!</v>
      </c>
      <c r="AD38" s="67" t="e">
        <f t="shared" si="15"/>
        <v>#DIV/0!</v>
      </c>
      <c r="AE38" s="67">
        <f t="shared" si="16"/>
        <v>0</v>
      </c>
      <c r="AF38" s="67" t="e">
        <f t="shared" si="17"/>
        <v>#DIV/0!</v>
      </c>
      <c r="AG38" s="67" t="e">
        <f t="shared" si="18"/>
        <v>#DIV/0!</v>
      </c>
      <c r="AH38" s="66">
        <f>-PV('NG AC'!$B$1,MFMT!H38,MFMT!K38)*MFMT!B38</f>
        <v>0</v>
      </c>
      <c r="AI38" s="67" t="e">
        <f t="shared" si="19"/>
        <v>#DIV/0!</v>
      </c>
      <c r="AJ38" s="67" t="e">
        <f t="shared" si="20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1"/>
        <v>#DIV/0!</v>
      </c>
      <c r="AN38" s="67" t="e">
        <f t="shared" si="21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/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AC'!$E$4:$I$43,4)*MFMT!G39,IF(D39="Winter",VLOOKUP(MFMT!H39,'NG AC'!$E$3:$I$43,5)*MFMT!G39,IF(D39="NA",0,0)))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AC'!$B$1,MFMT!H39,MFMT!K39)*-1)+MFMT!J39)/MFMT!E39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 t="e">
        <f t="shared" si="13"/>
        <v>#DIV/0!</v>
      </c>
      <c r="AC39" s="67" t="e">
        <f t="shared" si="14"/>
        <v>#DIV/0!</v>
      </c>
      <c r="AD39" s="67" t="e">
        <f t="shared" si="15"/>
        <v>#DIV/0!</v>
      </c>
      <c r="AE39" s="67">
        <f t="shared" si="16"/>
        <v>0</v>
      </c>
      <c r="AF39" s="67" t="e">
        <f t="shared" si="17"/>
        <v>#DIV/0!</v>
      </c>
      <c r="AG39" s="67" t="e">
        <f t="shared" si="18"/>
        <v>#DIV/0!</v>
      </c>
      <c r="AH39" s="66">
        <f>-PV('NG AC'!$B$1,MFMT!H39,MFMT!K39)*MFMT!B39</f>
        <v>0</v>
      </c>
      <c r="AI39" s="67" t="e">
        <f t="shared" si="19"/>
        <v>#DIV/0!</v>
      </c>
      <c r="AJ39" s="67" t="e">
        <f t="shared" si="20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1"/>
        <v>#DIV/0!</v>
      </c>
      <c r="AN39" s="67" t="e">
        <f t="shared" si="21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/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AC'!$E$4:$I$43,4)*MFMT!G40,IF(D40="Winter",VLOOKUP(MFMT!H40,'NG AC'!$E$3:$I$43,5)*MFMT!G40,IF(D40="NA",0,0)))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AC'!$B$1,MFMT!H40,MFMT!K40)*-1)+MFMT!J40)/MFMT!E40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 t="e">
        <f t="shared" si="13"/>
        <v>#DIV/0!</v>
      </c>
      <c r="AC40" s="67" t="e">
        <f t="shared" si="14"/>
        <v>#DIV/0!</v>
      </c>
      <c r="AD40" s="67" t="e">
        <f t="shared" si="15"/>
        <v>#DIV/0!</v>
      </c>
      <c r="AE40" s="67">
        <f t="shared" si="16"/>
        <v>0</v>
      </c>
      <c r="AF40" s="67" t="e">
        <f t="shared" si="17"/>
        <v>#DIV/0!</v>
      </c>
      <c r="AG40" s="67" t="e">
        <f t="shared" si="18"/>
        <v>#DIV/0!</v>
      </c>
      <c r="AH40" s="66">
        <f>-PV('NG AC'!$B$1,MFMT!H40,MFMT!K40)*MFMT!B40</f>
        <v>0</v>
      </c>
      <c r="AI40" s="67" t="e">
        <f t="shared" si="19"/>
        <v>#DIV/0!</v>
      </c>
      <c r="AJ40" s="67" t="e">
        <f t="shared" si="20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1"/>
        <v>#DIV/0!</v>
      </c>
      <c r="AN40" s="67" t="e">
        <f t="shared" si="21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/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AC'!$E$4:$I$43,4)*MFMT!G41,IF(D41="Winter",VLOOKUP(MFMT!H41,'NG AC'!$E$3:$I$43,5)*MFMT!G41,IF(D41="NA",0,0)))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AC'!$B$1,MFMT!H41,MFMT!K41)*-1)+MFMT!J41)/MFMT!E41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 t="e">
        <f t="shared" si="13"/>
        <v>#DIV/0!</v>
      </c>
      <c r="AC41" s="67" t="e">
        <f t="shared" si="14"/>
        <v>#DIV/0!</v>
      </c>
      <c r="AD41" s="67" t="e">
        <f t="shared" si="15"/>
        <v>#DIV/0!</v>
      </c>
      <c r="AE41" s="67">
        <f t="shared" si="16"/>
        <v>0</v>
      </c>
      <c r="AF41" s="67" t="e">
        <f t="shared" si="17"/>
        <v>#DIV/0!</v>
      </c>
      <c r="AG41" s="67" t="e">
        <f t="shared" si="18"/>
        <v>#DIV/0!</v>
      </c>
      <c r="AH41" s="66">
        <f>-PV('NG AC'!$B$1,MFMT!H41,MFMT!K41)*MFMT!B41</f>
        <v>0</v>
      </c>
      <c r="AI41" s="67" t="e">
        <f t="shared" si="19"/>
        <v>#DIV/0!</v>
      </c>
      <c r="AJ41" s="67" t="e">
        <f t="shared" si="20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1"/>
        <v>#DIV/0!</v>
      </c>
      <c r="AN41" s="67" t="e">
        <f t="shared" si="21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/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AC'!$E$4:$I$43,4)*MFMT!G42,IF(D42="Winter",VLOOKUP(MFMT!H42,'NG AC'!$E$3:$I$43,5)*MFMT!G42,IF(D42="NA",0,0)))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AC'!$B$1,MFMT!H42,MFMT!K42)*-1)+MFMT!J42)/MFMT!E42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 t="e">
        <f t="shared" si="13"/>
        <v>#DIV/0!</v>
      </c>
      <c r="AC42" s="67" t="e">
        <f t="shared" si="14"/>
        <v>#DIV/0!</v>
      </c>
      <c r="AD42" s="67" t="e">
        <f t="shared" si="15"/>
        <v>#DIV/0!</v>
      </c>
      <c r="AE42" s="67">
        <f t="shared" si="16"/>
        <v>0</v>
      </c>
      <c r="AF42" s="67" t="e">
        <f t="shared" si="17"/>
        <v>#DIV/0!</v>
      </c>
      <c r="AG42" s="67" t="e">
        <f t="shared" si="18"/>
        <v>#DIV/0!</v>
      </c>
      <c r="AH42" s="66">
        <f>-PV('NG AC'!$B$1,MFMT!H42,MFMT!K42)*MFMT!B42</f>
        <v>0</v>
      </c>
      <c r="AI42" s="67" t="e">
        <f t="shared" si="19"/>
        <v>#DIV/0!</v>
      </c>
      <c r="AJ42" s="67" t="e">
        <f t="shared" si="20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1"/>
        <v>#DIV/0!</v>
      </c>
      <c r="AN42" s="67" t="e">
        <f t="shared" si="21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/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AC'!$E$4:$I$43,4)*MFMT!G43,IF(D43="Winter",VLOOKUP(MFMT!H43,'NG AC'!$E$3:$I$43,5)*MFMT!G43,IF(D43="NA",0,0)))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AC'!$B$1,MFMT!H43,MFMT!K43)*-1)+MFMT!J43)/MFMT!E43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 t="e">
        <f t="shared" si="13"/>
        <v>#DIV/0!</v>
      </c>
      <c r="AC43" s="67" t="e">
        <f t="shared" si="14"/>
        <v>#DIV/0!</v>
      </c>
      <c r="AD43" s="67" t="e">
        <f t="shared" si="15"/>
        <v>#DIV/0!</v>
      </c>
      <c r="AE43" s="67">
        <f t="shared" si="16"/>
        <v>0</v>
      </c>
      <c r="AF43" s="67" t="e">
        <f t="shared" si="17"/>
        <v>#DIV/0!</v>
      </c>
      <c r="AG43" s="67" t="e">
        <f t="shared" si="18"/>
        <v>#DIV/0!</v>
      </c>
      <c r="AH43" s="66">
        <f>-PV('NG AC'!$B$1,MFMT!H43,MFMT!K43)*MFMT!B43</f>
        <v>0</v>
      </c>
      <c r="AI43" s="67" t="e">
        <f t="shared" si="19"/>
        <v>#DIV/0!</v>
      </c>
      <c r="AJ43" s="67" t="e">
        <f t="shared" si="20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1"/>
        <v>#DIV/0!</v>
      </c>
      <c r="AN43" s="67" t="e">
        <f t="shared" si="21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/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AC'!$E$4:$I$43,4)*MFMT!G44,IF(D44="Winter",VLOOKUP(MFMT!H44,'NG AC'!$E$3:$I$43,5)*MFMT!G44,IF(D44="NA",0,0)))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AC'!$B$1,MFMT!H44,MFMT!K44)*-1)+MFMT!J44)/MFMT!E44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 t="e">
        <f t="shared" si="13"/>
        <v>#DIV/0!</v>
      </c>
      <c r="AC44" s="67" t="e">
        <f t="shared" si="14"/>
        <v>#DIV/0!</v>
      </c>
      <c r="AD44" s="67" t="e">
        <f t="shared" si="15"/>
        <v>#DIV/0!</v>
      </c>
      <c r="AE44" s="67">
        <f t="shared" si="16"/>
        <v>0</v>
      </c>
      <c r="AF44" s="67" t="e">
        <f t="shared" si="17"/>
        <v>#DIV/0!</v>
      </c>
      <c r="AG44" s="67" t="e">
        <f t="shared" si="18"/>
        <v>#DIV/0!</v>
      </c>
      <c r="AH44" s="66">
        <f>-PV('NG AC'!$B$1,MFMT!H44,MFMT!K44)*MFMT!B44</f>
        <v>0</v>
      </c>
      <c r="AI44" s="67" t="e">
        <f t="shared" si="19"/>
        <v>#DIV/0!</v>
      </c>
      <c r="AJ44" s="67" t="e">
        <f t="shared" si="20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1"/>
        <v>#DIV/0!</v>
      </c>
      <c r="AN44" s="67" t="e">
        <f t="shared" si="21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/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AC'!$E$4:$I$43,4)*MFMT!G45,IF(D45="Winter",VLOOKUP(MFMT!H45,'NG AC'!$E$3:$I$43,5)*MFMT!G45,IF(D45="NA",0,0)))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AC'!$B$1,MFMT!H45,MFMT!K45)*-1)+MFMT!J45)/MFMT!E45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 t="e">
        <f t="shared" si="13"/>
        <v>#DIV/0!</v>
      </c>
      <c r="AC45" s="67" t="e">
        <f t="shared" si="14"/>
        <v>#DIV/0!</v>
      </c>
      <c r="AD45" s="67" t="e">
        <f t="shared" si="15"/>
        <v>#DIV/0!</v>
      </c>
      <c r="AE45" s="67">
        <f t="shared" si="16"/>
        <v>0</v>
      </c>
      <c r="AF45" s="67" t="e">
        <f t="shared" si="17"/>
        <v>#DIV/0!</v>
      </c>
      <c r="AG45" s="67" t="e">
        <f t="shared" si="18"/>
        <v>#DIV/0!</v>
      </c>
      <c r="AH45" s="66">
        <f>-PV('NG AC'!$B$1,MFMT!H45,MFMT!K45)*MFMT!B45</f>
        <v>0</v>
      </c>
      <c r="AI45" s="67" t="e">
        <f t="shared" si="19"/>
        <v>#DIV/0!</v>
      </c>
      <c r="AJ45" s="67" t="e">
        <f t="shared" si="20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1"/>
        <v>#DIV/0!</v>
      </c>
      <c r="AN45" s="67" t="e">
        <f t="shared" si="21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/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AC'!$E$4:$I$43,4)*MFMT!G46,IF(D46="Winter",VLOOKUP(MFMT!H46,'NG AC'!$E$3:$I$43,5)*MFMT!G46,IF(D46="NA",0,0)))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AC'!$B$1,MFMT!H46,MFMT!K46)*-1)+MFMT!J46)/MFMT!E46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 t="e">
        <f t="shared" si="13"/>
        <v>#DIV/0!</v>
      </c>
      <c r="AC46" s="67" t="e">
        <f t="shared" si="14"/>
        <v>#DIV/0!</v>
      </c>
      <c r="AD46" s="67" t="e">
        <f t="shared" si="15"/>
        <v>#DIV/0!</v>
      </c>
      <c r="AE46" s="67">
        <f t="shared" si="16"/>
        <v>0</v>
      </c>
      <c r="AF46" s="67" t="e">
        <f t="shared" si="17"/>
        <v>#DIV/0!</v>
      </c>
      <c r="AG46" s="67" t="e">
        <f t="shared" si="18"/>
        <v>#DIV/0!</v>
      </c>
      <c r="AH46" s="66">
        <f>-PV('NG AC'!$B$1,MFMT!H46,MFMT!K46)*MFMT!B46</f>
        <v>0</v>
      </c>
      <c r="AI46" s="67" t="e">
        <f t="shared" si="19"/>
        <v>#DIV/0!</v>
      </c>
      <c r="AJ46" s="67" t="e">
        <f t="shared" si="20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1"/>
        <v>#DIV/0!</v>
      </c>
      <c r="AN46" s="67" t="e">
        <f t="shared" si="21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/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AC'!$E$4:$I$43,4)*MFMT!G47,IF(D47="Winter",VLOOKUP(MFMT!H47,'NG AC'!$E$3:$I$43,5)*MFMT!G47,IF(D47="NA",0,0)))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AC'!$B$1,MFMT!H47,MFMT!K47)*-1)+MFMT!J47)/MFMT!E47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 t="e">
        <f t="shared" si="13"/>
        <v>#DIV/0!</v>
      </c>
      <c r="AC47" s="67" t="e">
        <f t="shared" si="14"/>
        <v>#DIV/0!</v>
      </c>
      <c r="AD47" s="67" t="e">
        <f t="shared" si="15"/>
        <v>#DIV/0!</v>
      </c>
      <c r="AE47" s="67">
        <f t="shared" si="16"/>
        <v>0</v>
      </c>
      <c r="AF47" s="67" t="e">
        <f t="shared" si="17"/>
        <v>#DIV/0!</v>
      </c>
      <c r="AG47" s="67" t="e">
        <f t="shared" si="18"/>
        <v>#DIV/0!</v>
      </c>
      <c r="AH47" s="66">
        <f>-PV('NG AC'!$B$1,MFMT!H47,MFMT!K47)*MFMT!B47</f>
        <v>0</v>
      </c>
      <c r="AI47" s="67" t="e">
        <f t="shared" si="19"/>
        <v>#DIV/0!</v>
      </c>
      <c r="AJ47" s="67" t="e">
        <f t="shared" si="20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1"/>
        <v>#DIV/0!</v>
      </c>
      <c r="AN47" s="67" t="e">
        <f t="shared" si="21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/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AC'!$E$4:$I$43,4)*MFMT!G48,IF(D48="Winter",VLOOKUP(MFMT!H48,'NG AC'!$E$3:$I$43,5)*MFMT!G48,IF(D48="NA",0,0)))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AC'!$B$1,MFMT!H48,MFMT!K48)*-1)+MFMT!J48)/MFMT!E48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 t="e">
        <f t="shared" si="13"/>
        <v>#DIV/0!</v>
      </c>
      <c r="AC48" s="67" t="e">
        <f t="shared" si="14"/>
        <v>#DIV/0!</v>
      </c>
      <c r="AD48" s="67" t="e">
        <f t="shared" si="15"/>
        <v>#DIV/0!</v>
      </c>
      <c r="AE48" s="67">
        <f t="shared" si="16"/>
        <v>0</v>
      </c>
      <c r="AF48" s="67" t="e">
        <f t="shared" si="17"/>
        <v>#DIV/0!</v>
      </c>
      <c r="AG48" s="67" t="e">
        <f t="shared" si="18"/>
        <v>#DIV/0!</v>
      </c>
      <c r="AH48" s="66">
        <f>-PV('NG AC'!$B$1,MFMT!H48,MFMT!K48)*MFMT!B48</f>
        <v>0</v>
      </c>
      <c r="AI48" s="67" t="e">
        <f t="shared" si="19"/>
        <v>#DIV/0!</v>
      </c>
      <c r="AJ48" s="67" t="e">
        <f t="shared" si="20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1"/>
        <v>#DIV/0!</v>
      </c>
      <c r="AN48" s="67" t="e">
        <f t="shared" si="21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/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AC'!$E$4:$I$43,4)*MFMT!G49,IF(D49="Winter",VLOOKUP(MFMT!H49,'NG AC'!$E$3:$I$43,5)*MFMT!G49,IF(D49="NA",0,0)))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AC'!$B$1,MFMT!H49,MFMT!K49)*-1)+MFMT!J49)/MFMT!E49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 t="e">
        <f t="shared" si="13"/>
        <v>#DIV/0!</v>
      </c>
      <c r="AC49" s="67" t="e">
        <f t="shared" si="14"/>
        <v>#DIV/0!</v>
      </c>
      <c r="AD49" s="67" t="e">
        <f t="shared" si="15"/>
        <v>#DIV/0!</v>
      </c>
      <c r="AE49" s="67">
        <f t="shared" si="16"/>
        <v>0</v>
      </c>
      <c r="AF49" s="67" t="e">
        <f t="shared" si="17"/>
        <v>#DIV/0!</v>
      </c>
      <c r="AG49" s="67" t="e">
        <f t="shared" si="18"/>
        <v>#DIV/0!</v>
      </c>
      <c r="AH49" s="66">
        <f>-PV('NG AC'!$B$1,MFMT!H49,MFMT!K49)*MFMT!B49</f>
        <v>0</v>
      </c>
      <c r="AI49" s="67" t="e">
        <f t="shared" si="19"/>
        <v>#DIV/0!</v>
      </c>
      <c r="AJ49" s="67" t="e">
        <f t="shared" si="20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1"/>
        <v>#DIV/0!</v>
      </c>
      <c r="AN49" s="67" t="e">
        <f t="shared" si="21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/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AC'!$E$4:$I$43,4)*MFMT!G50,IF(D50="Winter",VLOOKUP(MFMT!H50,'NG AC'!$E$3:$I$43,5)*MFMT!G50,IF(D50="NA",0,0)))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AC'!$B$1,MFMT!H50,MFMT!K50)*-1)+MFMT!J50)/MFMT!E50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 t="e">
        <f t="shared" si="13"/>
        <v>#DIV/0!</v>
      </c>
      <c r="AC50" s="67" t="e">
        <f t="shared" si="14"/>
        <v>#DIV/0!</v>
      </c>
      <c r="AD50" s="67" t="e">
        <f t="shared" si="15"/>
        <v>#DIV/0!</v>
      </c>
      <c r="AE50" s="67">
        <f t="shared" si="16"/>
        <v>0</v>
      </c>
      <c r="AF50" s="67" t="e">
        <f t="shared" si="17"/>
        <v>#DIV/0!</v>
      </c>
      <c r="AG50" s="67" t="e">
        <f t="shared" si="18"/>
        <v>#DIV/0!</v>
      </c>
      <c r="AH50" s="66">
        <f>-PV('NG AC'!$B$1,MFMT!H50,MFMT!K50)*MFMT!B50</f>
        <v>0</v>
      </c>
      <c r="AI50" s="67" t="e">
        <f t="shared" si="19"/>
        <v>#DIV/0!</v>
      </c>
      <c r="AJ50" s="67" t="e">
        <f t="shared" si="20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1"/>
        <v>#DIV/0!</v>
      </c>
      <c r="AN50" s="67" t="e">
        <f t="shared" si="21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/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AC'!$E$4:$I$43,4)*MFMT!G51,IF(D51="Winter",VLOOKUP(MFMT!H51,'NG AC'!$E$3:$I$43,5)*MFMT!G51,IF(D51="NA",0,0)))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AC'!$B$1,MFMT!H51,MFMT!K51)*-1)+MFMT!J51)/MFMT!E51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 t="e">
        <f t="shared" si="13"/>
        <v>#DIV/0!</v>
      </c>
      <c r="AC51" s="67" t="e">
        <f t="shared" si="14"/>
        <v>#DIV/0!</v>
      </c>
      <c r="AD51" s="67" t="e">
        <f t="shared" si="15"/>
        <v>#DIV/0!</v>
      </c>
      <c r="AE51" s="67">
        <f t="shared" si="16"/>
        <v>0</v>
      </c>
      <c r="AF51" s="67" t="e">
        <f t="shared" si="17"/>
        <v>#DIV/0!</v>
      </c>
      <c r="AG51" s="67" t="e">
        <f t="shared" si="18"/>
        <v>#DIV/0!</v>
      </c>
      <c r="AH51" s="66">
        <f>-PV('NG AC'!$B$1,MFMT!H51,MFMT!K51)*MFMT!B51</f>
        <v>0</v>
      </c>
      <c r="AI51" s="67" t="e">
        <f t="shared" si="19"/>
        <v>#DIV/0!</v>
      </c>
      <c r="AJ51" s="67" t="e">
        <f t="shared" si="20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1"/>
        <v>#DIV/0!</v>
      </c>
      <c r="AN51" s="67" t="e">
        <f t="shared" si="21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/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AC'!$E$4:$I$43,4)*MFMT!G52,IF(D52="Winter",VLOOKUP(MFMT!H52,'NG AC'!$E$3:$I$43,5)*MFMT!G52,IF(D52="NA",0,0)))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AC'!$B$1,MFMT!H52,MFMT!K52)*-1)+MFMT!J52)/MFMT!E52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 t="e">
        <f t="shared" si="13"/>
        <v>#DIV/0!</v>
      </c>
      <c r="AC52" s="67" t="e">
        <f t="shared" si="14"/>
        <v>#DIV/0!</v>
      </c>
      <c r="AD52" s="67" t="e">
        <f t="shared" si="15"/>
        <v>#DIV/0!</v>
      </c>
      <c r="AE52" s="67">
        <f t="shared" si="16"/>
        <v>0</v>
      </c>
      <c r="AF52" s="67" t="e">
        <f t="shared" si="17"/>
        <v>#DIV/0!</v>
      </c>
      <c r="AG52" s="67" t="e">
        <f t="shared" si="18"/>
        <v>#DIV/0!</v>
      </c>
      <c r="AH52" s="66">
        <f>-PV('NG AC'!$B$1,MFMT!H52,MFMT!K52)*MFMT!B52</f>
        <v>0</v>
      </c>
      <c r="AI52" s="67" t="e">
        <f t="shared" si="19"/>
        <v>#DIV/0!</v>
      </c>
      <c r="AJ52" s="67" t="e">
        <f t="shared" si="20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1"/>
        <v>#DIV/0!</v>
      </c>
      <c r="AN52" s="67" t="e">
        <f t="shared" si="21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/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AC'!$E$4:$I$43,4)*MFMT!G53,IF(D53="Winter",VLOOKUP(MFMT!H53,'NG AC'!$E$3:$I$43,5)*MFMT!G53,IF(D53="NA",0,0)))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AC'!$B$1,MFMT!H53,MFMT!K53)*-1)+MFMT!J53)/MFMT!E53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 t="e">
        <f t="shared" si="13"/>
        <v>#DIV/0!</v>
      </c>
      <c r="AC53" s="67" t="e">
        <f t="shared" si="14"/>
        <v>#DIV/0!</v>
      </c>
      <c r="AD53" s="67" t="e">
        <f t="shared" si="15"/>
        <v>#DIV/0!</v>
      </c>
      <c r="AE53" s="67">
        <f t="shared" si="16"/>
        <v>0</v>
      </c>
      <c r="AF53" s="67" t="e">
        <f t="shared" si="17"/>
        <v>#DIV/0!</v>
      </c>
      <c r="AG53" s="67" t="e">
        <f t="shared" si="18"/>
        <v>#DIV/0!</v>
      </c>
      <c r="AH53" s="66">
        <f>-PV('NG AC'!$B$1,MFMT!H53,MFMT!K53)*MFMT!B53</f>
        <v>0</v>
      </c>
      <c r="AI53" s="67" t="e">
        <f t="shared" si="19"/>
        <v>#DIV/0!</v>
      </c>
      <c r="AJ53" s="67" t="e">
        <f t="shared" si="20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1"/>
        <v>#DIV/0!</v>
      </c>
      <c r="AN53" s="67" t="e">
        <f t="shared" si="21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/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AC'!$E$4:$I$43,4)*MFMT!G54,IF(D54="Winter",VLOOKUP(MFMT!H54,'NG AC'!$E$3:$I$43,5)*MFMT!G54,IF(D54="NA",0,0)))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AC'!$B$1,MFMT!H54,MFMT!K54)*-1)+MFMT!J54)/MFMT!E54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 t="e">
        <f t="shared" si="13"/>
        <v>#DIV/0!</v>
      </c>
      <c r="AC54" s="67" t="e">
        <f t="shared" si="14"/>
        <v>#DIV/0!</v>
      </c>
      <c r="AD54" s="67" t="e">
        <f t="shared" si="15"/>
        <v>#DIV/0!</v>
      </c>
      <c r="AE54" s="67">
        <f t="shared" si="16"/>
        <v>0</v>
      </c>
      <c r="AF54" s="67" t="e">
        <f t="shared" si="17"/>
        <v>#DIV/0!</v>
      </c>
      <c r="AG54" s="67" t="e">
        <f t="shared" si="18"/>
        <v>#DIV/0!</v>
      </c>
      <c r="AH54" s="66">
        <f>-PV('NG AC'!$B$1,MFMT!H54,MFMT!K54)*MFMT!B54</f>
        <v>0</v>
      </c>
      <c r="AI54" s="67" t="e">
        <f t="shared" si="19"/>
        <v>#DIV/0!</v>
      </c>
      <c r="AJ54" s="67" t="e">
        <f t="shared" si="20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1"/>
        <v>#DIV/0!</v>
      </c>
      <c r="AN54" s="67" t="e">
        <f t="shared" si="21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/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AC'!$E$4:$I$43,4)*MFMT!G55,IF(D55="Winter",VLOOKUP(MFMT!H55,'NG AC'!$E$3:$I$43,5)*MFMT!G55,IF(D55="NA",0,0)))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AC'!$B$1,MFMT!H55,MFMT!K55)*-1)+MFMT!J55)/MFMT!E55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 t="e">
        <f t="shared" si="13"/>
        <v>#DIV/0!</v>
      </c>
      <c r="AC55" s="67" t="e">
        <f t="shared" si="14"/>
        <v>#DIV/0!</v>
      </c>
      <c r="AD55" s="67" t="e">
        <f t="shared" si="15"/>
        <v>#DIV/0!</v>
      </c>
      <c r="AE55" s="67">
        <f t="shared" si="16"/>
        <v>0</v>
      </c>
      <c r="AF55" s="67" t="e">
        <f t="shared" si="17"/>
        <v>#DIV/0!</v>
      </c>
      <c r="AG55" s="67" t="e">
        <f t="shared" si="18"/>
        <v>#DIV/0!</v>
      </c>
      <c r="AH55" s="66">
        <f>-PV('NG AC'!$B$1,MFMT!H55,MFMT!K55)*MFMT!B55</f>
        <v>0</v>
      </c>
      <c r="AI55" s="67" t="e">
        <f t="shared" si="19"/>
        <v>#DIV/0!</v>
      </c>
      <c r="AJ55" s="67" t="e">
        <f t="shared" si="20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1"/>
        <v>#DIV/0!</v>
      </c>
      <c r="AN55" s="67" t="e">
        <f t="shared" si="21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/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AC'!$E$4:$I$43,4)*MFMT!G56,IF(D56="Winter",VLOOKUP(MFMT!H56,'NG AC'!$E$3:$I$43,5)*MFMT!G56,IF(D56="NA",0,0)))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AC'!$B$1,MFMT!H56,MFMT!K56)*-1)+MFMT!J56)/MFMT!E56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 t="e">
        <f t="shared" si="13"/>
        <v>#DIV/0!</v>
      </c>
      <c r="AC56" s="67" t="e">
        <f t="shared" si="14"/>
        <v>#DIV/0!</v>
      </c>
      <c r="AD56" s="67" t="e">
        <f t="shared" si="15"/>
        <v>#DIV/0!</v>
      </c>
      <c r="AE56" s="67">
        <f t="shared" si="16"/>
        <v>0</v>
      </c>
      <c r="AF56" s="67" t="e">
        <f t="shared" si="17"/>
        <v>#DIV/0!</v>
      </c>
      <c r="AG56" s="67" t="e">
        <f t="shared" si="18"/>
        <v>#DIV/0!</v>
      </c>
      <c r="AH56" s="66">
        <f>-PV('NG AC'!$B$1,MFMT!H56,MFMT!K56)*MFMT!B56</f>
        <v>0</v>
      </c>
      <c r="AI56" s="67" t="e">
        <f t="shared" si="19"/>
        <v>#DIV/0!</v>
      </c>
      <c r="AJ56" s="67" t="e">
        <f t="shared" si="20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1"/>
        <v>#DIV/0!</v>
      </c>
      <c r="AN56" s="67" t="e">
        <f t="shared" si="21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/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AC'!$E$4:$I$43,4)*MFMT!G57,IF(D57="Winter",VLOOKUP(MFMT!H57,'NG AC'!$E$3:$I$43,5)*MFMT!G57,IF(D57="NA",0,0)))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AC'!$B$1,MFMT!H57,MFMT!K57)*-1)+MFMT!J57)/MFMT!E57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 t="e">
        <f t="shared" si="13"/>
        <v>#DIV/0!</v>
      </c>
      <c r="AC57" s="67" t="e">
        <f t="shared" si="14"/>
        <v>#DIV/0!</v>
      </c>
      <c r="AD57" s="67" t="e">
        <f t="shared" si="15"/>
        <v>#DIV/0!</v>
      </c>
      <c r="AE57" s="67">
        <f t="shared" si="16"/>
        <v>0</v>
      </c>
      <c r="AF57" s="67" t="e">
        <f t="shared" si="17"/>
        <v>#DIV/0!</v>
      </c>
      <c r="AG57" s="67" t="e">
        <f t="shared" si="18"/>
        <v>#DIV/0!</v>
      </c>
      <c r="AH57" s="66">
        <f>-PV('NG AC'!$B$1,MFMT!H57,MFMT!K57)*MFMT!B57</f>
        <v>0</v>
      </c>
      <c r="AI57" s="67" t="e">
        <f t="shared" si="19"/>
        <v>#DIV/0!</v>
      </c>
      <c r="AJ57" s="67" t="e">
        <f t="shared" si="20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1"/>
        <v>#DIV/0!</v>
      </c>
      <c r="AN57" s="67" t="e">
        <f t="shared" si="21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/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AC'!$E$4:$I$43,4)*MFMT!G58,IF(D58="Winter",VLOOKUP(MFMT!H58,'NG AC'!$E$3:$I$43,5)*MFMT!G58,IF(D58="NA",0,0)))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AC'!$B$1,MFMT!H58,MFMT!K58)*-1)+MFMT!J58)/MFMT!E58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 t="e">
        <f t="shared" si="13"/>
        <v>#DIV/0!</v>
      </c>
      <c r="AC58" s="67" t="e">
        <f t="shared" si="14"/>
        <v>#DIV/0!</v>
      </c>
      <c r="AD58" s="67" t="e">
        <f t="shared" si="15"/>
        <v>#DIV/0!</v>
      </c>
      <c r="AE58" s="67">
        <f t="shared" si="16"/>
        <v>0</v>
      </c>
      <c r="AF58" s="67" t="e">
        <f t="shared" si="17"/>
        <v>#DIV/0!</v>
      </c>
      <c r="AG58" s="67" t="e">
        <f t="shared" si="18"/>
        <v>#DIV/0!</v>
      </c>
      <c r="AH58" s="66">
        <f>-PV('NG AC'!$B$1,MFMT!H58,MFMT!K58)*MFMT!B58</f>
        <v>0</v>
      </c>
      <c r="AI58" s="67" t="e">
        <f t="shared" si="19"/>
        <v>#DIV/0!</v>
      </c>
      <c r="AJ58" s="67" t="e">
        <f t="shared" si="20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1"/>
        <v>#DIV/0!</v>
      </c>
      <c r="AN58" s="67" t="e">
        <f t="shared" si="21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/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AC'!$E$4:$I$43,4)*MFMT!G59,IF(D59="Winter",VLOOKUP(MFMT!H59,'NG AC'!$E$3:$I$43,5)*MFMT!G59,IF(D59="NA",0,0)))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AC'!$B$1,MFMT!H59,MFMT!K59)*-1)+MFMT!J59)/MFMT!E59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 t="e">
        <f t="shared" si="13"/>
        <v>#DIV/0!</v>
      </c>
      <c r="AC59" s="67" t="e">
        <f t="shared" si="14"/>
        <v>#DIV/0!</v>
      </c>
      <c r="AD59" s="67" t="e">
        <f t="shared" si="15"/>
        <v>#DIV/0!</v>
      </c>
      <c r="AE59" s="67">
        <f t="shared" si="16"/>
        <v>0</v>
      </c>
      <c r="AF59" s="67" t="e">
        <f t="shared" si="17"/>
        <v>#DIV/0!</v>
      </c>
      <c r="AG59" s="67" t="e">
        <f t="shared" si="18"/>
        <v>#DIV/0!</v>
      </c>
      <c r="AH59" s="66">
        <f>-PV('NG AC'!$B$1,MFMT!H59,MFMT!K59)*MFMT!B59</f>
        <v>0</v>
      </c>
      <c r="AI59" s="67" t="e">
        <f t="shared" si="19"/>
        <v>#DIV/0!</v>
      </c>
      <c r="AJ59" s="67" t="e">
        <f t="shared" si="20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1"/>
        <v>#DIV/0!</v>
      </c>
      <c r="AN59" s="67" t="e">
        <f t="shared" si="21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/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AC'!$E$4:$I$43,4)*MFMT!G60,IF(D60="Winter",VLOOKUP(MFMT!H60,'NG AC'!$E$3:$I$43,5)*MFMT!G60,IF(D60="NA",0,0)))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AC'!$B$1,MFMT!H60,MFMT!K60)*-1)+MFMT!J60)/MFMT!E60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 t="e">
        <f t="shared" si="13"/>
        <v>#DIV/0!</v>
      </c>
      <c r="AC60" s="67" t="e">
        <f t="shared" si="14"/>
        <v>#DIV/0!</v>
      </c>
      <c r="AD60" s="67" t="e">
        <f t="shared" si="15"/>
        <v>#DIV/0!</v>
      </c>
      <c r="AE60" s="67">
        <f t="shared" si="16"/>
        <v>0</v>
      </c>
      <c r="AF60" s="67" t="e">
        <f t="shared" si="17"/>
        <v>#DIV/0!</v>
      </c>
      <c r="AG60" s="67" t="e">
        <f t="shared" si="18"/>
        <v>#DIV/0!</v>
      </c>
      <c r="AH60" s="66">
        <f>-PV('NG AC'!$B$1,MFMT!H60,MFMT!K60)*MFMT!B60</f>
        <v>0</v>
      </c>
      <c r="AI60" s="67" t="e">
        <f t="shared" si="19"/>
        <v>#DIV/0!</v>
      </c>
      <c r="AJ60" s="67" t="e">
        <f t="shared" si="20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1"/>
        <v>#DIV/0!</v>
      </c>
      <c r="AN60" s="67" t="e">
        <f t="shared" si="21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/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AC'!$E$4:$I$43,4)*MFMT!G61,IF(D61="Winter",VLOOKUP(MFMT!H61,'NG AC'!$E$3:$I$43,5)*MFMT!G61,IF(D61="NA",0,0)))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AC'!$B$1,MFMT!H61,MFMT!K61)*-1)+MFMT!J61)/MFMT!E61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 t="e">
        <f t="shared" si="13"/>
        <v>#DIV/0!</v>
      </c>
      <c r="AC61" s="67" t="e">
        <f t="shared" si="14"/>
        <v>#DIV/0!</v>
      </c>
      <c r="AD61" s="67" t="e">
        <f t="shared" si="15"/>
        <v>#DIV/0!</v>
      </c>
      <c r="AE61" s="67">
        <f t="shared" si="16"/>
        <v>0</v>
      </c>
      <c r="AF61" s="67" t="e">
        <f t="shared" si="17"/>
        <v>#DIV/0!</v>
      </c>
      <c r="AG61" s="67" t="e">
        <f t="shared" si="18"/>
        <v>#DIV/0!</v>
      </c>
      <c r="AH61" s="66">
        <f>-PV('NG AC'!$B$1,MFMT!H61,MFMT!K61)*MFMT!B61</f>
        <v>0</v>
      </c>
      <c r="AI61" s="67" t="e">
        <f t="shared" si="19"/>
        <v>#DIV/0!</v>
      </c>
      <c r="AJ61" s="67" t="e">
        <f t="shared" si="20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1"/>
        <v>#DIV/0!</v>
      </c>
      <c r="AN61" s="67" t="e">
        <f t="shared" si="21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/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AC'!$E$4:$I$43,4)*MFMT!G62,IF(D62="Winter",VLOOKUP(MFMT!H62,'NG AC'!$E$3:$I$43,5)*MFMT!G62,IF(D62="NA",0,0)))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AC'!$B$1,MFMT!H62,MFMT!K62)*-1)+MFMT!J62)/MFMT!E62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 t="e">
        <f t="shared" si="13"/>
        <v>#DIV/0!</v>
      </c>
      <c r="AC62" s="67" t="e">
        <f t="shared" si="14"/>
        <v>#DIV/0!</v>
      </c>
      <c r="AD62" s="67" t="e">
        <f t="shared" si="15"/>
        <v>#DIV/0!</v>
      </c>
      <c r="AE62" s="67">
        <f t="shared" si="16"/>
        <v>0</v>
      </c>
      <c r="AF62" s="67" t="e">
        <f t="shared" si="17"/>
        <v>#DIV/0!</v>
      </c>
      <c r="AG62" s="67" t="e">
        <f t="shared" si="18"/>
        <v>#DIV/0!</v>
      </c>
      <c r="AH62" s="66">
        <f>-PV('NG AC'!$B$1,MFMT!H62,MFMT!K62)*MFMT!B62</f>
        <v>0</v>
      </c>
      <c r="AI62" s="67" t="e">
        <f t="shared" si="19"/>
        <v>#DIV/0!</v>
      </c>
      <c r="AJ62" s="67" t="e">
        <f t="shared" si="20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1"/>
        <v>#DIV/0!</v>
      </c>
      <c r="AN62" s="67" t="e">
        <f t="shared" si="21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/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AC'!$E$4:$I$43,4)*MFMT!G63,IF(D63="Winter",VLOOKUP(MFMT!H63,'NG AC'!$E$3:$I$43,5)*MFMT!G63,IF(D63="NA",0,0)))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AC'!$B$1,MFMT!H63,MFMT!K63)*-1)+MFMT!J63)/MFMT!E63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 t="e">
        <f t="shared" si="13"/>
        <v>#DIV/0!</v>
      </c>
      <c r="AC63" s="67" t="e">
        <f t="shared" si="14"/>
        <v>#DIV/0!</v>
      </c>
      <c r="AD63" s="67" t="e">
        <f t="shared" si="15"/>
        <v>#DIV/0!</v>
      </c>
      <c r="AE63" s="67">
        <f t="shared" si="16"/>
        <v>0</v>
      </c>
      <c r="AF63" s="67" t="e">
        <f t="shared" si="17"/>
        <v>#DIV/0!</v>
      </c>
      <c r="AG63" s="67" t="e">
        <f t="shared" si="18"/>
        <v>#DIV/0!</v>
      </c>
      <c r="AH63" s="66">
        <f>-PV('NG AC'!$B$1,MFMT!H63,MFMT!K63)*MFMT!B63</f>
        <v>0</v>
      </c>
      <c r="AI63" s="67" t="e">
        <f t="shared" si="19"/>
        <v>#DIV/0!</v>
      </c>
      <c r="AJ63" s="67" t="e">
        <f t="shared" si="20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1"/>
        <v>#DIV/0!</v>
      </c>
      <c r="AN63" s="67" t="e">
        <f t="shared" si="21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/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AC'!$E$4:$I$43,4)*MFMT!G64,IF(D64="Winter",VLOOKUP(MFMT!H64,'NG AC'!$E$3:$I$43,5)*MFMT!G64,IF(D64="NA",0,0)))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AC'!$B$1,MFMT!H64,MFMT!K64)*-1)+MFMT!J64)/MFMT!E64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 t="e">
        <f t="shared" si="13"/>
        <v>#DIV/0!</v>
      </c>
      <c r="AC64" s="67" t="e">
        <f t="shared" si="14"/>
        <v>#DIV/0!</v>
      </c>
      <c r="AD64" s="67" t="e">
        <f t="shared" si="15"/>
        <v>#DIV/0!</v>
      </c>
      <c r="AE64" s="67">
        <f t="shared" si="16"/>
        <v>0</v>
      </c>
      <c r="AF64" s="67" t="e">
        <f t="shared" si="17"/>
        <v>#DIV/0!</v>
      </c>
      <c r="AG64" s="67" t="e">
        <f t="shared" si="18"/>
        <v>#DIV/0!</v>
      </c>
      <c r="AH64" s="66">
        <f>-PV('NG AC'!$B$1,MFMT!H64,MFMT!K64)*MFMT!B64</f>
        <v>0</v>
      </c>
      <c r="AI64" s="67" t="e">
        <f t="shared" si="19"/>
        <v>#DIV/0!</v>
      </c>
      <c r="AJ64" s="67" t="e">
        <f t="shared" si="20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1"/>
        <v>#DIV/0!</v>
      </c>
      <c r="AN64" s="67" t="e">
        <f t="shared" si="21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/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AC'!$E$4:$I$43,4)*MFMT!G65,IF(D65="Winter",VLOOKUP(MFMT!H65,'NG AC'!$E$3:$I$43,5)*MFMT!G65,IF(D65="NA",0,0)))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AC'!$B$1,MFMT!H65,MFMT!K65)*-1)+MFMT!J65)/MFMT!E65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 t="e">
        <f t="shared" si="13"/>
        <v>#DIV/0!</v>
      </c>
      <c r="AC65" s="67" t="e">
        <f t="shared" si="14"/>
        <v>#DIV/0!</v>
      </c>
      <c r="AD65" s="67" t="e">
        <f t="shared" si="15"/>
        <v>#DIV/0!</v>
      </c>
      <c r="AE65" s="67">
        <f t="shared" si="16"/>
        <v>0</v>
      </c>
      <c r="AF65" s="67" t="e">
        <f t="shared" si="17"/>
        <v>#DIV/0!</v>
      </c>
      <c r="AG65" s="67" t="e">
        <f t="shared" si="18"/>
        <v>#DIV/0!</v>
      </c>
      <c r="AH65" s="66">
        <f>-PV('NG AC'!$B$1,MFMT!H65,MFMT!K65)*MFMT!B65</f>
        <v>0</v>
      </c>
      <c r="AI65" s="67" t="e">
        <f t="shared" si="19"/>
        <v>#DIV/0!</v>
      </c>
      <c r="AJ65" s="67" t="e">
        <f t="shared" si="20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1"/>
        <v>#DIV/0!</v>
      </c>
      <c r="AN65" s="67" t="e">
        <f t="shared" si="21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/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AC'!$E$4:$I$43,4)*MFMT!G66,IF(D66="Winter",VLOOKUP(MFMT!H66,'NG AC'!$E$3:$I$43,5)*MFMT!G66,IF(D66="NA",0,0)))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AC'!$B$1,MFMT!H66,MFMT!K66)*-1)+MFMT!J66)/MFMT!E66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 t="e">
        <f t="shared" si="13"/>
        <v>#DIV/0!</v>
      </c>
      <c r="AC66" s="67" t="e">
        <f t="shared" si="14"/>
        <v>#DIV/0!</v>
      </c>
      <c r="AD66" s="67" t="e">
        <f t="shared" si="15"/>
        <v>#DIV/0!</v>
      </c>
      <c r="AE66" s="67">
        <f t="shared" si="16"/>
        <v>0</v>
      </c>
      <c r="AF66" s="67" t="e">
        <f t="shared" si="17"/>
        <v>#DIV/0!</v>
      </c>
      <c r="AG66" s="67" t="e">
        <f t="shared" si="18"/>
        <v>#DIV/0!</v>
      </c>
      <c r="AH66" s="66">
        <f>-PV('NG AC'!$B$1,MFMT!H66,MFMT!K66)*MFMT!B66</f>
        <v>0</v>
      </c>
      <c r="AI66" s="67" t="e">
        <f t="shared" si="19"/>
        <v>#DIV/0!</v>
      </c>
      <c r="AJ66" s="67" t="e">
        <f t="shared" si="20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1"/>
        <v>#DIV/0!</v>
      </c>
      <c r="AN66" s="67" t="e">
        <f t="shared" si="21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/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AC'!$E$4:$I$43,4)*MFMT!G67,IF(D67="Winter",VLOOKUP(MFMT!H67,'NG AC'!$E$3:$I$43,5)*MFMT!G67,IF(D67="NA",0,0)))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AC'!$B$1,MFMT!H67,MFMT!K67)*-1)+MFMT!J67)/MFMT!E67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 t="e">
        <f t="shared" si="13"/>
        <v>#DIV/0!</v>
      </c>
      <c r="AC67" s="67" t="e">
        <f t="shared" si="14"/>
        <v>#DIV/0!</v>
      </c>
      <c r="AD67" s="67" t="e">
        <f t="shared" si="15"/>
        <v>#DIV/0!</v>
      </c>
      <c r="AE67" s="67">
        <f t="shared" si="16"/>
        <v>0</v>
      </c>
      <c r="AF67" s="67" t="e">
        <f t="shared" si="17"/>
        <v>#DIV/0!</v>
      </c>
      <c r="AG67" s="67" t="e">
        <f t="shared" si="18"/>
        <v>#DIV/0!</v>
      </c>
      <c r="AH67" s="66">
        <f>-PV('NG AC'!$B$1,MFMT!H67,MFMT!K67)*MFMT!B67</f>
        <v>0</v>
      </c>
      <c r="AI67" s="67" t="e">
        <f t="shared" si="19"/>
        <v>#DIV/0!</v>
      </c>
      <c r="AJ67" s="67" t="e">
        <f t="shared" si="20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1"/>
        <v>#DIV/0!</v>
      </c>
      <c r="AN67" s="67" t="e">
        <f t="shared" si="21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/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AC'!$E$4:$I$43,4)*MFMT!G68,IF(D68="Winter",VLOOKUP(MFMT!H68,'NG AC'!$E$3:$I$43,5)*MFMT!G68,IF(D68="NA",0,0)))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AC'!$B$1,MFMT!H68,MFMT!K68)*-1)+MFMT!J68)/MFMT!E68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 t="e">
        <f t="shared" si="13"/>
        <v>#DIV/0!</v>
      </c>
      <c r="AC68" s="67" t="e">
        <f t="shared" si="14"/>
        <v>#DIV/0!</v>
      </c>
      <c r="AD68" s="67" t="e">
        <f t="shared" si="15"/>
        <v>#DIV/0!</v>
      </c>
      <c r="AE68" s="67">
        <f t="shared" si="16"/>
        <v>0</v>
      </c>
      <c r="AF68" s="67" t="e">
        <f t="shared" si="17"/>
        <v>#DIV/0!</v>
      </c>
      <c r="AG68" s="67" t="e">
        <f t="shared" si="18"/>
        <v>#DIV/0!</v>
      </c>
      <c r="AH68" s="66">
        <f>-PV('NG AC'!$B$1,MFMT!H68,MFMT!K68)*MFMT!B68</f>
        <v>0</v>
      </c>
      <c r="AI68" s="67" t="e">
        <f t="shared" si="19"/>
        <v>#DIV/0!</v>
      </c>
      <c r="AJ68" s="67" t="e">
        <f t="shared" si="20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1"/>
        <v>#DIV/0!</v>
      </c>
      <c r="AN68" s="67" t="e">
        <f t="shared" si="21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/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AC'!$E$4:$I$43,4)*MFMT!G69,IF(D69="Winter",VLOOKUP(MFMT!H69,'NG AC'!$E$3:$I$43,5)*MFMT!G69,IF(D69="NA",0,0)))</f>
        <v>0</v>
      </c>
      <c r="N69" s="67" t="e">
        <f t="shared" ref="N69:N102" si="22">(L69/(L69+M69))*E69</f>
        <v>#DIV/0!</v>
      </c>
      <c r="O69" s="67" t="e">
        <f t="shared" ref="O69:O102" si="23">E69-N69</f>
        <v>#DIV/0!</v>
      </c>
      <c r="P69" s="67" t="e">
        <f t="shared" ref="P69:P102" si="24">(L69/(L69+M69))*I69</f>
        <v>#DIV/0!</v>
      </c>
      <c r="Q69" s="67" t="e">
        <f t="shared" ref="Q69:Q102" si="25">I69-P69</f>
        <v>#DIV/0!</v>
      </c>
      <c r="R69" s="68" t="e">
        <f>(L69+M69+(PV('NG AC'!$B$1,MFMT!H69,MFMT!K69)*-1)+MFMT!J69)/MFMT!E69</f>
        <v>#DIV/0!</v>
      </c>
      <c r="S69" s="68" t="e">
        <f t="shared" ref="S69:S102" si="26">((L69+M69)/1.1)/I69</f>
        <v>#DIV/0!</v>
      </c>
      <c r="T69" s="69">
        <f t="shared" ref="T69:T102" si="27">F69*B69</f>
        <v>0</v>
      </c>
      <c r="U69" s="68">
        <f t="shared" ref="U69:U102" si="28">G69*B69</f>
        <v>0</v>
      </c>
      <c r="V69" s="68">
        <f t="shared" ref="V69:V102" si="29">L69*B69</f>
        <v>0</v>
      </c>
      <c r="W69" s="68">
        <f t="shared" ref="W69:W102" si="30">M69*B69</f>
        <v>0</v>
      </c>
      <c r="X69" s="67" t="e">
        <f t="shared" ref="X69:X102" si="31">B69*N69</f>
        <v>#DIV/0!</v>
      </c>
      <c r="Y69" s="67" t="e">
        <f t="shared" ref="Y69:Y102" si="32">O69*B69</f>
        <v>#DIV/0!</v>
      </c>
      <c r="Z69" s="67" t="e">
        <f t="shared" ref="Z69:Z102" si="33">B69*P69</f>
        <v>#DIV/0!</v>
      </c>
      <c r="AA69" s="67" t="e">
        <f t="shared" ref="AA69:AA102" si="34">B69*Q69</f>
        <v>#DIV/0!</v>
      </c>
      <c r="AB69" s="63" t="e">
        <f t="shared" ref="AB69:AB103" si="35">(Z69+AA69)*0.7</f>
        <v>#DIV/0!</v>
      </c>
      <c r="AC69" s="67" t="e">
        <f t="shared" ref="AC69:AC102" si="36">AB69*(L69/(L69+M69))</f>
        <v>#DIV/0!</v>
      </c>
      <c r="AD69" s="67" t="e">
        <f t="shared" ref="AD69:AD102" si="37">AB69-AC69</f>
        <v>#DIV/0!</v>
      </c>
      <c r="AE69" s="67">
        <f t="shared" ref="AE69:AE102" si="38">J69*B69</f>
        <v>0</v>
      </c>
      <c r="AF69" s="67" t="e">
        <f t="shared" ref="AF69:AF102" si="39">AE69*(L69/(L69+M69))</f>
        <v>#DIV/0!</v>
      </c>
      <c r="AG69" s="67" t="e">
        <f t="shared" ref="AG69:AG102" si="40">AE69-AF69</f>
        <v>#DIV/0!</v>
      </c>
      <c r="AH69" s="66">
        <f>-PV('NG AC'!$B$1,MFMT!H69,MFMT!K69)*MFMT!B69</f>
        <v>0</v>
      </c>
      <c r="AI69" s="67" t="e">
        <f t="shared" ref="AI69:AI102" si="41">AH69*(L69/(L69+M69))</f>
        <v>#DIV/0!</v>
      </c>
      <c r="AJ69" s="67" t="e">
        <f t="shared" ref="AJ69:AJ102" si="42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3">P69/F69</f>
        <v>#DIV/0!</v>
      </c>
      <c r="AN69" s="67" t="e">
        <f t="shared" si="43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/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AC'!$E$4:$I$43,4)*MFMT!G70,IF(D70="Winter",VLOOKUP(MFMT!H70,'NG AC'!$E$3:$I$43,5)*MFMT!G70,IF(D70="NA",0,0)))</f>
        <v>0</v>
      </c>
      <c r="N70" s="67" t="e">
        <f t="shared" si="22"/>
        <v>#DIV/0!</v>
      </c>
      <c r="O70" s="67" t="e">
        <f t="shared" si="23"/>
        <v>#DIV/0!</v>
      </c>
      <c r="P70" s="67" t="e">
        <f t="shared" si="24"/>
        <v>#DIV/0!</v>
      </c>
      <c r="Q70" s="67" t="e">
        <f t="shared" si="25"/>
        <v>#DIV/0!</v>
      </c>
      <c r="R70" s="68" t="e">
        <f>(L70+M70+(PV('NG AC'!$B$1,MFMT!H70,MFMT!K70)*-1)+MFMT!J70)/MFMT!E70</f>
        <v>#DIV/0!</v>
      </c>
      <c r="S70" s="68" t="e">
        <f t="shared" si="26"/>
        <v>#DIV/0!</v>
      </c>
      <c r="T70" s="69">
        <f t="shared" si="27"/>
        <v>0</v>
      </c>
      <c r="U70" s="68">
        <f t="shared" si="28"/>
        <v>0</v>
      </c>
      <c r="V70" s="68">
        <f t="shared" si="29"/>
        <v>0</v>
      </c>
      <c r="W70" s="68">
        <f t="shared" si="30"/>
        <v>0</v>
      </c>
      <c r="X70" s="67" t="e">
        <f t="shared" si="31"/>
        <v>#DIV/0!</v>
      </c>
      <c r="Y70" s="67" t="e">
        <f t="shared" si="32"/>
        <v>#DIV/0!</v>
      </c>
      <c r="Z70" s="67" t="e">
        <f t="shared" si="33"/>
        <v>#DIV/0!</v>
      </c>
      <c r="AA70" s="67" t="e">
        <f t="shared" si="34"/>
        <v>#DIV/0!</v>
      </c>
      <c r="AB70" s="63" t="e">
        <f t="shared" si="35"/>
        <v>#DIV/0!</v>
      </c>
      <c r="AC70" s="67" t="e">
        <f t="shared" si="36"/>
        <v>#DIV/0!</v>
      </c>
      <c r="AD70" s="67" t="e">
        <f t="shared" si="37"/>
        <v>#DIV/0!</v>
      </c>
      <c r="AE70" s="67">
        <f t="shared" si="38"/>
        <v>0</v>
      </c>
      <c r="AF70" s="67" t="e">
        <f t="shared" si="39"/>
        <v>#DIV/0!</v>
      </c>
      <c r="AG70" s="67" t="e">
        <f t="shared" si="40"/>
        <v>#DIV/0!</v>
      </c>
      <c r="AH70" s="66">
        <f>-PV('NG AC'!$B$1,MFMT!H70,MFMT!K70)*MFMT!B70</f>
        <v>0</v>
      </c>
      <c r="AI70" s="67" t="e">
        <f t="shared" si="41"/>
        <v>#DIV/0!</v>
      </c>
      <c r="AJ70" s="67" t="e">
        <f t="shared" si="42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3"/>
        <v>#DIV/0!</v>
      </c>
      <c r="AN70" s="67" t="e">
        <f t="shared" si="43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/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AC'!$E$4:$I$43,4)*MFMT!G71,IF(D71="Winter",VLOOKUP(MFMT!H71,'NG AC'!$E$3:$I$43,5)*MFMT!G71,IF(D71="NA",0,0)))</f>
        <v>0</v>
      </c>
      <c r="N71" s="67" t="e">
        <f t="shared" si="22"/>
        <v>#DIV/0!</v>
      </c>
      <c r="O71" s="67" t="e">
        <f t="shared" si="23"/>
        <v>#DIV/0!</v>
      </c>
      <c r="P71" s="67" t="e">
        <f t="shared" si="24"/>
        <v>#DIV/0!</v>
      </c>
      <c r="Q71" s="67" t="e">
        <f t="shared" si="25"/>
        <v>#DIV/0!</v>
      </c>
      <c r="R71" s="68" t="e">
        <f>(L71+M71+(PV('NG AC'!$B$1,MFMT!H71,MFMT!K71)*-1)+MFMT!J71)/MFMT!E71</f>
        <v>#DIV/0!</v>
      </c>
      <c r="S71" s="68" t="e">
        <f t="shared" si="26"/>
        <v>#DIV/0!</v>
      </c>
      <c r="T71" s="69">
        <f t="shared" si="27"/>
        <v>0</v>
      </c>
      <c r="U71" s="68">
        <f t="shared" si="28"/>
        <v>0</v>
      </c>
      <c r="V71" s="68">
        <f t="shared" si="29"/>
        <v>0</v>
      </c>
      <c r="W71" s="68">
        <f t="shared" si="30"/>
        <v>0</v>
      </c>
      <c r="X71" s="67" t="e">
        <f t="shared" si="31"/>
        <v>#DIV/0!</v>
      </c>
      <c r="Y71" s="67" t="e">
        <f t="shared" si="32"/>
        <v>#DIV/0!</v>
      </c>
      <c r="Z71" s="67" t="e">
        <f t="shared" si="33"/>
        <v>#DIV/0!</v>
      </c>
      <c r="AA71" s="67" t="e">
        <f t="shared" si="34"/>
        <v>#DIV/0!</v>
      </c>
      <c r="AB71" s="63" t="e">
        <f t="shared" si="35"/>
        <v>#DIV/0!</v>
      </c>
      <c r="AC71" s="67" t="e">
        <f t="shared" si="36"/>
        <v>#DIV/0!</v>
      </c>
      <c r="AD71" s="67" t="e">
        <f t="shared" si="37"/>
        <v>#DIV/0!</v>
      </c>
      <c r="AE71" s="67">
        <f t="shared" si="38"/>
        <v>0</v>
      </c>
      <c r="AF71" s="67" t="e">
        <f t="shared" si="39"/>
        <v>#DIV/0!</v>
      </c>
      <c r="AG71" s="67" t="e">
        <f t="shared" si="40"/>
        <v>#DIV/0!</v>
      </c>
      <c r="AH71" s="66">
        <f>-PV('NG AC'!$B$1,MFMT!H71,MFMT!K71)*MFMT!B71</f>
        <v>0</v>
      </c>
      <c r="AI71" s="67" t="e">
        <f t="shared" si="41"/>
        <v>#DIV/0!</v>
      </c>
      <c r="AJ71" s="67" t="e">
        <f t="shared" si="42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3"/>
        <v>#DIV/0!</v>
      </c>
      <c r="AN71" s="67" t="e">
        <f t="shared" si="43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AC'!$E$4:$I$43,4)*MFMT!G72,IF(D72="Winter",VLOOKUP(MFMT!H72,'NG AC'!$E$3:$I$43,5)*MFMT!G72,IF(D72="NA",0,0)))</f>
        <v>0</v>
      </c>
      <c r="N72" s="67" t="e">
        <f t="shared" si="22"/>
        <v>#DIV/0!</v>
      </c>
      <c r="O72" s="67" t="e">
        <f t="shared" si="23"/>
        <v>#DIV/0!</v>
      </c>
      <c r="P72" s="67" t="e">
        <f t="shared" si="24"/>
        <v>#DIV/0!</v>
      </c>
      <c r="Q72" s="67" t="e">
        <f t="shared" si="25"/>
        <v>#DIV/0!</v>
      </c>
      <c r="R72" s="68" t="e">
        <f>(L72+M72+(PV('NG AC'!$B$1,MFMT!H72,MFMT!K72)*-1)+MFMT!J72)/MFMT!E72</f>
        <v>#DIV/0!</v>
      </c>
      <c r="S72" s="68" t="e">
        <f t="shared" si="26"/>
        <v>#DIV/0!</v>
      </c>
      <c r="T72" s="69">
        <f t="shared" si="27"/>
        <v>0</v>
      </c>
      <c r="U72" s="68">
        <f t="shared" si="28"/>
        <v>0</v>
      </c>
      <c r="V72" s="68">
        <f t="shared" si="29"/>
        <v>0</v>
      </c>
      <c r="W72" s="68">
        <f t="shared" si="30"/>
        <v>0</v>
      </c>
      <c r="X72" s="67" t="e">
        <f t="shared" si="31"/>
        <v>#DIV/0!</v>
      </c>
      <c r="Y72" s="67" t="e">
        <f t="shared" si="32"/>
        <v>#DIV/0!</v>
      </c>
      <c r="Z72" s="67" t="e">
        <f t="shared" si="33"/>
        <v>#DIV/0!</v>
      </c>
      <c r="AA72" s="67" t="e">
        <f t="shared" si="34"/>
        <v>#DIV/0!</v>
      </c>
      <c r="AB72" s="63" t="e">
        <f t="shared" si="35"/>
        <v>#DIV/0!</v>
      </c>
      <c r="AC72" s="67" t="e">
        <f t="shared" si="36"/>
        <v>#DIV/0!</v>
      </c>
      <c r="AD72" s="67" t="e">
        <f t="shared" si="37"/>
        <v>#DIV/0!</v>
      </c>
      <c r="AE72" s="67">
        <f t="shared" si="38"/>
        <v>0</v>
      </c>
      <c r="AF72" s="67" t="e">
        <f t="shared" si="39"/>
        <v>#DIV/0!</v>
      </c>
      <c r="AG72" s="67" t="e">
        <f t="shared" si="40"/>
        <v>#DIV/0!</v>
      </c>
      <c r="AH72" s="66">
        <f>-PV('NG AC'!$B$1,MFMT!H72,MFMT!K72)*MFMT!B72</f>
        <v>0</v>
      </c>
      <c r="AI72" s="67" t="e">
        <f t="shared" si="41"/>
        <v>#DIV/0!</v>
      </c>
      <c r="AJ72" s="67" t="e">
        <f t="shared" si="42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3"/>
        <v>#DIV/0!</v>
      </c>
      <c r="AN72" s="67" t="e">
        <f t="shared" si="43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AC'!$E$4:$I$43,4)*MFMT!G73,IF(D73="Winter",VLOOKUP(MFMT!H73,'NG AC'!$E$3:$I$43,5)*MFMT!G73,IF(D73="NA",0,0)))</f>
        <v>0</v>
      </c>
      <c r="N73" s="67" t="e">
        <f t="shared" si="22"/>
        <v>#DIV/0!</v>
      </c>
      <c r="O73" s="67" t="e">
        <f t="shared" si="23"/>
        <v>#DIV/0!</v>
      </c>
      <c r="P73" s="67" t="e">
        <f t="shared" si="24"/>
        <v>#DIV/0!</v>
      </c>
      <c r="Q73" s="67" t="e">
        <f t="shared" si="25"/>
        <v>#DIV/0!</v>
      </c>
      <c r="R73" s="68" t="e">
        <f>(L73+M73+(PV('NG AC'!$B$1,MFMT!H73,MFMT!K73)*-1)+MFMT!J73)/MFMT!E73</f>
        <v>#DIV/0!</v>
      </c>
      <c r="S73" s="68" t="e">
        <f t="shared" si="26"/>
        <v>#DIV/0!</v>
      </c>
      <c r="T73" s="69">
        <f t="shared" si="27"/>
        <v>0</v>
      </c>
      <c r="U73" s="68">
        <f t="shared" si="28"/>
        <v>0</v>
      </c>
      <c r="V73" s="68">
        <f t="shared" si="29"/>
        <v>0</v>
      </c>
      <c r="W73" s="68">
        <f t="shared" si="30"/>
        <v>0</v>
      </c>
      <c r="X73" s="67" t="e">
        <f t="shared" si="31"/>
        <v>#DIV/0!</v>
      </c>
      <c r="Y73" s="67" t="e">
        <f t="shared" si="32"/>
        <v>#DIV/0!</v>
      </c>
      <c r="Z73" s="67" t="e">
        <f t="shared" si="33"/>
        <v>#DIV/0!</v>
      </c>
      <c r="AA73" s="67" t="e">
        <f t="shared" si="34"/>
        <v>#DIV/0!</v>
      </c>
      <c r="AB73" s="63" t="e">
        <f t="shared" si="35"/>
        <v>#DIV/0!</v>
      </c>
      <c r="AC73" s="67" t="e">
        <f t="shared" si="36"/>
        <v>#DIV/0!</v>
      </c>
      <c r="AD73" s="67" t="e">
        <f t="shared" si="37"/>
        <v>#DIV/0!</v>
      </c>
      <c r="AE73" s="67">
        <f t="shared" si="38"/>
        <v>0</v>
      </c>
      <c r="AF73" s="67" t="e">
        <f t="shared" si="39"/>
        <v>#DIV/0!</v>
      </c>
      <c r="AG73" s="67" t="e">
        <f t="shared" si="40"/>
        <v>#DIV/0!</v>
      </c>
      <c r="AH73" s="66">
        <f>-PV('NG AC'!$B$1,MFMT!H73,MFMT!K73)*MFMT!B73</f>
        <v>0</v>
      </c>
      <c r="AI73" s="67" t="e">
        <f t="shared" si="41"/>
        <v>#DIV/0!</v>
      </c>
      <c r="AJ73" s="67" t="e">
        <f t="shared" si="42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3"/>
        <v>#DIV/0!</v>
      </c>
      <c r="AN73" s="67" t="e">
        <f t="shared" si="43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AC'!$E$4:$I$43,4)*MFMT!G74,IF(D74="Winter",VLOOKUP(MFMT!H74,'NG AC'!$E$3:$I$43,5)*MFMT!G74,IF(D74="NA",0,0)))</f>
        <v>0</v>
      </c>
      <c r="N74" s="67" t="e">
        <f t="shared" si="22"/>
        <v>#DIV/0!</v>
      </c>
      <c r="O74" s="67" t="e">
        <f t="shared" si="23"/>
        <v>#DIV/0!</v>
      </c>
      <c r="P74" s="67" t="e">
        <f t="shared" si="24"/>
        <v>#DIV/0!</v>
      </c>
      <c r="Q74" s="67" t="e">
        <f t="shared" si="25"/>
        <v>#DIV/0!</v>
      </c>
      <c r="R74" s="68" t="e">
        <f>(L74+M74+(PV('NG AC'!$B$1,MFMT!H74,MFMT!K74)*-1)+MFMT!J74)/MFMT!E74</f>
        <v>#DIV/0!</v>
      </c>
      <c r="S74" s="68" t="e">
        <f t="shared" si="26"/>
        <v>#DIV/0!</v>
      </c>
      <c r="T74" s="69">
        <f t="shared" si="27"/>
        <v>0</v>
      </c>
      <c r="U74" s="68">
        <f t="shared" si="28"/>
        <v>0</v>
      </c>
      <c r="V74" s="68">
        <f t="shared" si="29"/>
        <v>0</v>
      </c>
      <c r="W74" s="68">
        <f t="shared" si="30"/>
        <v>0</v>
      </c>
      <c r="X74" s="67" t="e">
        <f t="shared" si="31"/>
        <v>#DIV/0!</v>
      </c>
      <c r="Y74" s="67" t="e">
        <f t="shared" si="32"/>
        <v>#DIV/0!</v>
      </c>
      <c r="Z74" s="67" t="e">
        <f t="shared" si="33"/>
        <v>#DIV/0!</v>
      </c>
      <c r="AA74" s="67" t="e">
        <f t="shared" si="34"/>
        <v>#DIV/0!</v>
      </c>
      <c r="AB74" s="63" t="e">
        <f t="shared" si="35"/>
        <v>#DIV/0!</v>
      </c>
      <c r="AC74" s="67" t="e">
        <f t="shared" si="36"/>
        <v>#DIV/0!</v>
      </c>
      <c r="AD74" s="67" t="e">
        <f t="shared" si="37"/>
        <v>#DIV/0!</v>
      </c>
      <c r="AE74" s="67">
        <f t="shared" si="38"/>
        <v>0</v>
      </c>
      <c r="AF74" s="67" t="e">
        <f t="shared" si="39"/>
        <v>#DIV/0!</v>
      </c>
      <c r="AG74" s="67" t="e">
        <f t="shared" si="40"/>
        <v>#DIV/0!</v>
      </c>
      <c r="AH74" s="66">
        <f>-PV('NG AC'!$B$1,MFMT!H74,MFMT!K74)*MFMT!B74</f>
        <v>0</v>
      </c>
      <c r="AI74" s="67" t="e">
        <f t="shared" si="41"/>
        <v>#DIV/0!</v>
      </c>
      <c r="AJ74" s="67" t="e">
        <f t="shared" si="42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3"/>
        <v>#DIV/0!</v>
      </c>
      <c r="AN74" s="67" t="e">
        <f t="shared" si="43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AC'!$E$4:$I$43,4)*MFMT!G75,IF(D75="Winter",VLOOKUP(MFMT!H75,'NG AC'!$E$3:$I$43,5)*MFMT!G75,IF(D75="NA",0,0)))</f>
        <v>0</v>
      </c>
      <c r="N75" s="67" t="e">
        <f t="shared" si="22"/>
        <v>#DIV/0!</v>
      </c>
      <c r="O75" s="67" t="e">
        <f t="shared" si="23"/>
        <v>#DIV/0!</v>
      </c>
      <c r="P75" s="67" t="e">
        <f t="shared" si="24"/>
        <v>#DIV/0!</v>
      </c>
      <c r="Q75" s="67" t="e">
        <f t="shared" si="25"/>
        <v>#DIV/0!</v>
      </c>
      <c r="R75" s="68" t="e">
        <f>(L75+M75+(PV('NG AC'!$B$1,MFMT!H75,MFMT!K75)*-1)+MFMT!J75)/MFMT!E75</f>
        <v>#DIV/0!</v>
      </c>
      <c r="S75" s="68" t="e">
        <f t="shared" si="26"/>
        <v>#DIV/0!</v>
      </c>
      <c r="T75" s="69">
        <f t="shared" si="27"/>
        <v>0</v>
      </c>
      <c r="U75" s="68">
        <f t="shared" si="28"/>
        <v>0</v>
      </c>
      <c r="V75" s="68">
        <f t="shared" si="29"/>
        <v>0</v>
      </c>
      <c r="W75" s="68">
        <f t="shared" si="30"/>
        <v>0</v>
      </c>
      <c r="X75" s="67" t="e">
        <f t="shared" si="31"/>
        <v>#DIV/0!</v>
      </c>
      <c r="Y75" s="67" t="e">
        <f t="shared" si="32"/>
        <v>#DIV/0!</v>
      </c>
      <c r="Z75" s="67" t="e">
        <f t="shared" si="33"/>
        <v>#DIV/0!</v>
      </c>
      <c r="AA75" s="67" t="e">
        <f t="shared" si="34"/>
        <v>#DIV/0!</v>
      </c>
      <c r="AB75" s="63" t="e">
        <f t="shared" si="35"/>
        <v>#DIV/0!</v>
      </c>
      <c r="AC75" s="67" t="e">
        <f t="shared" si="36"/>
        <v>#DIV/0!</v>
      </c>
      <c r="AD75" s="67" t="e">
        <f t="shared" si="37"/>
        <v>#DIV/0!</v>
      </c>
      <c r="AE75" s="67">
        <f t="shared" si="38"/>
        <v>0</v>
      </c>
      <c r="AF75" s="67" t="e">
        <f t="shared" si="39"/>
        <v>#DIV/0!</v>
      </c>
      <c r="AG75" s="67" t="e">
        <f t="shared" si="40"/>
        <v>#DIV/0!</v>
      </c>
      <c r="AH75" s="66">
        <f>-PV('NG AC'!$B$1,MFMT!H75,MFMT!K75)*MFMT!B75</f>
        <v>0</v>
      </c>
      <c r="AI75" s="67" t="e">
        <f t="shared" si="41"/>
        <v>#DIV/0!</v>
      </c>
      <c r="AJ75" s="67" t="e">
        <f t="shared" si="42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3"/>
        <v>#DIV/0!</v>
      </c>
      <c r="AN75" s="67" t="e">
        <f t="shared" si="43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AC'!$E$4:$I$43,4)*MFMT!G76,IF(D76="Winter",VLOOKUP(MFMT!H76,'NG AC'!$E$3:$I$43,5)*MFMT!G76,IF(D76="NA",0,0)))</f>
        <v>0</v>
      </c>
      <c r="N76" s="67" t="e">
        <f t="shared" si="22"/>
        <v>#DIV/0!</v>
      </c>
      <c r="O76" s="67" t="e">
        <f t="shared" si="23"/>
        <v>#DIV/0!</v>
      </c>
      <c r="P76" s="67" t="e">
        <f t="shared" si="24"/>
        <v>#DIV/0!</v>
      </c>
      <c r="Q76" s="67" t="e">
        <f t="shared" si="25"/>
        <v>#DIV/0!</v>
      </c>
      <c r="R76" s="68" t="e">
        <f>(L76+M76+(PV('NG AC'!$B$1,MFMT!H76,MFMT!K76)*-1)+MFMT!J76)/MFMT!E76</f>
        <v>#DIV/0!</v>
      </c>
      <c r="S76" s="68" t="e">
        <f t="shared" si="26"/>
        <v>#DIV/0!</v>
      </c>
      <c r="T76" s="69">
        <f t="shared" si="27"/>
        <v>0</v>
      </c>
      <c r="U76" s="68">
        <f t="shared" si="28"/>
        <v>0</v>
      </c>
      <c r="V76" s="68">
        <f t="shared" si="29"/>
        <v>0</v>
      </c>
      <c r="W76" s="68">
        <f t="shared" si="30"/>
        <v>0</v>
      </c>
      <c r="X76" s="67" t="e">
        <f t="shared" si="31"/>
        <v>#DIV/0!</v>
      </c>
      <c r="Y76" s="67" t="e">
        <f t="shared" si="32"/>
        <v>#DIV/0!</v>
      </c>
      <c r="Z76" s="67" t="e">
        <f t="shared" si="33"/>
        <v>#DIV/0!</v>
      </c>
      <c r="AA76" s="67" t="e">
        <f t="shared" si="34"/>
        <v>#DIV/0!</v>
      </c>
      <c r="AB76" s="63" t="e">
        <f t="shared" si="35"/>
        <v>#DIV/0!</v>
      </c>
      <c r="AC76" s="67" t="e">
        <f t="shared" si="36"/>
        <v>#DIV/0!</v>
      </c>
      <c r="AD76" s="67" t="e">
        <f t="shared" si="37"/>
        <v>#DIV/0!</v>
      </c>
      <c r="AE76" s="67">
        <f t="shared" si="38"/>
        <v>0</v>
      </c>
      <c r="AF76" s="67" t="e">
        <f t="shared" si="39"/>
        <v>#DIV/0!</v>
      </c>
      <c r="AG76" s="67" t="e">
        <f t="shared" si="40"/>
        <v>#DIV/0!</v>
      </c>
      <c r="AH76" s="66">
        <f>-PV('NG AC'!$B$1,MFMT!H76,MFMT!K76)*MFMT!B76</f>
        <v>0</v>
      </c>
      <c r="AI76" s="67" t="e">
        <f t="shared" si="41"/>
        <v>#DIV/0!</v>
      </c>
      <c r="AJ76" s="67" t="e">
        <f t="shared" si="42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3"/>
        <v>#DIV/0!</v>
      </c>
      <c r="AN76" s="67" t="e">
        <f t="shared" si="43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AC'!$E$4:$I$43,4)*MFMT!G77,IF(D77="Winter",VLOOKUP(MFMT!H77,'NG AC'!$E$3:$I$43,5)*MFMT!G77,IF(D77="NA",0,0)))</f>
        <v>0</v>
      </c>
      <c r="N77" s="67" t="e">
        <f t="shared" si="22"/>
        <v>#DIV/0!</v>
      </c>
      <c r="O77" s="67" t="e">
        <f t="shared" si="23"/>
        <v>#DIV/0!</v>
      </c>
      <c r="P77" s="67" t="e">
        <f t="shared" si="24"/>
        <v>#DIV/0!</v>
      </c>
      <c r="Q77" s="67" t="e">
        <f t="shared" si="25"/>
        <v>#DIV/0!</v>
      </c>
      <c r="R77" s="68" t="e">
        <f>(L77+M77+(PV('NG AC'!$B$1,MFMT!H77,MFMT!K77)*-1)+MFMT!J77)/MFMT!E77</f>
        <v>#DIV/0!</v>
      </c>
      <c r="S77" s="68" t="e">
        <f t="shared" si="26"/>
        <v>#DIV/0!</v>
      </c>
      <c r="T77" s="69">
        <f t="shared" si="27"/>
        <v>0</v>
      </c>
      <c r="U77" s="68">
        <f t="shared" si="28"/>
        <v>0</v>
      </c>
      <c r="V77" s="68">
        <f t="shared" si="29"/>
        <v>0</v>
      </c>
      <c r="W77" s="68">
        <f t="shared" si="30"/>
        <v>0</v>
      </c>
      <c r="X77" s="67" t="e">
        <f t="shared" si="31"/>
        <v>#DIV/0!</v>
      </c>
      <c r="Y77" s="67" t="e">
        <f t="shared" si="32"/>
        <v>#DIV/0!</v>
      </c>
      <c r="Z77" s="67" t="e">
        <f t="shared" si="33"/>
        <v>#DIV/0!</v>
      </c>
      <c r="AA77" s="67" t="e">
        <f t="shared" si="34"/>
        <v>#DIV/0!</v>
      </c>
      <c r="AB77" s="63" t="e">
        <f t="shared" si="35"/>
        <v>#DIV/0!</v>
      </c>
      <c r="AC77" s="67" t="e">
        <f t="shared" si="36"/>
        <v>#DIV/0!</v>
      </c>
      <c r="AD77" s="67" t="e">
        <f t="shared" si="37"/>
        <v>#DIV/0!</v>
      </c>
      <c r="AE77" s="67">
        <f t="shared" si="38"/>
        <v>0</v>
      </c>
      <c r="AF77" s="67" t="e">
        <f t="shared" si="39"/>
        <v>#DIV/0!</v>
      </c>
      <c r="AG77" s="67" t="e">
        <f t="shared" si="40"/>
        <v>#DIV/0!</v>
      </c>
      <c r="AH77" s="66">
        <f>-PV('NG AC'!$B$1,MFMT!H77,MFMT!K77)*MFMT!B77</f>
        <v>0</v>
      </c>
      <c r="AI77" s="67" t="e">
        <f t="shared" si="41"/>
        <v>#DIV/0!</v>
      </c>
      <c r="AJ77" s="67" t="e">
        <f t="shared" si="42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3"/>
        <v>#DIV/0!</v>
      </c>
      <c r="AN77" s="67" t="e">
        <f t="shared" si="43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AC'!$E$4:$I$43,4)*MFMT!G78,IF(D78="Winter",VLOOKUP(MFMT!H78,'NG AC'!$E$3:$I$43,5)*MFMT!G78,IF(D78="NA",0,0)))</f>
        <v>0</v>
      </c>
      <c r="N78" s="67" t="e">
        <f t="shared" si="22"/>
        <v>#DIV/0!</v>
      </c>
      <c r="O78" s="67" t="e">
        <f t="shared" si="23"/>
        <v>#DIV/0!</v>
      </c>
      <c r="P78" s="67" t="e">
        <f t="shared" si="24"/>
        <v>#DIV/0!</v>
      </c>
      <c r="Q78" s="67" t="e">
        <f t="shared" si="25"/>
        <v>#DIV/0!</v>
      </c>
      <c r="R78" s="68" t="e">
        <f>(L78+M78+(PV('NG AC'!$B$1,MFMT!H78,MFMT!K78)*-1)+MFMT!J78)/MFMT!E78</f>
        <v>#DIV/0!</v>
      </c>
      <c r="S78" s="68" t="e">
        <f t="shared" si="26"/>
        <v>#DIV/0!</v>
      </c>
      <c r="T78" s="69">
        <f t="shared" si="27"/>
        <v>0</v>
      </c>
      <c r="U78" s="68">
        <f t="shared" si="28"/>
        <v>0</v>
      </c>
      <c r="V78" s="68">
        <f t="shared" si="29"/>
        <v>0</v>
      </c>
      <c r="W78" s="68">
        <f t="shared" si="30"/>
        <v>0</v>
      </c>
      <c r="X78" s="67" t="e">
        <f t="shared" si="31"/>
        <v>#DIV/0!</v>
      </c>
      <c r="Y78" s="67" t="e">
        <f t="shared" si="32"/>
        <v>#DIV/0!</v>
      </c>
      <c r="Z78" s="67" t="e">
        <f t="shared" si="33"/>
        <v>#DIV/0!</v>
      </c>
      <c r="AA78" s="67" t="e">
        <f t="shared" si="34"/>
        <v>#DIV/0!</v>
      </c>
      <c r="AB78" s="63" t="e">
        <f t="shared" si="35"/>
        <v>#DIV/0!</v>
      </c>
      <c r="AC78" s="67" t="e">
        <f t="shared" si="36"/>
        <v>#DIV/0!</v>
      </c>
      <c r="AD78" s="67" t="e">
        <f t="shared" si="37"/>
        <v>#DIV/0!</v>
      </c>
      <c r="AE78" s="67">
        <f t="shared" si="38"/>
        <v>0</v>
      </c>
      <c r="AF78" s="67" t="e">
        <f t="shared" si="39"/>
        <v>#DIV/0!</v>
      </c>
      <c r="AG78" s="67" t="e">
        <f t="shared" si="40"/>
        <v>#DIV/0!</v>
      </c>
      <c r="AH78" s="66">
        <f>-PV('NG AC'!$B$1,MFMT!H78,MFMT!K78)*MFMT!B78</f>
        <v>0</v>
      </c>
      <c r="AI78" s="67" t="e">
        <f t="shared" si="41"/>
        <v>#DIV/0!</v>
      </c>
      <c r="AJ78" s="67" t="e">
        <f t="shared" si="42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3"/>
        <v>#DIV/0!</v>
      </c>
      <c r="AN78" s="67" t="e">
        <f t="shared" si="43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AC'!$E$4:$I$43,4)*MFMT!G79,IF(D79="Winter",VLOOKUP(MFMT!H79,'NG AC'!$E$3:$I$43,5)*MFMT!G79,IF(D79="NA",0,0)))</f>
        <v>0</v>
      </c>
      <c r="N79" s="67" t="e">
        <f t="shared" si="22"/>
        <v>#DIV/0!</v>
      </c>
      <c r="O79" s="67" t="e">
        <f t="shared" si="23"/>
        <v>#DIV/0!</v>
      </c>
      <c r="P79" s="67" t="e">
        <f t="shared" si="24"/>
        <v>#DIV/0!</v>
      </c>
      <c r="Q79" s="67" t="e">
        <f t="shared" si="25"/>
        <v>#DIV/0!</v>
      </c>
      <c r="R79" s="68" t="e">
        <f>(L79+M79+(PV('NG AC'!$B$1,MFMT!H79,MFMT!K79)*-1)+MFMT!J79)/MFMT!E79</f>
        <v>#DIV/0!</v>
      </c>
      <c r="S79" s="68" t="e">
        <f t="shared" si="26"/>
        <v>#DIV/0!</v>
      </c>
      <c r="T79" s="69">
        <f t="shared" si="27"/>
        <v>0</v>
      </c>
      <c r="U79" s="68">
        <f t="shared" si="28"/>
        <v>0</v>
      </c>
      <c r="V79" s="68">
        <f t="shared" si="29"/>
        <v>0</v>
      </c>
      <c r="W79" s="68">
        <f t="shared" si="30"/>
        <v>0</v>
      </c>
      <c r="X79" s="67" t="e">
        <f t="shared" si="31"/>
        <v>#DIV/0!</v>
      </c>
      <c r="Y79" s="67" t="e">
        <f t="shared" si="32"/>
        <v>#DIV/0!</v>
      </c>
      <c r="Z79" s="67" t="e">
        <f t="shared" si="33"/>
        <v>#DIV/0!</v>
      </c>
      <c r="AA79" s="67" t="e">
        <f t="shared" si="34"/>
        <v>#DIV/0!</v>
      </c>
      <c r="AB79" s="63" t="e">
        <f t="shared" si="35"/>
        <v>#DIV/0!</v>
      </c>
      <c r="AC79" s="67" t="e">
        <f t="shared" si="36"/>
        <v>#DIV/0!</v>
      </c>
      <c r="AD79" s="67" t="e">
        <f t="shared" si="37"/>
        <v>#DIV/0!</v>
      </c>
      <c r="AE79" s="67">
        <f t="shared" si="38"/>
        <v>0</v>
      </c>
      <c r="AF79" s="67" t="e">
        <f t="shared" si="39"/>
        <v>#DIV/0!</v>
      </c>
      <c r="AG79" s="67" t="e">
        <f t="shared" si="40"/>
        <v>#DIV/0!</v>
      </c>
      <c r="AH79" s="66">
        <f>-PV('NG AC'!$B$1,MFMT!H79,MFMT!K79)*MFMT!B79</f>
        <v>0</v>
      </c>
      <c r="AI79" s="67" t="e">
        <f t="shared" si="41"/>
        <v>#DIV/0!</v>
      </c>
      <c r="AJ79" s="67" t="e">
        <f t="shared" si="42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3"/>
        <v>#DIV/0!</v>
      </c>
      <c r="AN79" s="67" t="e">
        <f t="shared" si="43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AC'!$E$4:$I$43,4)*MFMT!G80,IF(D80="Winter",VLOOKUP(MFMT!H80,'NG AC'!$E$3:$I$43,5)*MFMT!G80,IF(D80="NA",0,0)))</f>
        <v>0</v>
      </c>
      <c r="N80" s="67" t="e">
        <f t="shared" si="22"/>
        <v>#DIV/0!</v>
      </c>
      <c r="O80" s="67" t="e">
        <f t="shared" si="23"/>
        <v>#DIV/0!</v>
      </c>
      <c r="P80" s="67" t="e">
        <f t="shared" si="24"/>
        <v>#DIV/0!</v>
      </c>
      <c r="Q80" s="67" t="e">
        <f t="shared" si="25"/>
        <v>#DIV/0!</v>
      </c>
      <c r="R80" s="68" t="e">
        <f>(L80+M80+(PV('NG AC'!$B$1,MFMT!H80,MFMT!K80)*-1)+MFMT!J80)/MFMT!E80</f>
        <v>#DIV/0!</v>
      </c>
      <c r="S80" s="68" t="e">
        <f t="shared" si="26"/>
        <v>#DIV/0!</v>
      </c>
      <c r="T80" s="69">
        <f t="shared" si="27"/>
        <v>0</v>
      </c>
      <c r="U80" s="68">
        <f t="shared" si="28"/>
        <v>0</v>
      </c>
      <c r="V80" s="68">
        <f t="shared" si="29"/>
        <v>0</v>
      </c>
      <c r="W80" s="68">
        <f t="shared" si="30"/>
        <v>0</v>
      </c>
      <c r="X80" s="67" t="e">
        <f t="shared" si="31"/>
        <v>#DIV/0!</v>
      </c>
      <c r="Y80" s="67" t="e">
        <f t="shared" si="32"/>
        <v>#DIV/0!</v>
      </c>
      <c r="Z80" s="67" t="e">
        <f t="shared" si="33"/>
        <v>#DIV/0!</v>
      </c>
      <c r="AA80" s="67" t="e">
        <f t="shared" si="34"/>
        <v>#DIV/0!</v>
      </c>
      <c r="AB80" s="63" t="e">
        <f t="shared" si="35"/>
        <v>#DIV/0!</v>
      </c>
      <c r="AC80" s="67" t="e">
        <f t="shared" si="36"/>
        <v>#DIV/0!</v>
      </c>
      <c r="AD80" s="67" t="e">
        <f t="shared" si="37"/>
        <v>#DIV/0!</v>
      </c>
      <c r="AE80" s="67">
        <f t="shared" si="38"/>
        <v>0</v>
      </c>
      <c r="AF80" s="67" t="e">
        <f t="shared" si="39"/>
        <v>#DIV/0!</v>
      </c>
      <c r="AG80" s="67" t="e">
        <f t="shared" si="40"/>
        <v>#DIV/0!</v>
      </c>
      <c r="AH80" s="66">
        <f>-PV('NG AC'!$B$1,MFMT!H80,MFMT!K80)*MFMT!B80</f>
        <v>0</v>
      </c>
      <c r="AI80" s="67" t="e">
        <f t="shared" si="41"/>
        <v>#DIV/0!</v>
      </c>
      <c r="AJ80" s="67" t="e">
        <f t="shared" si="42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3"/>
        <v>#DIV/0!</v>
      </c>
      <c r="AN80" s="67" t="e">
        <f t="shared" si="43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AC'!$E$4:$I$43,4)*MFMT!G81,IF(D81="Winter",VLOOKUP(MFMT!H81,'NG AC'!$E$3:$I$43,5)*MFMT!G81,IF(D81="NA",0,0)))</f>
        <v>0</v>
      </c>
      <c r="N81" s="67" t="e">
        <f t="shared" si="22"/>
        <v>#DIV/0!</v>
      </c>
      <c r="O81" s="67" t="e">
        <f t="shared" si="23"/>
        <v>#DIV/0!</v>
      </c>
      <c r="P81" s="67" t="e">
        <f t="shared" si="24"/>
        <v>#DIV/0!</v>
      </c>
      <c r="Q81" s="67" t="e">
        <f t="shared" si="25"/>
        <v>#DIV/0!</v>
      </c>
      <c r="R81" s="68" t="e">
        <f>(L81+M81+(PV('NG AC'!$B$1,MFMT!H81,MFMT!K81)*-1)+MFMT!J81)/MFMT!E81</f>
        <v>#DIV/0!</v>
      </c>
      <c r="S81" s="68" t="e">
        <f t="shared" si="26"/>
        <v>#DIV/0!</v>
      </c>
      <c r="T81" s="69">
        <f t="shared" si="27"/>
        <v>0</v>
      </c>
      <c r="U81" s="68">
        <f t="shared" si="28"/>
        <v>0</v>
      </c>
      <c r="V81" s="68">
        <f t="shared" si="29"/>
        <v>0</v>
      </c>
      <c r="W81" s="68">
        <f t="shared" si="30"/>
        <v>0</v>
      </c>
      <c r="X81" s="67" t="e">
        <f t="shared" si="31"/>
        <v>#DIV/0!</v>
      </c>
      <c r="Y81" s="67" t="e">
        <f t="shared" si="32"/>
        <v>#DIV/0!</v>
      </c>
      <c r="Z81" s="67" t="e">
        <f t="shared" si="33"/>
        <v>#DIV/0!</v>
      </c>
      <c r="AA81" s="67" t="e">
        <f t="shared" si="34"/>
        <v>#DIV/0!</v>
      </c>
      <c r="AB81" s="63" t="e">
        <f t="shared" si="35"/>
        <v>#DIV/0!</v>
      </c>
      <c r="AC81" s="67" t="e">
        <f t="shared" si="36"/>
        <v>#DIV/0!</v>
      </c>
      <c r="AD81" s="67" t="e">
        <f t="shared" si="37"/>
        <v>#DIV/0!</v>
      </c>
      <c r="AE81" s="67">
        <f t="shared" si="38"/>
        <v>0</v>
      </c>
      <c r="AF81" s="67" t="e">
        <f t="shared" si="39"/>
        <v>#DIV/0!</v>
      </c>
      <c r="AG81" s="67" t="e">
        <f t="shared" si="40"/>
        <v>#DIV/0!</v>
      </c>
      <c r="AH81" s="66">
        <f>-PV('NG AC'!$B$1,MFMT!H81,MFMT!K81)*MFMT!B81</f>
        <v>0</v>
      </c>
      <c r="AI81" s="67" t="e">
        <f t="shared" si="41"/>
        <v>#DIV/0!</v>
      </c>
      <c r="AJ81" s="67" t="e">
        <f t="shared" si="42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3"/>
        <v>#DIV/0!</v>
      </c>
      <c r="AN81" s="67" t="e">
        <f t="shared" si="43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AC'!$E$4:$I$43,4)*MFMT!G82,IF(D82="Winter",VLOOKUP(MFMT!H82,'NG AC'!$E$3:$I$43,5)*MFMT!G82,IF(D82="NA",0,0)))</f>
        <v>0</v>
      </c>
      <c r="N82" s="67" t="e">
        <f t="shared" si="22"/>
        <v>#DIV/0!</v>
      </c>
      <c r="O82" s="67" t="e">
        <f t="shared" si="23"/>
        <v>#DIV/0!</v>
      </c>
      <c r="P82" s="67" t="e">
        <f t="shared" si="24"/>
        <v>#DIV/0!</v>
      </c>
      <c r="Q82" s="67" t="e">
        <f t="shared" si="25"/>
        <v>#DIV/0!</v>
      </c>
      <c r="R82" s="68" t="e">
        <f>(L82+M82+(PV('NG AC'!$B$1,MFMT!H82,MFMT!K82)*-1)+MFMT!J82)/MFMT!E82</f>
        <v>#DIV/0!</v>
      </c>
      <c r="S82" s="68" t="e">
        <f t="shared" si="26"/>
        <v>#DIV/0!</v>
      </c>
      <c r="T82" s="69">
        <f t="shared" si="27"/>
        <v>0</v>
      </c>
      <c r="U82" s="68">
        <f t="shared" si="28"/>
        <v>0</v>
      </c>
      <c r="V82" s="68">
        <f t="shared" si="29"/>
        <v>0</v>
      </c>
      <c r="W82" s="68">
        <f t="shared" si="30"/>
        <v>0</v>
      </c>
      <c r="X82" s="67" t="e">
        <f t="shared" si="31"/>
        <v>#DIV/0!</v>
      </c>
      <c r="Y82" s="67" t="e">
        <f t="shared" si="32"/>
        <v>#DIV/0!</v>
      </c>
      <c r="Z82" s="67" t="e">
        <f t="shared" si="33"/>
        <v>#DIV/0!</v>
      </c>
      <c r="AA82" s="67" t="e">
        <f t="shared" si="34"/>
        <v>#DIV/0!</v>
      </c>
      <c r="AB82" s="63" t="e">
        <f t="shared" si="35"/>
        <v>#DIV/0!</v>
      </c>
      <c r="AC82" s="67" t="e">
        <f t="shared" si="36"/>
        <v>#DIV/0!</v>
      </c>
      <c r="AD82" s="67" t="e">
        <f t="shared" si="37"/>
        <v>#DIV/0!</v>
      </c>
      <c r="AE82" s="67">
        <f t="shared" si="38"/>
        <v>0</v>
      </c>
      <c r="AF82" s="67" t="e">
        <f t="shared" si="39"/>
        <v>#DIV/0!</v>
      </c>
      <c r="AG82" s="67" t="e">
        <f t="shared" si="40"/>
        <v>#DIV/0!</v>
      </c>
      <c r="AH82" s="66">
        <f>-PV('NG AC'!$B$1,MFMT!H82,MFMT!K82)*MFMT!B82</f>
        <v>0</v>
      </c>
      <c r="AI82" s="67" t="e">
        <f t="shared" si="41"/>
        <v>#DIV/0!</v>
      </c>
      <c r="AJ82" s="67" t="e">
        <f t="shared" si="42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3"/>
        <v>#DIV/0!</v>
      </c>
      <c r="AN82" s="67" t="e">
        <f t="shared" si="43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AC'!$E$4:$I$43,4)*MFMT!G83,IF(D83="Winter",VLOOKUP(MFMT!H83,'NG AC'!$E$3:$I$43,5)*MFMT!G83,IF(D83="NA",0,0)))</f>
        <v>0</v>
      </c>
      <c r="N83" s="67" t="e">
        <f t="shared" si="22"/>
        <v>#DIV/0!</v>
      </c>
      <c r="O83" s="67" t="e">
        <f t="shared" si="23"/>
        <v>#DIV/0!</v>
      </c>
      <c r="P83" s="67" t="e">
        <f t="shared" si="24"/>
        <v>#DIV/0!</v>
      </c>
      <c r="Q83" s="67" t="e">
        <f t="shared" si="25"/>
        <v>#DIV/0!</v>
      </c>
      <c r="R83" s="68" t="e">
        <f>(L83+M83+(PV('NG AC'!$B$1,MFMT!H83,MFMT!K83)*-1)+MFMT!J83)/MFMT!E83</f>
        <v>#DIV/0!</v>
      </c>
      <c r="S83" s="68" t="e">
        <f t="shared" si="26"/>
        <v>#DIV/0!</v>
      </c>
      <c r="T83" s="69">
        <f t="shared" si="27"/>
        <v>0</v>
      </c>
      <c r="U83" s="68">
        <f t="shared" si="28"/>
        <v>0</v>
      </c>
      <c r="V83" s="68">
        <f t="shared" si="29"/>
        <v>0</v>
      </c>
      <c r="W83" s="68">
        <f t="shared" si="30"/>
        <v>0</v>
      </c>
      <c r="X83" s="67" t="e">
        <f t="shared" si="31"/>
        <v>#DIV/0!</v>
      </c>
      <c r="Y83" s="67" t="e">
        <f t="shared" si="32"/>
        <v>#DIV/0!</v>
      </c>
      <c r="Z83" s="67" t="e">
        <f t="shared" si="33"/>
        <v>#DIV/0!</v>
      </c>
      <c r="AA83" s="67" t="e">
        <f t="shared" si="34"/>
        <v>#DIV/0!</v>
      </c>
      <c r="AB83" s="63" t="e">
        <f t="shared" si="35"/>
        <v>#DIV/0!</v>
      </c>
      <c r="AC83" s="67" t="e">
        <f t="shared" si="36"/>
        <v>#DIV/0!</v>
      </c>
      <c r="AD83" s="67" t="e">
        <f t="shared" si="37"/>
        <v>#DIV/0!</v>
      </c>
      <c r="AE83" s="67">
        <f t="shared" si="38"/>
        <v>0</v>
      </c>
      <c r="AF83" s="67" t="e">
        <f t="shared" si="39"/>
        <v>#DIV/0!</v>
      </c>
      <c r="AG83" s="67" t="e">
        <f t="shared" si="40"/>
        <v>#DIV/0!</v>
      </c>
      <c r="AH83" s="66">
        <f>-PV('NG AC'!$B$1,MFMT!H83,MFMT!K83)*MFMT!B83</f>
        <v>0</v>
      </c>
      <c r="AI83" s="67" t="e">
        <f t="shared" si="41"/>
        <v>#DIV/0!</v>
      </c>
      <c r="AJ83" s="67" t="e">
        <f t="shared" si="42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3"/>
        <v>#DIV/0!</v>
      </c>
      <c r="AN83" s="67" t="e">
        <f t="shared" si="43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AC'!$E$4:$I$43,4)*MFMT!G84,IF(D84="Winter",VLOOKUP(MFMT!H84,'NG AC'!$E$3:$I$43,5)*MFMT!G84,IF(D84="NA",0,0)))</f>
        <v>0</v>
      </c>
      <c r="N84" s="67" t="e">
        <f t="shared" si="22"/>
        <v>#DIV/0!</v>
      </c>
      <c r="O84" s="67" t="e">
        <f t="shared" si="23"/>
        <v>#DIV/0!</v>
      </c>
      <c r="P84" s="67" t="e">
        <f t="shared" si="24"/>
        <v>#DIV/0!</v>
      </c>
      <c r="Q84" s="67" t="e">
        <f t="shared" si="25"/>
        <v>#DIV/0!</v>
      </c>
      <c r="R84" s="68" t="e">
        <f>(L84+M84+(PV('NG AC'!$B$1,MFMT!H84,MFMT!K84)*-1)+MFMT!J84)/MFMT!E84</f>
        <v>#DIV/0!</v>
      </c>
      <c r="S84" s="68" t="e">
        <f t="shared" si="26"/>
        <v>#DIV/0!</v>
      </c>
      <c r="T84" s="69">
        <f t="shared" si="27"/>
        <v>0</v>
      </c>
      <c r="U84" s="68">
        <f t="shared" si="28"/>
        <v>0</v>
      </c>
      <c r="V84" s="68">
        <f t="shared" si="29"/>
        <v>0</v>
      </c>
      <c r="W84" s="68">
        <f t="shared" si="30"/>
        <v>0</v>
      </c>
      <c r="X84" s="67" t="e">
        <f t="shared" si="31"/>
        <v>#DIV/0!</v>
      </c>
      <c r="Y84" s="67" t="e">
        <f t="shared" si="32"/>
        <v>#DIV/0!</v>
      </c>
      <c r="Z84" s="67" t="e">
        <f t="shared" si="33"/>
        <v>#DIV/0!</v>
      </c>
      <c r="AA84" s="67" t="e">
        <f t="shared" si="34"/>
        <v>#DIV/0!</v>
      </c>
      <c r="AB84" s="63" t="e">
        <f t="shared" si="35"/>
        <v>#DIV/0!</v>
      </c>
      <c r="AC84" s="67" t="e">
        <f t="shared" si="36"/>
        <v>#DIV/0!</v>
      </c>
      <c r="AD84" s="67" t="e">
        <f t="shared" si="37"/>
        <v>#DIV/0!</v>
      </c>
      <c r="AE84" s="67">
        <f t="shared" si="38"/>
        <v>0</v>
      </c>
      <c r="AF84" s="67" t="e">
        <f t="shared" si="39"/>
        <v>#DIV/0!</v>
      </c>
      <c r="AG84" s="67" t="e">
        <f t="shared" si="40"/>
        <v>#DIV/0!</v>
      </c>
      <c r="AH84" s="66">
        <f>-PV('NG AC'!$B$1,MFMT!H84,MFMT!K84)*MFMT!B84</f>
        <v>0</v>
      </c>
      <c r="AI84" s="67" t="e">
        <f t="shared" si="41"/>
        <v>#DIV/0!</v>
      </c>
      <c r="AJ84" s="67" t="e">
        <f t="shared" si="42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3"/>
        <v>#DIV/0!</v>
      </c>
      <c r="AN84" s="67" t="e">
        <f t="shared" si="43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AC'!$E$4:$I$43,4)*MFMT!G85,IF(D85="Winter",VLOOKUP(MFMT!H85,'NG AC'!$E$3:$I$43,5)*MFMT!G85,IF(D85="NA",0,0)))</f>
        <v>0</v>
      </c>
      <c r="N85" s="67" t="e">
        <f t="shared" si="22"/>
        <v>#DIV/0!</v>
      </c>
      <c r="O85" s="67" t="e">
        <f t="shared" si="23"/>
        <v>#DIV/0!</v>
      </c>
      <c r="P85" s="67" t="e">
        <f t="shared" si="24"/>
        <v>#DIV/0!</v>
      </c>
      <c r="Q85" s="67" t="e">
        <f t="shared" si="25"/>
        <v>#DIV/0!</v>
      </c>
      <c r="R85" s="68" t="e">
        <f>(L85+M85+(PV('NG AC'!$B$1,MFMT!H85,MFMT!K85)*-1)+MFMT!J85)/MFMT!E85</f>
        <v>#DIV/0!</v>
      </c>
      <c r="S85" s="68" t="e">
        <f t="shared" si="26"/>
        <v>#DIV/0!</v>
      </c>
      <c r="T85" s="69">
        <f t="shared" si="27"/>
        <v>0</v>
      </c>
      <c r="U85" s="68">
        <f t="shared" si="28"/>
        <v>0</v>
      </c>
      <c r="V85" s="68">
        <f t="shared" si="29"/>
        <v>0</v>
      </c>
      <c r="W85" s="68">
        <f t="shared" si="30"/>
        <v>0</v>
      </c>
      <c r="X85" s="67" t="e">
        <f t="shared" si="31"/>
        <v>#DIV/0!</v>
      </c>
      <c r="Y85" s="67" t="e">
        <f t="shared" si="32"/>
        <v>#DIV/0!</v>
      </c>
      <c r="Z85" s="67" t="e">
        <f t="shared" si="33"/>
        <v>#DIV/0!</v>
      </c>
      <c r="AA85" s="67" t="e">
        <f t="shared" si="34"/>
        <v>#DIV/0!</v>
      </c>
      <c r="AB85" s="63" t="e">
        <f t="shared" si="35"/>
        <v>#DIV/0!</v>
      </c>
      <c r="AC85" s="67" t="e">
        <f t="shared" si="36"/>
        <v>#DIV/0!</v>
      </c>
      <c r="AD85" s="67" t="e">
        <f t="shared" si="37"/>
        <v>#DIV/0!</v>
      </c>
      <c r="AE85" s="67">
        <f t="shared" si="38"/>
        <v>0</v>
      </c>
      <c r="AF85" s="67" t="e">
        <f t="shared" si="39"/>
        <v>#DIV/0!</v>
      </c>
      <c r="AG85" s="67" t="e">
        <f t="shared" si="40"/>
        <v>#DIV/0!</v>
      </c>
      <c r="AH85" s="66">
        <f>-PV('NG AC'!$B$1,MFMT!H85,MFMT!K85)*MFMT!B85</f>
        <v>0</v>
      </c>
      <c r="AI85" s="67" t="e">
        <f t="shared" si="41"/>
        <v>#DIV/0!</v>
      </c>
      <c r="AJ85" s="67" t="e">
        <f t="shared" si="42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3"/>
        <v>#DIV/0!</v>
      </c>
      <c r="AN85" s="67" t="e">
        <f t="shared" si="43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AC'!$E$4:$I$43,4)*MFMT!G86,IF(D86="Winter",VLOOKUP(MFMT!H86,'NG AC'!$E$3:$I$43,5)*MFMT!G86,IF(D86="NA",0,0)))</f>
        <v>0</v>
      </c>
      <c r="N86" s="67" t="e">
        <f t="shared" si="22"/>
        <v>#DIV/0!</v>
      </c>
      <c r="O86" s="67" t="e">
        <f t="shared" si="23"/>
        <v>#DIV/0!</v>
      </c>
      <c r="P86" s="67" t="e">
        <f t="shared" si="24"/>
        <v>#DIV/0!</v>
      </c>
      <c r="Q86" s="67" t="e">
        <f t="shared" si="25"/>
        <v>#DIV/0!</v>
      </c>
      <c r="R86" s="68" t="e">
        <f>(L86+M86+(PV('NG AC'!$B$1,MFMT!H86,MFMT!K86)*-1)+MFMT!J86)/MFMT!E86</f>
        <v>#DIV/0!</v>
      </c>
      <c r="S86" s="68" t="e">
        <f t="shared" si="26"/>
        <v>#DIV/0!</v>
      </c>
      <c r="T86" s="69">
        <f t="shared" si="27"/>
        <v>0</v>
      </c>
      <c r="U86" s="68">
        <f t="shared" si="28"/>
        <v>0</v>
      </c>
      <c r="V86" s="68">
        <f t="shared" si="29"/>
        <v>0</v>
      </c>
      <c r="W86" s="68">
        <f t="shared" si="30"/>
        <v>0</v>
      </c>
      <c r="X86" s="67" t="e">
        <f t="shared" si="31"/>
        <v>#DIV/0!</v>
      </c>
      <c r="Y86" s="67" t="e">
        <f t="shared" si="32"/>
        <v>#DIV/0!</v>
      </c>
      <c r="Z86" s="67" t="e">
        <f t="shared" si="33"/>
        <v>#DIV/0!</v>
      </c>
      <c r="AA86" s="67" t="e">
        <f t="shared" si="34"/>
        <v>#DIV/0!</v>
      </c>
      <c r="AB86" s="63" t="e">
        <f t="shared" si="35"/>
        <v>#DIV/0!</v>
      </c>
      <c r="AC86" s="67" t="e">
        <f t="shared" si="36"/>
        <v>#DIV/0!</v>
      </c>
      <c r="AD86" s="67" t="e">
        <f t="shared" si="37"/>
        <v>#DIV/0!</v>
      </c>
      <c r="AE86" s="67">
        <f t="shared" si="38"/>
        <v>0</v>
      </c>
      <c r="AF86" s="67" t="e">
        <f t="shared" si="39"/>
        <v>#DIV/0!</v>
      </c>
      <c r="AG86" s="67" t="e">
        <f t="shared" si="40"/>
        <v>#DIV/0!</v>
      </c>
      <c r="AH86" s="66">
        <f>-PV('NG AC'!$B$1,MFMT!H86,MFMT!K86)*MFMT!B86</f>
        <v>0</v>
      </c>
      <c r="AI86" s="67" t="e">
        <f t="shared" si="41"/>
        <v>#DIV/0!</v>
      </c>
      <c r="AJ86" s="67" t="e">
        <f t="shared" si="42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3"/>
        <v>#DIV/0!</v>
      </c>
      <c r="AN86" s="67" t="e">
        <f t="shared" si="43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AC'!$E$4:$I$43,4)*MFMT!G87,IF(D87="Winter",VLOOKUP(MFMT!H87,'NG AC'!$E$3:$I$43,5)*MFMT!G87,IF(D87="NA",0,0)))</f>
        <v>0</v>
      </c>
      <c r="N87" s="67" t="e">
        <f t="shared" si="22"/>
        <v>#DIV/0!</v>
      </c>
      <c r="O87" s="67" t="e">
        <f t="shared" si="23"/>
        <v>#DIV/0!</v>
      </c>
      <c r="P87" s="67" t="e">
        <f t="shared" si="24"/>
        <v>#DIV/0!</v>
      </c>
      <c r="Q87" s="67" t="e">
        <f t="shared" si="25"/>
        <v>#DIV/0!</v>
      </c>
      <c r="R87" s="68" t="e">
        <f>(L87+M87+(PV('NG AC'!$B$1,MFMT!H87,MFMT!K87)*-1)+MFMT!J87)/MFMT!E87</f>
        <v>#DIV/0!</v>
      </c>
      <c r="S87" s="68" t="e">
        <f t="shared" si="26"/>
        <v>#DIV/0!</v>
      </c>
      <c r="T87" s="69">
        <f t="shared" si="27"/>
        <v>0</v>
      </c>
      <c r="U87" s="68">
        <f t="shared" si="28"/>
        <v>0</v>
      </c>
      <c r="V87" s="68">
        <f t="shared" si="29"/>
        <v>0</v>
      </c>
      <c r="W87" s="68">
        <f t="shared" si="30"/>
        <v>0</v>
      </c>
      <c r="X87" s="67" t="e">
        <f t="shared" si="31"/>
        <v>#DIV/0!</v>
      </c>
      <c r="Y87" s="67" t="e">
        <f t="shared" si="32"/>
        <v>#DIV/0!</v>
      </c>
      <c r="Z87" s="67" t="e">
        <f t="shared" si="33"/>
        <v>#DIV/0!</v>
      </c>
      <c r="AA87" s="67" t="e">
        <f t="shared" si="34"/>
        <v>#DIV/0!</v>
      </c>
      <c r="AB87" s="63" t="e">
        <f t="shared" si="35"/>
        <v>#DIV/0!</v>
      </c>
      <c r="AC87" s="67" t="e">
        <f t="shared" si="36"/>
        <v>#DIV/0!</v>
      </c>
      <c r="AD87" s="67" t="e">
        <f t="shared" si="37"/>
        <v>#DIV/0!</v>
      </c>
      <c r="AE87" s="67">
        <f t="shared" si="38"/>
        <v>0</v>
      </c>
      <c r="AF87" s="67" t="e">
        <f t="shared" si="39"/>
        <v>#DIV/0!</v>
      </c>
      <c r="AG87" s="67" t="e">
        <f t="shared" si="40"/>
        <v>#DIV/0!</v>
      </c>
      <c r="AH87" s="66">
        <f>-PV('NG AC'!$B$1,MFMT!H87,MFMT!K87)*MFMT!B87</f>
        <v>0</v>
      </c>
      <c r="AI87" s="67" t="e">
        <f t="shared" si="41"/>
        <v>#DIV/0!</v>
      </c>
      <c r="AJ87" s="67" t="e">
        <f t="shared" si="42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3"/>
        <v>#DIV/0!</v>
      </c>
      <c r="AN87" s="67" t="e">
        <f t="shared" si="43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AC'!$E$4:$I$43,4)*MFMT!G88,IF(D88="Winter",VLOOKUP(MFMT!H88,'NG AC'!$E$3:$I$43,5)*MFMT!G88,IF(D88="NA",0,0)))</f>
        <v>0</v>
      </c>
      <c r="N88" s="67" t="e">
        <f t="shared" si="22"/>
        <v>#DIV/0!</v>
      </c>
      <c r="O88" s="67" t="e">
        <f t="shared" si="23"/>
        <v>#DIV/0!</v>
      </c>
      <c r="P88" s="67" t="e">
        <f t="shared" si="24"/>
        <v>#DIV/0!</v>
      </c>
      <c r="Q88" s="67" t="e">
        <f t="shared" si="25"/>
        <v>#DIV/0!</v>
      </c>
      <c r="R88" s="68" t="e">
        <f>(L88+M88+(PV('NG AC'!$B$1,MFMT!H88,MFMT!K88)*-1)+MFMT!J88)/MFMT!E88</f>
        <v>#DIV/0!</v>
      </c>
      <c r="S88" s="68" t="e">
        <f t="shared" si="26"/>
        <v>#DIV/0!</v>
      </c>
      <c r="T88" s="69">
        <f t="shared" si="27"/>
        <v>0</v>
      </c>
      <c r="U88" s="68">
        <f t="shared" si="28"/>
        <v>0</v>
      </c>
      <c r="V88" s="68">
        <f t="shared" si="29"/>
        <v>0</v>
      </c>
      <c r="W88" s="68">
        <f t="shared" si="30"/>
        <v>0</v>
      </c>
      <c r="X88" s="67" t="e">
        <f t="shared" si="31"/>
        <v>#DIV/0!</v>
      </c>
      <c r="Y88" s="67" t="e">
        <f t="shared" si="32"/>
        <v>#DIV/0!</v>
      </c>
      <c r="Z88" s="67" t="e">
        <f t="shared" si="33"/>
        <v>#DIV/0!</v>
      </c>
      <c r="AA88" s="67" t="e">
        <f t="shared" si="34"/>
        <v>#DIV/0!</v>
      </c>
      <c r="AB88" s="63" t="e">
        <f t="shared" si="35"/>
        <v>#DIV/0!</v>
      </c>
      <c r="AC88" s="67" t="e">
        <f t="shared" si="36"/>
        <v>#DIV/0!</v>
      </c>
      <c r="AD88" s="67" t="e">
        <f t="shared" si="37"/>
        <v>#DIV/0!</v>
      </c>
      <c r="AE88" s="67">
        <f t="shared" si="38"/>
        <v>0</v>
      </c>
      <c r="AF88" s="67" t="e">
        <f t="shared" si="39"/>
        <v>#DIV/0!</v>
      </c>
      <c r="AG88" s="67" t="e">
        <f t="shared" si="40"/>
        <v>#DIV/0!</v>
      </c>
      <c r="AH88" s="66">
        <f>-PV('NG AC'!$B$1,MFMT!H88,MFMT!K88)*MFMT!B88</f>
        <v>0</v>
      </c>
      <c r="AI88" s="67" t="e">
        <f t="shared" si="41"/>
        <v>#DIV/0!</v>
      </c>
      <c r="AJ88" s="67" t="e">
        <f t="shared" si="42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3"/>
        <v>#DIV/0!</v>
      </c>
      <c r="AN88" s="67" t="e">
        <f t="shared" si="43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AC'!$E$4:$I$43,4)*MFMT!G89,IF(D89="Winter",VLOOKUP(MFMT!H89,'NG AC'!$E$3:$I$43,5)*MFMT!G89,IF(D89="NA",0,0)))</f>
        <v>0</v>
      </c>
      <c r="N89" s="67" t="e">
        <f t="shared" si="22"/>
        <v>#DIV/0!</v>
      </c>
      <c r="O89" s="67" t="e">
        <f t="shared" si="23"/>
        <v>#DIV/0!</v>
      </c>
      <c r="P89" s="67" t="e">
        <f t="shared" si="24"/>
        <v>#DIV/0!</v>
      </c>
      <c r="Q89" s="67" t="e">
        <f t="shared" si="25"/>
        <v>#DIV/0!</v>
      </c>
      <c r="R89" s="68" t="e">
        <f>(L89+M89+(PV('NG AC'!$B$1,MFMT!H89,MFMT!K89)*-1)+MFMT!J89)/MFMT!E89</f>
        <v>#DIV/0!</v>
      </c>
      <c r="S89" s="68" t="e">
        <f t="shared" si="26"/>
        <v>#DIV/0!</v>
      </c>
      <c r="T89" s="69">
        <f t="shared" si="27"/>
        <v>0</v>
      </c>
      <c r="U89" s="68">
        <f t="shared" si="28"/>
        <v>0</v>
      </c>
      <c r="V89" s="68">
        <f t="shared" si="29"/>
        <v>0</v>
      </c>
      <c r="W89" s="68">
        <f t="shared" si="30"/>
        <v>0</v>
      </c>
      <c r="X89" s="67" t="e">
        <f t="shared" si="31"/>
        <v>#DIV/0!</v>
      </c>
      <c r="Y89" s="67" t="e">
        <f t="shared" si="32"/>
        <v>#DIV/0!</v>
      </c>
      <c r="Z89" s="67" t="e">
        <f t="shared" si="33"/>
        <v>#DIV/0!</v>
      </c>
      <c r="AA89" s="67" t="e">
        <f t="shared" si="34"/>
        <v>#DIV/0!</v>
      </c>
      <c r="AB89" s="63" t="e">
        <f t="shared" si="35"/>
        <v>#DIV/0!</v>
      </c>
      <c r="AC89" s="67" t="e">
        <f t="shared" si="36"/>
        <v>#DIV/0!</v>
      </c>
      <c r="AD89" s="67" t="e">
        <f t="shared" si="37"/>
        <v>#DIV/0!</v>
      </c>
      <c r="AE89" s="67">
        <f t="shared" si="38"/>
        <v>0</v>
      </c>
      <c r="AF89" s="67" t="e">
        <f t="shared" si="39"/>
        <v>#DIV/0!</v>
      </c>
      <c r="AG89" s="67" t="e">
        <f t="shared" si="40"/>
        <v>#DIV/0!</v>
      </c>
      <c r="AH89" s="66">
        <f>-PV('NG AC'!$B$1,MFMT!H89,MFMT!K89)*MFMT!B89</f>
        <v>0</v>
      </c>
      <c r="AI89" s="67" t="e">
        <f t="shared" si="41"/>
        <v>#DIV/0!</v>
      </c>
      <c r="AJ89" s="67" t="e">
        <f t="shared" si="42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3"/>
        <v>#DIV/0!</v>
      </c>
      <c r="AN89" s="67" t="e">
        <f t="shared" si="43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AC'!$E$4:$I$43,4)*MFMT!G90,IF(D90="Winter",VLOOKUP(MFMT!H90,'NG AC'!$E$3:$I$43,5)*MFMT!G90,IF(D90="NA",0,0)))</f>
        <v>0</v>
      </c>
      <c r="N90" s="67" t="e">
        <f t="shared" si="22"/>
        <v>#DIV/0!</v>
      </c>
      <c r="O90" s="67" t="e">
        <f t="shared" si="23"/>
        <v>#DIV/0!</v>
      </c>
      <c r="P90" s="67" t="e">
        <f t="shared" si="24"/>
        <v>#DIV/0!</v>
      </c>
      <c r="Q90" s="67" t="e">
        <f t="shared" si="25"/>
        <v>#DIV/0!</v>
      </c>
      <c r="R90" s="68" t="e">
        <f>(L90+M90+(PV('NG AC'!$B$1,MFMT!H90,MFMT!K90)*-1)+MFMT!J90)/MFMT!E90</f>
        <v>#DIV/0!</v>
      </c>
      <c r="S90" s="68" t="e">
        <f t="shared" si="26"/>
        <v>#DIV/0!</v>
      </c>
      <c r="T90" s="69">
        <f t="shared" si="27"/>
        <v>0</v>
      </c>
      <c r="U90" s="68">
        <f t="shared" si="28"/>
        <v>0</v>
      </c>
      <c r="V90" s="68">
        <f t="shared" si="29"/>
        <v>0</v>
      </c>
      <c r="W90" s="68">
        <f t="shared" si="30"/>
        <v>0</v>
      </c>
      <c r="X90" s="67" t="e">
        <f t="shared" si="31"/>
        <v>#DIV/0!</v>
      </c>
      <c r="Y90" s="67" t="e">
        <f t="shared" si="32"/>
        <v>#DIV/0!</v>
      </c>
      <c r="Z90" s="67" t="e">
        <f t="shared" si="33"/>
        <v>#DIV/0!</v>
      </c>
      <c r="AA90" s="67" t="e">
        <f t="shared" si="34"/>
        <v>#DIV/0!</v>
      </c>
      <c r="AB90" s="63" t="e">
        <f t="shared" si="35"/>
        <v>#DIV/0!</v>
      </c>
      <c r="AC90" s="67" t="e">
        <f t="shared" si="36"/>
        <v>#DIV/0!</v>
      </c>
      <c r="AD90" s="67" t="e">
        <f t="shared" si="37"/>
        <v>#DIV/0!</v>
      </c>
      <c r="AE90" s="67">
        <f t="shared" si="38"/>
        <v>0</v>
      </c>
      <c r="AF90" s="67" t="e">
        <f t="shared" si="39"/>
        <v>#DIV/0!</v>
      </c>
      <c r="AG90" s="67" t="e">
        <f t="shared" si="40"/>
        <v>#DIV/0!</v>
      </c>
      <c r="AH90" s="66">
        <f>-PV('NG AC'!$B$1,MFMT!H90,MFMT!K90)*MFMT!B90</f>
        <v>0</v>
      </c>
      <c r="AI90" s="67" t="e">
        <f t="shared" si="41"/>
        <v>#DIV/0!</v>
      </c>
      <c r="AJ90" s="67" t="e">
        <f t="shared" si="42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3"/>
        <v>#DIV/0!</v>
      </c>
      <c r="AN90" s="67" t="e">
        <f t="shared" si="43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AC'!$E$4:$I$43,4)*MFMT!G91,IF(D91="Winter",VLOOKUP(MFMT!H91,'NG AC'!$E$3:$I$43,5)*MFMT!G91,IF(D91="NA",0,0)))</f>
        <v>0</v>
      </c>
      <c r="N91" s="67" t="e">
        <f t="shared" si="22"/>
        <v>#DIV/0!</v>
      </c>
      <c r="O91" s="67" t="e">
        <f t="shared" si="23"/>
        <v>#DIV/0!</v>
      </c>
      <c r="P91" s="67" t="e">
        <f t="shared" si="24"/>
        <v>#DIV/0!</v>
      </c>
      <c r="Q91" s="67" t="e">
        <f t="shared" si="25"/>
        <v>#DIV/0!</v>
      </c>
      <c r="R91" s="68" t="e">
        <f>(L91+M91+(PV('NG AC'!$B$1,MFMT!H91,MFMT!K91)*-1)+MFMT!J91)/MFMT!E91</f>
        <v>#DIV/0!</v>
      </c>
      <c r="S91" s="68" t="e">
        <f t="shared" si="26"/>
        <v>#DIV/0!</v>
      </c>
      <c r="T91" s="69">
        <f t="shared" si="27"/>
        <v>0</v>
      </c>
      <c r="U91" s="68">
        <f t="shared" si="28"/>
        <v>0</v>
      </c>
      <c r="V91" s="68">
        <f t="shared" si="29"/>
        <v>0</v>
      </c>
      <c r="W91" s="68">
        <f t="shared" si="30"/>
        <v>0</v>
      </c>
      <c r="X91" s="67" t="e">
        <f t="shared" si="31"/>
        <v>#DIV/0!</v>
      </c>
      <c r="Y91" s="67" t="e">
        <f t="shared" si="32"/>
        <v>#DIV/0!</v>
      </c>
      <c r="Z91" s="67" t="e">
        <f t="shared" si="33"/>
        <v>#DIV/0!</v>
      </c>
      <c r="AA91" s="67" t="e">
        <f t="shared" si="34"/>
        <v>#DIV/0!</v>
      </c>
      <c r="AB91" s="63" t="e">
        <f t="shared" si="35"/>
        <v>#DIV/0!</v>
      </c>
      <c r="AC91" s="67" t="e">
        <f t="shared" si="36"/>
        <v>#DIV/0!</v>
      </c>
      <c r="AD91" s="67" t="e">
        <f t="shared" si="37"/>
        <v>#DIV/0!</v>
      </c>
      <c r="AE91" s="67">
        <f t="shared" si="38"/>
        <v>0</v>
      </c>
      <c r="AF91" s="67" t="e">
        <f t="shared" si="39"/>
        <v>#DIV/0!</v>
      </c>
      <c r="AG91" s="67" t="e">
        <f t="shared" si="40"/>
        <v>#DIV/0!</v>
      </c>
      <c r="AH91" s="66">
        <f>-PV('NG AC'!$B$1,MFMT!H91,MFMT!K91)*MFMT!B91</f>
        <v>0</v>
      </c>
      <c r="AI91" s="67" t="e">
        <f t="shared" si="41"/>
        <v>#DIV/0!</v>
      </c>
      <c r="AJ91" s="67" t="e">
        <f t="shared" si="42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3"/>
        <v>#DIV/0!</v>
      </c>
      <c r="AN91" s="67" t="e">
        <f t="shared" si="43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AC'!$E$4:$I$43,4)*MFMT!G92,IF(D92="Winter",VLOOKUP(MFMT!H92,'NG AC'!$E$3:$I$43,5)*MFMT!G92,IF(D92="NA",0,0)))</f>
        <v>0</v>
      </c>
      <c r="N92" s="67" t="e">
        <f t="shared" si="22"/>
        <v>#DIV/0!</v>
      </c>
      <c r="O92" s="67" t="e">
        <f t="shared" si="23"/>
        <v>#DIV/0!</v>
      </c>
      <c r="P92" s="67" t="e">
        <f t="shared" si="24"/>
        <v>#DIV/0!</v>
      </c>
      <c r="Q92" s="67" t="e">
        <f t="shared" si="25"/>
        <v>#DIV/0!</v>
      </c>
      <c r="R92" s="68" t="e">
        <f>(L92+M92+(PV('NG AC'!$B$1,MFMT!H92,MFMT!K92)*-1)+MFMT!J92)/MFMT!E92</f>
        <v>#DIV/0!</v>
      </c>
      <c r="S92" s="68" t="e">
        <f t="shared" si="26"/>
        <v>#DIV/0!</v>
      </c>
      <c r="T92" s="69">
        <f t="shared" si="27"/>
        <v>0</v>
      </c>
      <c r="U92" s="68">
        <f t="shared" si="28"/>
        <v>0</v>
      </c>
      <c r="V92" s="68">
        <f t="shared" si="29"/>
        <v>0</v>
      </c>
      <c r="W92" s="68">
        <f t="shared" si="30"/>
        <v>0</v>
      </c>
      <c r="X92" s="67" t="e">
        <f t="shared" si="31"/>
        <v>#DIV/0!</v>
      </c>
      <c r="Y92" s="67" t="e">
        <f t="shared" si="32"/>
        <v>#DIV/0!</v>
      </c>
      <c r="Z92" s="67" t="e">
        <f t="shared" si="33"/>
        <v>#DIV/0!</v>
      </c>
      <c r="AA92" s="67" t="e">
        <f t="shared" si="34"/>
        <v>#DIV/0!</v>
      </c>
      <c r="AB92" s="63" t="e">
        <f t="shared" si="35"/>
        <v>#DIV/0!</v>
      </c>
      <c r="AC92" s="67" t="e">
        <f t="shared" si="36"/>
        <v>#DIV/0!</v>
      </c>
      <c r="AD92" s="67" t="e">
        <f t="shared" si="37"/>
        <v>#DIV/0!</v>
      </c>
      <c r="AE92" s="67">
        <f t="shared" si="38"/>
        <v>0</v>
      </c>
      <c r="AF92" s="67" t="e">
        <f t="shared" si="39"/>
        <v>#DIV/0!</v>
      </c>
      <c r="AG92" s="67" t="e">
        <f t="shared" si="40"/>
        <v>#DIV/0!</v>
      </c>
      <c r="AH92" s="66">
        <f>-PV('NG AC'!$B$1,MFMT!H92,MFMT!K92)*MFMT!B92</f>
        <v>0</v>
      </c>
      <c r="AI92" s="67" t="e">
        <f t="shared" si="41"/>
        <v>#DIV/0!</v>
      </c>
      <c r="AJ92" s="67" t="e">
        <f t="shared" si="42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3"/>
        <v>#DIV/0!</v>
      </c>
      <c r="AN92" s="67" t="e">
        <f t="shared" si="43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AC'!$E$4:$I$43,4)*MFMT!G93,IF(D93="Winter",VLOOKUP(MFMT!H93,'NG AC'!$E$3:$I$43,5)*MFMT!G93,IF(D93="NA",0,0)))</f>
        <v>0</v>
      </c>
      <c r="N93" s="67" t="e">
        <f t="shared" si="22"/>
        <v>#DIV/0!</v>
      </c>
      <c r="O93" s="67" t="e">
        <f t="shared" si="23"/>
        <v>#DIV/0!</v>
      </c>
      <c r="P93" s="67" t="e">
        <f t="shared" si="24"/>
        <v>#DIV/0!</v>
      </c>
      <c r="Q93" s="67" t="e">
        <f t="shared" si="25"/>
        <v>#DIV/0!</v>
      </c>
      <c r="R93" s="68" t="e">
        <f>(L93+M93+(PV('NG AC'!$B$1,MFMT!H93,MFMT!K93)*-1)+MFMT!J93)/MFMT!E93</f>
        <v>#DIV/0!</v>
      </c>
      <c r="S93" s="68" t="e">
        <f t="shared" si="26"/>
        <v>#DIV/0!</v>
      </c>
      <c r="T93" s="69">
        <f t="shared" si="27"/>
        <v>0</v>
      </c>
      <c r="U93" s="68">
        <f t="shared" si="28"/>
        <v>0</v>
      </c>
      <c r="V93" s="68">
        <f t="shared" si="29"/>
        <v>0</v>
      </c>
      <c r="W93" s="68">
        <f t="shared" si="30"/>
        <v>0</v>
      </c>
      <c r="X93" s="67" t="e">
        <f t="shared" si="31"/>
        <v>#DIV/0!</v>
      </c>
      <c r="Y93" s="67" t="e">
        <f t="shared" si="32"/>
        <v>#DIV/0!</v>
      </c>
      <c r="Z93" s="67" t="e">
        <f t="shared" si="33"/>
        <v>#DIV/0!</v>
      </c>
      <c r="AA93" s="67" t="e">
        <f t="shared" si="34"/>
        <v>#DIV/0!</v>
      </c>
      <c r="AB93" s="63" t="e">
        <f t="shared" si="35"/>
        <v>#DIV/0!</v>
      </c>
      <c r="AC93" s="67" t="e">
        <f t="shared" si="36"/>
        <v>#DIV/0!</v>
      </c>
      <c r="AD93" s="67" t="e">
        <f t="shared" si="37"/>
        <v>#DIV/0!</v>
      </c>
      <c r="AE93" s="67">
        <f t="shared" si="38"/>
        <v>0</v>
      </c>
      <c r="AF93" s="67" t="e">
        <f t="shared" si="39"/>
        <v>#DIV/0!</v>
      </c>
      <c r="AG93" s="67" t="e">
        <f t="shared" si="40"/>
        <v>#DIV/0!</v>
      </c>
      <c r="AH93" s="66">
        <f>-PV('NG AC'!$B$1,MFMT!H93,MFMT!K93)*MFMT!B93</f>
        <v>0</v>
      </c>
      <c r="AI93" s="67" t="e">
        <f t="shared" si="41"/>
        <v>#DIV/0!</v>
      </c>
      <c r="AJ93" s="67" t="e">
        <f t="shared" si="42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3"/>
        <v>#DIV/0!</v>
      </c>
      <c r="AN93" s="67" t="e">
        <f t="shared" si="43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AC'!$E$4:$I$43,4)*MFMT!G94,IF(D94="Winter",VLOOKUP(MFMT!H94,'NG AC'!$E$3:$I$43,5)*MFMT!G94,IF(D94="NA",0,0)))</f>
        <v>0</v>
      </c>
      <c r="N94" s="67" t="e">
        <f t="shared" si="22"/>
        <v>#DIV/0!</v>
      </c>
      <c r="O94" s="67" t="e">
        <f t="shared" si="23"/>
        <v>#DIV/0!</v>
      </c>
      <c r="P94" s="67" t="e">
        <f t="shared" si="24"/>
        <v>#DIV/0!</v>
      </c>
      <c r="Q94" s="67" t="e">
        <f t="shared" si="25"/>
        <v>#DIV/0!</v>
      </c>
      <c r="R94" s="68" t="e">
        <f>(L94+M94+(PV('NG AC'!$B$1,MFMT!H94,MFMT!K94)*-1)+MFMT!J94)/MFMT!E94</f>
        <v>#DIV/0!</v>
      </c>
      <c r="S94" s="68" t="e">
        <f t="shared" si="26"/>
        <v>#DIV/0!</v>
      </c>
      <c r="T94" s="69">
        <f t="shared" si="27"/>
        <v>0</v>
      </c>
      <c r="U94" s="68">
        <f t="shared" si="28"/>
        <v>0</v>
      </c>
      <c r="V94" s="68">
        <f t="shared" si="29"/>
        <v>0</v>
      </c>
      <c r="W94" s="68">
        <f t="shared" si="30"/>
        <v>0</v>
      </c>
      <c r="X94" s="67" t="e">
        <f t="shared" si="31"/>
        <v>#DIV/0!</v>
      </c>
      <c r="Y94" s="67" t="e">
        <f t="shared" si="32"/>
        <v>#DIV/0!</v>
      </c>
      <c r="Z94" s="67" t="e">
        <f t="shared" si="33"/>
        <v>#DIV/0!</v>
      </c>
      <c r="AA94" s="67" t="e">
        <f t="shared" si="34"/>
        <v>#DIV/0!</v>
      </c>
      <c r="AB94" s="63" t="e">
        <f t="shared" si="35"/>
        <v>#DIV/0!</v>
      </c>
      <c r="AC94" s="67" t="e">
        <f t="shared" si="36"/>
        <v>#DIV/0!</v>
      </c>
      <c r="AD94" s="67" t="e">
        <f t="shared" si="37"/>
        <v>#DIV/0!</v>
      </c>
      <c r="AE94" s="67">
        <f t="shared" si="38"/>
        <v>0</v>
      </c>
      <c r="AF94" s="67" t="e">
        <f t="shared" si="39"/>
        <v>#DIV/0!</v>
      </c>
      <c r="AG94" s="67" t="e">
        <f t="shared" si="40"/>
        <v>#DIV/0!</v>
      </c>
      <c r="AH94" s="66">
        <f>-PV('NG AC'!$B$1,MFMT!H94,MFMT!K94)*MFMT!B94</f>
        <v>0</v>
      </c>
      <c r="AI94" s="67" t="e">
        <f t="shared" si="41"/>
        <v>#DIV/0!</v>
      </c>
      <c r="AJ94" s="67" t="e">
        <f t="shared" si="42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3"/>
        <v>#DIV/0!</v>
      </c>
      <c r="AN94" s="67" t="e">
        <f t="shared" si="43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AC'!$E$4:$I$43,4)*MFMT!G95,IF(D95="Winter",VLOOKUP(MFMT!H95,'NG AC'!$E$3:$I$43,5)*MFMT!G95,IF(D95="NA",0,0)))</f>
        <v>0</v>
      </c>
      <c r="N95" s="67" t="e">
        <f t="shared" si="22"/>
        <v>#DIV/0!</v>
      </c>
      <c r="O95" s="67" t="e">
        <f t="shared" si="23"/>
        <v>#DIV/0!</v>
      </c>
      <c r="P95" s="67" t="e">
        <f t="shared" si="24"/>
        <v>#DIV/0!</v>
      </c>
      <c r="Q95" s="67" t="e">
        <f t="shared" si="25"/>
        <v>#DIV/0!</v>
      </c>
      <c r="R95" s="68" t="e">
        <f>(L95+M95+(PV('NG AC'!$B$1,MFMT!H95,MFMT!K95)*-1)+MFMT!J95)/MFMT!E95</f>
        <v>#DIV/0!</v>
      </c>
      <c r="S95" s="68" t="e">
        <f t="shared" si="26"/>
        <v>#DIV/0!</v>
      </c>
      <c r="T95" s="69">
        <f t="shared" si="27"/>
        <v>0</v>
      </c>
      <c r="U95" s="68">
        <f t="shared" si="28"/>
        <v>0</v>
      </c>
      <c r="V95" s="68">
        <f t="shared" si="29"/>
        <v>0</v>
      </c>
      <c r="W95" s="68">
        <f t="shared" si="30"/>
        <v>0</v>
      </c>
      <c r="X95" s="67" t="e">
        <f t="shared" si="31"/>
        <v>#DIV/0!</v>
      </c>
      <c r="Y95" s="67" t="e">
        <f t="shared" si="32"/>
        <v>#DIV/0!</v>
      </c>
      <c r="Z95" s="67" t="e">
        <f t="shared" si="33"/>
        <v>#DIV/0!</v>
      </c>
      <c r="AA95" s="67" t="e">
        <f t="shared" si="34"/>
        <v>#DIV/0!</v>
      </c>
      <c r="AB95" s="63" t="e">
        <f t="shared" si="35"/>
        <v>#DIV/0!</v>
      </c>
      <c r="AC95" s="67" t="e">
        <f t="shared" si="36"/>
        <v>#DIV/0!</v>
      </c>
      <c r="AD95" s="67" t="e">
        <f t="shared" si="37"/>
        <v>#DIV/0!</v>
      </c>
      <c r="AE95" s="67">
        <f t="shared" si="38"/>
        <v>0</v>
      </c>
      <c r="AF95" s="67" t="e">
        <f t="shared" si="39"/>
        <v>#DIV/0!</v>
      </c>
      <c r="AG95" s="67" t="e">
        <f t="shared" si="40"/>
        <v>#DIV/0!</v>
      </c>
      <c r="AH95" s="66">
        <f>-PV('NG AC'!$B$1,MFMT!H95,MFMT!K95)*MFMT!B95</f>
        <v>0</v>
      </c>
      <c r="AI95" s="67" t="e">
        <f t="shared" si="41"/>
        <v>#DIV/0!</v>
      </c>
      <c r="AJ95" s="67" t="e">
        <f t="shared" si="42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3"/>
        <v>#DIV/0!</v>
      </c>
      <c r="AN95" s="67" t="e">
        <f t="shared" si="43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AC'!$E$4:$I$43,4)*MFMT!G96,IF(D96="Winter",VLOOKUP(MFMT!H96,'NG AC'!$E$3:$I$43,5)*MFMT!G96,IF(D96="NA",0,0)))</f>
        <v>0</v>
      </c>
      <c r="N96" s="67" t="e">
        <f t="shared" si="22"/>
        <v>#DIV/0!</v>
      </c>
      <c r="O96" s="67" t="e">
        <f t="shared" si="23"/>
        <v>#DIV/0!</v>
      </c>
      <c r="P96" s="67" t="e">
        <f t="shared" si="24"/>
        <v>#DIV/0!</v>
      </c>
      <c r="Q96" s="67" t="e">
        <f t="shared" si="25"/>
        <v>#DIV/0!</v>
      </c>
      <c r="R96" s="68" t="e">
        <f>(L96+M96+(PV('NG AC'!$B$1,MFMT!H96,MFMT!K96)*-1)+MFMT!J96)/MFMT!E96</f>
        <v>#DIV/0!</v>
      </c>
      <c r="S96" s="68" t="e">
        <f t="shared" si="26"/>
        <v>#DIV/0!</v>
      </c>
      <c r="T96" s="69">
        <f t="shared" si="27"/>
        <v>0</v>
      </c>
      <c r="U96" s="68">
        <f t="shared" si="28"/>
        <v>0</v>
      </c>
      <c r="V96" s="68">
        <f t="shared" si="29"/>
        <v>0</v>
      </c>
      <c r="W96" s="68">
        <f t="shared" si="30"/>
        <v>0</v>
      </c>
      <c r="X96" s="67" t="e">
        <f t="shared" si="31"/>
        <v>#DIV/0!</v>
      </c>
      <c r="Y96" s="67" t="e">
        <f t="shared" si="32"/>
        <v>#DIV/0!</v>
      </c>
      <c r="Z96" s="67" t="e">
        <f t="shared" si="33"/>
        <v>#DIV/0!</v>
      </c>
      <c r="AA96" s="67" t="e">
        <f t="shared" si="34"/>
        <v>#DIV/0!</v>
      </c>
      <c r="AB96" s="63" t="e">
        <f t="shared" si="35"/>
        <v>#DIV/0!</v>
      </c>
      <c r="AC96" s="67" t="e">
        <f t="shared" si="36"/>
        <v>#DIV/0!</v>
      </c>
      <c r="AD96" s="67" t="e">
        <f t="shared" si="37"/>
        <v>#DIV/0!</v>
      </c>
      <c r="AE96" s="67">
        <f t="shared" si="38"/>
        <v>0</v>
      </c>
      <c r="AF96" s="67" t="e">
        <f t="shared" si="39"/>
        <v>#DIV/0!</v>
      </c>
      <c r="AG96" s="67" t="e">
        <f t="shared" si="40"/>
        <v>#DIV/0!</v>
      </c>
      <c r="AH96" s="66">
        <f>-PV('NG AC'!$B$1,MFMT!H96,MFMT!K96)*MFMT!B96</f>
        <v>0</v>
      </c>
      <c r="AI96" s="67" t="e">
        <f t="shared" si="41"/>
        <v>#DIV/0!</v>
      </c>
      <c r="AJ96" s="67" t="e">
        <f t="shared" si="42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3"/>
        <v>#DIV/0!</v>
      </c>
      <c r="AN96" s="67" t="e">
        <f t="shared" si="43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AC'!$E$4:$I$43,4)*MFMT!G97,IF(D97="Winter",VLOOKUP(MFMT!H97,'NG AC'!$E$3:$I$43,5)*MFMT!G97,IF(D97="NA",0,0)))</f>
        <v>0</v>
      </c>
      <c r="N97" s="67" t="e">
        <f t="shared" si="22"/>
        <v>#DIV/0!</v>
      </c>
      <c r="O97" s="67" t="e">
        <f t="shared" si="23"/>
        <v>#DIV/0!</v>
      </c>
      <c r="P97" s="67" t="e">
        <f t="shared" si="24"/>
        <v>#DIV/0!</v>
      </c>
      <c r="Q97" s="67" t="e">
        <f t="shared" si="25"/>
        <v>#DIV/0!</v>
      </c>
      <c r="R97" s="68" t="e">
        <f>(L97+M97+(PV('NG AC'!$B$1,MFMT!H97,MFMT!K97)*-1)+MFMT!J97)/MFMT!E97</f>
        <v>#DIV/0!</v>
      </c>
      <c r="S97" s="68" t="e">
        <f t="shared" si="26"/>
        <v>#DIV/0!</v>
      </c>
      <c r="T97" s="69">
        <f t="shared" si="27"/>
        <v>0</v>
      </c>
      <c r="U97" s="68">
        <f t="shared" si="28"/>
        <v>0</v>
      </c>
      <c r="V97" s="68">
        <f t="shared" si="29"/>
        <v>0</v>
      </c>
      <c r="W97" s="68">
        <f t="shared" si="30"/>
        <v>0</v>
      </c>
      <c r="X97" s="67" t="e">
        <f t="shared" si="31"/>
        <v>#DIV/0!</v>
      </c>
      <c r="Y97" s="67" t="e">
        <f t="shared" si="32"/>
        <v>#DIV/0!</v>
      </c>
      <c r="Z97" s="67" t="e">
        <f t="shared" si="33"/>
        <v>#DIV/0!</v>
      </c>
      <c r="AA97" s="67" t="e">
        <f t="shared" si="34"/>
        <v>#DIV/0!</v>
      </c>
      <c r="AB97" s="63" t="e">
        <f t="shared" si="35"/>
        <v>#DIV/0!</v>
      </c>
      <c r="AC97" s="67" t="e">
        <f t="shared" si="36"/>
        <v>#DIV/0!</v>
      </c>
      <c r="AD97" s="67" t="e">
        <f t="shared" si="37"/>
        <v>#DIV/0!</v>
      </c>
      <c r="AE97" s="67">
        <f t="shared" si="38"/>
        <v>0</v>
      </c>
      <c r="AF97" s="67" t="e">
        <f t="shared" si="39"/>
        <v>#DIV/0!</v>
      </c>
      <c r="AG97" s="67" t="e">
        <f t="shared" si="40"/>
        <v>#DIV/0!</v>
      </c>
      <c r="AH97" s="66">
        <f>-PV('NG AC'!$B$1,MFMT!H97,MFMT!K97)*MFMT!B97</f>
        <v>0</v>
      </c>
      <c r="AI97" s="67" t="e">
        <f t="shared" si="41"/>
        <v>#DIV/0!</v>
      </c>
      <c r="AJ97" s="67" t="e">
        <f t="shared" si="42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3"/>
        <v>#DIV/0!</v>
      </c>
      <c r="AN97" s="67" t="e">
        <f t="shared" si="43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AC'!$E$4:$I$43,4)*MFMT!G98,IF(D98="Winter",VLOOKUP(MFMT!H98,'NG AC'!$E$3:$I$43,5)*MFMT!G98,IF(D98="NA",0,0)))</f>
        <v>0</v>
      </c>
      <c r="N98" s="67" t="e">
        <f t="shared" si="22"/>
        <v>#DIV/0!</v>
      </c>
      <c r="O98" s="67" t="e">
        <f t="shared" si="23"/>
        <v>#DIV/0!</v>
      </c>
      <c r="P98" s="67" t="e">
        <f t="shared" si="24"/>
        <v>#DIV/0!</v>
      </c>
      <c r="Q98" s="67" t="e">
        <f t="shared" si="25"/>
        <v>#DIV/0!</v>
      </c>
      <c r="R98" s="68" t="e">
        <f>(L98+M98+(PV('NG AC'!$B$1,MFMT!H98,MFMT!K98)*-1)+MFMT!J98)/MFMT!E98</f>
        <v>#DIV/0!</v>
      </c>
      <c r="S98" s="68" t="e">
        <f t="shared" si="26"/>
        <v>#DIV/0!</v>
      </c>
      <c r="T98" s="69">
        <f t="shared" si="27"/>
        <v>0</v>
      </c>
      <c r="U98" s="68">
        <f t="shared" si="28"/>
        <v>0</v>
      </c>
      <c r="V98" s="68">
        <f t="shared" si="29"/>
        <v>0</v>
      </c>
      <c r="W98" s="68">
        <f t="shared" si="30"/>
        <v>0</v>
      </c>
      <c r="X98" s="67" t="e">
        <f t="shared" si="31"/>
        <v>#DIV/0!</v>
      </c>
      <c r="Y98" s="67" t="e">
        <f t="shared" si="32"/>
        <v>#DIV/0!</v>
      </c>
      <c r="Z98" s="67" t="e">
        <f t="shared" si="33"/>
        <v>#DIV/0!</v>
      </c>
      <c r="AA98" s="67" t="e">
        <f t="shared" si="34"/>
        <v>#DIV/0!</v>
      </c>
      <c r="AB98" s="63" t="e">
        <f t="shared" si="35"/>
        <v>#DIV/0!</v>
      </c>
      <c r="AC98" s="67" t="e">
        <f t="shared" si="36"/>
        <v>#DIV/0!</v>
      </c>
      <c r="AD98" s="67" t="e">
        <f t="shared" si="37"/>
        <v>#DIV/0!</v>
      </c>
      <c r="AE98" s="67">
        <f t="shared" si="38"/>
        <v>0</v>
      </c>
      <c r="AF98" s="67" t="e">
        <f t="shared" si="39"/>
        <v>#DIV/0!</v>
      </c>
      <c r="AG98" s="67" t="e">
        <f t="shared" si="40"/>
        <v>#DIV/0!</v>
      </c>
      <c r="AH98" s="66">
        <f>-PV('NG AC'!$B$1,MFMT!H98,MFMT!K98)*MFMT!B98</f>
        <v>0</v>
      </c>
      <c r="AI98" s="67" t="e">
        <f t="shared" si="41"/>
        <v>#DIV/0!</v>
      </c>
      <c r="AJ98" s="67" t="e">
        <f t="shared" si="42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3"/>
        <v>#DIV/0!</v>
      </c>
      <c r="AN98" s="67" t="e">
        <f t="shared" si="43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AC'!$E$4:$I$43,4)*MFMT!G99,IF(D99="Winter",VLOOKUP(MFMT!H99,'NG AC'!$E$3:$I$43,5)*MFMT!G99,IF(D99="NA",0,0)))</f>
        <v>0</v>
      </c>
      <c r="N99" s="67" t="e">
        <f t="shared" si="22"/>
        <v>#DIV/0!</v>
      </c>
      <c r="O99" s="67" t="e">
        <f t="shared" si="23"/>
        <v>#DIV/0!</v>
      </c>
      <c r="P99" s="67" t="e">
        <f t="shared" si="24"/>
        <v>#DIV/0!</v>
      </c>
      <c r="Q99" s="67" t="e">
        <f t="shared" si="25"/>
        <v>#DIV/0!</v>
      </c>
      <c r="R99" s="68" t="e">
        <f>(L99+M99+(PV('NG AC'!$B$1,MFMT!H99,MFMT!K99)*-1)+MFMT!J99)/MFMT!E99</f>
        <v>#DIV/0!</v>
      </c>
      <c r="S99" s="68" t="e">
        <f t="shared" si="26"/>
        <v>#DIV/0!</v>
      </c>
      <c r="T99" s="69">
        <f t="shared" si="27"/>
        <v>0</v>
      </c>
      <c r="U99" s="68">
        <f t="shared" si="28"/>
        <v>0</v>
      </c>
      <c r="V99" s="68">
        <f t="shared" si="29"/>
        <v>0</v>
      </c>
      <c r="W99" s="68">
        <f t="shared" si="30"/>
        <v>0</v>
      </c>
      <c r="X99" s="67" t="e">
        <f t="shared" si="31"/>
        <v>#DIV/0!</v>
      </c>
      <c r="Y99" s="67" t="e">
        <f t="shared" si="32"/>
        <v>#DIV/0!</v>
      </c>
      <c r="Z99" s="67" t="e">
        <f t="shared" si="33"/>
        <v>#DIV/0!</v>
      </c>
      <c r="AA99" s="67" t="e">
        <f t="shared" si="34"/>
        <v>#DIV/0!</v>
      </c>
      <c r="AB99" s="63" t="e">
        <f t="shared" si="35"/>
        <v>#DIV/0!</v>
      </c>
      <c r="AC99" s="67" t="e">
        <f t="shared" si="36"/>
        <v>#DIV/0!</v>
      </c>
      <c r="AD99" s="67" t="e">
        <f t="shared" si="37"/>
        <v>#DIV/0!</v>
      </c>
      <c r="AE99" s="67">
        <f t="shared" si="38"/>
        <v>0</v>
      </c>
      <c r="AF99" s="67" t="e">
        <f t="shared" si="39"/>
        <v>#DIV/0!</v>
      </c>
      <c r="AG99" s="67" t="e">
        <f t="shared" si="40"/>
        <v>#DIV/0!</v>
      </c>
      <c r="AH99" s="66">
        <f>-PV('NG AC'!$B$1,MFMT!H99,MFMT!K99)*MFMT!B99</f>
        <v>0</v>
      </c>
      <c r="AI99" s="67" t="e">
        <f t="shared" si="41"/>
        <v>#DIV/0!</v>
      </c>
      <c r="AJ99" s="67" t="e">
        <f t="shared" si="42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3"/>
        <v>#DIV/0!</v>
      </c>
      <c r="AN99" s="67" t="e">
        <f t="shared" si="43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AC'!$E$4:$I$43,4)*MFMT!G100,IF(D100="Winter",VLOOKUP(MFMT!H100,'NG AC'!$E$3:$I$43,5)*MFMT!G100,IF(D100="NA",0,0)))</f>
        <v>0</v>
      </c>
      <c r="N100" s="67" t="e">
        <f t="shared" si="22"/>
        <v>#DIV/0!</v>
      </c>
      <c r="O100" s="67" t="e">
        <f t="shared" si="23"/>
        <v>#DIV/0!</v>
      </c>
      <c r="P100" s="67" t="e">
        <f t="shared" si="24"/>
        <v>#DIV/0!</v>
      </c>
      <c r="Q100" s="67" t="e">
        <f t="shared" si="25"/>
        <v>#DIV/0!</v>
      </c>
      <c r="R100" s="68" t="e">
        <f>(L100+M100+(PV('NG AC'!$B$1,MFMT!H100,MFMT!K100)*-1)+MFMT!J100)/MFMT!E100</f>
        <v>#DIV/0!</v>
      </c>
      <c r="S100" s="68" t="e">
        <f t="shared" si="26"/>
        <v>#DIV/0!</v>
      </c>
      <c r="T100" s="69">
        <f t="shared" si="27"/>
        <v>0</v>
      </c>
      <c r="U100" s="68">
        <f t="shared" si="28"/>
        <v>0</v>
      </c>
      <c r="V100" s="68">
        <f t="shared" si="29"/>
        <v>0</v>
      </c>
      <c r="W100" s="68">
        <f t="shared" si="30"/>
        <v>0</v>
      </c>
      <c r="X100" s="67" t="e">
        <f t="shared" si="31"/>
        <v>#DIV/0!</v>
      </c>
      <c r="Y100" s="67" t="e">
        <f t="shared" si="32"/>
        <v>#DIV/0!</v>
      </c>
      <c r="Z100" s="67" t="e">
        <f t="shared" si="33"/>
        <v>#DIV/0!</v>
      </c>
      <c r="AA100" s="67" t="e">
        <f t="shared" si="34"/>
        <v>#DIV/0!</v>
      </c>
      <c r="AB100" s="63" t="e">
        <f t="shared" si="35"/>
        <v>#DIV/0!</v>
      </c>
      <c r="AC100" s="67" t="e">
        <f t="shared" si="36"/>
        <v>#DIV/0!</v>
      </c>
      <c r="AD100" s="67" t="e">
        <f t="shared" si="37"/>
        <v>#DIV/0!</v>
      </c>
      <c r="AE100" s="67">
        <f t="shared" si="38"/>
        <v>0</v>
      </c>
      <c r="AF100" s="67" t="e">
        <f t="shared" si="39"/>
        <v>#DIV/0!</v>
      </c>
      <c r="AG100" s="67" t="e">
        <f t="shared" si="40"/>
        <v>#DIV/0!</v>
      </c>
      <c r="AH100" s="66">
        <f>-PV('NG AC'!$B$1,MFMT!H100,MFMT!K100)*MFMT!B100</f>
        <v>0</v>
      </c>
      <c r="AI100" s="67" t="e">
        <f t="shared" si="41"/>
        <v>#DIV/0!</v>
      </c>
      <c r="AJ100" s="67" t="e">
        <f t="shared" si="42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3"/>
        <v>#DIV/0!</v>
      </c>
      <c r="AN100" s="67" t="e">
        <f t="shared" si="43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AC'!$E$4:$I$43,4)*MFMT!G101,IF(D101="Winter",VLOOKUP(MFMT!H101,'NG AC'!$E$3:$I$43,5)*MFMT!G101,IF(D101="NA",0,0)))</f>
        <v>0</v>
      </c>
      <c r="N101" s="67" t="e">
        <f t="shared" si="22"/>
        <v>#DIV/0!</v>
      </c>
      <c r="O101" s="67" t="e">
        <f t="shared" si="23"/>
        <v>#DIV/0!</v>
      </c>
      <c r="P101" s="67" t="e">
        <f t="shared" si="24"/>
        <v>#DIV/0!</v>
      </c>
      <c r="Q101" s="67" t="e">
        <f t="shared" si="25"/>
        <v>#DIV/0!</v>
      </c>
      <c r="R101" s="68" t="e">
        <f>(L101+M101+(PV('NG AC'!$B$1,MFMT!H101,MFMT!K101)*-1)+MFMT!J101)/MFMT!E101</f>
        <v>#DIV/0!</v>
      </c>
      <c r="S101" s="68" t="e">
        <f t="shared" si="26"/>
        <v>#DIV/0!</v>
      </c>
      <c r="T101" s="69">
        <f t="shared" si="27"/>
        <v>0</v>
      </c>
      <c r="U101" s="68">
        <f t="shared" si="28"/>
        <v>0</v>
      </c>
      <c r="V101" s="68">
        <f t="shared" si="29"/>
        <v>0</v>
      </c>
      <c r="W101" s="68">
        <f t="shared" si="30"/>
        <v>0</v>
      </c>
      <c r="X101" s="67" t="e">
        <f t="shared" si="31"/>
        <v>#DIV/0!</v>
      </c>
      <c r="Y101" s="67" t="e">
        <f t="shared" si="32"/>
        <v>#DIV/0!</v>
      </c>
      <c r="Z101" s="67" t="e">
        <f t="shared" si="33"/>
        <v>#DIV/0!</v>
      </c>
      <c r="AA101" s="67" t="e">
        <f t="shared" si="34"/>
        <v>#DIV/0!</v>
      </c>
      <c r="AB101" s="63" t="e">
        <f t="shared" si="35"/>
        <v>#DIV/0!</v>
      </c>
      <c r="AC101" s="67" t="e">
        <f t="shared" si="36"/>
        <v>#DIV/0!</v>
      </c>
      <c r="AD101" s="67" t="e">
        <f t="shared" si="37"/>
        <v>#DIV/0!</v>
      </c>
      <c r="AE101" s="67">
        <f t="shared" si="38"/>
        <v>0</v>
      </c>
      <c r="AF101" s="67" t="e">
        <f t="shared" si="39"/>
        <v>#DIV/0!</v>
      </c>
      <c r="AG101" s="67" t="e">
        <f t="shared" si="40"/>
        <v>#DIV/0!</v>
      </c>
      <c r="AH101" s="66">
        <f>-PV('NG AC'!$B$1,MFMT!H101,MFMT!K101)*MFMT!B101</f>
        <v>0</v>
      </c>
      <c r="AI101" s="67" t="e">
        <f t="shared" si="41"/>
        <v>#DIV/0!</v>
      </c>
      <c r="AJ101" s="67" t="e">
        <f t="shared" si="42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3"/>
        <v>#DIV/0!</v>
      </c>
      <c r="AN101" s="67" t="e">
        <f t="shared" si="43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AC'!$E$4:$I$43,4)*MFMT!G102,IF(D102="Winter",VLOOKUP(MFMT!H102,'NG AC'!$E$3:$I$43,5)*MFMT!G102,IF(D102="NA",0,0)))</f>
        <v>0</v>
      </c>
      <c r="N102" s="67" t="e">
        <f t="shared" si="22"/>
        <v>#DIV/0!</v>
      </c>
      <c r="O102" s="67" t="e">
        <f t="shared" si="23"/>
        <v>#DIV/0!</v>
      </c>
      <c r="P102" s="67" t="e">
        <f t="shared" si="24"/>
        <v>#DIV/0!</v>
      </c>
      <c r="Q102" s="67" t="e">
        <f t="shared" si="25"/>
        <v>#DIV/0!</v>
      </c>
      <c r="R102" s="68" t="e">
        <f>(L102+M102+(PV('NG AC'!$B$1,MFMT!H102,MFMT!K102)*-1)+MFMT!J102)/MFMT!E102</f>
        <v>#DIV/0!</v>
      </c>
      <c r="S102" s="68" t="e">
        <f t="shared" si="26"/>
        <v>#DIV/0!</v>
      </c>
      <c r="T102" s="69">
        <f t="shared" si="27"/>
        <v>0</v>
      </c>
      <c r="U102" s="68">
        <f t="shared" si="28"/>
        <v>0</v>
      </c>
      <c r="V102" s="68">
        <f t="shared" si="29"/>
        <v>0</v>
      </c>
      <c r="W102" s="68">
        <f t="shared" si="30"/>
        <v>0</v>
      </c>
      <c r="X102" s="67" t="e">
        <f t="shared" si="31"/>
        <v>#DIV/0!</v>
      </c>
      <c r="Y102" s="67" t="e">
        <f t="shared" si="32"/>
        <v>#DIV/0!</v>
      </c>
      <c r="Z102" s="67" t="e">
        <f t="shared" si="33"/>
        <v>#DIV/0!</v>
      </c>
      <c r="AA102" s="67" t="e">
        <f t="shared" si="34"/>
        <v>#DIV/0!</v>
      </c>
      <c r="AB102" s="63" t="e">
        <f t="shared" si="35"/>
        <v>#DIV/0!</v>
      </c>
      <c r="AC102" s="67" t="e">
        <f t="shared" si="36"/>
        <v>#DIV/0!</v>
      </c>
      <c r="AD102" s="67" t="e">
        <f t="shared" si="37"/>
        <v>#DIV/0!</v>
      </c>
      <c r="AE102" s="67">
        <f t="shared" si="38"/>
        <v>0</v>
      </c>
      <c r="AF102" s="67" t="e">
        <f t="shared" si="39"/>
        <v>#DIV/0!</v>
      </c>
      <c r="AG102" s="67" t="e">
        <f t="shared" si="40"/>
        <v>#DIV/0!</v>
      </c>
      <c r="AH102" s="66">
        <f>-PV('NG AC'!$B$1,MFMT!H102,MFMT!K102)*MFMT!B102</f>
        <v>0</v>
      </c>
      <c r="AI102" s="67" t="e">
        <f t="shared" si="41"/>
        <v>#DIV/0!</v>
      </c>
      <c r="AJ102" s="67" t="e">
        <f t="shared" si="42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3"/>
        <v>#DIV/0!</v>
      </c>
      <c r="AN102" s="67" t="e">
        <f t="shared" si="43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2349600</v>
      </c>
      <c r="U103" s="29">
        <f t="shared" ref="U103:AL103" si="44">SUMIF(U4:U102,"&lt;&gt;#DIV/0!")</f>
        <v>-103200</v>
      </c>
      <c r="V103" s="29">
        <f t="shared" si="44"/>
        <v>3335514.2536197118</v>
      </c>
      <c r="W103" s="29">
        <f t="shared" si="44"/>
        <v>-937605.96492755378</v>
      </c>
      <c r="X103" s="29">
        <f t="shared" si="44"/>
        <v>2800000</v>
      </c>
      <c r="Y103" s="29">
        <f t="shared" si="44"/>
        <v>0</v>
      </c>
      <c r="Z103" s="29">
        <f t="shared" si="44"/>
        <v>1400000</v>
      </c>
      <c r="AA103" s="29">
        <f t="shared" si="44"/>
        <v>0</v>
      </c>
      <c r="AB103" s="63">
        <f t="shared" si="35"/>
        <v>979999.99999999988</v>
      </c>
      <c r="AC103" s="29">
        <f t="shared" si="44"/>
        <v>0</v>
      </c>
      <c r="AD103" s="29">
        <f t="shared" si="44"/>
        <v>0</v>
      </c>
      <c r="AE103" s="29">
        <f t="shared" si="44"/>
        <v>0</v>
      </c>
      <c r="AF103" s="29">
        <f t="shared" si="44"/>
        <v>0</v>
      </c>
      <c r="AG103" s="29">
        <f t="shared" si="44"/>
        <v>0</v>
      </c>
      <c r="AH103" s="29">
        <f t="shared" si="44"/>
        <v>0</v>
      </c>
      <c r="AI103" s="29">
        <f t="shared" si="44"/>
        <v>0</v>
      </c>
      <c r="AJ103" s="29">
        <f t="shared" si="44"/>
        <v>0</v>
      </c>
      <c r="AK103" s="29">
        <f t="shared" si="44"/>
        <v>3598967.76</v>
      </c>
      <c r="AL103" s="29">
        <f t="shared" si="44"/>
        <v>-1563507.6575999998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Y33"/>
  <sheetViews>
    <sheetView workbookViewId="0">
      <pane xSplit="1" topLeftCell="B1" activePane="topRight" state="frozen"/>
      <selection pane="topRight" activeCell="S15" sqref="S15:S26"/>
    </sheetView>
  </sheetViews>
  <sheetFormatPr defaultRowHeight="15" x14ac:dyDescent="0.25"/>
  <cols>
    <col min="1" max="1" width="38.28515625" style="1" bestFit="1" customWidth="1"/>
    <col min="2" max="2" width="11.5703125" style="1" bestFit="1" customWidth="1"/>
    <col min="3" max="3" width="11" style="1" customWidth="1"/>
    <col min="4" max="4" width="11.85546875" style="1" customWidth="1"/>
    <col min="5" max="5" width="12" style="1" customWidth="1"/>
    <col min="6" max="6" width="13.140625" style="1" customWidth="1"/>
    <col min="7" max="7" width="11.85546875" style="1" customWidth="1"/>
    <col min="8" max="8" width="12.42578125" style="1" customWidth="1"/>
    <col min="9" max="10" width="11.5703125" style="1" bestFit="1" customWidth="1"/>
    <col min="11" max="11" width="10.85546875" style="1" customWidth="1"/>
    <col min="12" max="12" width="11.42578125" style="1" customWidth="1"/>
    <col min="13" max="13" width="11.85546875" style="1" customWidth="1"/>
    <col min="14" max="14" width="15.42578125" style="1" customWidth="1"/>
    <col min="15" max="15" width="12.85546875" style="1" customWidth="1"/>
    <col min="16" max="17" width="10.5703125" style="1" bestFit="1" customWidth="1"/>
    <col min="18" max="18" width="9.28515625" style="1" bestFit="1" customWidth="1"/>
    <col min="19" max="21" width="11.42578125" style="1" customWidth="1"/>
    <col min="22" max="23" width="9.140625" style="1"/>
    <col min="24" max="24" width="11.140625" style="1" customWidth="1"/>
    <col min="25" max="16384" width="9.140625" style="1"/>
  </cols>
  <sheetData>
    <row r="2" spans="1:25" ht="30" x14ac:dyDescent="0.25">
      <c r="A2" s="149" t="s">
        <v>77</v>
      </c>
      <c r="B2" s="149" t="s">
        <v>78</v>
      </c>
      <c r="C2" s="149" t="s">
        <v>79</v>
      </c>
      <c r="D2" s="149" t="s">
        <v>80</v>
      </c>
      <c r="E2" s="149" t="s">
        <v>81</v>
      </c>
      <c r="F2" s="149" t="s">
        <v>82</v>
      </c>
      <c r="G2" s="150" t="s">
        <v>83</v>
      </c>
      <c r="H2" s="149" t="s">
        <v>84</v>
      </c>
      <c r="I2" s="149" t="s">
        <v>85</v>
      </c>
      <c r="J2" s="149" t="s">
        <v>136</v>
      </c>
      <c r="K2" s="149" t="s">
        <v>137</v>
      </c>
      <c r="L2" s="150" t="s">
        <v>86</v>
      </c>
      <c r="M2" s="150" t="s">
        <v>87</v>
      </c>
      <c r="N2" s="150" t="s">
        <v>88</v>
      </c>
      <c r="O2" s="150" t="s">
        <v>89</v>
      </c>
      <c r="P2" s="150" t="s">
        <v>90</v>
      </c>
      <c r="Q2" s="150" t="s">
        <v>138</v>
      </c>
      <c r="R2" s="150" t="s">
        <v>139</v>
      </c>
      <c r="S2" s="150" t="s">
        <v>91</v>
      </c>
      <c r="T2" s="150" t="s">
        <v>140</v>
      </c>
      <c r="U2" s="150" t="s">
        <v>141</v>
      </c>
      <c r="V2" s="150" t="s">
        <v>92</v>
      </c>
      <c r="W2" s="150" t="s">
        <v>93</v>
      </c>
      <c r="X2" s="150" t="s">
        <v>94</v>
      </c>
      <c r="Y2" s="150" t="s">
        <v>95</v>
      </c>
    </row>
    <row r="3" spans="1:25" x14ac:dyDescent="0.25">
      <c r="A3" s="149"/>
      <c r="B3" s="149"/>
      <c r="C3" s="149"/>
      <c r="D3" s="149"/>
      <c r="E3" s="149"/>
      <c r="F3" s="149"/>
      <c r="G3" s="150"/>
      <c r="H3" s="149"/>
      <c r="I3" s="149"/>
      <c r="J3" s="149"/>
      <c r="K3" s="149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</row>
    <row r="4" spans="1:25" x14ac:dyDescent="0.25">
      <c r="A4" s="149" t="s">
        <v>834</v>
      </c>
      <c r="B4" s="151">
        <f>'WA LI wo Conv'!T103</f>
        <v>280438.5</v>
      </c>
      <c r="C4" s="151">
        <f>'WA LI wo Conv'!U103</f>
        <v>0</v>
      </c>
      <c r="D4" s="152">
        <f>'WA LI wo Conv'!X103+'WA LI wo Conv'!Y103</f>
        <v>462062.11600000004</v>
      </c>
      <c r="E4" s="152">
        <f>'WA LI wo Conv'!X103</f>
        <v>462062.11600000004</v>
      </c>
      <c r="F4" s="152">
        <f>'WA LI wo Conv'!Y103</f>
        <v>0</v>
      </c>
      <c r="G4" s="152">
        <f>'WA LI wo Conv'!V103</f>
        <v>383105.2128102812</v>
      </c>
      <c r="H4" s="152">
        <f>'WA LI wo Conv'!W103</f>
        <v>0</v>
      </c>
      <c r="I4" s="152">
        <f>'WA LI wo Conv'!AE103+'WA LI wo Conv'!AH103</f>
        <v>160129.44063032843</v>
      </c>
      <c r="J4" s="152">
        <f>'WA LI wo Conv'!AF103+'WA LI wo Conv'!AI103</f>
        <v>160129.44063032843</v>
      </c>
      <c r="K4" s="152">
        <f>'WA LI wo Conv'!AG103+'WA LI wo Conv'!AJ103</f>
        <v>0</v>
      </c>
      <c r="L4" s="152">
        <f>'WA LI wo Conv'!Z103</f>
        <v>435935.06599999999</v>
      </c>
      <c r="M4" s="152">
        <f>'WA LI wo Conv'!AA103</f>
        <v>0</v>
      </c>
      <c r="N4" s="152">
        <f>'WA LI wo Conv'!AK103</f>
        <v>456354.42709318176</v>
      </c>
      <c r="O4" s="152">
        <f>'WA LI wo Conv'!AL103</f>
        <v>0</v>
      </c>
      <c r="P4" s="152">
        <f>Q4+R4</f>
        <v>65390.259900000005</v>
      </c>
      <c r="Q4" s="152">
        <f>'WA LI wo Conv'!AC103</f>
        <v>65390.259900000005</v>
      </c>
      <c r="R4" s="152">
        <f>'WA LI wo Conv'!AD103</f>
        <v>0</v>
      </c>
      <c r="S4" s="151">
        <f>T4+U4</f>
        <v>36690.988917647919</v>
      </c>
      <c r="T4" s="152">
        <f>'NIUC Split'!D5</f>
        <v>36690.988917647919</v>
      </c>
      <c r="U4" s="152"/>
      <c r="V4" s="153">
        <f>(H4+K4+G4+J4)/(F4+E4+R4+S4+Q4)</f>
        <v>0.96293723779983331</v>
      </c>
      <c r="W4" s="153">
        <f>((H4+G4)/1.1)/(M4+R4+S4+L4+Q4)</f>
        <v>0.64733625468069267</v>
      </c>
      <c r="X4" s="153" t="s">
        <v>36</v>
      </c>
      <c r="Y4" s="153">
        <f>(H4+G4/1.1)/(M4+O4+R4+S4+L4+N4+Q4)</f>
        <v>0.35024910882021559</v>
      </c>
    </row>
    <row r="5" spans="1:25" ht="15.75" thickBot="1" x14ac:dyDescent="0.3">
      <c r="A5" s="154" t="s">
        <v>835</v>
      </c>
      <c r="B5" s="155">
        <f>'WA LI Conv'!T103</f>
        <v>890100</v>
      </c>
      <c r="C5" s="155">
        <f>'WA LI Conv'!U103</f>
        <v>-40500</v>
      </c>
      <c r="D5" s="156">
        <f>'WA LI Conv'!X103+'WA LI Conv'!Y103</f>
        <v>458445</v>
      </c>
      <c r="E5" s="156">
        <f>'WA LI Conv'!X103</f>
        <v>458445</v>
      </c>
      <c r="F5" s="156">
        <f>'WA LI Conv'!Y103</f>
        <v>0</v>
      </c>
      <c r="G5" s="156">
        <f>'WA LI Conv'!V103</f>
        <v>1044500.5720676795</v>
      </c>
      <c r="H5" s="156">
        <f>'WA LI Conv'!W103</f>
        <v>-307748.74256012292</v>
      </c>
      <c r="I5" s="156">
        <f>'WA LI Conv'!AE103+'WA LI Conv'!AH103</f>
        <v>200000</v>
      </c>
      <c r="J5" s="156">
        <f>'WA LI Conv'!AF103+'WA LI Conv'!AI103</f>
        <v>200000</v>
      </c>
      <c r="K5" s="156">
        <f>'WA LI Conv'!AG103+'WA LI Conv'!AJ103</f>
        <v>0</v>
      </c>
      <c r="L5" s="156">
        <f>'WA LI Conv'!Z103</f>
        <v>458445</v>
      </c>
      <c r="M5" s="156">
        <f>'WA LI Conv'!AA103</f>
        <v>0</v>
      </c>
      <c r="N5" s="156">
        <f>'WA LI Conv'!AK103</f>
        <v>1179406.3652727271</v>
      </c>
      <c r="O5" s="156">
        <f>'WA LI Conv'!AL103</f>
        <v>-510564.03159999993</v>
      </c>
      <c r="P5" s="156">
        <f>Q5+R5</f>
        <v>68766.75</v>
      </c>
      <c r="Q5" s="156">
        <f>'WA LI Conv'!AC103</f>
        <v>68766.75</v>
      </c>
      <c r="R5" s="156">
        <f>'WA LI Conv'!AD103</f>
        <v>0</v>
      </c>
      <c r="S5" s="155">
        <f>T5+U5</f>
        <v>100034.55351882819</v>
      </c>
      <c r="T5" s="156">
        <f>'NIUC Split'!D6</f>
        <v>100034.55351882819</v>
      </c>
      <c r="U5" s="156"/>
      <c r="V5" s="157">
        <f>(H5+K5+G5+J5)/(F5+E5+R5+S5+Q5)</f>
        <v>1.4934353925282842</v>
      </c>
      <c r="W5" s="157">
        <f>((H5+G5)/1.1)/(M5+R5+S5+L5+Q5)</f>
        <v>1.0678012555897192</v>
      </c>
      <c r="X5" s="157" t="s">
        <v>36</v>
      </c>
      <c r="Y5" s="157">
        <f>(H5+G5/1.1)/(M5+O5+R5+S5+L5+N5+Q5)</f>
        <v>0.49518004681959416</v>
      </c>
    </row>
    <row r="6" spans="1:25" ht="15.75" thickTop="1" x14ac:dyDescent="0.25">
      <c r="A6" s="158" t="s">
        <v>836</v>
      </c>
      <c r="B6" s="159">
        <f>B4+B5</f>
        <v>1170538.5</v>
      </c>
      <c r="C6" s="159">
        <f t="shared" ref="C6:U6" si="0">C4+C5</f>
        <v>-40500</v>
      </c>
      <c r="D6" s="159">
        <f t="shared" si="0"/>
        <v>920507.11600000004</v>
      </c>
      <c r="E6" s="159">
        <f t="shared" si="0"/>
        <v>920507.11600000004</v>
      </c>
      <c r="F6" s="159">
        <f t="shared" si="0"/>
        <v>0</v>
      </c>
      <c r="G6" s="159">
        <f t="shared" si="0"/>
        <v>1427605.7848779606</v>
      </c>
      <c r="H6" s="159">
        <f t="shared" si="0"/>
        <v>-307748.74256012292</v>
      </c>
      <c r="I6" s="159">
        <f t="shared" si="0"/>
        <v>360129.44063032843</v>
      </c>
      <c r="J6" s="159">
        <f t="shared" si="0"/>
        <v>360129.44063032843</v>
      </c>
      <c r="K6" s="159">
        <f t="shared" si="0"/>
        <v>0</v>
      </c>
      <c r="L6" s="159">
        <f t="shared" si="0"/>
        <v>894380.06599999999</v>
      </c>
      <c r="M6" s="159">
        <f t="shared" si="0"/>
        <v>0</v>
      </c>
      <c r="N6" s="159">
        <f t="shared" si="0"/>
        <v>1635760.7923659089</v>
      </c>
      <c r="O6" s="159">
        <f t="shared" si="0"/>
        <v>-510564.03159999993</v>
      </c>
      <c r="P6" s="159">
        <f t="shared" si="0"/>
        <v>134157.0099</v>
      </c>
      <c r="Q6" s="159">
        <f t="shared" si="0"/>
        <v>134157.0099</v>
      </c>
      <c r="R6" s="159">
        <f t="shared" si="0"/>
        <v>0</v>
      </c>
      <c r="S6" s="159">
        <f t="shared" si="0"/>
        <v>136725.5424364761</v>
      </c>
      <c r="T6" s="159">
        <f t="shared" si="0"/>
        <v>136725.5424364761</v>
      </c>
      <c r="U6" s="159">
        <f t="shared" si="0"/>
        <v>0</v>
      </c>
      <c r="V6" s="153">
        <f>(H6+K6+G6+J6)/(F6+E6+R6+S6+Q6)</f>
        <v>1.2422354518271543</v>
      </c>
      <c r="W6" s="153">
        <f>((H6+G6)/1.1)/(M6+R6+S6+L6+Q6)</f>
        <v>0.8736673095254236</v>
      </c>
      <c r="X6" s="153" t="s">
        <v>36</v>
      </c>
      <c r="Y6" s="153">
        <f>(H6+G6/1.1)/(M6+O6+R6+S6+L6+N6+Q6)</f>
        <v>0.43226031741546378</v>
      </c>
    </row>
    <row r="7" spans="1:25" x14ac:dyDescent="0.25">
      <c r="A7" s="149"/>
      <c r="B7" s="151"/>
      <c r="C7" s="151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60"/>
      <c r="W7" s="160"/>
      <c r="X7" s="160"/>
      <c r="Y7" s="160"/>
    </row>
    <row r="8" spans="1:25" x14ac:dyDescent="0.25">
      <c r="A8" s="158" t="s">
        <v>147</v>
      </c>
      <c r="B8" s="151">
        <f>'Res Pres wo Conv'!T103</f>
        <v>1217995</v>
      </c>
      <c r="C8" s="151">
        <f>'Res Pres wo Conv'!U103</f>
        <v>0</v>
      </c>
      <c r="D8" s="152">
        <f>'Res Pres wo Conv'!X103+'Res Pres wo Conv'!Y103</f>
        <v>1005894.7799999999</v>
      </c>
      <c r="E8" s="152">
        <f>'Res Pres wo Conv'!X103</f>
        <v>1005894.7799999999</v>
      </c>
      <c r="F8" s="152">
        <f>'Res Pres wo Conv'!Y103</f>
        <v>0</v>
      </c>
      <c r="G8" s="152">
        <f>'Res Pres wo Conv'!V103</f>
        <v>1288374.7218989313</v>
      </c>
      <c r="H8" s="152">
        <f>'Res Pres wo Conv'!W103</f>
        <v>0</v>
      </c>
      <c r="I8" s="152">
        <f>'Res Pres wo Conv'!AE103+'Res Pres wo Conv'!AH103</f>
        <v>82594.742272980991</v>
      </c>
      <c r="J8" s="152">
        <f>'Res Pres wo Conv'!AF103+'Res Pres wo Conv'!AI103</f>
        <v>82594.742272980991</v>
      </c>
      <c r="K8" s="152">
        <f>'Res Pres wo Conv'!AG103+'Res Pres wo Conv'!AJ103</f>
        <v>0</v>
      </c>
      <c r="L8" s="152">
        <f>'Res Pres wo Conv'!Z103</f>
        <v>200300</v>
      </c>
      <c r="M8" s="152">
        <f>'Res Pres wo Conv'!AA103</f>
        <v>0</v>
      </c>
      <c r="N8" s="152">
        <f>'Res Pres wo Conv'!AK103</f>
        <v>1485301.7757727273</v>
      </c>
      <c r="O8" s="152">
        <f>'Res Pres wo Conv'!AL103</f>
        <v>0</v>
      </c>
      <c r="P8" s="152">
        <f>Q8+R8</f>
        <v>0</v>
      </c>
      <c r="Q8" s="152">
        <f>'Res Pres wo Conv'!AC103</f>
        <v>0</v>
      </c>
      <c r="R8" s="152">
        <f>'Res Pres wo Conv'!AD103</f>
        <v>0</v>
      </c>
      <c r="S8" s="151">
        <f>T8+U8</f>
        <v>123391.01913077077</v>
      </c>
      <c r="T8" s="152">
        <f>'NIUC Split'!D7</f>
        <v>123391.01913077077</v>
      </c>
      <c r="U8" s="152"/>
      <c r="V8" s="153">
        <f t="shared" ref="V8:V13" si="1">(H8+K8+G8+J8)/(F8+E8+R8+S8+Q8)</f>
        <v>1.2140146145707043</v>
      </c>
      <c r="W8" s="153">
        <f t="shared" ref="W8:W13" si="2">((H8+G8)/1.1)/(M8+R8+S8+L8+Q8)</f>
        <v>3.6184190414861748</v>
      </c>
      <c r="X8" s="153">
        <f>(O8+K8+J8+N8)/(F8+E8-M8-L8)</f>
        <v>1.9462595301892454</v>
      </c>
      <c r="Y8" s="153">
        <f>(H8+G8/1.1)/(M8+O8+R8+S8+L8+N8+Q8)</f>
        <v>0.64745959767259742</v>
      </c>
    </row>
    <row r="9" spans="1:25" x14ac:dyDescent="0.25">
      <c r="A9" s="158" t="s">
        <v>799</v>
      </c>
      <c r="B9" s="151">
        <f>'Res Conv'!T103</f>
        <v>3615042</v>
      </c>
      <c r="C9" s="151">
        <f>'Res Conv'!U103</f>
        <v>-153924</v>
      </c>
      <c r="D9" s="152">
        <f>'Res Conv'!X103+'Res Conv'!Y103</f>
        <v>2086074</v>
      </c>
      <c r="E9" s="152">
        <f>'Res Conv'!X103</f>
        <v>2086074</v>
      </c>
      <c r="F9" s="152">
        <f>'Res Conv'!Y103</f>
        <v>0</v>
      </c>
      <c r="G9" s="152">
        <f>'Res Conv'!V103</f>
        <v>4385365.3907687599</v>
      </c>
      <c r="H9" s="152">
        <f>'Res Conv'!W103</f>
        <v>-1253811.569652128</v>
      </c>
      <c r="I9" s="152">
        <f>'Res Conv'!AE103+'Res Conv'!AH103</f>
        <v>0</v>
      </c>
      <c r="J9" s="152">
        <f>'Res Conv'!AF103+'Res Conv'!AI103</f>
        <v>0</v>
      </c>
      <c r="K9" s="152">
        <f>'Res Conv'!AG103+'Res Conv'!AJ103</f>
        <v>0</v>
      </c>
      <c r="L9" s="152">
        <f>'Res Conv'!Z103</f>
        <v>719400</v>
      </c>
      <c r="M9" s="152">
        <f>'Res Conv'!AA103</f>
        <v>0</v>
      </c>
      <c r="N9" s="152">
        <f>'Res Conv'!AK103</f>
        <v>4910320.9591090903</v>
      </c>
      <c r="O9" s="152">
        <f>'Res Conv'!AL103</f>
        <v>-2068556.9916479997</v>
      </c>
      <c r="P9" s="152">
        <f t="shared" ref="P9:P12" si="3">Q9+R9</f>
        <v>0</v>
      </c>
      <c r="Q9" s="152">
        <f>'Res Conv'!AC103</f>
        <v>0</v>
      </c>
      <c r="R9" s="152">
        <f>'Res Conv'!AD103</f>
        <v>0</v>
      </c>
      <c r="S9" s="151">
        <f>T9+U9</f>
        <v>419997.92112516833</v>
      </c>
      <c r="T9" s="152">
        <f>'NIUC Split'!D8</f>
        <v>419997.92112516833</v>
      </c>
      <c r="U9" s="152"/>
      <c r="V9" s="153">
        <f t="shared" si="1"/>
        <v>1.2495865720049393</v>
      </c>
      <c r="W9" s="153">
        <f t="shared" si="2"/>
        <v>2.4985714449037388</v>
      </c>
      <c r="X9" s="153">
        <f>(O9+K9+J9+N9)/(F9+E9-M9-L9)</f>
        <v>2.0793283310146315</v>
      </c>
      <c r="Y9" s="153">
        <f>(H9+G9/1.1)/(M9+O9+R9+S9+L9+N9+Q9)</f>
        <v>0.68645393395648158</v>
      </c>
    </row>
    <row r="10" spans="1:25" x14ac:dyDescent="0.25">
      <c r="A10" s="158" t="s">
        <v>800</v>
      </c>
      <c r="B10" s="151">
        <f>'Res Mail'!T103</f>
        <v>0</v>
      </c>
      <c r="C10" s="151">
        <f>'Res Mail'!U103</f>
        <v>0</v>
      </c>
      <c r="D10" s="152">
        <f>'Res Mail'!X103+'Res Mail'!Y103</f>
        <v>0</v>
      </c>
      <c r="E10" s="152">
        <f>'Res Mail'!X103</f>
        <v>0</v>
      </c>
      <c r="F10" s="152">
        <f>'Res Mail'!Y103</f>
        <v>0</v>
      </c>
      <c r="G10" s="152">
        <f>'Res Mail'!V103</f>
        <v>0</v>
      </c>
      <c r="H10" s="152">
        <f>'Res Mail'!W103</f>
        <v>0</v>
      </c>
      <c r="I10" s="152">
        <f>'Res Mail'!AE103+'Res Mail'!AH103</f>
        <v>0</v>
      </c>
      <c r="J10" s="152">
        <f>'Res Mail'!AF103+'Res Mail'!AI103</f>
        <v>0</v>
      </c>
      <c r="K10" s="152">
        <f>'Res Mail'!AG103+'Res Mail'!AJ103</f>
        <v>0</v>
      </c>
      <c r="L10" s="152">
        <f>'Res Mail'!Z103</f>
        <v>0</v>
      </c>
      <c r="M10" s="152">
        <f>'Res Mail'!AA103</f>
        <v>0</v>
      </c>
      <c r="N10" s="152">
        <f>'Res Mail'!AK103</f>
        <v>0</v>
      </c>
      <c r="O10" s="152">
        <f>'Res Mail'!AL103</f>
        <v>0</v>
      </c>
      <c r="P10" s="152">
        <f t="shared" si="3"/>
        <v>0</v>
      </c>
      <c r="Q10" s="152">
        <f>'Res Mail'!AC103</f>
        <v>0</v>
      </c>
      <c r="R10" s="152">
        <f>'Res Mail'!AD103</f>
        <v>0</v>
      </c>
      <c r="S10" s="151">
        <f>T10+U10</f>
        <v>0</v>
      </c>
      <c r="T10" s="152">
        <f>'NIUC Split'!D9</f>
        <v>0</v>
      </c>
      <c r="U10" s="152"/>
      <c r="V10" s="153" t="e">
        <f t="shared" si="1"/>
        <v>#DIV/0!</v>
      </c>
      <c r="W10" s="153" t="e">
        <f t="shared" si="2"/>
        <v>#DIV/0!</v>
      </c>
      <c r="X10" s="153" t="s">
        <v>36</v>
      </c>
      <c r="Y10" s="153" t="e">
        <f t="shared" ref="Y10:Y12" si="4">(H10+G10/1.1)/(M10+O10+R10+S10+L10+N10+Q10)</f>
        <v>#DIV/0!</v>
      </c>
    </row>
    <row r="11" spans="1:25" x14ac:dyDescent="0.25">
      <c r="A11" s="158" t="s">
        <v>142</v>
      </c>
      <c r="B11" s="151">
        <f>SSSS!T103</f>
        <v>10371501.400107302</v>
      </c>
      <c r="C11" s="151">
        <f>SSSS!U103</f>
        <v>4955.04</v>
      </c>
      <c r="D11" s="152">
        <f>SSSS!X103+SSSS!Y103</f>
        <v>2075864.07</v>
      </c>
      <c r="E11" s="152">
        <f>SSSS!X103</f>
        <v>2064811.2085022971</v>
      </c>
      <c r="F11" s="152">
        <f>SSSS!Y103</f>
        <v>11052.861497702981</v>
      </c>
      <c r="G11" s="152">
        <f>SSSS!V103</f>
        <v>7985128.0586317983</v>
      </c>
      <c r="H11" s="152">
        <f>SSSS!W103</f>
        <v>23318.985234120373</v>
      </c>
      <c r="I11" s="152">
        <f>SSSS!AE103+SSSS!AH103</f>
        <v>5982990.3524052706</v>
      </c>
      <c r="J11" s="152">
        <f>SSSS!AF103+SSSS!AI103</f>
        <v>5931080.9650092879</v>
      </c>
      <c r="K11" s="152">
        <f>SSSS!AG103+SSSS!AJ103</f>
        <v>51909.387395982521</v>
      </c>
      <c r="L11" s="152">
        <f>SSSS!Z103</f>
        <v>684745.67987277557</v>
      </c>
      <c r="M11" s="152">
        <f>SSSS!AA103</f>
        <v>3326.670127224374</v>
      </c>
      <c r="N11" s="152">
        <f>SSSS!AK103</f>
        <v>9936008.6045115087</v>
      </c>
      <c r="O11" s="152">
        <f>SSSS!AL103</f>
        <v>37535.091975359988</v>
      </c>
      <c r="P11" s="152">
        <f t="shared" si="3"/>
        <v>556507.8180128762</v>
      </c>
      <c r="Q11" s="152">
        <f>SSSS!AC103</f>
        <v>555678.83880491089</v>
      </c>
      <c r="R11" s="152">
        <f>SSSS!AD103</f>
        <v>828.97920796533356</v>
      </c>
      <c r="S11" s="151">
        <f>T11+U11</f>
        <v>764756.61334931373</v>
      </c>
      <c r="T11" s="152">
        <f>'NIUC Split'!D10</f>
        <v>764756.61334931373</v>
      </c>
      <c r="U11" s="152"/>
      <c r="V11" s="153">
        <f t="shared" si="1"/>
        <v>4.1186070502369461</v>
      </c>
      <c r="W11" s="153">
        <f t="shared" si="2"/>
        <v>3.6232882765321524</v>
      </c>
      <c r="X11" s="153">
        <f>(O11+K11+J11+N11)/(F11+E11-M11-L11)</f>
        <v>11.497787325674588</v>
      </c>
      <c r="Y11" s="153">
        <f>(H11+G11/1.1)/(M11+O11+R11+S11+L11+N11+Q11)</f>
        <v>0.60774421682041579</v>
      </c>
    </row>
    <row r="12" spans="1:25" ht="15.75" thickBot="1" x14ac:dyDescent="0.3">
      <c r="A12" s="154" t="s">
        <v>812</v>
      </c>
      <c r="B12" s="155">
        <f>HER!T103</f>
        <v>5000</v>
      </c>
      <c r="C12" s="155">
        <f>HER!U103</f>
        <v>0</v>
      </c>
      <c r="D12" s="156">
        <f>HER!X103+HER!Y103</f>
        <v>0.01</v>
      </c>
      <c r="E12" s="156">
        <f>HER!X103</f>
        <v>0.01</v>
      </c>
      <c r="F12" s="156">
        <f>HER!Y103</f>
        <v>0</v>
      </c>
      <c r="G12" s="156">
        <f>HER!V103</f>
        <v>424.29966095114457</v>
      </c>
      <c r="H12" s="156">
        <f>HER!W103</f>
        <v>0</v>
      </c>
      <c r="I12" s="156">
        <f>HER!AE103+HER!AH103</f>
        <v>0</v>
      </c>
      <c r="J12" s="156">
        <f>HER!AF103+HER!AI103</f>
        <v>0</v>
      </c>
      <c r="K12" s="156">
        <f>HER!AG103+HER!AJ103</f>
        <v>0</v>
      </c>
      <c r="L12" s="156">
        <f>HER!Z103</f>
        <v>0.01</v>
      </c>
      <c r="M12" s="156">
        <f>HER!AA103</f>
        <v>0</v>
      </c>
      <c r="N12" s="156">
        <f>HER!AK103</f>
        <v>765.86818181818171</v>
      </c>
      <c r="O12" s="156">
        <f>HER!AL103</f>
        <v>0</v>
      </c>
      <c r="P12" s="156">
        <f t="shared" si="3"/>
        <v>250541</v>
      </c>
      <c r="Q12" s="156">
        <f>HER!AC103</f>
        <v>250541</v>
      </c>
      <c r="R12" s="156">
        <f>HER!AD103</f>
        <v>0</v>
      </c>
      <c r="S12" s="155">
        <f>T12+U12</f>
        <v>40.636289032772005</v>
      </c>
      <c r="T12" s="156">
        <f>'NIUC Split'!D11</f>
        <v>40.636289032772005</v>
      </c>
      <c r="U12" s="156"/>
      <c r="V12" s="161">
        <f t="shared" si="1"/>
        <v>1.6932591322420206E-3</v>
      </c>
      <c r="W12" s="157">
        <f t="shared" si="2"/>
        <v>1.5393264838563822E-3</v>
      </c>
      <c r="X12" s="157" t="s">
        <v>36</v>
      </c>
      <c r="Y12" s="157">
        <f t="shared" si="4"/>
        <v>1.5346360806992329E-3</v>
      </c>
    </row>
    <row r="13" spans="1:25" ht="15.75" thickTop="1" x14ac:dyDescent="0.25">
      <c r="A13" s="158" t="s">
        <v>96</v>
      </c>
      <c r="B13" s="151">
        <f>SUM(B8:B12)</f>
        <v>15209538.400107302</v>
      </c>
      <c r="C13" s="151">
        <f t="shared" ref="C13:T13" si="5">SUM(C8:C12)</f>
        <v>-148968.95999999999</v>
      </c>
      <c r="D13" s="151">
        <f t="shared" si="5"/>
        <v>5167832.8599999994</v>
      </c>
      <c r="E13" s="151">
        <f t="shared" si="5"/>
        <v>5156779.9985022964</v>
      </c>
      <c r="F13" s="151">
        <f t="shared" si="5"/>
        <v>11052.861497702981</v>
      </c>
      <c r="G13" s="151">
        <f t="shared" si="5"/>
        <v>13659292.47096044</v>
      </c>
      <c r="H13" s="151">
        <f t="shared" si="5"/>
        <v>-1230492.5844180076</v>
      </c>
      <c r="I13" s="151">
        <f t="shared" si="5"/>
        <v>6065585.094678252</v>
      </c>
      <c r="J13" s="151">
        <f t="shared" si="5"/>
        <v>6013675.7072822694</v>
      </c>
      <c r="K13" s="151">
        <f t="shared" si="5"/>
        <v>51909.387395982521</v>
      </c>
      <c r="L13" s="151">
        <f t="shared" si="5"/>
        <v>1604445.6898727755</v>
      </c>
      <c r="M13" s="151">
        <f t="shared" si="5"/>
        <v>3326.670127224374</v>
      </c>
      <c r="N13" s="151">
        <f t="shared" si="5"/>
        <v>16332397.207575144</v>
      </c>
      <c r="O13" s="151">
        <f t="shared" si="5"/>
        <v>-2031021.8996726398</v>
      </c>
      <c r="P13" s="151">
        <f t="shared" si="5"/>
        <v>807048.8180128762</v>
      </c>
      <c r="Q13" s="151">
        <f t="shared" si="5"/>
        <v>806219.83880491089</v>
      </c>
      <c r="R13" s="151">
        <f t="shared" si="5"/>
        <v>828.97920796533356</v>
      </c>
      <c r="S13" s="151">
        <f t="shared" si="5"/>
        <v>1308186.1898942858</v>
      </c>
      <c r="T13" s="151">
        <f t="shared" si="5"/>
        <v>1308186.1898942858</v>
      </c>
      <c r="U13" s="151">
        <f t="shared" ref="U13" si="6">U8+U10+U11+U12</f>
        <v>0</v>
      </c>
      <c r="V13" s="153">
        <f t="shared" si="1"/>
        <v>2.5393673815283515</v>
      </c>
      <c r="W13" s="153">
        <f t="shared" si="2"/>
        <v>3.0348876247637877</v>
      </c>
      <c r="X13" s="153">
        <f>(O13+K13+J13+N13)/(F13+E13-M13-L13)</f>
        <v>5.7209590686958149</v>
      </c>
      <c r="Y13" s="153">
        <f>(H13+G13/1.1)/(M13+O13+R13+S13+L13+N13+Q13)</f>
        <v>0.62066181276544041</v>
      </c>
    </row>
    <row r="14" spans="1:25" x14ac:dyDescent="0.25">
      <c r="A14" s="149"/>
      <c r="B14" s="151"/>
      <c r="C14" s="151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60"/>
      <c r="W14" s="160"/>
      <c r="X14" s="160"/>
      <c r="Y14" s="160"/>
    </row>
    <row r="15" spans="1:25" x14ac:dyDescent="0.25">
      <c r="A15" s="158" t="s">
        <v>802</v>
      </c>
      <c r="B15" s="151">
        <f>'Int Ltg'!T103</f>
        <v>6269687.5999999996</v>
      </c>
      <c r="C15" s="151">
        <f>'Int Ltg'!U103</f>
        <v>-91292.5</v>
      </c>
      <c r="D15" s="152">
        <f>'Int Ltg'!X103+'Int Ltg'!Y103</f>
        <v>3123950.9</v>
      </c>
      <c r="E15" s="152">
        <f>'Int Ltg'!X103</f>
        <v>3123950.9</v>
      </c>
      <c r="F15" s="152">
        <f>'Int Ltg'!Y103</f>
        <v>0</v>
      </c>
      <c r="G15" s="152">
        <f>'Int Ltg'!V103</f>
        <v>5276226.9021028755</v>
      </c>
      <c r="H15" s="152">
        <f>'Int Ltg'!W103</f>
        <v>-645063.36145226145</v>
      </c>
      <c r="I15" s="152">
        <f>'Int Ltg'!AE103+'Int Ltg'!AH103</f>
        <v>2002755.4372570005</v>
      </c>
      <c r="J15" s="152">
        <f>'Int Ltg'!AF103+'Int Ltg'!AI103</f>
        <v>2261372.1722171512</v>
      </c>
      <c r="K15" s="152">
        <f>'Int Ltg'!AG103+'Int Ltg'!AJ103</f>
        <v>-258616.73496015047</v>
      </c>
      <c r="L15" s="152">
        <f>'Int Ltg'!Z103</f>
        <v>1159605</v>
      </c>
      <c r="M15" s="152">
        <f>'Int Ltg'!AA103</f>
        <v>0</v>
      </c>
      <c r="N15" s="152">
        <f>'Int Ltg'!AK103</f>
        <v>7202952.7377764545</v>
      </c>
      <c r="O15" s="152">
        <f>'Int Ltg'!AL103</f>
        <v>-1037554.3625223</v>
      </c>
      <c r="P15" s="152">
        <f t="shared" ref="P15:P26" si="7">Q15+R15</f>
        <v>0</v>
      </c>
      <c r="Q15" s="152">
        <f>'Int Ltg'!AC103</f>
        <v>0</v>
      </c>
      <c r="R15" s="152">
        <f>'Int Ltg'!AD103</f>
        <v>0</v>
      </c>
      <c r="S15" s="151">
        <f t="shared" ref="S15:S26" si="8">T15+U15</f>
        <v>505318.05968383088</v>
      </c>
      <c r="T15" s="152">
        <f>'NIUC Split'!D12</f>
        <v>505318.05968383088</v>
      </c>
      <c r="U15" s="152"/>
      <c r="V15" s="153">
        <f t="shared" ref="V15:V21" si="9">(H15+K15+G15+J15)/(F15+E15+R15+S15+Q15)</f>
        <v>1.827894006093596</v>
      </c>
      <c r="W15" s="153">
        <f t="shared" ref="W15:W27" si="10">((H15+G15)/1.1)/(M15+R15+S15+L15+Q15)</f>
        <v>2.5287346756541691</v>
      </c>
      <c r="X15" s="153">
        <f t="shared" ref="X15:X21" si="11">(O15+K15+J15+N15)/(F15+E15-M15-L15)</f>
        <v>4.1582054425909183</v>
      </c>
      <c r="Y15" s="153">
        <f t="shared" ref="Y15:Y21" si="12">(H15+G15/1.1)/(M15+O15+R15+S15+L15+N15+Q15)</f>
        <v>0.53018341380301603</v>
      </c>
    </row>
    <row r="16" spans="1:25" x14ac:dyDescent="0.25">
      <c r="A16" s="158" t="s">
        <v>803</v>
      </c>
      <c r="B16" s="151">
        <f>'Ext Ltg'!T103</f>
        <v>2141342.6875</v>
      </c>
      <c r="C16" s="151">
        <f>'Ext Ltg'!U103</f>
        <v>0</v>
      </c>
      <c r="D16" s="152">
        <f>'Ext Ltg'!X103+'Ext Ltg'!Y103</f>
        <v>760252</v>
      </c>
      <c r="E16" s="152">
        <f>'Ext Ltg'!X103</f>
        <v>760252</v>
      </c>
      <c r="F16" s="152">
        <f>'Ext Ltg'!Y103</f>
        <v>0</v>
      </c>
      <c r="G16" s="152">
        <f>'Ext Ltg'!V103</f>
        <v>1708370.1527720578</v>
      </c>
      <c r="H16" s="152">
        <f>'Ext Ltg'!W103</f>
        <v>0</v>
      </c>
      <c r="I16" s="152">
        <f>'Ext Ltg'!AE103+'Ext Ltg'!AH103</f>
        <v>505464.86678599095</v>
      </c>
      <c r="J16" s="152">
        <f>'Ext Ltg'!AF103+'Ext Ltg'!AI103</f>
        <v>505464.86678599095</v>
      </c>
      <c r="K16" s="152">
        <f>'Ext Ltg'!AG103+'Ext Ltg'!AJ103</f>
        <v>0</v>
      </c>
      <c r="L16" s="152">
        <f>'Ext Ltg'!Z103</f>
        <v>377250</v>
      </c>
      <c r="M16" s="152">
        <f>'Ext Ltg'!AA103</f>
        <v>0</v>
      </c>
      <c r="N16" s="152">
        <f>'Ext Ltg'!AK103</f>
        <v>2459979.3460879261</v>
      </c>
      <c r="O16" s="152">
        <f>'Ext Ltg'!AL103</f>
        <v>0</v>
      </c>
      <c r="P16" s="152">
        <f t="shared" si="7"/>
        <v>0</v>
      </c>
      <c r="Q16" s="152">
        <f>'Ext Ltg'!AC103</f>
        <v>0</v>
      </c>
      <c r="R16" s="152">
        <f>'Ext Ltg'!AD103</f>
        <v>0</v>
      </c>
      <c r="S16" s="151">
        <f t="shared" si="8"/>
        <v>163615.08078367211</v>
      </c>
      <c r="T16" s="152">
        <f>'NIUC Split'!D13</f>
        <v>163615.08078367211</v>
      </c>
      <c r="U16" s="152"/>
      <c r="V16" s="153">
        <f t="shared" si="9"/>
        <v>2.3962700539997148</v>
      </c>
      <c r="W16" s="153">
        <f t="shared" si="10"/>
        <v>2.8714439708273538</v>
      </c>
      <c r="X16" s="153">
        <f t="shared" si="11"/>
        <v>7.7426337535415408</v>
      </c>
      <c r="Y16" s="153">
        <f t="shared" si="12"/>
        <v>0.51754224955487127</v>
      </c>
    </row>
    <row r="17" spans="1:25" x14ac:dyDescent="0.25">
      <c r="A17" s="158" t="s">
        <v>97</v>
      </c>
      <c r="B17" s="151">
        <f>SS!T103</f>
        <v>6368000</v>
      </c>
      <c r="C17" s="151">
        <f>SS!U103</f>
        <v>0</v>
      </c>
      <c r="D17" s="152">
        <f>SS!X103+SS!Y103</f>
        <v>3483296</v>
      </c>
      <c r="E17" s="152">
        <f>SS!X103</f>
        <v>3483296</v>
      </c>
      <c r="F17" s="152">
        <f>SS!Y103</f>
        <v>0</v>
      </c>
      <c r="G17" s="152">
        <f>SS!V103</f>
        <v>5554101.6193139022</v>
      </c>
      <c r="H17" s="152">
        <f>SS!W103</f>
        <v>0</v>
      </c>
      <c r="I17" s="152">
        <f>SS!AE103+SS!AH103</f>
        <v>0</v>
      </c>
      <c r="J17" s="152">
        <f>SS!AF103+SS!AI103</f>
        <v>0</v>
      </c>
      <c r="K17" s="152">
        <f>SS!AG103+SS!AJ103</f>
        <v>0</v>
      </c>
      <c r="L17" s="152">
        <f>SS!Z103</f>
        <v>1025886</v>
      </c>
      <c r="M17" s="152">
        <f>SS!AA103</f>
        <v>0</v>
      </c>
      <c r="N17" s="152">
        <f>SS!AK103</f>
        <v>7803277.7309090896</v>
      </c>
      <c r="O17" s="152">
        <f>SS!AL103</f>
        <v>0</v>
      </c>
      <c r="P17" s="152">
        <f t="shared" si="7"/>
        <v>0</v>
      </c>
      <c r="Q17" s="152">
        <f>SS!AC103</f>
        <v>0</v>
      </c>
      <c r="R17" s="152">
        <f>SS!AD103</f>
        <v>0</v>
      </c>
      <c r="S17" s="151">
        <f t="shared" si="8"/>
        <v>531930.8486221357</v>
      </c>
      <c r="T17" s="152">
        <f>'NIUC Split'!D14</f>
        <v>531930.8486221357</v>
      </c>
      <c r="U17" s="152"/>
      <c r="V17" s="153">
        <f t="shared" si="9"/>
        <v>1.3832597331878886</v>
      </c>
      <c r="W17" s="153">
        <f t="shared" si="10"/>
        <v>3.2411918607449186</v>
      </c>
      <c r="X17" s="153">
        <f t="shared" si="11"/>
        <v>3.1754073316658959</v>
      </c>
      <c r="Y17" s="153">
        <f t="shared" si="12"/>
        <v>0.53937958295238297</v>
      </c>
    </row>
    <row r="18" spans="1:25" x14ac:dyDescent="0.25">
      <c r="A18" s="158" t="s">
        <v>804</v>
      </c>
      <c r="B18" s="151">
        <f>NRShell!T103</f>
        <v>21236.5</v>
      </c>
      <c r="C18" s="151">
        <f>NRShell!U104</f>
        <v>0</v>
      </c>
      <c r="D18" s="152">
        <f>NRShell!X103+NRShell!Y103</f>
        <v>6393</v>
      </c>
      <c r="E18" s="152">
        <f>NRShell!X103</f>
        <v>6393</v>
      </c>
      <c r="F18" s="152">
        <f>NRShell!Y103</f>
        <v>0</v>
      </c>
      <c r="G18" s="152">
        <f>NRShell!V103</f>
        <v>33469.533835844297</v>
      </c>
      <c r="H18" s="152">
        <f>NRShell!W103</f>
        <v>0</v>
      </c>
      <c r="I18" s="152">
        <f>NRShell!AE103+NRShell!AH103</f>
        <v>0</v>
      </c>
      <c r="J18" s="152">
        <f>NRShell!AF103+NRShell!AI103</f>
        <v>0</v>
      </c>
      <c r="K18" s="152">
        <f>NRShell!AG103+NRShell!AJ103</f>
        <v>0</v>
      </c>
      <c r="L18" s="152">
        <f>NRShell!Z103</f>
        <v>3142.5</v>
      </c>
      <c r="M18" s="152">
        <f>NRShell!AA103</f>
        <v>0</v>
      </c>
      <c r="N18" s="152">
        <f>NRShell!AK103</f>
        <v>35781.591215</v>
      </c>
      <c r="O18" s="152">
        <f>NRShell!AL103</f>
        <v>0</v>
      </c>
      <c r="P18" s="152">
        <f t="shared" si="7"/>
        <v>0</v>
      </c>
      <c r="Q18" s="152">
        <f>NRShell!AC103</f>
        <v>0</v>
      </c>
      <c r="R18" s="152">
        <f>NRShell!AD103</f>
        <v>0</v>
      </c>
      <c r="S18" s="151">
        <f t="shared" si="8"/>
        <v>3205.4648540058943</v>
      </c>
      <c r="T18" s="152">
        <f>'NIUC Split'!D15</f>
        <v>3205.4648540058943</v>
      </c>
      <c r="U18" s="152"/>
      <c r="V18" s="153">
        <f t="shared" si="9"/>
        <v>3.4869673791508307</v>
      </c>
      <c r="W18" s="153">
        <f t="shared" si="10"/>
        <v>4.793165942384781</v>
      </c>
      <c r="X18" s="153">
        <f t="shared" si="11"/>
        <v>11.00802683125673</v>
      </c>
      <c r="Y18" s="153">
        <f t="shared" si="12"/>
        <v>0.72222097218017511</v>
      </c>
    </row>
    <row r="19" spans="1:25" x14ac:dyDescent="0.25">
      <c r="A19" s="158" t="s">
        <v>805</v>
      </c>
      <c r="B19" s="151">
        <f>VFD!T103</f>
        <v>2373500</v>
      </c>
      <c r="C19" s="151">
        <f>VFD!U103</f>
        <v>0</v>
      </c>
      <c r="D19" s="152">
        <f>VFD!X103+VFD!Y103</f>
        <v>350000</v>
      </c>
      <c r="E19" s="152">
        <f>VFD!X103</f>
        <v>350000</v>
      </c>
      <c r="F19" s="152">
        <f>VFD!Y103</f>
        <v>0</v>
      </c>
      <c r="G19" s="152">
        <f>VFD!V103</f>
        <v>2026084.7450942448</v>
      </c>
      <c r="H19" s="152">
        <f>VFD!W103</f>
        <v>0</v>
      </c>
      <c r="I19" s="152">
        <f>VFD!AE103+VFD!AH103</f>
        <v>0</v>
      </c>
      <c r="J19" s="152">
        <f>VFD!AF103+VFD!AI103</f>
        <v>0</v>
      </c>
      <c r="K19" s="152">
        <f>VFD!AG103+VFD!AJ103</f>
        <v>0</v>
      </c>
      <c r="L19" s="152">
        <f>VFD!Z103</f>
        <v>227500</v>
      </c>
      <c r="M19" s="152">
        <f>VFD!AA103</f>
        <v>0</v>
      </c>
      <c r="N19" s="152">
        <f>VFD!AK103</f>
        <v>2908461.0072727269</v>
      </c>
      <c r="O19" s="152">
        <f>VFD!AL103</f>
        <v>0</v>
      </c>
      <c r="P19" s="152">
        <f t="shared" si="7"/>
        <v>0</v>
      </c>
      <c r="Q19" s="152">
        <f>VFD!AC103</f>
        <v>0</v>
      </c>
      <c r="R19" s="152">
        <f>VFD!AD103</f>
        <v>0</v>
      </c>
      <c r="S19" s="151">
        <f t="shared" si="8"/>
        <v>194043.43883277342</v>
      </c>
      <c r="T19" s="152">
        <f>'NIUC Split'!D16</f>
        <v>194043.43883277342</v>
      </c>
      <c r="U19" s="152"/>
      <c r="V19" s="153">
        <f t="shared" si="9"/>
        <v>3.7241231131123289</v>
      </c>
      <c r="W19" s="153">
        <f t="shared" si="10"/>
        <v>4.3694078786116055</v>
      </c>
      <c r="X19" s="153">
        <f t="shared" si="11"/>
        <v>23.742538834879404</v>
      </c>
      <c r="Y19" s="153">
        <f t="shared" si="12"/>
        <v>0.55312095002367911</v>
      </c>
    </row>
    <row r="20" spans="1:25" x14ac:dyDescent="0.25">
      <c r="A20" s="158" t="s">
        <v>806</v>
      </c>
      <c r="B20" s="151">
        <f>Food!T103</f>
        <v>47232.399999999994</v>
      </c>
      <c r="C20" s="151">
        <f>Food!U103</f>
        <v>150.3853125</v>
      </c>
      <c r="D20" s="152">
        <f>Food!X103+Food!Y103</f>
        <v>7737.6959999999999</v>
      </c>
      <c r="E20" s="152">
        <f>Food!X103</f>
        <v>6050.1151051992501</v>
      </c>
      <c r="F20" s="152">
        <f>Food!Y103</f>
        <v>1687.5808948007498</v>
      </c>
      <c r="G20" s="152">
        <f>Food!V103</f>
        <v>23932.268931206763</v>
      </c>
      <c r="H20" s="152">
        <f>Food!W103</f>
        <v>833.69643803347913</v>
      </c>
      <c r="I20" s="152">
        <f>Food!AE103+Food!AH103</f>
        <v>1844.3490000000002</v>
      </c>
      <c r="J20" s="152">
        <f>Food!AF103+Food!AI103</f>
        <v>769.4405511789023</v>
      </c>
      <c r="K20" s="152">
        <f>Food!AG103+Food!AJ103</f>
        <v>1074.9084488210979</v>
      </c>
      <c r="L20" s="152">
        <f>Food!Z103</f>
        <v>3118.978731000549</v>
      </c>
      <c r="M20" s="152">
        <f>Food!AA103</f>
        <v>233.62126899945076</v>
      </c>
      <c r="N20" s="152">
        <f>Food!AK103</f>
        <v>35437.218587045449</v>
      </c>
      <c r="O20" s="152">
        <f>Food!AL103</f>
        <v>1367.0266725832496</v>
      </c>
      <c r="P20" s="152">
        <f t="shared" si="7"/>
        <v>0</v>
      </c>
      <c r="Q20" s="152">
        <f>Food!AC103</f>
        <v>0</v>
      </c>
      <c r="R20" s="152">
        <f>Food!AD103</f>
        <v>0</v>
      </c>
      <c r="S20" s="151">
        <f t="shared" si="8"/>
        <v>2292.0560325654537</v>
      </c>
      <c r="T20" s="152">
        <f>'NIUC Split'!D17</f>
        <v>2292.0560325654537</v>
      </c>
      <c r="U20" s="152"/>
      <c r="V20" s="153">
        <f t="shared" si="9"/>
        <v>2.6531378126637235</v>
      </c>
      <c r="W20" s="153">
        <f t="shared" si="10"/>
        <v>3.9886423268565236</v>
      </c>
      <c r="X20" s="153">
        <f t="shared" si="11"/>
        <v>8.813625576185494</v>
      </c>
      <c r="Y20" s="153">
        <f t="shared" si="12"/>
        <v>0.53217642552897926</v>
      </c>
    </row>
    <row r="21" spans="1:25" x14ac:dyDescent="0.25">
      <c r="A21" s="158" t="s">
        <v>807</v>
      </c>
      <c r="B21" s="151">
        <f>GreenMotor!T103</f>
        <v>9139.4</v>
      </c>
      <c r="C21" s="151">
        <f>GreenMotor!U103</f>
        <v>0</v>
      </c>
      <c r="D21" s="152">
        <f>GreenMotor!X103+GreenMotor!Y103</f>
        <v>1472</v>
      </c>
      <c r="E21" s="152">
        <f>GreenMotor!X103</f>
        <v>1472</v>
      </c>
      <c r="F21" s="152">
        <f>GreenMotor!Y103</f>
        <v>0</v>
      </c>
      <c r="G21" s="152">
        <f>GreenMotor!V103</f>
        <v>3769.5921188320644</v>
      </c>
      <c r="H21" s="152">
        <f>GreenMotor!W103</f>
        <v>0</v>
      </c>
      <c r="I21" s="152">
        <f>GreenMotor!AE103+GreenMotor!AH103</f>
        <v>0</v>
      </c>
      <c r="J21" s="152">
        <f>GreenMotor!AF103+GreenMotor!AI103</f>
        <v>0</v>
      </c>
      <c r="K21" s="152">
        <f>GreenMotor!AG103+GreenMotor!AJ103</f>
        <v>0</v>
      </c>
      <c r="L21" s="152">
        <f>GreenMotor!Z103</f>
        <v>677</v>
      </c>
      <c r="M21" s="152">
        <f>GreenMotor!AA103</f>
        <v>0</v>
      </c>
      <c r="N21" s="152">
        <f>GreenMotor!AK103</f>
        <v>5837.9297787727264</v>
      </c>
      <c r="O21" s="152">
        <f>GreenMotor!AL103</f>
        <v>0</v>
      </c>
      <c r="P21" s="152">
        <f t="shared" si="7"/>
        <v>0</v>
      </c>
      <c r="Q21" s="152">
        <f>GreenMotor!AC103</f>
        <v>0</v>
      </c>
      <c r="R21" s="152">
        <f>GreenMotor!AD103</f>
        <v>0</v>
      </c>
      <c r="S21" s="151">
        <f t="shared" si="8"/>
        <v>361.02370323165815</v>
      </c>
      <c r="T21" s="152">
        <f>'NIUC Split'!D18</f>
        <v>361.02370323165815</v>
      </c>
      <c r="U21" s="152"/>
      <c r="V21" s="153">
        <f t="shared" si="9"/>
        <v>2.0564884743095231</v>
      </c>
      <c r="W21" s="153">
        <f t="shared" si="10"/>
        <v>3.301371553984811</v>
      </c>
      <c r="X21" s="153">
        <f t="shared" si="11"/>
        <v>7.3433078978273292</v>
      </c>
      <c r="Y21" s="153">
        <f t="shared" si="12"/>
        <v>0.49838934122806244</v>
      </c>
    </row>
    <row r="22" spans="1:25" x14ac:dyDescent="0.25">
      <c r="A22" s="158" t="s">
        <v>98</v>
      </c>
      <c r="B22" s="151">
        <f>AirG!T103</f>
        <v>60000</v>
      </c>
      <c r="C22" s="151">
        <f>AirG!U103</f>
        <v>0</v>
      </c>
      <c r="D22" s="152">
        <f>AirG!X103+AirG!Y103</f>
        <v>14400</v>
      </c>
      <c r="E22" s="152">
        <f>AirG!X103</f>
        <v>14400</v>
      </c>
      <c r="F22" s="152">
        <f>AirG!Y103</f>
        <v>0</v>
      </c>
      <c r="G22" s="152">
        <f>AirG!V103</f>
        <v>31244.724843764394</v>
      </c>
      <c r="H22" s="152">
        <f>AirG!W103</f>
        <v>0</v>
      </c>
      <c r="I22" s="152">
        <f>AirG!AE103+AirG!AH103</f>
        <v>0</v>
      </c>
      <c r="J22" s="152">
        <f>AirG!AF103+AirG!AI103</f>
        <v>0</v>
      </c>
      <c r="K22" s="152">
        <f>AirG!AG103+AirG!AJ103</f>
        <v>0</v>
      </c>
      <c r="L22" s="152">
        <f>AirG!Z103</f>
        <v>14400</v>
      </c>
      <c r="M22" s="152">
        <f>AirG!AA103</f>
        <v>0</v>
      </c>
      <c r="N22" s="152">
        <f>AirG!AK103</f>
        <v>45952.090909090904</v>
      </c>
      <c r="O22" s="152">
        <f>AirG!AL103</f>
        <v>0</v>
      </c>
      <c r="P22" s="152">
        <f t="shared" si="7"/>
        <v>0</v>
      </c>
      <c r="Q22" s="152">
        <f>AirG!AC103</f>
        <v>0</v>
      </c>
      <c r="R22" s="152">
        <f>AirG!AD103</f>
        <v>0</v>
      </c>
      <c r="S22" s="151">
        <f t="shared" si="8"/>
        <v>2992.3890739258368</v>
      </c>
      <c r="T22" s="152">
        <f>'NIUC Split'!D19</f>
        <v>2992.3890739258368</v>
      </c>
      <c r="U22" s="152"/>
      <c r="V22" s="153">
        <f t="shared" ref="V22:V26" si="13">(H22+K22+G22+J22)/(F22+E22+R22+S22+Q22)</f>
        <v>1.7964596301841924</v>
      </c>
      <c r="W22" s="153">
        <f t="shared" si="10"/>
        <v>1.6331451183492658</v>
      </c>
      <c r="X22" s="153" t="s">
        <v>36</v>
      </c>
      <c r="Y22" s="153">
        <f t="shared" ref="Y22:Y23" si="14">(H22+G22/1.1)/(M22+O22+R22+S22+L22+N22+Q22)</f>
        <v>0.44840995332392891</v>
      </c>
    </row>
    <row r="23" spans="1:25" x14ac:dyDescent="0.25">
      <c r="A23" s="158" t="s">
        <v>808</v>
      </c>
      <c r="B23" s="151">
        <f>Fleet!T103</f>
        <v>100500</v>
      </c>
      <c r="C23" s="151">
        <f>Fleet!U103</f>
        <v>0</v>
      </c>
      <c r="D23" s="152">
        <f>Fleet!X103+Fleet!Y103</f>
        <v>10050</v>
      </c>
      <c r="E23" s="152">
        <f>Fleet!X103</f>
        <v>10050</v>
      </c>
      <c r="F23" s="152">
        <f>Fleet!Y103</f>
        <v>0</v>
      </c>
      <c r="G23" s="152">
        <f>Fleet!V103</f>
        <v>64582.883764322803</v>
      </c>
      <c r="H23" s="152">
        <f>Fleet!W103</f>
        <v>0</v>
      </c>
      <c r="I23" s="152">
        <f>Fleet!AE103+Fleet!AH103</f>
        <v>0</v>
      </c>
      <c r="J23" s="152">
        <f>Fleet!AF103+Fleet!AI103</f>
        <v>0</v>
      </c>
      <c r="K23" s="152">
        <f>Fleet!AG103+Fleet!AJ103</f>
        <v>0</v>
      </c>
      <c r="L23" s="152">
        <f>Fleet!Z103</f>
        <v>10050</v>
      </c>
      <c r="M23" s="152">
        <f>Fleet!AA103</f>
        <v>0</v>
      </c>
      <c r="N23" s="152">
        <f>Fleet!AK103</f>
        <v>92363.702727272714</v>
      </c>
      <c r="O23" s="152">
        <f>Fleet!AL103</f>
        <v>0</v>
      </c>
      <c r="P23" s="152">
        <f t="shared" si="7"/>
        <v>0</v>
      </c>
      <c r="Q23" s="152">
        <f>Fleet!AC103</f>
        <v>0</v>
      </c>
      <c r="R23" s="152">
        <f>Fleet!AD103</f>
        <v>0</v>
      </c>
      <c r="S23" s="151">
        <f t="shared" si="8"/>
        <v>6185.2718084521966</v>
      </c>
      <c r="T23" s="152">
        <f>'NIUC Split'!D20</f>
        <v>6185.2718084521966</v>
      </c>
      <c r="U23" s="152"/>
      <c r="V23" s="153">
        <f t="shared" si="13"/>
        <v>3.9779367125039755</v>
      </c>
      <c r="W23" s="153">
        <f t="shared" si="10"/>
        <v>3.616306102276341</v>
      </c>
      <c r="X23" s="153" t="s">
        <v>36</v>
      </c>
      <c r="Y23" s="153">
        <f t="shared" si="14"/>
        <v>0.54062860873245933</v>
      </c>
    </row>
    <row r="24" spans="1:25" x14ac:dyDescent="0.25">
      <c r="A24" s="158" t="s">
        <v>809</v>
      </c>
      <c r="B24" s="151">
        <f>ESGroc!T103</f>
        <v>1818066</v>
      </c>
      <c r="C24" s="151">
        <f>ESGroc!U103</f>
        <v>0</v>
      </c>
      <c r="D24" s="152">
        <f>ESGroc!X103+ESGroc!Y103</f>
        <v>1439663.0595000002</v>
      </c>
      <c r="E24" s="152">
        <f>ESGroc!X103</f>
        <v>1439663.0595000002</v>
      </c>
      <c r="F24" s="152">
        <f>ESGroc!Y103</f>
        <v>0</v>
      </c>
      <c r="G24" s="152">
        <f>ESGroc!V103</f>
        <v>1548677.8798396706</v>
      </c>
      <c r="H24" s="152">
        <f>ESGroc!W103</f>
        <v>0</v>
      </c>
      <c r="I24" s="152">
        <f>ESGroc!AE103+ESGroc!AH103</f>
        <v>0</v>
      </c>
      <c r="J24" s="152">
        <f>ESGroc!AF103+ESGroc!AI103</f>
        <v>0</v>
      </c>
      <c r="K24" s="152">
        <f>ESGroc!AG103+ESGroc!AJ103</f>
        <v>0</v>
      </c>
      <c r="L24" s="152">
        <f>ESGroc!Z103</f>
        <v>319192.19999999995</v>
      </c>
      <c r="M24" s="152">
        <f>ESGroc!AA103</f>
        <v>0</v>
      </c>
      <c r="N24" s="152">
        <f>ESGroc!AK103</f>
        <v>2148276.4098186363</v>
      </c>
      <c r="O24" s="152">
        <f>ESGroc!AL103</f>
        <v>0</v>
      </c>
      <c r="P24" s="152">
        <f t="shared" si="7"/>
        <v>0</v>
      </c>
      <c r="Q24" s="152">
        <f>ESGroc!AC103</f>
        <v>0</v>
      </c>
      <c r="R24" s="152">
        <f>ESGroc!AD103</f>
        <v>0</v>
      </c>
      <c r="S24" s="151">
        <f t="shared" si="8"/>
        <v>148320.93384838148</v>
      </c>
      <c r="T24" s="152">
        <f>'NIUC Split'!D21</f>
        <v>148320.93384838148</v>
      </c>
      <c r="U24" s="152"/>
      <c r="V24" s="153">
        <f>(H24+K24+G24+J24)/(F24+E24+R24+S24+Q24)</f>
        <v>0.97524778985597249</v>
      </c>
      <c r="W24" s="153">
        <f t="shared" si="10"/>
        <v>3.0114426306770201</v>
      </c>
      <c r="X24" s="153">
        <f>(O24+K24+J24+N24)/(F24+E24-M24-L24)</f>
        <v>1.9172978856204121</v>
      </c>
      <c r="Y24" s="153">
        <f>(H24+G24/1.1)/(M24+O24+R24+S24+L24+N24+Q24)</f>
        <v>0.53822716169235052</v>
      </c>
    </row>
    <row r="25" spans="1:25" x14ac:dyDescent="0.25">
      <c r="A25" s="158" t="s">
        <v>896</v>
      </c>
      <c r="B25" s="151">
        <f>MFMT!T103</f>
        <v>2349600</v>
      </c>
      <c r="C25" s="151">
        <f>MFMT!U103</f>
        <v>-103200</v>
      </c>
      <c r="D25" s="152">
        <f>MFMT!X103+MFMT!Y103</f>
        <v>2800000</v>
      </c>
      <c r="E25" s="152">
        <f>MFMT!X103</f>
        <v>2800000</v>
      </c>
      <c r="F25" s="152">
        <f>MFMT!Y103</f>
        <v>0</v>
      </c>
      <c r="G25" s="152">
        <f>MFMT!V103</f>
        <v>3335514.2536197118</v>
      </c>
      <c r="H25" s="152">
        <f>MFMT!W103</f>
        <v>-937605.96492755378</v>
      </c>
      <c r="I25" s="152">
        <f>MFMT!AE103+MFMT!AH103</f>
        <v>0</v>
      </c>
      <c r="J25" s="152">
        <f>MFMT!AF103+MFMT!AI103</f>
        <v>0</v>
      </c>
      <c r="K25" s="152">
        <f>MFMT!AG103+MFMT!AJ103</f>
        <v>0</v>
      </c>
      <c r="L25" s="152">
        <f>MFMT!Z103</f>
        <v>1400000</v>
      </c>
      <c r="M25" s="152">
        <f>MFMT!AA103</f>
        <v>0</v>
      </c>
      <c r="N25" s="152">
        <f>MFMT!AK103</f>
        <v>3598967.76</v>
      </c>
      <c r="O25" s="152">
        <f>MFMT!AL103</f>
        <v>-1563507.6575999998</v>
      </c>
      <c r="P25" s="152">
        <f t="shared" ref="P25" si="15">Q25+R25</f>
        <v>0</v>
      </c>
      <c r="Q25" s="152">
        <f>MFMT!AC103</f>
        <v>0</v>
      </c>
      <c r="R25" s="152">
        <f>MFMT!AD103</f>
        <v>0</v>
      </c>
      <c r="S25" s="151">
        <f t="shared" ref="S25" si="16">T25+U25</f>
        <v>319450.92998466553</v>
      </c>
      <c r="T25" s="152">
        <f>'NIUC Split'!D22</f>
        <v>319450.92998466553</v>
      </c>
      <c r="U25" s="152"/>
      <c r="V25" s="153">
        <f>(H25+K25+G25+J25)/(F25+E25+R25+S25+Q25)</f>
        <v>0.76869562705509387</v>
      </c>
      <c r="W25" s="153">
        <f t="shared" si="10"/>
        <v>1.2677981023298066</v>
      </c>
      <c r="X25" s="153">
        <f>(O25+K25+J25+N25)/(F25+E25-M25-L25)</f>
        <v>1.4539000731428571</v>
      </c>
      <c r="Y25" s="153">
        <f>(H25+G25/1.1)/(M25+O25+R25+S25+L25+N25+Q25)</f>
        <v>0.55785069263038911</v>
      </c>
    </row>
    <row r="26" spans="1:25" ht="15.75" thickBot="1" x14ac:dyDescent="0.3">
      <c r="A26" s="154" t="s">
        <v>143</v>
      </c>
      <c r="B26" s="155">
        <f>SMB!T103</f>
        <v>2039989.9299999997</v>
      </c>
      <c r="C26" s="155">
        <f>SMB!U103</f>
        <v>49208</v>
      </c>
      <c r="D26" s="156">
        <f>SMB!X103+SMB!Y103</f>
        <v>297025</v>
      </c>
      <c r="E26" s="156">
        <f>SMB!X103</f>
        <v>243811</v>
      </c>
      <c r="F26" s="156">
        <f>SMB!Y103</f>
        <v>53214</v>
      </c>
      <c r="G26" s="156">
        <f>SMB!V103</f>
        <v>1122949.0590939564</v>
      </c>
      <c r="H26" s="156">
        <f>SMB!W103</f>
        <v>222306.72800792084</v>
      </c>
      <c r="I26" s="156">
        <f>SMB!AE103+SMB!AH103</f>
        <v>62128.990962281299</v>
      </c>
      <c r="J26" s="156">
        <f>SMB!AF103+SMB!AI103</f>
        <v>56121.990962281299</v>
      </c>
      <c r="K26" s="156">
        <f>SMB!AG103+SMB!AJ103</f>
        <v>6007</v>
      </c>
      <c r="L26" s="156">
        <f>SMB!Z103</f>
        <v>243811</v>
      </c>
      <c r="M26" s="156">
        <f>SMB!AA103</f>
        <v>53214</v>
      </c>
      <c r="N26" s="156">
        <f>SMB!AK103</f>
        <v>1595739.0722910045</v>
      </c>
      <c r="O26" s="156">
        <f>SMB!AL103</f>
        <v>356637.30871999991</v>
      </c>
      <c r="P26" s="156">
        <f t="shared" si="7"/>
        <v>207917.49999999997</v>
      </c>
      <c r="Q26" s="156">
        <f>SMB!AC103</f>
        <v>170667.69999999998</v>
      </c>
      <c r="R26" s="156">
        <f>SMB!AD103</f>
        <v>37249.799999999996</v>
      </c>
      <c r="S26" s="155">
        <f t="shared" si="8"/>
        <v>107547.77044159757</v>
      </c>
      <c r="T26" s="156">
        <f>'NIUC Split'!D23</f>
        <v>107547.77044159757</v>
      </c>
      <c r="U26" s="156"/>
      <c r="V26" s="157">
        <f t="shared" si="13"/>
        <v>2.2978075668850253</v>
      </c>
      <c r="W26" s="157">
        <f t="shared" si="10"/>
        <v>1.9967007893439901</v>
      </c>
      <c r="X26" s="157" t="s">
        <v>36</v>
      </c>
      <c r="Y26" s="157">
        <f>(H26+G26/1.1)/(M26+O26+R26+S26+L26+N26+Q26)</f>
        <v>0.48469167326822338</v>
      </c>
    </row>
    <row r="27" spans="1:25" ht="15.75" thickTop="1" x14ac:dyDescent="0.25">
      <c r="A27" s="158" t="s">
        <v>810</v>
      </c>
      <c r="B27" s="151">
        <f t="shared" ref="B27:U27" si="17">SUM(B15:B26)</f>
        <v>23598294.517499998</v>
      </c>
      <c r="C27" s="151">
        <f t="shared" si="17"/>
        <v>-145134.1146875</v>
      </c>
      <c r="D27" s="151">
        <f t="shared" si="17"/>
        <v>12294239.6555</v>
      </c>
      <c r="E27" s="151">
        <f t="shared" si="17"/>
        <v>12239338.0746052</v>
      </c>
      <c r="F27" s="151">
        <f t="shared" si="17"/>
        <v>54901.580894800747</v>
      </c>
      <c r="G27" s="151">
        <f t="shared" si="17"/>
        <v>20728923.615330387</v>
      </c>
      <c r="H27" s="151">
        <f t="shared" si="17"/>
        <v>-1359528.901933861</v>
      </c>
      <c r="I27" s="151">
        <f t="shared" si="17"/>
        <v>2572193.6440052725</v>
      </c>
      <c r="J27" s="151">
        <f t="shared" si="17"/>
        <v>2823728.4705166025</v>
      </c>
      <c r="K27" s="151">
        <f t="shared" si="17"/>
        <v>-251534.82651132936</v>
      </c>
      <c r="L27" s="151">
        <f t="shared" si="17"/>
        <v>4784632.6787310001</v>
      </c>
      <c r="M27" s="151">
        <f t="shared" si="17"/>
        <v>53447.62126899945</v>
      </c>
      <c r="N27" s="151">
        <f t="shared" si="17"/>
        <v>27933026.59737302</v>
      </c>
      <c r="O27" s="151">
        <f t="shared" si="17"/>
        <v>-2243057.6847297163</v>
      </c>
      <c r="P27" s="151">
        <f t="shared" si="17"/>
        <v>207917.49999999997</v>
      </c>
      <c r="Q27" s="151">
        <f t="shared" si="17"/>
        <v>170667.69999999998</v>
      </c>
      <c r="R27" s="151">
        <f t="shared" si="17"/>
        <v>37249.799999999996</v>
      </c>
      <c r="S27" s="151">
        <f t="shared" si="17"/>
        <v>1985263.2676692377</v>
      </c>
      <c r="T27" s="151">
        <f t="shared" si="17"/>
        <v>1985263.2676692377</v>
      </c>
      <c r="U27" s="151">
        <f t="shared" si="17"/>
        <v>0</v>
      </c>
      <c r="V27" s="153">
        <f>(H27+K27+G27+J27)/(F27+E27+R27+S27+Q27)</f>
        <v>1.5145269286388185</v>
      </c>
      <c r="W27" s="153">
        <f t="shared" si="10"/>
        <v>2.5043218391518605</v>
      </c>
      <c r="X27" s="153">
        <f>(O27+K27+J27+N27)/(F27+E27-M27-L27)</f>
        <v>3.7904450815956774</v>
      </c>
      <c r="Y27" s="153">
        <f>(H27+G27/1.1)/(M27+O27+R27+S27+L27+N27+Q27)</f>
        <v>0.53436093699787768</v>
      </c>
    </row>
    <row r="28" spans="1:25" x14ac:dyDescent="0.25">
      <c r="A28" s="158"/>
      <c r="B28" s="151"/>
      <c r="C28" s="151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60"/>
      <c r="W28" s="160"/>
      <c r="X28" s="160"/>
      <c r="Y28" s="160"/>
    </row>
    <row r="29" spans="1:25" ht="15.75" thickBot="1" x14ac:dyDescent="0.3">
      <c r="A29" s="154" t="s">
        <v>837</v>
      </c>
      <c r="B29" s="155">
        <f>B27+B13</f>
        <v>38807832.9176073</v>
      </c>
      <c r="C29" s="155">
        <f t="shared" ref="C29:U29" si="18">C27+C13</f>
        <v>-294103.07468750002</v>
      </c>
      <c r="D29" s="155">
        <f t="shared" si="18"/>
        <v>17462072.515500002</v>
      </c>
      <c r="E29" s="155">
        <f t="shared" si="18"/>
        <v>17396118.073107496</v>
      </c>
      <c r="F29" s="155">
        <f t="shared" si="18"/>
        <v>65954.442392503726</v>
      </c>
      <c r="G29" s="155">
        <f t="shared" si="18"/>
        <v>34388216.086290829</v>
      </c>
      <c r="H29" s="155">
        <f t="shared" si="18"/>
        <v>-2590021.4863518686</v>
      </c>
      <c r="I29" s="155">
        <f t="shared" si="18"/>
        <v>8637778.7386835255</v>
      </c>
      <c r="J29" s="155">
        <f t="shared" si="18"/>
        <v>8837404.177798871</v>
      </c>
      <c r="K29" s="155">
        <f t="shared" si="18"/>
        <v>-199625.43911534685</v>
      </c>
      <c r="L29" s="155">
        <f t="shared" si="18"/>
        <v>6389078.3686037753</v>
      </c>
      <c r="M29" s="155">
        <f t="shared" si="18"/>
        <v>56774.291396223824</v>
      </c>
      <c r="N29" s="155">
        <f t="shared" si="18"/>
        <v>44265423.804948166</v>
      </c>
      <c r="O29" s="155">
        <f t="shared" si="18"/>
        <v>-4274079.5844023563</v>
      </c>
      <c r="P29" s="155">
        <f t="shared" si="18"/>
        <v>1014966.3180128762</v>
      </c>
      <c r="Q29" s="155">
        <f t="shared" si="18"/>
        <v>976887.53880491084</v>
      </c>
      <c r="R29" s="155">
        <f t="shared" si="18"/>
        <v>38078.77920796533</v>
      </c>
      <c r="S29" s="155">
        <f t="shared" si="18"/>
        <v>3293449.4575635232</v>
      </c>
      <c r="T29" s="155">
        <f>T27+T13</f>
        <v>3293449.4575635232</v>
      </c>
      <c r="U29" s="155">
        <f t="shared" si="18"/>
        <v>0</v>
      </c>
      <c r="V29" s="157">
        <f>(H29+K29+G29+J29)/(F29+E29+R29+S29+Q29)</f>
        <v>1.8573755810151933</v>
      </c>
      <c r="W29" s="157">
        <f>((H29+G29)/1.1)/(M29+R29+S29+L29+Q29)</f>
        <v>2.6879977759043898</v>
      </c>
      <c r="X29" s="157">
        <f>(O29+K29+J29+N29)/(F29+E29-M29-L29)</f>
        <v>4.4143203019818618</v>
      </c>
      <c r="Y29" s="157">
        <f>(H29+G29/1.1)/(M29+O29+R29+S29+L29+N29+Q29)</f>
        <v>0.56501422757164699</v>
      </c>
    </row>
    <row r="30" spans="1:25" ht="15.75" thickTop="1" x14ac:dyDescent="0.25">
      <c r="A30" s="15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</row>
    <row r="31" spans="1:25" ht="15.75" thickBot="1" x14ac:dyDescent="0.3">
      <c r="A31" s="154" t="s">
        <v>838</v>
      </c>
      <c r="B31" s="155">
        <f>B27+B13+B6-B5-B9-B25</f>
        <v>33123629.4176073</v>
      </c>
      <c r="C31" s="155">
        <f t="shared" ref="C31:U31" si="19">C27+C13+C6-C5-C9-C25</f>
        <v>-36979.074687500019</v>
      </c>
      <c r="D31" s="155">
        <f t="shared" si="19"/>
        <v>13038060.631500002</v>
      </c>
      <c r="E31" s="155">
        <f t="shared" si="19"/>
        <v>12972106.189107496</v>
      </c>
      <c r="F31" s="155">
        <f t="shared" si="19"/>
        <v>65954.442392503726</v>
      </c>
      <c r="G31" s="155">
        <f t="shared" si="19"/>
        <v>27050441.654712643</v>
      </c>
      <c r="H31" s="155">
        <f t="shared" si="19"/>
        <v>-398603.95177218679</v>
      </c>
      <c r="I31" s="155">
        <f t="shared" si="19"/>
        <v>8797908.1793138534</v>
      </c>
      <c r="J31" s="155">
        <f t="shared" si="19"/>
        <v>8997533.6184291989</v>
      </c>
      <c r="K31" s="155">
        <f t="shared" si="19"/>
        <v>-199625.43911534685</v>
      </c>
      <c r="L31" s="155">
        <f t="shared" si="19"/>
        <v>4705613.4346037749</v>
      </c>
      <c r="M31" s="155">
        <f t="shared" si="19"/>
        <v>56774.291396223824</v>
      </c>
      <c r="N31" s="155">
        <f t="shared" si="19"/>
        <v>36212489.512932256</v>
      </c>
      <c r="O31" s="155">
        <f t="shared" si="19"/>
        <v>-642014.93515435676</v>
      </c>
      <c r="P31" s="155">
        <f t="shared" si="19"/>
        <v>1080356.5779128761</v>
      </c>
      <c r="Q31" s="155">
        <f t="shared" si="19"/>
        <v>1042277.7987049108</v>
      </c>
      <c r="R31" s="155">
        <f t="shared" si="19"/>
        <v>38078.77920796533</v>
      </c>
      <c r="S31" s="155">
        <f t="shared" si="19"/>
        <v>2590691.5953713371</v>
      </c>
      <c r="T31" s="155">
        <f t="shared" si="19"/>
        <v>2590691.5953713371</v>
      </c>
      <c r="U31" s="155">
        <f t="shared" si="19"/>
        <v>0</v>
      </c>
      <c r="V31" s="157">
        <f>(H31+K31+G31+J31)/(F31+E31+R31+S31+Q31)</f>
        <v>2.1215820841446797</v>
      </c>
      <c r="W31" s="157">
        <f>((H31+G31)/1.1)/(M31+R31+S31+L31+Q31)</f>
        <v>2.8729622962292196</v>
      </c>
      <c r="X31" s="157">
        <f>(O31+K31+J31+N31)/(F31+E31-M31-L31)</f>
        <v>5.3613021277828148</v>
      </c>
      <c r="Y31" s="157">
        <f>(H31+G31/1.1)/(M31+O31+R31+S31+L31+N31+Q31)</f>
        <v>0.54978538000689836</v>
      </c>
    </row>
    <row r="32" spans="1:25" ht="15.75" thickTop="1" x14ac:dyDescent="0.25">
      <c r="A32" s="149"/>
      <c r="B32" s="151"/>
      <c r="C32" s="151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60"/>
      <c r="W32" s="160"/>
      <c r="X32" s="160"/>
      <c r="Y32" s="160"/>
    </row>
    <row r="33" spans="1:25" ht="15.75" thickBot="1" x14ac:dyDescent="0.3">
      <c r="A33" s="154" t="s">
        <v>839</v>
      </c>
      <c r="B33" s="155">
        <f>B6+B13+B27</f>
        <v>39978371.4176073</v>
      </c>
      <c r="C33" s="155">
        <f t="shared" ref="C33:U33" si="20">C6+C13+C27</f>
        <v>-334603.07468750002</v>
      </c>
      <c r="D33" s="155">
        <f t="shared" si="20"/>
        <v>18382579.631499998</v>
      </c>
      <c r="E33" s="155">
        <f t="shared" si="20"/>
        <v>18316625.189107496</v>
      </c>
      <c r="F33" s="155">
        <f t="shared" si="20"/>
        <v>65954.442392503726</v>
      </c>
      <c r="G33" s="155">
        <f t="shared" si="20"/>
        <v>35815821.871168792</v>
      </c>
      <c r="H33" s="155">
        <f t="shared" si="20"/>
        <v>-2897770.2289119912</v>
      </c>
      <c r="I33" s="155">
        <f t="shared" si="20"/>
        <v>8997908.1793138534</v>
      </c>
      <c r="J33" s="155">
        <f t="shared" si="20"/>
        <v>9197533.6184292007</v>
      </c>
      <c r="K33" s="155">
        <f t="shared" si="20"/>
        <v>-199625.43911534685</v>
      </c>
      <c r="L33" s="155">
        <f>L6+L13+L27</f>
        <v>7283458.4346037749</v>
      </c>
      <c r="M33" s="155">
        <f t="shared" si="20"/>
        <v>56774.291396223824</v>
      </c>
      <c r="N33" s="155">
        <f t="shared" si="20"/>
        <v>45901184.597314075</v>
      </c>
      <c r="O33" s="155">
        <f t="shared" si="20"/>
        <v>-4784643.6160023566</v>
      </c>
      <c r="P33" s="155">
        <f>P6+P13+P27</f>
        <v>1149123.3279128761</v>
      </c>
      <c r="Q33" s="155">
        <f t="shared" si="20"/>
        <v>1111044.5487049108</v>
      </c>
      <c r="R33" s="155">
        <f t="shared" si="20"/>
        <v>38078.77920796533</v>
      </c>
      <c r="S33" s="155">
        <f t="shared" si="20"/>
        <v>3430174.9999999995</v>
      </c>
      <c r="T33" s="155">
        <f t="shared" si="20"/>
        <v>3430174.9999999995</v>
      </c>
      <c r="U33" s="155">
        <f t="shared" si="20"/>
        <v>0</v>
      </c>
      <c r="V33" s="157">
        <f>(H33+K33+G33+J33)/(F33+E33+R33+S33+Q33)</f>
        <v>1.8254586970482458</v>
      </c>
      <c r="W33" s="157">
        <f>((H33+G33)/1.1)/(M33+R33+S33+L33+Q33)</f>
        <v>2.5106274196195795</v>
      </c>
      <c r="X33" s="157">
        <f>(O33+K33+J33+N33)/(F33+E33-M33-L33)</f>
        <v>4.5383874994603222</v>
      </c>
      <c r="Y33" s="157">
        <f>(H33+G33/1.1)/(M33+O33+R33+S33+L33+N33+Q33)</f>
        <v>0.55928100814265558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24"/>
  <sheetViews>
    <sheetView workbookViewId="0">
      <selection activeCell="H17" sqref="H17"/>
    </sheetView>
  </sheetViews>
  <sheetFormatPr defaultRowHeight="15" x14ac:dyDescent="0.25"/>
  <cols>
    <col min="1" max="1" width="26.140625" bestFit="1" customWidth="1"/>
    <col min="2" max="2" width="28.28515625" bestFit="1" customWidth="1"/>
    <col min="3" max="3" width="10.7109375" customWidth="1"/>
    <col min="4" max="4" width="15.85546875" customWidth="1"/>
    <col min="5" max="5" width="12.5703125" bestFit="1" customWidth="1"/>
    <col min="7" max="7" width="40.140625" bestFit="1" customWidth="1"/>
    <col min="8" max="8" width="14.28515625" bestFit="1" customWidth="1"/>
    <col min="9" max="9" width="11.5703125" bestFit="1" customWidth="1"/>
    <col min="10" max="11" width="10" bestFit="1" customWidth="1"/>
  </cols>
  <sheetData>
    <row r="1" spans="1:12" x14ac:dyDescent="0.25">
      <c r="B1" s="56" t="s">
        <v>909</v>
      </c>
      <c r="E1" s="58">
        <f>H5</f>
        <v>3430174.9999999995</v>
      </c>
    </row>
    <row r="2" spans="1:12" ht="15.75" thickBot="1" x14ac:dyDescent="0.3"/>
    <row r="3" spans="1:12" ht="30" x14ac:dyDescent="0.25">
      <c r="G3" s="170" t="s">
        <v>915</v>
      </c>
      <c r="H3" s="171">
        <f>H20</f>
        <v>5765000</v>
      </c>
      <c r="I3" s="172" t="s">
        <v>916</v>
      </c>
      <c r="J3" s="172" t="s">
        <v>917</v>
      </c>
      <c r="K3" s="172" t="s">
        <v>918</v>
      </c>
      <c r="L3" s="173" t="s">
        <v>919</v>
      </c>
    </row>
    <row r="4" spans="1:12" x14ac:dyDescent="0.25">
      <c r="A4" s="165" t="s">
        <v>146</v>
      </c>
      <c r="B4" s="165" t="s">
        <v>813</v>
      </c>
      <c r="C4" s="165" t="s">
        <v>148</v>
      </c>
      <c r="D4" s="165" t="s">
        <v>149</v>
      </c>
      <c r="G4" s="174" t="s">
        <v>911</v>
      </c>
      <c r="H4" s="175">
        <f>H3*0.7</f>
        <v>4035499.9999999995</v>
      </c>
      <c r="I4" s="165"/>
      <c r="J4" s="165"/>
      <c r="K4" s="167"/>
      <c r="L4" s="176"/>
    </row>
    <row r="5" spans="1:12" x14ac:dyDescent="0.25">
      <c r="A5" s="166" t="s">
        <v>834</v>
      </c>
      <c r="B5" s="167">
        <f>'Elec Program Summary'!G4</f>
        <v>383105.2128102812</v>
      </c>
      <c r="C5" s="168">
        <f>B5/$B$24</f>
        <v>1.0696535575487526E-2</v>
      </c>
      <c r="D5" s="167">
        <f>C5*$E$1</f>
        <v>36690.988917647919</v>
      </c>
      <c r="G5" s="174" t="s">
        <v>912</v>
      </c>
      <c r="H5" s="169">
        <f>H4*0.85</f>
        <v>3430174.9999999995</v>
      </c>
      <c r="I5" s="167">
        <v>1400000</v>
      </c>
      <c r="J5" s="167">
        <v>105000</v>
      </c>
      <c r="K5" s="167"/>
      <c r="L5" s="176"/>
    </row>
    <row r="6" spans="1:12" x14ac:dyDescent="0.25">
      <c r="A6" s="166" t="s">
        <v>910</v>
      </c>
      <c r="B6" s="167">
        <f>'Elec Program Summary'!G5</f>
        <v>1044500.5720676795</v>
      </c>
      <c r="C6" s="168">
        <f t="shared" ref="C6:C23" si="0">B6/$B$24</f>
        <v>2.9163104949114321E-2</v>
      </c>
      <c r="D6" s="167">
        <f t="shared" ref="D6:D23" si="1">C6*$E$1</f>
        <v>100034.55351882819</v>
      </c>
      <c r="G6" s="174" t="s">
        <v>913</v>
      </c>
      <c r="H6" s="169">
        <f>H4*0.15</f>
        <v>605324.99999999988</v>
      </c>
      <c r="I6" s="167">
        <v>395939</v>
      </c>
      <c r="J6" s="167">
        <v>7000</v>
      </c>
      <c r="K6" s="167"/>
      <c r="L6" s="176"/>
    </row>
    <row r="7" spans="1:12" x14ac:dyDescent="0.25">
      <c r="A7" s="166" t="s">
        <v>147</v>
      </c>
      <c r="B7" s="167">
        <f>'Elec Program Summary'!G8</f>
        <v>1288374.7218989313</v>
      </c>
      <c r="C7" s="168">
        <f t="shared" si="0"/>
        <v>3.5972222738131665E-2</v>
      </c>
      <c r="D7" s="167">
        <f t="shared" si="1"/>
        <v>123391.01913077077</v>
      </c>
      <c r="G7" s="174" t="s">
        <v>914</v>
      </c>
      <c r="H7" s="175">
        <f>H3*0.3</f>
        <v>1729500</v>
      </c>
      <c r="I7" s="167"/>
      <c r="J7" s="167"/>
      <c r="K7" s="167"/>
      <c r="L7" s="176"/>
    </row>
    <row r="8" spans="1:12" x14ac:dyDescent="0.25">
      <c r="A8" s="166" t="s">
        <v>799</v>
      </c>
      <c r="B8" s="167">
        <f>'Elec Program Summary'!G9</f>
        <v>4385365.3907687599</v>
      </c>
      <c r="C8" s="168">
        <f t="shared" si="0"/>
        <v>0.1224421264586117</v>
      </c>
      <c r="D8" s="167">
        <f t="shared" si="1"/>
        <v>419997.92112516833</v>
      </c>
      <c r="G8" s="174" t="s">
        <v>912</v>
      </c>
      <c r="H8" s="169">
        <f>H7*0.85</f>
        <v>1470075</v>
      </c>
      <c r="I8" s="167">
        <v>718782</v>
      </c>
      <c r="J8" s="167">
        <v>45000</v>
      </c>
      <c r="K8" s="167">
        <v>300000</v>
      </c>
      <c r="L8" s="176">
        <v>42500</v>
      </c>
    </row>
    <row r="9" spans="1:12" x14ac:dyDescent="0.25">
      <c r="A9" s="166" t="s">
        <v>800</v>
      </c>
      <c r="B9" s="167">
        <f>'Elec Program Summary'!G10</f>
        <v>0</v>
      </c>
      <c r="C9" s="168">
        <f t="shared" si="0"/>
        <v>0</v>
      </c>
      <c r="D9" s="167">
        <f t="shared" si="1"/>
        <v>0</v>
      </c>
      <c r="G9" s="174" t="s">
        <v>913</v>
      </c>
      <c r="H9" s="169">
        <f>H7*0.15</f>
        <v>259425</v>
      </c>
      <c r="I9" s="167">
        <v>200000</v>
      </c>
      <c r="J9" s="167">
        <v>3000</v>
      </c>
      <c r="K9" s="167"/>
      <c r="L9" s="176">
        <v>7500</v>
      </c>
    </row>
    <row r="10" spans="1:12" ht="15.75" thickBot="1" x14ac:dyDescent="0.3">
      <c r="A10" s="166" t="s">
        <v>142</v>
      </c>
      <c r="B10" s="167">
        <f>'Elec Program Summary'!G11</f>
        <v>7985128.0586317983</v>
      </c>
      <c r="C10" s="168">
        <f t="shared" si="0"/>
        <v>0.22294973677707808</v>
      </c>
      <c r="D10" s="167">
        <f t="shared" si="1"/>
        <v>764756.61334931373</v>
      </c>
      <c r="G10" s="177" t="s">
        <v>60</v>
      </c>
      <c r="H10" s="178">
        <f>H4+H7</f>
        <v>5765000</v>
      </c>
      <c r="I10" s="179">
        <f>SUM(I5:I9)</f>
        <v>2714721</v>
      </c>
      <c r="J10" s="179">
        <f t="shared" ref="J10:L10" si="2">SUM(J5:J9)</f>
        <v>160000</v>
      </c>
      <c r="K10" s="179">
        <f t="shared" si="2"/>
        <v>300000</v>
      </c>
      <c r="L10" s="180">
        <f t="shared" si="2"/>
        <v>50000</v>
      </c>
    </row>
    <row r="11" spans="1:12" ht="15.75" thickBot="1" x14ac:dyDescent="0.3">
      <c r="A11" s="166" t="s">
        <v>801</v>
      </c>
      <c r="B11" s="167">
        <f>'Elec Program Summary'!G12</f>
        <v>424.29966095114457</v>
      </c>
      <c r="C11" s="168">
        <f t="shared" si="0"/>
        <v>1.1846710162826097E-5</v>
      </c>
      <c r="D11" s="167">
        <f t="shared" si="1"/>
        <v>40.636289032772005</v>
      </c>
    </row>
    <row r="12" spans="1:12" x14ac:dyDescent="0.25">
      <c r="A12" s="166" t="s">
        <v>802</v>
      </c>
      <c r="B12" s="167">
        <f>'Elec Program Summary'!G15</f>
        <v>5276226.9021028755</v>
      </c>
      <c r="C12" s="168">
        <f t="shared" si="0"/>
        <v>0.14731553337186323</v>
      </c>
      <c r="D12" s="167">
        <f t="shared" si="1"/>
        <v>505318.05968383088</v>
      </c>
      <c r="G12" s="184" t="s">
        <v>941</v>
      </c>
      <c r="H12" s="185"/>
    </row>
    <row r="13" spans="1:12" x14ac:dyDescent="0.25">
      <c r="A13" s="166" t="s">
        <v>803</v>
      </c>
      <c r="B13" s="167">
        <f>'Elec Program Summary'!G16</f>
        <v>1708370.1527720578</v>
      </c>
      <c r="C13" s="168">
        <f t="shared" si="0"/>
        <v>4.7698756122842752E-2</v>
      </c>
      <c r="D13" s="167">
        <f t="shared" si="1"/>
        <v>163615.08078367211</v>
      </c>
      <c r="G13" s="186" t="s">
        <v>937</v>
      </c>
      <c r="H13" s="189">
        <v>3800000</v>
      </c>
    </row>
    <row r="14" spans="1:12" x14ac:dyDescent="0.25">
      <c r="A14" s="166" t="s">
        <v>97</v>
      </c>
      <c r="B14" s="167">
        <f>'Elec Program Summary'!G17</f>
        <v>5554101.6193139022</v>
      </c>
      <c r="C14" s="168">
        <f t="shared" si="0"/>
        <v>0.15507396812761323</v>
      </c>
      <c r="D14" s="167">
        <f t="shared" si="1"/>
        <v>531930.8486221357</v>
      </c>
      <c r="G14" s="186" t="s">
        <v>938</v>
      </c>
      <c r="H14" s="189">
        <v>750000</v>
      </c>
    </row>
    <row r="15" spans="1:12" x14ac:dyDescent="0.25">
      <c r="A15" s="166" t="s">
        <v>804</v>
      </c>
      <c r="B15" s="167">
        <f>'Elec Program Summary'!G18</f>
        <v>33469.533835844297</v>
      </c>
      <c r="C15" s="168">
        <f t="shared" si="0"/>
        <v>9.3449018024033606E-4</v>
      </c>
      <c r="D15" s="167">
        <f t="shared" si="1"/>
        <v>3205.4648540058943</v>
      </c>
      <c r="G15" s="186" t="s">
        <v>939</v>
      </c>
      <c r="H15" s="189">
        <v>210000</v>
      </c>
    </row>
    <row r="16" spans="1:12" x14ac:dyDescent="0.25">
      <c r="A16" s="166" t="s">
        <v>805</v>
      </c>
      <c r="B16" s="167">
        <f>'Elec Program Summary'!G19</f>
        <v>2026084.7450942448</v>
      </c>
      <c r="C16" s="168">
        <f t="shared" si="0"/>
        <v>5.6569544945308463E-2</v>
      </c>
      <c r="D16" s="167">
        <f t="shared" si="1"/>
        <v>194043.43883277342</v>
      </c>
      <c r="G16" s="186" t="s">
        <v>940</v>
      </c>
      <c r="H16" s="189">
        <v>800000</v>
      </c>
    </row>
    <row r="17" spans="1:8" x14ac:dyDescent="0.25">
      <c r="A17" s="166" t="s">
        <v>806</v>
      </c>
      <c r="B17" s="167">
        <f>'Elec Program Summary'!G20</f>
        <v>23932.268931206763</v>
      </c>
      <c r="C17" s="168">
        <f t="shared" si="0"/>
        <v>6.682038183373892E-4</v>
      </c>
      <c r="D17" s="167">
        <f t="shared" si="1"/>
        <v>2292.0560325654537</v>
      </c>
      <c r="G17" s="186" t="s">
        <v>962</v>
      </c>
      <c r="H17" s="189">
        <v>75000</v>
      </c>
    </row>
    <row r="18" spans="1:8" x14ac:dyDescent="0.25">
      <c r="A18" s="166" t="s">
        <v>807</v>
      </c>
      <c r="B18" s="167">
        <f>'Elec Program Summary'!G21</f>
        <v>3769.5921188320644</v>
      </c>
      <c r="C18" s="168">
        <f t="shared" si="0"/>
        <v>1.0524935410923881E-4</v>
      </c>
      <c r="D18" s="167">
        <f t="shared" si="1"/>
        <v>361.02370323165815</v>
      </c>
      <c r="G18" s="186" t="s">
        <v>961</v>
      </c>
      <c r="H18" s="189">
        <v>30000</v>
      </c>
    </row>
    <row r="19" spans="1:8" x14ac:dyDescent="0.25">
      <c r="A19" s="166" t="s">
        <v>98</v>
      </c>
      <c r="B19" s="167">
        <f>'Elec Program Summary'!G22</f>
        <v>31244.724843764394</v>
      </c>
      <c r="C19" s="168">
        <f t="shared" si="0"/>
        <v>8.7237213084633794E-4</v>
      </c>
      <c r="D19" s="167">
        <f t="shared" si="1"/>
        <v>2992.3890739258368</v>
      </c>
      <c r="G19" s="186" t="s">
        <v>942</v>
      </c>
      <c r="H19" s="189">
        <v>100000</v>
      </c>
    </row>
    <row r="20" spans="1:8" ht="15.75" thickBot="1" x14ac:dyDescent="0.3">
      <c r="A20" s="166" t="s">
        <v>808</v>
      </c>
      <c r="B20" s="167">
        <f>'Elec Program Summary'!G23</f>
        <v>64582.883764322803</v>
      </c>
      <c r="C20" s="168">
        <f t="shared" si="0"/>
        <v>1.8031942418250374E-3</v>
      </c>
      <c r="D20" s="167">
        <f t="shared" si="1"/>
        <v>6185.2718084521966</v>
      </c>
      <c r="G20" s="187" t="s">
        <v>60</v>
      </c>
      <c r="H20" s="188">
        <f>SUM(H13:H19)</f>
        <v>5765000</v>
      </c>
    </row>
    <row r="21" spans="1:8" x14ac:dyDescent="0.25">
      <c r="A21" s="166" t="s">
        <v>809</v>
      </c>
      <c r="B21" s="167">
        <f>'Elec Program Summary'!G24</f>
        <v>1548677.8798396706</v>
      </c>
      <c r="C21" s="168">
        <f t="shared" si="0"/>
        <v>4.3240048641361301E-2</v>
      </c>
      <c r="D21" s="167">
        <f t="shared" si="1"/>
        <v>148320.93384838148</v>
      </c>
    </row>
    <row r="22" spans="1:8" s="81" customFormat="1" x14ac:dyDescent="0.25">
      <c r="A22" s="166" t="s">
        <v>897</v>
      </c>
      <c r="B22" s="167">
        <f>'Elec Program Summary'!G25</f>
        <v>3335514.2536197118</v>
      </c>
      <c r="C22" s="168">
        <f t="shared" si="0"/>
        <v>9.3129630407972064E-2</v>
      </c>
      <c r="D22" s="167">
        <f>C22*$E$1</f>
        <v>319450.92998466553</v>
      </c>
      <c r="G22"/>
      <c r="H22"/>
    </row>
    <row r="23" spans="1:8" x14ac:dyDescent="0.25">
      <c r="A23" s="166" t="s">
        <v>143</v>
      </c>
      <c r="B23" s="167">
        <f>'Elec Program Summary'!G26</f>
        <v>1122949.0590939564</v>
      </c>
      <c r="C23" s="168">
        <f t="shared" si="0"/>
        <v>3.1353435449094462E-2</v>
      </c>
      <c r="D23" s="167">
        <f t="shared" si="1"/>
        <v>107547.77044159757</v>
      </c>
      <c r="G23" s="81"/>
      <c r="H23" s="81"/>
    </row>
    <row r="24" spans="1:8" x14ac:dyDescent="0.25">
      <c r="A24" s="166" t="s">
        <v>60</v>
      </c>
      <c r="B24" s="169">
        <f>SUM(B5:B23)</f>
        <v>35815821.871168792</v>
      </c>
      <c r="C24" s="165"/>
      <c r="D24" s="165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E3"/>
  <sheetViews>
    <sheetView workbookViewId="0">
      <selection activeCell="N19" sqref="N19"/>
    </sheetView>
  </sheetViews>
  <sheetFormatPr defaultRowHeight="15" x14ac:dyDescent="0.25"/>
  <cols>
    <col min="1" max="1" width="11.42578125" customWidth="1"/>
    <col min="2" max="2" width="10.85546875" customWidth="1"/>
    <col min="3" max="3" width="28.5703125" bestFit="1" customWidth="1"/>
  </cols>
  <sheetData>
    <row r="1" spans="1:5" x14ac:dyDescent="0.25">
      <c r="A1" s="7" t="s">
        <v>5</v>
      </c>
      <c r="B1" s="7" t="s">
        <v>6</v>
      </c>
      <c r="C1" s="7" t="s">
        <v>7</v>
      </c>
      <c r="E1" t="s">
        <v>816</v>
      </c>
    </row>
    <row r="2" spans="1:5" x14ac:dyDescent="0.25">
      <c r="A2">
        <v>1</v>
      </c>
      <c r="B2" s="56" t="s">
        <v>150</v>
      </c>
      <c r="C2" s="56" t="s">
        <v>151</v>
      </c>
    </row>
    <row r="3" spans="1:5" x14ac:dyDescent="0.25">
      <c r="A3">
        <v>2</v>
      </c>
      <c r="B3" t="s">
        <v>814</v>
      </c>
      <c r="C3" t="s">
        <v>815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8"/>
  <sheetViews>
    <sheetView workbookViewId="0">
      <selection activeCell="C41" sqref="C41"/>
    </sheetView>
  </sheetViews>
  <sheetFormatPr defaultRowHeight="15" x14ac:dyDescent="0.25"/>
  <cols>
    <col min="1" max="1" width="48" bestFit="1" customWidth="1"/>
    <col min="3" max="3" width="17.7109375" bestFit="1" customWidth="1"/>
  </cols>
  <sheetData>
    <row r="2" spans="1:3" x14ac:dyDescent="0.25">
      <c r="A2" t="s">
        <v>924</v>
      </c>
      <c r="B2" s="181" t="s">
        <v>92</v>
      </c>
      <c r="C2" s="181" t="s">
        <v>920</v>
      </c>
    </row>
    <row r="3" spans="1:3" x14ac:dyDescent="0.25">
      <c r="A3" s="181" t="s">
        <v>921</v>
      </c>
      <c r="B3" s="182">
        <f>'Elec Program Summary'!V33</f>
        <v>1.8254586970482458</v>
      </c>
      <c r="C3" s="182">
        <f>'Elec Program Summary'!W33</f>
        <v>2.5106274196195795</v>
      </c>
    </row>
    <row r="4" spans="1:3" ht="15.75" customHeight="1" x14ac:dyDescent="0.25">
      <c r="A4" s="181" t="s">
        <v>923</v>
      </c>
      <c r="B4" s="182">
        <f>'Elec Program Summary'!V29</f>
        <v>1.8573755810151933</v>
      </c>
      <c r="C4" s="182">
        <f>'Elec Program Summary'!W29</f>
        <v>2.6879977759043898</v>
      </c>
    </row>
    <row r="5" spans="1:3" x14ac:dyDescent="0.25">
      <c r="A5" s="181" t="s">
        <v>922</v>
      </c>
      <c r="B5" s="182">
        <f>'Elec Program Summary'!V31</f>
        <v>2.1215820841446797</v>
      </c>
      <c r="C5" s="182">
        <f>'Elec Program Summary'!W31</f>
        <v>2.8729622962292196</v>
      </c>
    </row>
    <row r="8" spans="1:3" x14ac:dyDescent="0.25">
      <c r="A8" s="181" t="s">
        <v>925</v>
      </c>
      <c r="B8" s="181" t="s">
        <v>92</v>
      </c>
      <c r="C8" s="181" t="s">
        <v>920</v>
      </c>
    </row>
    <row r="9" spans="1:3" x14ac:dyDescent="0.25">
      <c r="A9" s="158" t="s">
        <v>147</v>
      </c>
      <c r="B9" s="183">
        <f>'Elec Program Summary'!V8</f>
        <v>1.2140146145707043</v>
      </c>
      <c r="C9" s="183">
        <f>'Elec Program Summary'!W8</f>
        <v>3.6184190414861748</v>
      </c>
    </row>
    <row r="10" spans="1:3" x14ac:dyDescent="0.25">
      <c r="A10" s="158" t="s">
        <v>799</v>
      </c>
      <c r="B10" s="183">
        <f>'Elec Program Summary'!V9</f>
        <v>1.2495865720049393</v>
      </c>
      <c r="C10" s="183">
        <f>'Elec Program Summary'!W9</f>
        <v>2.4985714449037388</v>
      </c>
    </row>
    <row r="11" spans="1:3" x14ac:dyDescent="0.25">
      <c r="A11" s="158" t="s">
        <v>800</v>
      </c>
      <c r="B11" s="183" t="e">
        <f>'Elec Program Summary'!V10</f>
        <v>#DIV/0!</v>
      </c>
      <c r="C11" s="183" t="e">
        <f>'Elec Program Summary'!W10</f>
        <v>#DIV/0!</v>
      </c>
    </row>
    <row r="12" spans="1:3" x14ac:dyDescent="0.25">
      <c r="A12" s="158" t="s">
        <v>142</v>
      </c>
      <c r="B12" s="183">
        <f>'Elec Program Summary'!V11</f>
        <v>4.1186070502369461</v>
      </c>
      <c r="C12" s="183">
        <f>'Elec Program Summary'!W11</f>
        <v>3.6232882765321524</v>
      </c>
    </row>
    <row r="13" spans="1:3" ht="15.75" thickBot="1" x14ac:dyDescent="0.3">
      <c r="A13" s="154" t="s">
        <v>812</v>
      </c>
      <c r="B13" s="183">
        <f>'Elec Program Summary'!V12</f>
        <v>1.6932591322420206E-3</v>
      </c>
      <c r="C13" s="183">
        <f>'Elec Program Summary'!W12</f>
        <v>1.5393264838563822E-3</v>
      </c>
    </row>
    <row r="14" spans="1:3" ht="15.75" thickTop="1" x14ac:dyDescent="0.25"/>
    <row r="16" spans="1:3" x14ac:dyDescent="0.25">
      <c r="A16" s="158" t="s">
        <v>926</v>
      </c>
      <c r="B16" s="181" t="s">
        <v>92</v>
      </c>
      <c r="C16" s="181" t="s">
        <v>920</v>
      </c>
    </row>
    <row r="17" spans="1:3" x14ac:dyDescent="0.25">
      <c r="A17" s="149" t="s">
        <v>834</v>
      </c>
      <c r="B17" s="183">
        <f>'Elec Program Summary'!V4</f>
        <v>0.96293723779983331</v>
      </c>
      <c r="C17" s="183">
        <f>'Elec Program Summary'!W4</f>
        <v>0.64733625468069267</v>
      </c>
    </row>
    <row r="18" spans="1:3" ht="15.75" thickBot="1" x14ac:dyDescent="0.3">
      <c r="A18" s="154" t="s">
        <v>835</v>
      </c>
      <c r="B18" s="183">
        <f>'Elec Program Summary'!V5</f>
        <v>1.4934353925282842</v>
      </c>
      <c r="C18" s="183">
        <f>'Elec Program Summary'!W5</f>
        <v>1.0678012555897192</v>
      </c>
    </row>
    <row r="19" spans="1:3" ht="15.75" thickTop="1" x14ac:dyDescent="0.25">
      <c r="A19" s="158" t="s">
        <v>836</v>
      </c>
      <c r="B19" s="183">
        <f>'Elec Program Summary'!V6</f>
        <v>1.2422354518271543</v>
      </c>
      <c r="C19" s="183">
        <f>'Elec Program Summary'!W6</f>
        <v>0.8736673095254236</v>
      </c>
    </row>
    <row r="22" spans="1:3" x14ac:dyDescent="0.25">
      <c r="A22" s="158" t="s">
        <v>927</v>
      </c>
      <c r="B22" s="181" t="s">
        <v>92</v>
      </c>
      <c r="C22" s="181" t="s">
        <v>920</v>
      </c>
    </row>
    <row r="23" spans="1:3" x14ac:dyDescent="0.25">
      <c r="A23" s="158" t="s">
        <v>802</v>
      </c>
      <c r="B23" s="183">
        <f>'Elec Program Summary'!V15</f>
        <v>1.827894006093596</v>
      </c>
      <c r="C23" s="183">
        <f>'Elec Program Summary'!W15</f>
        <v>2.5287346756541691</v>
      </c>
    </row>
    <row r="24" spans="1:3" x14ac:dyDescent="0.25">
      <c r="A24" s="158" t="s">
        <v>803</v>
      </c>
      <c r="B24" s="183">
        <f>'Elec Program Summary'!V16</f>
        <v>2.3962700539997148</v>
      </c>
      <c r="C24" s="183">
        <f>'Elec Program Summary'!W16</f>
        <v>2.8714439708273538</v>
      </c>
    </row>
    <row r="25" spans="1:3" x14ac:dyDescent="0.25">
      <c r="A25" s="158" t="s">
        <v>804</v>
      </c>
      <c r="B25" s="183">
        <f>'Elec Program Summary'!V18</f>
        <v>3.4869673791508307</v>
      </c>
      <c r="C25" s="183">
        <f>'Elec Program Summary'!W18</f>
        <v>4.793165942384781</v>
      </c>
    </row>
    <row r="26" spans="1:3" x14ac:dyDescent="0.25">
      <c r="A26" s="158" t="s">
        <v>805</v>
      </c>
      <c r="B26" s="183">
        <f>'Elec Program Summary'!V19</f>
        <v>3.7241231131123289</v>
      </c>
      <c r="C26" s="183">
        <f>'Elec Program Summary'!W19</f>
        <v>4.3694078786116055</v>
      </c>
    </row>
    <row r="27" spans="1:3" x14ac:dyDescent="0.25">
      <c r="A27" s="158" t="s">
        <v>806</v>
      </c>
      <c r="B27" s="183">
        <f>'Elec Program Summary'!V20</f>
        <v>2.6531378126637235</v>
      </c>
      <c r="C27" s="183">
        <f>'Elec Program Summary'!W20</f>
        <v>3.9886423268565236</v>
      </c>
    </row>
    <row r="28" spans="1:3" x14ac:dyDescent="0.25">
      <c r="A28" s="158" t="s">
        <v>807</v>
      </c>
      <c r="B28" s="183">
        <f>'Elec Program Summary'!V21</f>
        <v>2.0564884743095231</v>
      </c>
      <c r="C28" s="183">
        <f>'Elec Program Summary'!W21</f>
        <v>3.301371553984811</v>
      </c>
    </row>
    <row r="29" spans="1:3" x14ac:dyDescent="0.25">
      <c r="A29" s="158" t="s">
        <v>98</v>
      </c>
      <c r="B29" s="183">
        <f>'Elec Program Summary'!V22</f>
        <v>1.7964596301841924</v>
      </c>
      <c r="C29" s="183">
        <f>'Elec Program Summary'!W22</f>
        <v>1.6331451183492658</v>
      </c>
    </row>
    <row r="30" spans="1:3" x14ac:dyDescent="0.25">
      <c r="A30" s="158" t="s">
        <v>808</v>
      </c>
      <c r="B30" s="183">
        <f>'Elec Program Summary'!V23</f>
        <v>3.9779367125039755</v>
      </c>
      <c r="C30" s="183">
        <f>'Elec Program Summary'!W23</f>
        <v>3.616306102276341</v>
      </c>
    </row>
    <row r="31" spans="1:3" x14ac:dyDescent="0.25">
      <c r="A31" s="158" t="s">
        <v>809</v>
      </c>
      <c r="B31" s="183">
        <f>'Elec Program Summary'!V24</f>
        <v>0.97524778985597249</v>
      </c>
      <c r="C31" s="183">
        <f>'Elec Program Summary'!W24</f>
        <v>3.0114426306770201</v>
      </c>
    </row>
    <row r="32" spans="1:3" ht="15.75" thickBot="1" x14ac:dyDescent="0.3">
      <c r="A32" s="154" t="s">
        <v>143</v>
      </c>
      <c r="B32" s="183">
        <f>'Elec Program Summary'!V26</f>
        <v>2.2978075668850253</v>
      </c>
      <c r="C32" s="183">
        <f>'Elec Program Summary'!W26</f>
        <v>1.9967007893439901</v>
      </c>
    </row>
    <row r="33" spans="1:3" ht="15.75" thickTop="1" x14ac:dyDescent="0.25">
      <c r="A33" s="158" t="s">
        <v>896</v>
      </c>
      <c r="B33" s="183">
        <f>'Elec Program Summary'!V25</f>
        <v>0.76869562705509387</v>
      </c>
      <c r="C33" s="183">
        <f>'Elec Program Summary'!W25</f>
        <v>1.2677981023298066</v>
      </c>
    </row>
    <row r="36" spans="1:3" x14ac:dyDescent="0.25">
      <c r="A36" s="158" t="s">
        <v>928</v>
      </c>
      <c r="B36" s="181" t="s">
        <v>92</v>
      </c>
      <c r="C36" s="181" t="s">
        <v>920</v>
      </c>
    </row>
    <row r="37" spans="1:3" x14ac:dyDescent="0.25">
      <c r="A37" s="158" t="s">
        <v>97</v>
      </c>
      <c r="B37" s="182">
        <f>'Elec Program Summary'!V17</f>
        <v>1.3832597331878886</v>
      </c>
      <c r="C37" s="182">
        <f>'Elec Program Summary'!W17</f>
        <v>3.2411918607449186</v>
      </c>
    </row>
    <row r="40" spans="1:3" x14ac:dyDescent="0.25">
      <c r="A40" s="181" t="s">
        <v>929</v>
      </c>
      <c r="B40" s="181" t="s">
        <v>92</v>
      </c>
      <c r="C40" s="181" t="s">
        <v>920</v>
      </c>
    </row>
    <row r="41" spans="1:3" x14ac:dyDescent="0.25">
      <c r="A41" s="181" t="s">
        <v>930</v>
      </c>
      <c r="B41" s="182">
        <f>'Elec Program Summary'!V6</f>
        <v>1.2422354518271543</v>
      </c>
      <c r="C41" s="182">
        <f>'Elec Program Summary'!W6</f>
        <v>0.8736673095254236</v>
      </c>
    </row>
    <row r="42" spans="1:3" x14ac:dyDescent="0.25">
      <c r="A42" s="181" t="s">
        <v>931</v>
      </c>
      <c r="B42" s="182">
        <f>'Elec Program Summary'!V13</f>
        <v>2.5393673815283515</v>
      </c>
      <c r="C42" s="182">
        <f>'Elec Program Summary'!W13</f>
        <v>3.0348876247637877</v>
      </c>
    </row>
    <row r="43" spans="1:3" x14ac:dyDescent="0.25">
      <c r="A43" s="181" t="s">
        <v>810</v>
      </c>
      <c r="B43" s="182">
        <f>'Elec Program Summary'!V27</f>
        <v>1.5145269286388185</v>
      </c>
      <c r="C43" s="182">
        <f>'Elec Program Summary'!W27</f>
        <v>2.5043218391518605</v>
      </c>
    </row>
    <row r="47" spans="1:3" x14ac:dyDescent="0.25">
      <c r="B47" t="s">
        <v>932</v>
      </c>
      <c r="C47" t="s">
        <v>933</v>
      </c>
    </row>
    <row r="48" spans="1:3" x14ac:dyDescent="0.25">
      <c r="A48" t="s">
        <v>934</v>
      </c>
      <c r="B48">
        <v>76.3</v>
      </c>
      <c r="C48">
        <v>33.1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workbookViewId="0">
      <selection activeCell="D18" sqref="D18"/>
    </sheetView>
  </sheetViews>
  <sheetFormatPr defaultRowHeight="15" x14ac:dyDescent="0.25"/>
  <cols>
    <col min="1" max="1" width="42.28515625" style="1" bestFit="1" customWidth="1"/>
    <col min="2" max="2" width="16.42578125" style="1" customWidth="1"/>
    <col min="3" max="3" width="14.140625" style="1" customWidth="1"/>
    <col min="4" max="4" width="15.85546875" style="1" customWidth="1"/>
    <col min="5" max="8" width="9.140625" style="1"/>
    <col min="9" max="9" width="36.85546875" style="1" customWidth="1"/>
    <col min="10" max="10" width="14.28515625" style="1" bestFit="1" customWidth="1"/>
    <col min="11" max="16384" width="9.140625" style="1"/>
  </cols>
  <sheetData>
    <row r="1" spans="1:6" ht="15.75" thickBot="1" x14ac:dyDescent="0.3">
      <c r="A1" s="192" t="s">
        <v>950</v>
      </c>
      <c r="B1" s="214"/>
      <c r="C1" s="214"/>
      <c r="D1" s="214"/>
      <c r="E1" s="214"/>
      <c r="F1" s="214"/>
    </row>
    <row r="2" spans="1:6" ht="45" x14ac:dyDescent="0.25">
      <c r="A2" s="193"/>
      <c r="B2" s="207" t="s">
        <v>944</v>
      </c>
      <c r="C2" s="207" t="s">
        <v>946</v>
      </c>
      <c r="D2" s="194" t="s">
        <v>945</v>
      </c>
      <c r="E2" s="214"/>
      <c r="F2" s="214"/>
    </row>
    <row r="3" spans="1:6" x14ac:dyDescent="0.25">
      <c r="A3" s="195" t="s">
        <v>935</v>
      </c>
      <c r="B3" s="208">
        <f>'Elec Program Summary'!L33</f>
        <v>7283458.4346037749</v>
      </c>
      <c r="C3" s="208">
        <v>0</v>
      </c>
      <c r="D3" s="217">
        <f>B3-C3</f>
        <v>7283458.4346037749</v>
      </c>
      <c r="E3" s="214"/>
      <c r="F3" s="214"/>
    </row>
    <row r="4" spans="1:6" x14ac:dyDescent="0.25">
      <c r="A4" s="195" t="s">
        <v>936</v>
      </c>
      <c r="B4" s="208">
        <f>'NIUC Split'!H13*('NIUC Split'!H5/'NIUC Split'!H3)</f>
        <v>2261000</v>
      </c>
      <c r="C4" s="208">
        <v>0</v>
      </c>
      <c r="D4" s="217">
        <f t="shared" ref="D4:D5" si="0">B4-C4</f>
        <v>2261000</v>
      </c>
      <c r="E4" s="214"/>
      <c r="F4" s="214"/>
    </row>
    <row r="5" spans="1:6" ht="15.75" thickBot="1" x14ac:dyDescent="0.3">
      <c r="A5" s="212" t="s">
        <v>943</v>
      </c>
      <c r="B5" s="213">
        <f>'Elec Program Summary'!P33+('NIUC Split'!H14+'NIUC Split'!H15+'NIUC Split'!H16+'NIUC Split'!H18+'NIUC Split'!H19+'NIUC Split'!H17)*('NIUC Split'!H5/'NIUC Split'!H3)+'NIUC Split'!I5+'NIUC Split'!J5+100000</f>
        <v>3923298.3279128764</v>
      </c>
      <c r="C5" s="213">
        <f>('NIUC Split'!I5+'NIUC Split'!J5)</f>
        <v>1505000</v>
      </c>
      <c r="D5" s="219">
        <f t="shared" si="0"/>
        <v>2418298.3279128764</v>
      </c>
      <c r="E5" s="214"/>
      <c r="F5" s="214"/>
    </row>
    <row r="6" spans="1:6" ht="15.75" thickBot="1" x14ac:dyDescent="0.3">
      <c r="A6" s="190" t="s">
        <v>948</v>
      </c>
      <c r="B6" s="214"/>
      <c r="C6" s="214"/>
      <c r="D6" s="214"/>
      <c r="E6" s="214"/>
      <c r="F6" s="214"/>
    </row>
    <row r="7" spans="1:6" ht="30.75" thickBot="1" x14ac:dyDescent="0.3">
      <c r="A7" s="191" t="s">
        <v>947</v>
      </c>
      <c r="B7" s="252">
        <f>B3/(SUM(B3:B5)-C5)</f>
        <v>0.6088444811839111</v>
      </c>
      <c r="C7" s="214"/>
      <c r="D7" s="214"/>
      <c r="E7" s="214"/>
      <c r="F7" s="214"/>
    </row>
    <row r="8" spans="1:6" ht="15.75" thickBot="1" x14ac:dyDescent="0.3">
      <c r="A8" s="190" t="s">
        <v>949</v>
      </c>
      <c r="B8" s="214"/>
      <c r="C8" s="214"/>
      <c r="D8" s="214"/>
      <c r="E8" s="214"/>
      <c r="F8" s="214"/>
    </row>
    <row r="9" spans="1:6" ht="30" x14ac:dyDescent="0.25">
      <c r="A9" s="193" t="s">
        <v>952</v>
      </c>
      <c r="B9" s="194" t="s">
        <v>951</v>
      </c>
      <c r="C9" s="214"/>
      <c r="D9" s="214"/>
      <c r="E9" s="214"/>
      <c r="F9" s="214"/>
    </row>
    <row r="10" spans="1:6" x14ac:dyDescent="0.25">
      <c r="A10" s="195" t="s">
        <v>834</v>
      </c>
      <c r="B10" s="209">
        <f>'Elec Program Summary'!L4</f>
        <v>435935.06599999999</v>
      </c>
      <c r="C10" s="214"/>
      <c r="D10" s="214"/>
      <c r="E10" s="214"/>
      <c r="F10" s="214"/>
    </row>
    <row r="11" spans="1:6" ht="15.75" thickBot="1" x14ac:dyDescent="0.3">
      <c r="A11" s="210" t="s">
        <v>835</v>
      </c>
      <c r="B11" s="211">
        <f>'Elec Program Summary'!L5</f>
        <v>458445</v>
      </c>
      <c r="C11" s="214"/>
      <c r="D11" s="214"/>
      <c r="E11" s="214"/>
      <c r="F11" s="214"/>
    </row>
    <row r="12" spans="1:6" ht="15.75" thickTop="1" x14ac:dyDescent="0.25">
      <c r="A12" s="195"/>
      <c r="B12" s="209"/>
      <c r="C12" s="214"/>
      <c r="D12" s="214"/>
      <c r="E12" s="214"/>
      <c r="F12" s="214"/>
    </row>
    <row r="13" spans="1:6" x14ac:dyDescent="0.25">
      <c r="A13" s="196" t="s">
        <v>953</v>
      </c>
      <c r="B13" s="209"/>
      <c r="C13" s="214"/>
      <c r="D13" s="214"/>
      <c r="E13" s="214"/>
      <c r="F13" s="214"/>
    </row>
    <row r="14" spans="1:6" x14ac:dyDescent="0.25">
      <c r="A14" s="195" t="s">
        <v>147</v>
      </c>
      <c r="B14" s="209">
        <f>'Elec Program Summary'!L8</f>
        <v>200300</v>
      </c>
      <c r="C14" s="214"/>
      <c r="D14" s="214"/>
      <c r="E14" s="214"/>
      <c r="F14" s="214"/>
    </row>
    <row r="15" spans="1:6" x14ac:dyDescent="0.25">
      <c r="A15" s="195" t="s">
        <v>799</v>
      </c>
      <c r="B15" s="209">
        <f>'Elec Program Summary'!L9</f>
        <v>719400</v>
      </c>
      <c r="C15" s="214"/>
      <c r="D15" s="214"/>
      <c r="E15" s="214"/>
      <c r="F15" s="214"/>
    </row>
    <row r="16" spans="1:6" x14ac:dyDescent="0.25">
      <c r="A16" s="195" t="s">
        <v>800</v>
      </c>
      <c r="B16" s="209">
        <f>'Elec Program Summary'!L10</f>
        <v>0</v>
      </c>
      <c r="C16" s="214"/>
      <c r="D16" s="214"/>
      <c r="E16" s="214"/>
      <c r="F16" s="214"/>
    </row>
    <row r="17" spans="1:6" x14ac:dyDescent="0.25">
      <c r="A17" s="195" t="s">
        <v>142</v>
      </c>
      <c r="B17" s="209">
        <f>'Elec Program Summary'!L11</f>
        <v>684745.67987277557</v>
      </c>
      <c r="C17" s="214"/>
      <c r="D17" s="214"/>
      <c r="E17" s="214"/>
      <c r="F17" s="214"/>
    </row>
    <row r="18" spans="1:6" ht="15.75" thickBot="1" x14ac:dyDescent="0.3">
      <c r="A18" s="210" t="s">
        <v>812</v>
      </c>
      <c r="B18" s="211">
        <f>'Elec Program Summary'!L12</f>
        <v>0.01</v>
      </c>
      <c r="C18" s="214"/>
      <c r="D18" s="214"/>
      <c r="E18" s="214"/>
      <c r="F18" s="214"/>
    </row>
    <row r="19" spans="1:6" ht="15.75" thickTop="1" x14ac:dyDescent="0.25">
      <c r="A19" s="195"/>
      <c r="B19" s="209"/>
      <c r="C19" s="214"/>
      <c r="D19" s="214"/>
      <c r="E19" s="214"/>
      <c r="F19" s="214"/>
    </row>
    <row r="20" spans="1:6" x14ac:dyDescent="0.25">
      <c r="A20" s="195" t="s">
        <v>958</v>
      </c>
      <c r="B20" s="209"/>
      <c r="C20" s="214"/>
      <c r="D20" s="214"/>
      <c r="E20" s="214"/>
      <c r="F20" s="214"/>
    </row>
    <row r="21" spans="1:6" x14ac:dyDescent="0.25">
      <c r="A21" s="195" t="s">
        <v>802</v>
      </c>
      <c r="B21" s="209">
        <f>'Elec Program Summary'!L15</f>
        <v>1159605</v>
      </c>
      <c r="C21" s="214"/>
      <c r="D21" s="214"/>
      <c r="E21" s="214"/>
      <c r="F21" s="214"/>
    </row>
    <row r="22" spans="1:6" x14ac:dyDescent="0.25">
      <c r="A22" s="195" t="s">
        <v>803</v>
      </c>
      <c r="B22" s="209">
        <f>'Elec Program Summary'!L16</f>
        <v>377250</v>
      </c>
      <c r="C22" s="214"/>
      <c r="D22" s="214"/>
      <c r="E22" s="214"/>
      <c r="F22" s="214"/>
    </row>
    <row r="23" spans="1:6" x14ac:dyDescent="0.25">
      <c r="A23" s="195" t="s">
        <v>97</v>
      </c>
      <c r="B23" s="209">
        <f>'Elec Program Summary'!L17</f>
        <v>1025886</v>
      </c>
      <c r="C23" s="214"/>
      <c r="D23" s="214"/>
      <c r="E23" s="214"/>
      <c r="F23" s="214"/>
    </row>
    <row r="24" spans="1:6" x14ac:dyDescent="0.25">
      <c r="A24" s="195" t="s">
        <v>804</v>
      </c>
      <c r="B24" s="209">
        <f>'Elec Program Summary'!L18</f>
        <v>3142.5</v>
      </c>
      <c r="C24" s="214"/>
      <c r="D24" s="214"/>
      <c r="E24" s="214"/>
      <c r="F24" s="214"/>
    </row>
    <row r="25" spans="1:6" x14ac:dyDescent="0.25">
      <c r="A25" s="195" t="s">
        <v>805</v>
      </c>
      <c r="B25" s="209">
        <f>'Elec Program Summary'!L19</f>
        <v>227500</v>
      </c>
      <c r="C25" s="214"/>
      <c r="D25" s="214"/>
      <c r="E25" s="214"/>
      <c r="F25" s="214"/>
    </row>
    <row r="26" spans="1:6" x14ac:dyDescent="0.25">
      <c r="A26" s="195" t="s">
        <v>806</v>
      </c>
      <c r="B26" s="209">
        <f>'Elec Program Summary'!L20</f>
        <v>3118.978731000549</v>
      </c>
      <c r="C26" s="214"/>
      <c r="D26" s="214"/>
      <c r="E26" s="214"/>
      <c r="F26" s="214"/>
    </row>
    <row r="27" spans="1:6" x14ac:dyDescent="0.25">
      <c r="A27" s="195" t="s">
        <v>807</v>
      </c>
      <c r="B27" s="209">
        <f>'Elec Program Summary'!L21</f>
        <v>677</v>
      </c>
      <c r="C27" s="214"/>
      <c r="D27" s="214"/>
      <c r="E27" s="214"/>
      <c r="F27" s="214"/>
    </row>
    <row r="28" spans="1:6" x14ac:dyDescent="0.25">
      <c r="A28" s="195" t="s">
        <v>98</v>
      </c>
      <c r="B28" s="209">
        <f>'Elec Program Summary'!L22</f>
        <v>14400</v>
      </c>
      <c r="C28" s="214"/>
      <c r="D28" s="214"/>
      <c r="E28" s="214"/>
      <c r="F28" s="214"/>
    </row>
    <row r="29" spans="1:6" x14ac:dyDescent="0.25">
      <c r="A29" s="195" t="s">
        <v>808</v>
      </c>
      <c r="B29" s="209">
        <f>'Elec Program Summary'!L23</f>
        <v>10050</v>
      </c>
      <c r="C29" s="214"/>
      <c r="D29" s="214"/>
      <c r="E29" s="214"/>
      <c r="F29" s="214"/>
    </row>
    <row r="30" spans="1:6" x14ac:dyDescent="0.25">
      <c r="A30" s="195" t="s">
        <v>809</v>
      </c>
      <c r="B30" s="209">
        <f>'Elec Program Summary'!L24</f>
        <v>319192.19999999995</v>
      </c>
      <c r="C30" s="214"/>
      <c r="D30" s="214"/>
      <c r="E30" s="214"/>
      <c r="F30" s="214"/>
    </row>
    <row r="31" spans="1:6" x14ac:dyDescent="0.25">
      <c r="A31" s="195" t="s">
        <v>896</v>
      </c>
      <c r="B31" s="209">
        <f>'Elec Program Summary'!L25</f>
        <v>1400000</v>
      </c>
      <c r="C31" s="214"/>
      <c r="D31" s="214"/>
      <c r="E31" s="214"/>
      <c r="F31" s="214"/>
    </row>
    <row r="32" spans="1:6" ht="15.75" thickBot="1" x14ac:dyDescent="0.3">
      <c r="A32" s="210" t="s">
        <v>143</v>
      </c>
      <c r="B32" s="211">
        <f>'Elec Program Summary'!L26</f>
        <v>243811</v>
      </c>
      <c r="C32" s="214"/>
      <c r="D32" s="214"/>
      <c r="E32" s="214"/>
      <c r="F32" s="214"/>
    </row>
    <row r="33" spans="1:6" ht="15.75" thickTop="1" x14ac:dyDescent="0.25">
      <c r="A33" s="215"/>
      <c r="B33" s="216"/>
      <c r="C33" s="214"/>
      <c r="D33" s="214"/>
      <c r="E33" s="214"/>
      <c r="F33" s="214"/>
    </row>
    <row r="34" spans="1:6" x14ac:dyDescent="0.25">
      <c r="A34" s="195" t="s">
        <v>954</v>
      </c>
      <c r="B34" s="217">
        <f>SUM(B10:B11)</f>
        <v>894380.06599999999</v>
      </c>
      <c r="C34" s="214"/>
      <c r="D34" s="214"/>
      <c r="E34" s="214"/>
      <c r="F34" s="214"/>
    </row>
    <row r="35" spans="1:6" x14ac:dyDescent="0.25">
      <c r="A35" s="195" t="s">
        <v>955</v>
      </c>
      <c r="B35" s="217">
        <f>SUM(B14:B18)</f>
        <v>1604445.6898727755</v>
      </c>
      <c r="C35" s="214"/>
      <c r="D35" s="214"/>
      <c r="E35" s="214"/>
      <c r="F35" s="214"/>
    </row>
    <row r="36" spans="1:6" ht="15.75" thickBot="1" x14ac:dyDescent="0.3">
      <c r="A36" s="210" t="s">
        <v>956</v>
      </c>
      <c r="B36" s="218">
        <f>SUM(B21:B32)</f>
        <v>4784632.6787310001</v>
      </c>
      <c r="C36" s="214"/>
      <c r="D36" s="214"/>
      <c r="E36" s="214"/>
      <c r="F36" s="214"/>
    </row>
    <row r="37" spans="1:6" ht="16.5" thickTop="1" thickBot="1" x14ac:dyDescent="0.3">
      <c r="A37" s="212" t="s">
        <v>957</v>
      </c>
      <c r="B37" s="219">
        <f>B34+B35+B36</f>
        <v>7283458.4346037749</v>
      </c>
      <c r="C37" s="214"/>
      <c r="D37" s="214"/>
      <c r="E37" s="214"/>
      <c r="F37" s="214"/>
    </row>
    <row r="38" spans="1:6" ht="15.75" thickBot="1" x14ac:dyDescent="0.3">
      <c r="A38" s="192" t="s">
        <v>959</v>
      </c>
      <c r="B38" s="214"/>
      <c r="C38" s="214"/>
      <c r="D38" s="214"/>
      <c r="E38" s="214"/>
      <c r="F38" s="214"/>
    </row>
    <row r="39" spans="1:6" ht="45" x14ac:dyDescent="0.25">
      <c r="A39" s="193"/>
      <c r="B39" s="207" t="s">
        <v>963</v>
      </c>
      <c r="C39" s="207" t="s">
        <v>964</v>
      </c>
      <c r="D39" s="194" t="s">
        <v>965</v>
      </c>
      <c r="E39" s="214"/>
      <c r="F39" s="214"/>
    </row>
    <row r="40" spans="1:6" x14ac:dyDescent="0.25">
      <c r="A40" s="197" t="s">
        <v>960</v>
      </c>
      <c r="B40" s="201">
        <f>'Elec Program Summary'!P33+100000</f>
        <v>1249123.3279128761</v>
      </c>
      <c r="C40" s="201">
        <v>0</v>
      </c>
      <c r="D40" s="202">
        <f>B40-C40</f>
        <v>1249123.3279128761</v>
      </c>
      <c r="E40" s="214"/>
      <c r="F40" s="214"/>
    </row>
    <row r="41" spans="1:6" x14ac:dyDescent="0.25">
      <c r="A41" s="197" t="s">
        <v>937</v>
      </c>
      <c r="B41" s="201">
        <f>'NIUC Split'!H13*('NIUC Split'!$H$5/'NIUC Split'!$H$3)</f>
        <v>2261000</v>
      </c>
      <c r="C41" s="201">
        <v>0</v>
      </c>
      <c r="D41" s="202">
        <f t="shared" ref="D41:D50" si="1">B41-C41</f>
        <v>2261000</v>
      </c>
      <c r="E41" s="214"/>
      <c r="F41" s="214"/>
    </row>
    <row r="42" spans="1:6" x14ac:dyDescent="0.25">
      <c r="A42" s="197" t="s">
        <v>938</v>
      </c>
      <c r="B42" s="201">
        <f>'NIUC Split'!H14*('NIUC Split'!$H$5/'NIUC Split'!$H$3)</f>
        <v>446250</v>
      </c>
      <c r="C42" s="201">
        <v>0</v>
      </c>
      <c r="D42" s="202">
        <f t="shared" si="1"/>
        <v>446250</v>
      </c>
      <c r="E42" s="214"/>
      <c r="F42" s="214"/>
    </row>
    <row r="43" spans="1:6" x14ac:dyDescent="0.25">
      <c r="A43" s="197" t="s">
        <v>939</v>
      </c>
      <c r="B43" s="201">
        <f>'NIUC Split'!H15*('NIUC Split'!$H$5/'NIUC Split'!$H$3)</f>
        <v>124950</v>
      </c>
      <c r="C43" s="201">
        <v>0</v>
      </c>
      <c r="D43" s="202">
        <f t="shared" si="1"/>
        <v>124950</v>
      </c>
      <c r="E43" s="214"/>
      <c r="F43" s="214"/>
    </row>
    <row r="44" spans="1:6" x14ac:dyDescent="0.25">
      <c r="A44" s="197" t="s">
        <v>940</v>
      </c>
      <c r="B44" s="201">
        <f>'NIUC Split'!H16*('NIUC Split'!$H$5/'NIUC Split'!$H$3)</f>
        <v>476000</v>
      </c>
      <c r="C44" s="201">
        <v>0</v>
      </c>
      <c r="D44" s="202">
        <f t="shared" si="1"/>
        <v>476000</v>
      </c>
      <c r="E44" s="214"/>
      <c r="F44" s="190"/>
    </row>
    <row r="45" spans="1:6" x14ac:dyDescent="0.25">
      <c r="A45" s="197" t="s">
        <v>962</v>
      </c>
      <c r="B45" s="201">
        <f>'NIUC Split'!H17*('NIUC Split'!$H$5/'NIUC Split'!$H$3)</f>
        <v>44625</v>
      </c>
      <c r="C45" s="201">
        <v>0</v>
      </c>
      <c r="D45" s="202">
        <f t="shared" si="1"/>
        <v>44625</v>
      </c>
      <c r="E45" s="214"/>
      <c r="F45" s="190"/>
    </row>
    <row r="46" spans="1:6" x14ac:dyDescent="0.25">
      <c r="A46" s="197" t="s">
        <v>961</v>
      </c>
      <c r="B46" s="201">
        <f>'NIUC Split'!H18*('NIUC Split'!$H$5/'NIUC Split'!$H$3)</f>
        <v>17850</v>
      </c>
      <c r="C46" s="201">
        <v>0</v>
      </c>
      <c r="D46" s="202">
        <f t="shared" si="1"/>
        <v>17850</v>
      </c>
      <c r="E46" s="214"/>
      <c r="F46" s="190"/>
    </row>
    <row r="47" spans="1:6" x14ac:dyDescent="0.25">
      <c r="A47" s="198" t="s">
        <v>942</v>
      </c>
      <c r="B47" s="201">
        <f>'NIUC Split'!H19*('NIUC Split'!$H$5/'NIUC Split'!$H$3)</f>
        <v>59500</v>
      </c>
      <c r="C47" s="201">
        <v>0</v>
      </c>
      <c r="D47" s="202">
        <f t="shared" si="1"/>
        <v>59500</v>
      </c>
      <c r="E47" s="214"/>
      <c r="F47" s="190"/>
    </row>
    <row r="48" spans="1:6" x14ac:dyDescent="0.25">
      <c r="A48" s="197" t="s">
        <v>917</v>
      </c>
      <c r="B48" s="201">
        <f>'NIUC Split'!J5</f>
        <v>105000</v>
      </c>
      <c r="C48" s="201">
        <v>105000</v>
      </c>
      <c r="D48" s="202">
        <f t="shared" si="1"/>
        <v>0</v>
      </c>
      <c r="E48" s="214"/>
      <c r="F48" s="190"/>
    </row>
    <row r="49" spans="1:10" x14ac:dyDescent="0.25">
      <c r="A49" s="197" t="s">
        <v>918</v>
      </c>
      <c r="B49" s="201">
        <v>0</v>
      </c>
      <c r="C49" s="201">
        <f>B49</f>
        <v>0</v>
      </c>
      <c r="D49" s="202">
        <f t="shared" si="1"/>
        <v>0</v>
      </c>
      <c r="E49" s="214"/>
      <c r="F49" s="190"/>
    </row>
    <row r="50" spans="1:10" ht="15.75" thickBot="1" x14ac:dyDescent="0.3">
      <c r="A50" s="199" t="s">
        <v>916</v>
      </c>
      <c r="B50" s="203">
        <f>'NIUC Split'!I5</f>
        <v>1400000</v>
      </c>
      <c r="C50" s="203">
        <f>B50</f>
        <v>1400000</v>
      </c>
      <c r="D50" s="204">
        <f t="shared" si="1"/>
        <v>0</v>
      </c>
      <c r="E50" s="214"/>
      <c r="F50" s="214"/>
    </row>
    <row r="51" spans="1:10" ht="16.5" thickTop="1" thickBot="1" x14ac:dyDescent="0.3">
      <c r="A51" s="200" t="s">
        <v>60</v>
      </c>
      <c r="B51" s="205">
        <f>SUM(B40:B50)</f>
        <v>6184298.3279128764</v>
      </c>
      <c r="C51" s="205"/>
      <c r="D51" s="206"/>
      <c r="E51" s="214"/>
      <c r="F51" s="214"/>
    </row>
    <row r="52" spans="1:10" ht="15.75" thickBot="1" x14ac:dyDescent="0.3">
      <c r="A52" s="214"/>
      <c r="B52" s="214"/>
      <c r="C52" s="214"/>
      <c r="D52" s="214"/>
      <c r="E52" s="214"/>
      <c r="F52" s="214"/>
    </row>
    <row r="53" spans="1:10" x14ac:dyDescent="0.25">
      <c r="A53" s="214"/>
      <c r="B53" s="221"/>
      <c r="C53" s="214"/>
      <c r="D53" s="214"/>
      <c r="E53" s="214"/>
      <c r="F53" s="214"/>
      <c r="I53" s="223" t="s">
        <v>969</v>
      </c>
      <c r="J53" s="224" t="s">
        <v>977</v>
      </c>
    </row>
    <row r="54" spans="1:10" ht="30" x14ac:dyDescent="0.25">
      <c r="A54" s="214"/>
      <c r="B54" s="214"/>
      <c r="C54" s="214"/>
      <c r="D54" s="214"/>
      <c r="E54" s="214"/>
      <c r="F54" s="214"/>
      <c r="I54" s="225" t="s">
        <v>970</v>
      </c>
      <c r="J54" s="226">
        <v>72626</v>
      </c>
    </row>
    <row r="55" spans="1:10" ht="15.75" thickBot="1" x14ac:dyDescent="0.3">
      <c r="I55" s="227" t="s">
        <v>971</v>
      </c>
      <c r="J55" s="228">
        <v>6220</v>
      </c>
    </row>
    <row r="56" spans="1:10" ht="15.75" thickTop="1" x14ac:dyDescent="0.25">
      <c r="I56" s="229" t="s">
        <v>972</v>
      </c>
      <c r="J56" s="230">
        <v>78846</v>
      </c>
    </row>
    <row r="57" spans="1:10" ht="15.75" thickBot="1" x14ac:dyDescent="0.3">
      <c r="I57" s="227" t="s">
        <v>973</v>
      </c>
      <c r="J57" s="228">
        <v>3631</v>
      </c>
    </row>
    <row r="58" spans="1:10" ht="15.75" thickTop="1" x14ac:dyDescent="0.25">
      <c r="I58" s="229" t="s">
        <v>974</v>
      </c>
      <c r="J58" s="230">
        <v>82477</v>
      </c>
    </row>
    <row r="59" spans="1:10" ht="15.75" thickBot="1" x14ac:dyDescent="0.3">
      <c r="I59" s="227" t="s">
        <v>975</v>
      </c>
      <c r="J59" s="228">
        <v>-6220</v>
      </c>
    </row>
    <row r="60" spans="1:10" ht="16.5" thickTop="1" thickBot="1" x14ac:dyDescent="0.3">
      <c r="I60" s="231" t="s">
        <v>976</v>
      </c>
      <c r="J60" s="232">
        <f>J58+J59</f>
        <v>76257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BE47"/>
  <sheetViews>
    <sheetView workbookViewId="0">
      <selection activeCell="G1" sqref="G1"/>
    </sheetView>
  </sheetViews>
  <sheetFormatPr defaultRowHeight="15" x14ac:dyDescent="0.25"/>
  <cols>
    <col min="1" max="1" width="10.85546875" bestFit="1" customWidth="1"/>
    <col min="3" max="3" width="11.5703125" customWidth="1"/>
    <col min="4" max="4" width="14.7109375" bestFit="1" customWidth="1"/>
    <col min="5" max="5" width="10" bestFit="1" customWidth="1"/>
    <col min="7" max="7" width="10" bestFit="1" customWidth="1"/>
    <col min="8" max="8" width="11.28515625" bestFit="1" customWidth="1"/>
    <col min="9" max="9" width="10" bestFit="1" customWidth="1"/>
    <col min="10" max="10" width="15.28515625" bestFit="1" customWidth="1"/>
    <col min="11" max="11" width="10" bestFit="1" customWidth="1"/>
    <col min="12" max="12" width="16.85546875" bestFit="1" customWidth="1"/>
    <col min="13" max="13" width="10" bestFit="1" customWidth="1"/>
    <col min="14" max="14" width="14.5703125" bestFit="1" customWidth="1"/>
    <col min="15" max="15" width="10" bestFit="1" customWidth="1"/>
    <col min="16" max="16" width="16.42578125" bestFit="1" customWidth="1"/>
    <col min="17" max="17" width="10" bestFit="1" customWidth="1"/>
    <col min="18" max="18" width="8.85546875" bestFit="1" customWidth="1"/>
    <col min="19" max="19" width="10" bestFit="1" customWidth="1"/>
    <col min="20" max="20" width="15.42578125" bestFit="1" customWidth="1"/>
    <col min="21" max="21" width="10" bestFit="1" customWidth="1"/>
    <col min="22" max="22" width="21.85546875" bestFit="1" customWidth="1"/>
    <col min="23" max="23" width="10" bestFit="1" customWidth="1"/>
    <col min="24" max="24" width="15" bestFit="1" customWidth="1"/>
    <col min="25" max="25" width="10" bestFit="1" customWidth="1"/>
    <col min="26" max="26" width="20.42578125" bestFit="1" customWidth="1"/>
    <col min="27" max="27" width="10" bestFit="1" customWidth="1"/>
    <col min="28" max="28" width="22" bestFit="1" customWidth="1"/>
    <col min="29" max="29" width="10" bestFit="1" customWidth="1"/>
    <col min="30" max="30" width="20.5703125" bestFit="1" customWidth="1"/>
    <col min="31" max="31" width="10" bestFit="1" customWidth="1"/>
    <col min="32" max="32" width="20.28515625" bestFit="1" customWidth="1"/>
    <col min="33" max="33" width="10" bestFit="1" customWidth="1"/>
    <col min="34" max="34" width="21" bestFit="1" customWidth="1"/>
    <col min="35" max="35" width="10" bestFit="1" customWidth="1"/>
    <col min="36" max="36" width="12.140625" bestFit="1" customWidth="1"/>
    <col min="37" max="37" width="10" bestFit="1" customWidth="1"/>
    <col min="38" max="38" width="14" bestFit="1" customWidth="1"/>
    <col min="39" max="39" width="10" bestFit="1" customWidth="1"/>
    <col min="40" max="40" width="22.7109375" bestFit="1" customWidth="1"/>
    <col min="41" max="41" width="10" bestFit="1" customWidth="1"/>
    <col min="42" max="42" width="15.140625" bestFit="1" customWidth="1"/>
    <col min="43" max="43" width="10" bestFit="1" customWidth="1"/>
    <col min="44" max="44" width="18.7109375" bestFit="1" customWidth="1"/>
    <col min="45" max="45" width="10" bestFit="1" customWidth="1"/>
    <col min="46" max="46" width="17" bestFit="1" customWidth="1"/>
    <col min="47" max="47" width="10" bestFit="1" customWidth="1"/>
    <col min="49" max="49" width="10" bestFit="1" customWidth="1"/>
    <col min="53" max="53" width="10" bestFit="1" customWidth="1"/>
    <col min="55" max="55" width="10.28515625" customWidth="1"/>
  </cols>
  <sheetData>
    <row r="1" spans="2:57" ht="15.75" thickBot="1" x14ac:dyDescent="0.3">
      <c r="B1" s="14"/>
      <c r="C1" s="14"/>
      <c r="D1" s="14"/>
      <c r="E1" s="14"/>
      <c r="F1" s="14" t="s">
        <v>8</v>
      </c>
      <c r="G1" s="21">
        <v>4.41E-2</v>
      </c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Z1" s="30">
        <v>42005</v>
      </c>
      <c r="BA1" s="39">
        <f>AVERAGE(BA4:BA14)</f>
        <v>7.8819090909090908E-2</v>
      </c>
      <c r="BB1" s="39"/>
      <c r="BC1" s="39">
        <f t="shared" ref="BC1" si="0">AVERAGE(BC4:BC14)</f>
        <v>7.1378181818181827E-2</v>
      </c>
      <c r="BE1" s="37">
        <f>(BA1*0.7)+(BC1*0.3)</f>
        <v>7.6586818181818173E-2</v>
      </c>
    </row>
    <row r="2" spans="2:57" x14ac:dyDescent="0.25">
      <c r="B2" s="12" t="s">
        <v>34</v>
      </c>
      <c r="C2" s="14"/>
      <c r="D2" s="15"/>
      <c r="E2" s="14"/>
      <c r="F2" s="14"/>
      <c r="G2" s="21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Z2" s="40" t="s">
        <v>99</v>
      </c>
      <c r="BA2" s="41" t="s">
        <v>100</v>
      </c>
      <c r="BB2" s="41" t="s">
        <v>100</v>
      </c>
      <c r="BC2" s="41" t="s">
        <v>101</v>
      </c>
      <c r="BD2" s="42" t="s">
        <v>101</v>
      </c>
    </row>
    <row r="3" spans="2:57" x14ac:dyDescent="0.25">
      <c r="B3" s="14"/>
      <c r="C3" s="14"/>
      <c r="D3" s="15"/>
      <c r="E3" s="14"/>
      <c r="F3" s="14"/>
      <c r="G3" s="21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Z3" s="43" t="s">
        <v>102</v>
      </c>
      <c r="BA3" s="44" t="s">
        <v>78</v>
      </c>
      <c r="BB3" s="44" t="s">
        <v>103</v>
      </c>
      <c r="BC3" s="44" t="s">
        <v>78</v>
      </c>
      <c r="BD3" s="45" t="s">
        <v>103</v>
      </c>
    </row>
    <row r="4" spans="2:57" x14ac:dyDescent="0.25">
      <c r="B4" s="14"/>
      <c r="C4" s="14"/>
      <c r="D4" s="16">
        <f>-PMT(G1,20,NPV(G1,D7:D26))</f>
        <v>100.4620770248836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4"/>
      <c r="AV4" s="15"/>
      <c r="AW4" s="14"/>
      <c r="AZ4" s="46" t="s">
        <v>104</v>
      </c>
      <c r="BA4" s="54">
        <v>0.10055</v>
      </c>
      <c r="BB4" s="55">
        <v>0</v>
      </c>
      <c r="BC4" s="54">
        <v>9.2240000000000003E-2</v>
      </c>
      <c r="BD4" s="27">
        <v>0</v>
      </c>
    </row>
    <row r="5" spans="2:57" s="9" customFormat="1" x14ac:dyDescent="0.25">
      <c r="B5" s="11">
        <v>1</v>
      </c>
      <c r="C5" s="11">
        <v>2</v>
      </c>
      <c r="D5" s="11">
        <v>3</v>
      </c>
      <c r="E5" s="11">
        <v>4</v>
      </c>
      <c r="F5" s="11">
        <v>5</v>
      </c>
      <c r="G5" s="11">
        <v>6</v>
      </c>
      <c r="H5" s="11">
        <v>7</v>
      </c>
      <c r="I5" s="11">
        <v>8</v>
      </c>
      <c r="J5" s="11">
        <v>9</v>
      </c>
      <c r="K5" s="11">
        <v>10</v>
      </c>
      <c r="L5" s="11">
        <v>11</v>
      </c>
      <c r="M5" s="11">
        <v>12</v>
      </c>
      <c r="N5" s="11">
        <v>13</v>
      </c>
      <c r="O5" s="11">
        <v>14</v>
      </c>
      <c r="P5" s="11">
        <v>15</v>
      </c>
      <c r="Q5" s="11">
        <v>16</v>
      </c>
      <c r="R5" s="11">
        <v>17</v>
      </c>
      <c r="S5" s="11">
        <v>18</v>
      </c>
      <c r="T5" s="11">
        <v>19</v>
      </c>
      <c r="U5" s="11">
        <v>20</v>
      </c>
      <c r="V5" s="11">
        <v>21</v>
      </c>
      <c r="W5" s="11">
        <v>22</v>
      </c>
      <c r="X5" s="11">
        <v>23</v>
      </c>
      <c r="Y5" s="11">
        <v>24</v>
      </c>
      <c r="Z5" s="11">
        <v>25</v>
      </c>
      <c r="AA5" s="11">
        <v>26</v>
      </c>
      <c r="AB5" s="11">
        <v>27</v>
      </c>
      <c r="AC5" s="11">
        <v>28</v>
      </c>
      <c r="AD5" s="11">
        <v>29</v>
      </c>
      <c r="AE5" s="11">
        <v>30</v>
      </c>
      <c r="AF5" s="11">
        <v>31</v>
      </c>
      <c r="AG5" s="11">
        <v>32</v>
      </c>
      <c r="AH5" s="11">
        <v>33</v>
      </c>
      <c r="AI5" s="11">
        <v>34</v>
      </c>
      <c r="AJ5" s="11">
        <v>35</v>
      </c>
      <c r="AK5" s="11">
        <v>36</v>
      </c>
      <c r="AL5" s="11">
        <v>37</v>
      </c>
      <c r="AM5" s="11">
        <v>38</v>
      </c>
      <c r="AN5" s="11">
        <v>39</v>
      </c>
      <c r="AO5" s="11">
        <v>40</v>
      </c>
      <c r="AP5" s="11">
        <v>41</v>
      </c>
      <c r="AQ5" s="11">
        <v>42</v>
      </c>
      <c r="AR5" s="11">
        <v>43</v>
      </c>
      <c r="AS5" s="11">
        <v>44</v>
      </c>
      <c r="AT5" s="11">
        <v>45</v>
      </c>
      <c r="AU5" s="11">
        <v>46</v>
      </c>
      <c r="AV5" s="11">
        <v>47</v>
      </c>
      <c r="AW5" s="11">
        <v>48</v>
      </c>
      <c r="AZ5" s="46" t="s">
        <v>105</v>
      </c>
      <c r="BA5" s="54">
        <v>8.6330000000000004E-2</v>
      </c>
      <c r="BB5" s="55">
        <v>6</v>
      </c>
      <c r="BC5" s="54">
        <v>7.6100000000000001E-2</v>
      </c>
      <c r="BD5" s="27">
        <v>5.25</v>
      </c>
    </row>
    <row r="6" spans="2:57" x14ac:dyDescent="0.25">
      <c r="B6" s="17"/>
      <c r="C6" s="17"/>
      <c r="D6" s="17" t="s">
        <v>9</v>
      </c>
      <c r="E6" s="13" t="s">
        <v>32</v>
      </c>
      <c r="F6" s="17" t="s">
        <v>10</v>
      </c>
      <c r="G6" s="13" t="s">
        <v>32</v>
      </c>
      <c r="H6" s="17" t="s">
        <v>11</v>
      </c>
      <c r="I6" s="13" t="s">
        <v>32</v>
      </c>
      <c r="J6" s="17" t="s">
        <v>12</v>
      </c>
      <c r="K6" s="13" t="s">
        <v>32</v>
      </c>
      <c r="L6" s="17" t="s">
        <v>13</v>
      </c>
      <c r="M6" s="13" t="s">
        <v>32</v>
      </c>
      <c r="N6" s="17" t="s">
        <v>14</v>
      </c>
      <c r="O6" s="13" t="s">
        <v>32</v>
      </c>
      <c r="P6" s="17" t="s">
        <v>15</v>
      </c>
      <c r="Q6" s="13" t="s">
        <v>32</v>
      </c>
      <c r="R6" s="17" t="s">
        <v>16</v>
      </c>
      <c r="S6" s="13" t="s">
        <v>32</v>
      </c>
      <c r="T6" s="17" t="s">
        <v>17</v>
      </c>
      <c r="U6" s="13" t="s">
        <v>32</v>
      </c>
      <c r="V6" s="17" t="s">
        <v>18</v>
      </c>
      <c r="W6" s="13" t="s">
        <v>32</v>
      </c>
      <c r="X6" s="17" t="s">
        <v>19</v>
      </c>
      <c r="Y6" s="13" t="s">
        <v>32</v>
      </c>
      <c r="Z6" s="17" t="s">
        <v>20</v>
      </c>
      <c r="AA6" s="13" t="s">
        <v>32</v>
      </c>
      <c r="AB6" s="17" t="s">
        <v>21</v>
      </c>
      <c r="AC6" s="13" t="s">
        <v>32</v>
      </c>
      <c r="AD6" s="17" t="s">
        <v>22</v>
      </c>
      <c r="AE6" s="13" t="s">
        <v>32</v>
      </c>
      <c r="AF6" s="17" t="s">
        <v>23</v>
      </c>
      <c r="AG6" s="13" t="s">
        <v>32</v>
      </c>
      <c r="AH6" s="17" t="s">
        <v>24</v>
      </c>
      <c r="AI6" s="13" t="s">
        <v>32</v>
      </c>
      <c r="AJ6" s="17" t="s">
        <v>25</v>
      </c>
      <c r="AK6" s="13" t="s">
        <v>32</v>
      </c>
      <c r="AL6" s="17" t="s">
        <v>26</v>
      </c>
      <c r="AM6" s="13" t="s">
        <v>32</v>
      </c>
      <c r="AN6" s="17" t="s">
        <v>27</v>
      </c>
      <c r="AO6" s="13" t="s">
        <v>32</v>
      </c>
      <c r="AP6" s="17" t="s">
        <v>28</v>
      </c>
      <c r="AQ6" s="13" t="s">
        <v>32</v>
      </c>
      <c r="AR6" s="17" t="s">
        <v>29</v>
      </c>
      <c r="AS6" s="13" t="s">
        <v>32</v>
      </c>
      <c r="AT6" s="17" t="s">
        <v>30</v>
      </c>
      <c r="AU6" s="13" t="s">
        <v>32</v>
      </c>
      <c r="AV6" s="17" t="s">
        <v>31</v>
      </c>
      <c r="AW6" s="13" t="s">
        <v>32</v>
      </c>
      <c r="AZ6" s="46" t="s">
        <v>106</v>
      </c>
      <c r="BA6" s="54">
        <v>0.11685</v>
      </c>
      <c r="BB6" s="55">
        <v>6</v>
      </c>
      <c r="BC6" s="54">
        <v>0.10066</v>
      </c>
      <c r="BD6" s="27">
        <v>5.25</v>
      </c>
    </row>
    <row r="7" spans="2:57" x14ac:dyDescent="0.25">
      <c r="B7" s="17">
        <v>0</v>
      </c>
      <c r="C7" s="17">
        <v>2016</v>
      </c>
      <c r="D7" s="22">
        <v>50.871143433390877</v>
      </c>
      <c r="E7" s="22">
        <v>0</v>
      </c>
      <c r="F7" s="22">
        <v>32.602803937588646</v>
      </c>
      <c r="G7" s="22">
        <v>0</v>
      </c>
      <c r="H7" s="22">
        <v>46.771854977956203</v>
      </c>
      <c r="I7" s="22">
        <v>0</v>
      </c>
      <c r="J7" s="22">
        <v>40.164392300479285</v>
      </c>
      <c r="K7" s="22">
        <v>0</v>
      </c>
      <c r="L7" s="22">
        <v>45.234859990154931</v>
      </c>
      <c r="M7" s="22">
        <v>0</v>
      </c>
      <c r="N7" s="22">
        <v>46.685048780279679</v>
      </c>
      <c r="O7" s="22">
        <v>0</v>
      </c>
      <c r="P7" s="22">
        <v>44.105337193211795</v>
      </c>
      <c r="Q7" s="22">
        <v>0</v>
      </c>
      <c r="R7" s="22">
        <v>41.043019243433243</v>
      </c>
      <c r="S7" s="22">
        <v>0</v>
      </c>
      <c r="T7" s="22">
        <v>50.871143433390877</v>
      </c>
      <c r="U7" s="22">
        <v>0</v>
      </c>
      <c r="V7" s="22">
        <v>43.218241140671239</v>
      </c>
      <c r="W7" s="22">
        <v>0</v>
      </c>
      <c r="X7" s="22">
        <v>44.164360415214723</v>
      </c>
      <c r="Y7" s="22">
        <v>0</v>
      </c>
      <c r="Z7" s="22">
        <v>35.83477665718673</v>
      </c>
      <c r="AA7" s="22">
        <v>0</v>
      </c>
      <c r="AB7" s="22">
        <v>40.332371496494446</v>
      </c>
      <c r="AC7" s="22">
        <v>0</v>
      </c>
      <c r="AD7" s="22">
        <v>51.165611748068052</v>
      </c>
      <c r="AE7" s="22">
        <v>0</v>
      </c>
      <c r="AF7" s="22">
        <v>43.977911979871642</v>
      </c>
      <c r="AG7" s="22">
        <v>0</v>
      </c>
      <c r="AH7" s="22">
        <v>43.722987765378619</v>
      </c>
      <c r="AI7" s="22">
        <v>0</v>
      </c>
      <c r="AJ7" s="22">
        <v>42.770477359351609</v>
      </c>
      <c r="AK7" s="22">
        <v>0</v>
      </c>
      <c r="AL7" s="22">
        <v>41.572294148283795</v>
      </c>
      <c r="AM7" s="22">
        <v>0</v>
      </c>
      <c r="AN7" s="22">
        <v>43.036497239604579</v>
      </c>
      <c r="AO7" s="22">
        <v>0</v>
      </c>
      <c r="AP7" s="22">
        <v>48.429377235752199</v>
      </c>
      <c r="AQ7" s="22">
        <v>0</v>
      </c>
      <c r="AR7" s="22">
        <v>39.889789698691274</v>
      </c>
      <c r="AS7" s="22">
        <v>0</v>
      </c>
      <c r="AT7" s="22">
        <v>42.213374504623559</v>
      </c>
      <c r="AU7" s="22">
        <v>0</v>
      </c>
      <c r="AV7" s="22">
        <v>40.488516352491203</v>
      </c>
      <c r="AW7" s="22">
        <v>0</v>
      </c>
      <c r="AZ7" s="46" t="s">
        <v>107</v>
      </c>
      <c r="BA7" s="54">
        <v>8.3280000000000007E-2</v>
      </c>
      <c r="BB7" s="55">
        <v>6</v>
      </c>
      <c r="BC7" s="54">
        <v>7.3319999999999996E-2</v>
      </c>
      <c r="BD7" s="27">
        <v>5.25</v>
      </c>
    </row>
    <row r="8" spans="2:57" x14ac:dyDescent="0.25">
      <c r="B8" s="17">
        <v>1</v>
      </c>
      <c r="C8" s="17">
        <v>2017</v>
      </c>
      <c r="D8" s="22">
        <v>52.529240249924868</v>
      </c>
      <c r="E8" s="22">
        <f>(D8/1000)/(1+$G$1)^($B8-0.5)</f>
        <v>5.1407924644433944E-2</v>
      </c>
      <c r="F8" s="22">
        <v>34.918466284180241</v>
      </c>
      <c r="G8" s="22">
        <f>(F8/1000)/(1+$G$1)^($B8-0.5)</f>
        <v>3.4173079124991013E-2</v>
      </c>
      <c r="H8" s="22">
        <v>48.735333977006249</v>
      </c>
      <c r="I8" s="22">
        <f>(H8/1000)/(1+$G$1)^($B8-0.5)</f>
        <v>4.7695005004661985E-2</v>
      </c>
      <c r="J8" s="22">
        <v>42.008165163656649</v>
      </c>
      <c r="K8" s="22">
        <f>(J8/1000)/(1+$G$1)^($B8-0.5)</f>
        <v>4.1111437723245672E-2</v>
      </c>
      <c r="L8" s="22">
        <v>47.016762836588811</v>
      </c>
      <c r="M8" s="22">
        <f>(L8/1000)/(1+$G$1)^($B8-0.5)</f>
        <v>4.6013119348933221E-2</v>
      </c>
      <c r="N8" s="22">
        <v>48.58298095312098</v>
      </c>
      <c r="O8" s="22">
        <f>(N8/1000)/(1+$G$1)^($B8-0.5)</f>
        <v>4.7545904185118781E-2</v>
      </c>
      <c r="P8" s="22">
        <v>45.977459631421233</v>
      </c>
      <c r="Q8" s="22">
        <f>(P8/1000)/(1+$G$1)^($B8-0.5)</f>
        <v>4.4996001633166333E-2</v>
      </c>
      <c r="R8" s="22">
        <v>42.873749007973508</v>
      </c>
      <c r="S8" s="22">
        <f>(R8/1000)/(1+$G$1)^($B8-0.5)</f>
        <v>4.1958544379088539E-2</v>
      </c>
      <c r="T8" s="22">
        <v>52.529240249924868</v>
      </c>
      <c r="U8" s="22">
        <f>(T8/1000)/(1+$G$1)^($B8-0.5)</f>
        <v>5.1407924644433944E-2</v>
      </c>
      <c r="V8" s="22">
        <v>45.076606342904022</v>
      </c>
      <c r="W8" s="22">
        <f>(V8/1000)/(1+$G$1)^($B8-0.5)</f>
        <v>4.4114378412433583E-2</v>
      </c>
      <c r="X8" s="22">
        <v>46.049794894689434</v>
      </c>
      <c r="Y8" s="22">
        <f>(X8/1000)/(1+$G$1)^($B8-0.5)</f>
        <v>4.5066792791491381E-2</v>
      </c>
      <c r="Z8" s="22">
        <v>37.934244319906163</v>
      </c>
      <c r="AA8" s="22">
        <f>(Z8/1000)/(1+$G$1)^($B8-0.5)</f>
        <v>3.7124480844629604E-2</v>
      </c>
      <c r="AB8" s="22">
        <v>42.28621756069942</v>
      </c>
      <c r="AC8" s="22">
        <f>(AB8/1000)/(1+$G$1)^($B8-0.5)</f>
        <v>4.1383554673850131E-2</v>
      </c>
      <c r="AD8" s="22">
        <v>53.017108535988314</v>
      </c>
      <c r="AE8" s="22">
        <f>(AD8/1000)/(1+$G$1)^($B8-0.5)</f>
        <v>5.1885378648471141E-2</v>
      </c>
      <c r="AF8" s="22">
        <v>45.746139602035555</v>
      </c>
      <c r="AG8" s="22">
        <f>(AF8/1000)/(1+$G$1)^($B8-0.5)</f>
        <v>4.4769619477573977E-2</v>
      </c>
      <c r="AH8" s="22">
        <v>45.598917388397226</v>
      </c>
      <c r="AI8" s="22">
        <f>(AH8/1000)/(1+$G$1)^($B8-0.5)</f>
        <v>4.4625539943419341E-2</v>
      </c>
      <c r="AJ8" s="22">
        <v>44.607615723174938</v>
      </c>
      <c r="AK8" s="22">
        <f>(AJ8/1000)/(1+$G$1)^($B8-0.5)</f>
        <v>4.3655399102562192E-2</v>
      </c>
      <c r="AL8" s="22">
        <v>43.412490970239858</v>
      </c>
      <c r="AM8" s="22">
        <f>(AL8/1000)/(1+$G$1)^($B8-0.5)</f>
        <v>4.2485786084226707E-2</v>
      </c>
      <c r="AN8" s="22">
        <v>44.876901396186945</v>
      </c>
      <c r="AO8" s="22">
        <f>(AN8/1000)/(1+$G$1)^($B8-0.5)</f>
        <v>4.3918936468040209E-2</v>
      </c>
      <c r="AP8" s="22">
        <v>50.526843210344282</v>
      </c>
      <c r="AQ8" s="22">
        <f>(AP8/1000)/(1+$G$1)^($B8-0.5)</f>
        <v>4.9448271780062961E-2</v>
      </c>
      <c r="AR8" s="22">
        <v>41.71719905679273</v>
      </c>
      <c r="AS8" s="22">
        <f>(AR8/1000)/(1+$G$1)^($B8-0.5)</f>
        <v>4.0826682725370628E-2</v>
      </c>
      <c r="AT8" s="22">
        <v>44.067402884786816</v>
      </c>
      <c r="AU8" s="22">
        <f>(AT8/1000)/(1+$G$1)^($B8-0.5)</f>
        <v>4.3126717919364385E-2</v>
      </c>
      <c r="AV8" s="22">
        <v>42.286799765428526</v>
      </c>
      <c r="AW8" s="22">
        <f>(AV8/1000)/(1+$G$1)^($B8-0.5)</f>
        <v>4.1384124450544013E-2</v>
      </c>
      <c r="AZ8" s="46" t="s">
        <v>108</v>
      </c>
      <c r="BA8" s="54">
        <v>0.1138</v>
      </c>
      <c r="BB8" s="55">
        <v>6</v>
      </c>
      <c r="BC8" s="54">
        <v>9.7879999999999995E-2</v>
      </c>
      <c r="BD8" s="27">
        <v>5.25</v>
      </c>
    </row>
    <row r="9" spans="2:57" x14ac:dyDescent="0.25">
      <c r="B9" s="17">
        <v>2</v>
      </c>
      <c r="C9" s="17">
        <v>2018</v>
      </c>
      <c r="D9" s="22">
        <v>55.805110122670726</v>
      </c>
      <c r="E9" s="22">
        <f>E8+((D9/1000)/(1+$G$1)^($B9-0.5))</f>
        <v>0.10371504671110354</v>
      </c>
      <c r="F9" s="22">
        <v>37.010342225664324</v>
      </c>
      <c r="G9" s="22">
        <f t="shared" ref="E9:Q47" si="1">G8+((F9/1000)/(1+$G$1)^($B9-0.5))</f>
        <v>6.8863531025749505E-2</v>
      </c>
      <c r="H9" s="22">
        <v>51.852205556128638</v>
      </c>
      <c r="I9" s="22">
        <f t="shared" si="1"/>
        <v>9.6296999328988594E-2</v>
      </c>
      <c r="J9" s="22">
        <v>44.856782064979612</v>
      </c>
      <c r="K9" s="22">
        <f t="shared" si="1"/>
        <v>8.3156497213912134E-2</v>
      </c>
      <c r="L9" s="22">
        <v>50.034330838759594</v>
      </c>
      <c r="M9" s="22">
        <f t="shared" si="1"/>
        <v>9.2911187374497717E-2</v>
      </c>
      <c r="N9" s="22">
        <v>51.64523382310378</v>
      </c>
      <c r="O9" s="22">
        <f t="shared" si="1"/>
        <v>9.5953900223627417E-2</v>
      </c>
      <c r="P9" s="22">
        <v>48.954511026936515</v>
      </c>
      <c r="Q9" s="22">
        <f t="shared" si="1"/>
        <v>9.0881935347323167E-2</v>
      </c>
      <c r="R9" s="22">
        <v>45.770376511340068</v>
      </c>
      <c r="S9" s="22">
        <f t="shared" ref="S9:S47" si="2">S8+((R9/1000)/(1+$G$1)^($B9-0.5))</f>
        <v>8.4859932190228915E-2</v>
      </c>
      <c r="T9" s="22">
        <v>55.805110122670726</v>
      </c>
      <c r="U9" s="22">
        <f t="shared" ref="U9:U47" si="3">U8+((T9/1000)/(1+$G$1)^($B9-0.5))</f>
        <v>0.10371504671110354</v>
      </c>
      <c r="V9" s="22">
        <v>48.346550120732914</v>
      </c>
      <c r="W9" s="22">
        <f t="shared" ref="W9:W47" si="4">W8+((V9/1000)/(1+$G$1)^($B9-0.5))</f>
        <v>8.9430459558202835E-2</v>
      </c>
      <c r="X9" s="22">
        <v>49.175129240268085</v>
      </c>
      <c r="Y9" s="22">
        <f t="shared" ref="Y9:Y47" si="5">Y8+((X9/1000)/(1+$G$1)^($B9-0.5))</f>
        <v>9.1159515880124803E-2</v>
      </c>
      <c r="Z9" s="22">
        <v>40.725350618891738</v>
      </c>
      <c r="AA9" s="22">
        <f t="shared" ref="AA9:AA47" si="6">AA8+((Z9/1000)/(1+$G$1)^($B9-0.5))</f>
        <v>7.5297076174118766E-2</v>
      </c>
      <c r="AB9" s="22">
        <v>45.13395804081312</v>
      </c>
      <c r="AC9" s="22">
        <f t="shared" ref="AC9:AC47" si="7">AC8+((AB9/1000)/(1+$G$1)^($B9-0.5))</f>
        <v>8.3688416135518917E-2</v>
      </c>
      <c r="AD9" s="22">
        <v>56.502689155892789</v>
      </c>
      <c r="AE9" s="22">
        <f t="shared" ref="AE9:AE47" si="8">AE8+((AD9/1000)/(1+$G$1)^($B9-0.5))</f>
        <v>0.10484635394760793</v>
      </c>
      <c r="AF9" s="22">
        <v>49.037940805306967</v>
      </c>
      <c r="AG9" s="22">
        <f t="shared" ref="AG9:AG47" si="9">AG8+((AF9/1000)/(1+$G$1)^($B9-0.5))</f>
        <v>9.0733753406578965E-2</v>
      </c>
      <c r="AH9" s="22">
        <v>48.803234763719345</v>
      </c>
      <c r="AI9" s="22">
        <f t="shared" ref="AI9:AI47" si="10">AI8+((AH9/1000)/(1+$G$1)^($B9-0.5))</f>
        <v>9.0369679726007957E-2</v>
      </c>
      <c r="AJ9" s="22">
        <v>47.771604973263059</v>
      </c>
      <c r="AK9" s="22">
        <f t="shared" ref="AK9:AK47" si="11">AK8+((AJ9/1000)/(1+$G$1)^($B9-0.5))</f>
        <v>8.8432573937704401E-2</v>
      </c>
      <c r="AL9" s="22">
        <v>46.511068707760067</v>
      </c>
      <c r="AM9" s="22">
        <f t="shared" ref="AM9:AM47" si="12">AM8+((AL9/1000)/(1+$G$1)^($B9-0.5))</f>
        <v>8.6081437862355129E-2</v>
      </c>
      <c r="AN9" s="22">
        <v>48.138359766328342</v>
      </c>
      <c r="AO9" s="22">
        <f t="shared" ref="AO9:AO47" si="13">AO8+((AN9/1000)/(1+$G$1)^($B9-0.5))</f>
        <v>8.9039877092502273E-2</v>
      </c>
      <c r="AP9" s="22">
        <v>54.463114560378536</v>
      </c>
      <c r="AQ9" s="22">
        <f t="shared" ref="AQ9:AQ47" si="14">AQ8+((AP9/1000)/(1+$G$1)^($B9-0.5))</f>
        <v>0.1004975175422966</v>
      </c>
      <c r="AR9" s="22">
        <v>44.535413346984839</v>
      </c>
      <c r="AS9" s="22">
        <f t="shared" ref="AS9:AS47" si="15">AS8+((AR9/1000)/(1+$G$1)^($B9-0.5))</f>
        <v>8.257051760195408E-2</v>
      </c>
      <c r="AT9" s="22">
        <v>47.192121749259485</v>
      </c>
      <c r="AU9" s="22">
        <f t="shared" ref="AU9:AU47" si="16">AU8+((AT9/1000)/(1+$G$1)^($B9-0.5))</f>
        <v>8.7360732824046605E-2</v>
      </c>
      <c r="AV9" s="22">
        <v>45.144233022973538</v>
      </c>
      <c r="AW9" s="22">
        <f t="shared" ref="AW9:AW47" si="17">AW8+((AV9/1000)/(1+$G$1)^($B9-0.5))</f>
        <v>8.3698616835705592E-2</v>
      </c>
      <c r="AZ9" s="46" t="s">
        <v>109</v>
      </c>
      <c r="BA9" s="54">
        <v>6.5799999999999997E-2</v>
      </c>
      <c r="BB9" s="55">
        <v>6</v>
      </c>
      <c r="BC9" s="54">
        <v>5.7430000000000002E-2</v>
      </c>
      <c r="BD9" s="27">
        <v>4.75</v>
      </c>
    </row>
    <row r="10" spans="2:57" x14ac:dyDescent="0.25">
      <c r="B10" s="17">
        <v>3</v>
      </c>
      <c r="C10" s="17">
        <v>2019</v>
      </c>
      <c r="D10" s="22">
        <v>58.308499043719742</v>
      </c>
      <c r="E10" s="22">
        <f t="shared" si="1"/>
        <v>0.15606021768958023</v>
      </c>
      <c r="F10" s="22">
        <v>38.818444995580805</v>
      </c>
      <c r="G10" s="22">
        <f t="shared" si="1"/>
        <v>0.1037119351818693</v>
      </c>
      <c r="H10" s="22">
        <v>54.385635160133404</v>
      </c>
      <c r="I10" s="22">
        <f t="shared" si="1"/>
        <v>0.14512050564314849</v>
      </c>
      <c r="J10" s="22">
        <v>47.132458894027174</v>
      </c>
      <c r="K10" s="22">
        <f t="shared" si="1"/>
        <v>0.12546862426067423</v>
      </c>
      <c r="L10" s="22">
        <v>52.349612484732951</v>
      </c>
      <c r="M10" s="22">
        <f t="shared" si="1"/>
        <v>0.13990689916799978</v>
      </c>
      <c r="N10" s="22">
        <v>54.083871299079938</v>
      </c>
      <c r="O10" s="22">
        <f t="shared" si="1"/>
        <v>0.14450650467680604</v>
      </c>
      <c r="P10" s="22">
        <v>51.347014468194295</v>
      </c>
      <c r="Q10" s="22">
        <f t="shared" si="1"/>
        <v>0.13697758685014536</v>
      </c>
      <c r="R10" s="22">
        <v>48.066849281891223</v>
      </c>
      <c r="S10" s="22">
        <f t="shared" si="2"/>
        <v>0.12801088763105953</v>
      </c>
      <c r="T10" s="22">
        <v>58.308499043719742</v>
      </c>
      <c r="U10" s="22">
        <f t="shared" si="3"/>
        <v>0.15606021768958023</v>
      </c>
      <c r="V10" s="22">
        <v>50.98380517595384</v>
      </c>
      <c r="W10" s="22">
        <f t="shared" si="4"/>
        <v>0.13520004791731347</v>
      </c>
      <c r="X10" s="22">
        <v>51.527008372000076</v>
      </c>
      <c r="Y10" s="22">
        <f t="shared" si="5"/>
        <v>0.13741675294636088</v>
      </c>
      <c r="Z10" s="22">
        <v>43.029788616873098</v>
      </c>
      <c r="AA10" s="22">
        <f t="shared" si="6"/>
        <v>0.11392612132633714</v>
      </c>
      <c r="AB10" s="22">
        <v>47.592493181539368</v>
      </c>
      <c r="AC10" s="22">
        <f t="shared" si="7"/>
        <v>0.12641352883327045</v>
      </c>
      <c r="AD10" s="22">
        <v>59.119119314145379</v>
      </c>
      <c r="AE10" s="22">
        <f t="shared" si="8"/>
        <v>0.15791924142282093</v>
      </c>
      <c r="AF10" s="22">
        <v>51.545953366868382</v>
      </c>
      <c r="AG10" s="22">
        <f t="shared" si="9"/>
        <v>0.1370079979247617</v>
      </c>
      <c r="AH10" s="22">
        <v>51.375323185131656</v>
      </c>
      <c r="AI10" s="22">
        <f t="shared" si="10"/>
        <v>0.13649074475606152</v>
      </c>
      <c r="AJ10" s="22">
        <v>50.311888839895168</v>
      </c>
      <c r="AK10" s="22">
        <f t="shared" si="11"/>
        <v>0.13359896420269413</v>
      </c>
      <c r="AL10" s="22">
        <v>48.996461725065437</v>
      </c>
      <c r="AM10" s="22">
        <f t="shared" si="12"/>
        <v>0.13006693240262626</v>
      </c>
      <c r="AN10" s="22">
        <v>50.778666626184155</v>
      </c>
      <c r="AO10" s="22">
        <f t="shared" si="13"/>
        <v>0.13462530683600663</v>
      </c>
      <c r="AP10" s="22">
        <v>57.896130263846025</v>
      </c>
      <c r="AQ10" s="22">
        <f t="shared" si="14"/>
        <v>0.15247249352960243</v>
      </c>
      <c r="AR10" s="22">
        <v>46.812559403898334</v>
      </c>
      <c r="AS10" s="22">
        <f t="shared" si="15"/>
        <v>0.12459546192610543</v>
      </c>
      <c r="AT10" s="22">
        <v>49.580946987377516</v>
      </c>
      <c r="AU10" s="22">
        <f t="shared" si="16"/>
        <v>0.13187093613734213</v>
      </c>
      <c r="AV10" s="22">
        <v>47.41158469015086</v>
      </c>
      <c r="AW10" s="22">
        <f t="shared" si="17"/>
        <v>0.12626132291918141</v>
      </c>
      <c r="AZ10" s="46" t="s">
        <v>110</v>
      </c>
      <c r="BA10" s="54">
        <v>7.3450000000000001E-2</v>
      </c>
      <c r="BB10" s="55">
        <v>6</v>
      </c>
      <c r="BC10" s="54">
        <v>6.6669999999999993E-2</v>
      </c>
      <c r="BD10" s="27">
        <v>4.75</v>
      </c>
    </row>
    <row r="11" spans="2:57" x14ac:dyDescent="0.25">
      <c r="B11" s="17">
        <v>4</v>
      </c>
      <c r="C11" s="17">
        <v>2020</v>
      </c>
      <c r="D11" s="22">
        <v>69.197999027819591</v>
      </c>
      <c r="E11" s="22">
        <f t="shared" si="1"/>
        <v>0.21555737293003796</v>
      </c>
      <c r="F11" s="22">
        <v>40.910646506143472</v>
      </c>
      <c r="G11" s="22">
        <f t="shared" si="1"/>
        <v>0.13888733216386792</v>
      </c>
      <c r="H11" s="22">
        <v>63.31496504209823</v>
      </c>
      <c r="I11" s="22">
        <f t="shared" si="1"/>
        <v>0.19955936741774122</v>
      </c>
      <c r="J11" s="22">
        <v>53.053950106294486</v>
      </c>
      <c r="K11" s="22">
        <f t="shared" si="1"/>
        <v>0.17108495926950412</v>
      </c>
      <c r="L11" s="22">
        <v>60.002500147700687</v>
      </c>
      <c r="M11" s="22">
        <f t="shared" si="1"/>
        <v>0.19149766936741122</v>
      </c>
      <c r="N11" s="22">
        <v>62.162016629422517</v>
      </c>
      <c r="O11" s="22">
        <f t="shared" si="1"/>
        <v>0.19795404948187734</v>
      </c>
      <c r="P11" s="22">
        <v>58.624242739235143</v>
      </c>
      <c r="Q11" s="22">
        <f t="shared" si="1"/>
        <v>0.18738331707520989</v>
      </c>
      <c r="R11" s="22">
        <v>54.391230513806228</v>
      </c>
      <c r="S11" s="22">
        <f t="shared" si="2"/>
        <v>0.17477703016501397</v>
      </c>
      <c r="T11" s="22">
        <v>69.197999027819591</v>
      </c>
      <c r="U11" s="22">
        <f t="shared" si="3"/>
        <v>0.21555737293003796</v>
      </c>
      <c r="V11" s="22">
        <v>57.006601500605768</v>
      </c>
      <c r="W11" s="22">
        <f t="shared" si="4"/>
        <v>0.18421491347504265</v>
      </c>
      <c r="X11" s="22">
        <v>58.236592313600518</v>
      </c>
      <c r="Y11" s="22">
        <f t="shared" si="5"/>
        <v>0.18748917732621245</v>
      </c>
      <c r="Z11" s="22">
        <v>44.778853142537876</v>
      </c>
      <c r="AA11" s="22">
        <f t="shared" si="6"/>
        <v>0.15242744238101308</v>
      </c>
      <c r="AB11" s="22">
        <v>54.808436047114348</v>
      </c>
      <c r="AC11" s="22">
        <f t="shared" si="7"/>
        <v>0.17353838899968754</v>
      </c>
      <c r="AD11" s="22">
        <v>69.911402525801307</v>
      </c>
      <c r="AE11" s="22">
        <f t="shared" si="8"/>
        <v>0.21802978836917813</v>
      </c>
      <c r="AF11" s="22">
        <v>58.401682610277</v>
      </c>
      <c r="AG11" s="22">
        <f t="shared" si="9"/>
        <v>0.18722236864913264</v>
      </c>
      <c r="AH11" s="22">
        <v>57.801605079411694</v>
      </c>
      <c r="AI11" s="22">
        <f t="shared" si="10"/>
        <v>0.18618916261312699</v>
      </c>
      <c r="AJ11" s="22">
        <v>56.45187538632279</v>
      </c>
      <c r="AK11" s="22">
        <f t="shared" si="11"/>
        <v>0.18213687051013977</v>
      </c>
      <c r="AL11" s="22">
        <v>54.815688565462267</v>
      </c>
      <c r="AM11" s="22">
        <f t="shared" si="12"/>
        <v>0.17719802835932763</v>
      </c>
      <c r="AN11" s="22">
        <v>56.778511863485633</v>
      </c>
      <c r="AO11" s="22">
        <f t="shared" si="13"/>
        <v>0.18344405856473595</v>
      </c>
      <c r="AP11" s="22">
        <v>64.820837463167067</v>
      </c>
      <c r="AQ11" s="22">
        <f t="shared" si="14"/>
        <v>0.20820611998622937</v>
      </c>
      <c r="AR11" s="22">
        <v>52.362284526946489</v>
      </c>
      <c r="AS11" s="22">
        <f t="shared" si="15"/>
        <v>0.16961709571630029</v>
      </c>
      <c r="AT11" s="22">
        <v>55.635264754018216</v>
      </c>
      <c r="AU11" s="22">
        <f t="shared" si="16"/>
        <v>0.17970671217738365</v>
      </c>
      <c r="AV11" s="22">
        <v>53.510049938017382</v>
      </c>
      <c r="AW11" s="22">
        <f t="shared" si="17"/>
        <v>0.17226981728051299</v>
      </c>
      <c r="AZ11" s="46" t="s">
        <v>111</v>
      </c>
      <c r="BA11" s="54">
        <v>6.275E-2</v>
      </c>
      <c r="BB11" s="55">
        <v>6</v>
      </c>
      <c r="BC11" s="54">
        <v>5.4649999999999997E-2</v>
      </c>
      <c r="BD11" s="27">
        <v>4.75</v>
      </c>
    </row>
    <row r="12" spans="2:57" x14ac:dyDescent="0.25">
      <c r="B12" s="17">
        <v>5</v>
      </c>
      <c r="C12" s="17">
        <v>2021</v>
      </c>
      <c r="D12" s="22">
        <v>96.286663594698425</v>
      </c>
      <c r="E12" s="22">
        <f t="shared" si="1"/>
        <v>0.29484888638470774</v>
      </c>
      <c r="F12" s="22">
        <v>41.965153831631511</v>
      </c>
      <c r="G12" s="22">
        <f t="shared" si="1"/>
        <v>0.17344539488452188</v>
      </c>
      <c r="H12" s="22">
        <v>83.884499979126531</v>
      </c>
      <c r="I12" s="22">
        <f t="shared" si="1"/>
        <v>0.26863777049473164</v>
      </c>
      <c r="J12" s="22">
        <v>65.443042289752228</v>
      </c>
      <c r="K12" s="22">
        <f t="shared" si="1"/>
        <v>0.22497692804801442</v>
      </c>
      <c r="L12" s="22">
        <v>77.854471265227289</v>
      </c>
      <c r="M12" s="22">
        <f t="shared" si="1"/>
        <v>0.25561037849416995</v>
      </c>
      <c r="N12" s="22">
        <v>80.991490103268475</v>
      </c>
      <c r="O12" s="22">
        <f t="shared" si="1"/>
        <v>0.2646500755719397</v>
      </c>
      <c r="P12" s="22">
        <v>75.169270238638489</v>
      </c>
      <c r="Q12" s="22">
        <f t="shared" si="1"/>
        <v>0.24928477860672033</v>
      </c>
      <c r="R12" s="22">
        <v>68.003364630077982</v>
      </c>
      <c r="S12" s="22">
        <f t="shared" si="2"/>
        <v>0.23077740965916371</v>
      </c>
      <c r="T12" s="22">
        <v>96.286663594698425</v>
      </c>
      <c r="U12" s="22">
        <f t="shared" si="3"/>
        <v>0.29484888638470774</v>
      </c>
      <c r="V12" s="22">
        <v>72.759505942665527</v>
      </c>
      <c r="W12" s="22">
        <f t="shared" si="4"/>
        <v>0.24413194797415519</v>
      </c>
      <c r="X12" s="22">
        <v>74.614026402891398</v>
      </c>
      <c r="Y12" s="22">
        <f t="shared" si="5"/>
        <v>0.24893339875375498</v>
      </c>
      <c r="Z12" s="22">
        <v>47.155638365571804</v>
      </c>
      <c r="AA12" s="22">
        <f t="shared" si="6"/>
        <v>0.19125983925028367</v>
      </c>
      <c r="AB12" s="22">
        <v>69.717503892443574</v>
      </c>
      <c r="AC12" s="22">
        <f t="shared" si="7"/>
        <v>0.23095035231355665</v>
      </c>
      <c r="AD12" s="22">
        <v>98.043096502220322</v>
      </c>
      <c r="AE12" s="22">
        <f t="shared" si="8"/>
        <v>0.29876771421700371</v>
      </c>
      <c r="AF12" s="22">
        <v>75.908527286795305</v>
      </c>
      <c r="AG12" s="22">
        <f t="shared" si="9"/>
        <v>0.24973260410625259</v>
      </c>
      <c r="AH12" s="22">
        <v>74.039319257484266</v>
      </c>
      <c r="AI12" s="22">
        <f t="shared" si="10"/>
        <v>0.24716011601318483</v>
      </c>
      <c r="AJ12" s="22">
        <v>71.807308532383928</v>
      </c>
      <c r="AK12" s="22">
        <f t="shared" si="11"/>
        <v>0.24126977592065232</v>
      </c>
      <c r="AL12" s="22">
        <v>68.876781601458205</v>
      </c>
      <c r="AM12" s="22">
        <f t="shared" si="12"/>
        <v>0.23391766170393008</v>
      </c>
      <c r="AN12" s="22">
        <v>72.508087087018239</v>
      </c>
      <c r="AO12" s="22">
        <f t="shared" si="13"/>
        <v>0.2431540510828403</v>
      </c>
      <c r="AP12" s="22">
        <v>86.82173448247093</v>
      </c>
      <c r="AQ12" s="22">
        <f t="shared" si="14"/>
        <v>0.27970331877642257</v>
      </c>
      <c r="AR12" s="22">
        <v>63.987859483461065</v>
      </c>
      <c r="AS12" s="22">
        <f t="shared" si="15"/>
        <v>0.22231072982668121</v>
      </c>
      <c r="AT12" s="22">
        <v>70.115499519581661</v>
      </c>
      <c r="AU12" s="22">
        <f t="shared" si="16"/>
        <v>0.23744642260020812</v>
      </c>
      <c r="AV12" s="22">
        <v>66.54617904090135</v>
      </c>
      <c r="AW12" s="22">
        <f t="shared" si="17"/>
        <v>0.22707021282635079</v>
      </c>
      <c r="AZ12" s="46" t="s">
        <v>112</v>
      </c>
      <c r="BA12" s="54">
        <v>7.0400000000000004E-2</v>
      </c>
      <c r="BB12" s="55">
        <v>6</v>
      </c>
      <c r="BC12" s="54">
        <v>6.3890000000000002E-2</v>
      </c>
      <c r="BD12" s="27">
        <v>4.75</v>
      </c>
    </row>
    <row r="13" spans="2:57" x14ac:dyDescent="0.25">
      <c r="B13" s="17">
        <v>6</v>
      </c>
      <c r="C13" s="17">
        <v>2022</v>
      </c>
      <c r="D13" s="22">
        <v>96.96724971581132</v>
      </c>
      <c r="E13" s="22">
        <f t="shared" si="1"/>
        <v>0.3713281242062193</v>
      </c>
      <c r="F13" s="22">
        <v>43.881045065534991</v>
      </c>
      <c r="G13" s="22">
        <f t="shared" si="1"/>
        <v>0.20805490367495522</v>
      </c>
      <c r="H13" s="22">
        <v>85.084290478168185</v>
      </c>
      <c r="I13" s="22">
        <f t="shared" si="1"/>
        <v>0.33574477523525431</v>
      </c>
      <c r="J13" s="22">
        <v>66.873270004308253</v>
      </c>
      <c r="K13" s="22">
        <f t="shared" si="1"/>
        <v>0.27772068158903801</v>
      </c>
      <c r="L13" s="22">
        <v>79.136203894209302</v>
      </c>
      <c r="M13" s="22">
        <f t="shared" si="1"/>
        <v>0.31802605570121345</v>
      </c>
      <c r="N13" s="22">
        <v>82.211834382099994</v>
      </c>
      <c r="O13" s="22">
        <f t="shared" si="1"/>
        <v>0.32949153959075589</v>
      </c>
      <c r="P13" s="22">
        <v>76.426740091100854</v>
      </c>
      <c r="Q13" s="22">
        <f t="shared" si="1"/>
        <v>0.30956346907675714</v>
      </c>
      <c r="R13" s="22">
        <v>69.377204827870528</v>
      </c>
      <c r="S13" s="22">
        <f t="shared" si="2"/>
        <v>0.28549604675542917</v>
      </c>
      <c r="T13" s="22">
        <v>96.96724971581132</v>
      </c>
      <c r="U13" s="22">
        <f t="shared" si="3"/>
        <v>0.3713281242062193</v>
      </c>
      <c r="V13" s="22">
        <v>74.033178904988262</v>
      </c>
      <c r="W13" s="22">
        <f t="shared" si="4"/>
        <v>0.3025228079062573</v>
      </c>
      <c r="X13" s="22">
        <v>75.887119101174932</v>
      </c>
      <c r="Y13" s="22">
        <f t="shared" si="5"/>
        <v>0.30878648364930167</v>
      </c>
      <c r="Z13" s="22">
        <v>48.886812937148044</v>
      </c>
      <c r="AA13" s="22">
        <f t="shared" si="6"/>
        <v>0.22981745745553886</v>
      </c>
      <c r="AB13" s="22">
        <v>71.112975371271418</v>
      </c>
      <c r="AC13" s="22">
        <f t="shared" si="7"/>
        <v>0.28703801254476086</v>
      </c>
      <c r="AD13" s="22">
        <v>98.889873548077333</v>
      </c>
      <c r="AE13" s="22">
        <f t="shared" si="8"/>
        <v>0.37676334861303007</v>
      </c>
      <c r="AF13" s="22">
        <v>77.121655377606245</v>
      </c>
      <c r="AG13" s="22">
        <f t="shared" si="9"/>
        <v>0.31055938263301175</v>
      </c>
      <c r="AH13" s="22">
        <v>75.319904705834105</v>
      </c>
      <c r="AI13" s="22">
        <f t="shared" si="10"/>
        <v>0.30656583208302807</v>
      </c>
      <c r="AJ13" s="22">
        <v>73.107526499628946</v>
      </c>
      <c r="AK13" s="22">
        <f t="shared" si="11"/>
        <v>0.29893056265116313</v>
      </c>
      <c r="AL13" s="22">
        <v>70.237147574441238</v>
      </c>
      <c r="AM13" s="22">
        <f t="shared" si="12"/>
        <v>0.2893145460024274</v>
      </c>
      <c r="AN13" s="22">
        <v>73.786711943055337</v>
      </c>
      <c r="AO13" s="22">
        <f t="shared" si="13"/>
        <v>0.30135051955337105</v>
      </c>
      <c r="AP13" s="22">
        <v>87.908114947196097</v>
      </c>
      <c r="AQ13" s="22">
        <f t="shared" si="14"/>
        <v>0.34903750788863702</v>
      </c>
      <c r="AR13" s="22">
        <v>65.443529749112315</v>
      </c>
      <c r="AS13" s="22">
        <f t="shared" si="15"/>
        <v>0.27392683000720852</v>
      </c>
      <c r="AT13" s="22">
        <v>71.465147044484425</v>
      </c>
      <c r="AU13" s="22">
        <f t="shared" si="16"/>
        <v>0.2938118448719837</v>
      </c>
      <c r="AV13" s="22">
        <v>67.951121987733998</v>
      </c>
      <c r="AW13" s="22">
        <f t="shared" si="17"/>
        <v>0.28066408120943087</v>
      </c>
      <c r="AZ13" s="46" t="s">
        <v>113</v>
      </c>
      <c r="BA13" s="54">
        <v>4.2970000000000001E-2</v>
      </c>
      <c r="BB13" s="55">
        <v>6</v>
      </c>
      <c r="BC13" s="54">
        <v>4.7169999999999997E-2</v>
      </c>
      <c r="BD13" s="27">
        <v>4.5</v>
      </c>
    </row>
    <row r="14" spans="2:57" x14ac:dyDescent="0.25">
      <c r="B14" s="17">
        <v>7</v>
      </c>
      <c r="C14" s="17">
        <v>2023</v>
      </c>
      <c r="D14" s="22">
        <v>97.069992711292684</v>
      </c>
      <c r="E14" s="22">
        <f t="shared" si="1"/>
        <v>0.44465469489828635</v>
      </c>
      <c r="F14" s="22">
        <v>44.267414441479893</v>
      </c>
      <c r="G14" s="22">
        <f t="shared" si="1"/>
        <v>0.24149446211864906</v>
      </c>
      <c r="H14" s="22">
        <v>85.178110345888072</v>
      </c>
      <c r="I14" s="22">
        <f t="shared" si="1"/>
        <v>0.40008823046009268</v>
      </c>
      <c r="J14" s="22">
        <v>67.019246334450415</v>
      </c>
      <c r="K14" s="22">
        <f t="shared" si="1"/>
        <v>0.32834694998372416</v>
      </c>
      <c r="L14" s="22">
        <v>79.11603632498398</v>
      </c>
      <c r="M14" s="22">
        <f t="shared" si="1"/>
        <v>0.37779022656825406</v>
      </c>
      <c r="N14" s="22">
        <v>82.250677085673388</v>
      </c>
      <c r="O14" s="22">
        <f t="shared" si="1"/>
        <v>0.39162361480097041</v>
      </c>
      <c r="P14" s="22">
        <v>76.526187870870132</v>
      </c>
      <c r="Q14" s="22">
        <f t="shared" si="1"/>
        <v>0.36737127113766077</v>
      </c>
      <c r="R14" s="22">
        <v>69.514851605232778</v>
      </c>
      <c r="S14" s="22">
        <f t="shared" si="2"/>
        <v>0.33800749275440117</v>
      </c>
      <c r="T14" s="22">
        <v>97.069992711292684</v>
      </c>
      <c r="U14" s="22">
        <f t="shared" si="3"/>
        <v>0.44465469489828635</v>
      </c>
      <c r="V14" s="22">
        <v>74.047662242851217</v>
      </c>
      <c r="W14" s="22">
        <f t="shared" si="4"/>
        <v>0.35845833430710633</v>
      </c>
      <c r="X14" s="22">
        <v>75.954915510863884</v>
      </c>
      <c r="Y14" s="22">
        <f t="shared" si="5"/>
        <v>0.36616274716857777</v>
      </c>
      <c r="Z14" s="22">
        <v>48.973727989985029</v>
      </c>
      <c r="AA14" s="22">
        <f t="shared" si="6"/>
        <v>0.26681216021803256</v>
      </c>
      <c r="AB14" s="22">
        <v>71.414957224988896</v>
      </c>
      <c r="AC14" s="22">
        <f t="shared" si="7"/>
        <v>0.34098479633616302</v>
      </c>
      <c r="AD14" s="22">
        <v>98.877291151563625</v>
      </c>
      <c r="AE14" s="22">
        <f t="shared" si="8"/>
        <v>0.45145515065147562</v>
      </c>
      <c r="AF14" s="22">
        <v>77.107680534121812</v>
      </c>
      <c r="AG14" s="22">
        <f t="shared" si="9"/>
        <v>0.36880644364189591</v>
      </c>
      <c r="AH14" s="22">
        <v>75.374487956183714</v>
      </c>
      <c r="AI14" s="22">
        <f t="shared" si="10"/>
        <v>0.36350364123622153</v>
      </c>
      <c r="AJ14" s="22">
        <v>73.153337419439652</v>
      </c>
      <c r="AK14" s="22">
        <f t="shared" si="11"/>
        <v>0.35419051701832921</v>
      </c>
      <c r="AL14" s="22">
        <v>70.279881354290779</v>
      </c>
      <c r="AM14" s="22">
        <f t="shared" si="12"/>
        <v>0.34240389467151378</v>
      </c>
      <c r="AN14" s="22">
        <v>73.814633417911864</v>
      </c>
      <c r="AO14" s="22">
        <f t="shared" si="13"/>
        <v>0.35711001622424959</v>
      </c>
      <c r="AP14" s="22">
        <v>87.867448049953794</v>
      </c>
      <c r="AQ14" s="22">
        <f t="shared" si="14"/>
        <v>0.41541248599468683</v>
      </c>
      <c r="AR14" s="22">
        <v>65.561252336778153</v>
      </c>
      <c r="AS14" s="22">
        <f t="shared" si="15"/>
        <v>0.32345173126512261</v>
      </c>
      <c r="AT14" s="22">
        <v>71.545032037615371</v>
      </c>
      <c r="AU14" s="22">
        <f t="shared" si="16"/>
        <v>0.34785688704042811</v>
      </c>
      <c r="AV14" s="22">
        <v>68.075015955940884</v>
      </c>
      <c r="AW14" s="22">
        <f t="shared" si="17"/>
        <v>0.33208787686895375</v>
      </c>
      <c r="AZ14" s="46" t="s">
        <v>114</v>
      </c>
      <c r="BA14" s="54">
        <v>5.083E-2</v>
      </c>
      <c r="BB14" s="55">
        <v>6</v>
      </c>
      <c r="BC14" s="54">
        <v>5.5149999999999998E-2</v>
      </c>
      <c r="BD14" s="27">
        <v>4.5</v>
      </c>
    </row>
    <row r="15" spans="2:57" x14ac:dyDescent="0.25">
      <c r="B15" s="17">
        <v>8</v>
      </c>
      <c r="C15" s="17">
        <v>2024</v>
      </c>
      <c r="D15" s="22">
        <v>98.387393038753103</v>
      </c>
      <c r="E15" s="22">
        <f t="shared" si="1"/>
        <v>0.51583727656461009</v>
      </c>
      <c r="F15" s="22">
        <v>46.89222248280992</v>
      </c>
      <c r="G15" s="22">
        <f t="shared" si="1"/>
        <v>0.27542065279516481</v>
      </c>
      <c r="H15" s="22">
        <v>87.276459329166855</v>
      </c>
      <c r="I15" s="22">
        <f t="shared" si="1"/>
        <v>0.4632321303223339</v>
      </c>
      <c r="J15" s="22">
        <v>69.324719588344507</v>
      </c>
      <c r="K15" s="22">
        <f t="shared" si="1"/>
        <v>0.37850289335391413</v>
      </c>
      <c r="L15" s="22">
        <v>81.133520474128019</v>
      </c>
      <c r="M15" s="22">
        <f t="shared" si="1"/>
        <v>0.43648975369924709</v>
      </c>
      <c r="N15" s="22">
        <v>84.353092988886772</v>
      </c>
      <c r="O15" s="22">
        <f t="shared" si="1"/>
        <v>0.45265247983171036</v>
      </c>
      <c r="P15" s="22">
        <v>78.663831640611519</v>
      </c>
      <c r="Q15" s="22">
        <f t="shared" si="1"/>
        <v>0.4242839958984258</v>
      </c>
      <c r="R15" s="22">
        <v>71.759641679078626</v>
      </c>
      <c r="S15" s="22">
        <f t="shared" si="2"/>
        <v>0.38992508500278172</v>
      </c>
      <c r="T15" s="22">
        <v>98.387393038753103</v>
      </c>
      <c r="U15" s="22">
        <f t="shared" si="3"/>
        <v>0.51583727656461009</v>
      </c>
      <c r="V15" s="22">
        <v>76.889682527919661</v>
      </c>
      <c r="W15" s="22">
        <f t="shared" si="4"/>
        <v>0.41408747475689489</v>
      </c>
      <c r="X15" s="22">
        <v>78.290794598246208</v>
      </c>
      <c r="Y15" s="22">
        <f t="shared" si="5"/>
        <v>0.42280558227262355</v>
      </c>
      <c r="Z15" s="22">
        <v>52.526765351020302</v>
      </c>
      <c r="AA15" s="22">
        <f t="shared" si="6"/>
        <v>0.30481490273194489</v>
      </c>
      <c r="AB15" s="22">
        <v>73.629879028995774</v>
      </c>
      <c r="AC15" s="22">
        <f t="shared" si="7"/>
        <v>0.39425549205424776</v>
      </c>
      <c r="AD15" s="22">
        <v>100.79474132876055</v>
      </c>
      <c r="AE15" s="22">
        <f t="shared" si="8"/>
        <v>0.52437943174655888</v>
      </c>
      <c r="AF15" s="22">
        <v>79.669797260651819</v>
      </c>
      <c r="AG15" s="22">
        <f t="shared" si="9"/>
        <v>0.42644697740024085</v>
      </c>
      <c r="AH15" s="22">
        <v>78.00259184945287</v>
      </c>
      <c r="AI15" s="22">
        <f t="shared" si="10"/>
        <v>0.41993796369379077</v>
      </c>
      <c r="AJ15" s="22">
        <v>75.795579378335262</v>
      </c>
      <c r="AK15" s="22">
        <f t="shared" si="11"/>
        <v>0.40902808159247689</v>
      </c>
      <c r="AL15" s="22">
        <v>72.96016234393224</v>
      </c>
      <c r="AM15" s="22">
        <f t="shared" si="12"/>
        <v>0.39519005511373184</v>
      </c>
      <c r="AN15" s="22">
        <v>76.641162056370334</v>
      </c>
      <c r="AO15" s="22">
        <f t="shared" si="13"/>
        <v>0.41255935387394926</v>
      </c>
      <c r="AP15" s="22">
        <v>91.739540569829458</v>
      </c>
      <c r="AQ15" s="22">
        <f t="shared" si="14"/>
        <v>0.48178539350805843</v>
      </c>
      <c r="AR15" s="22">
        <v>67.88975949632362</v>
      </c>
      <c r="AS15" s="22">
        <f t="shared" si="15"/>
        <v>0.37256949117721483</v>
      </c>
      <c r="AT15" s="22">
        <v>74.10276969263883</v>
      </c>
      <c r="AU15" s="22">
        <f t="shared" si="16"/>
        <v>0.40146971580263929</v>
      </c>
      <c r="AV15" s="22">
        <v>70.294711737095525</v>
      </c>
      <c r="AW15" s="22">
        <f t="shared" si="17"/>
        <v>0.38294560268516264</v>
      </c>
      <c r="AZ15" s="46" t="s">
        <v>115</v>
      </c>
      <c r="BA15" s="54">
        <v>0</v>
      </c>
      <c r="BB15" s="55">
        <v>0</v>
      </c>
      <c r="BC15" s="54">
        <v>4.2540000000000001E-2</v>
      </c>
      <c r="BD15" s="27">
        <v>4.5</v>
      </c>
    </row>
    <row r="16" spans="2:57" x14ac:dyDescent="0.25">
      <c r="B16" s="17">
        <v>9</v>
      </c>
      <c r="C16" s="17">
        <v>2025</v>
      </c>
      <c r="D16" s="22">
        <v>99.546402502797761</v>
      </c>
      <c r="E16" s="22">
        <f t="shared" si="1"/>
        <v>0.58481641342940704</v>
      </c>
      <c r="F16" s="22">
        <v>47.102786687607214</v>
      </c>
      <c r="G16" s="22">
        <f t="shared" si="1"/>
        <v>0.30805979884111534</v>
      </c>
      <c r="H16" s="22">
        <v>88.176823291606908</v>
      </c>
      <c r="I16" s="22">
        <f t="shared" si="1"/>
        <v>0.52433289347611867</v>
      </c>
      <c r="J16" s="22">
        <v>70.02653195741658</v>
      </c>
      <c r="K16" s="22">
        <f t="shared" si="1"/>
        <v>0.4270266934171254</v>
      </c>
      <c r="L16" s="22">
        <v>81.707549895262758</v>
      </c>
      <c r="M16" s="22">
        <f t="shared" si="1"/>
        <v>0.49310773411249359</v>
      </c>
      <c r="N16" s="22">
        <v>85.014849000689779</v>
      </c>
      <c r="O16" s="22">
        <f t="shared" si="1"/>
        <v>0.5115622019042263</v>
      </c>
      <c r="P16" s="22">
        <v>79.389178562261691</v>
      </c>
      <c r="Q16" s="22">
        <f t="shared" si="1"/>
        <v>0.47929549682610767</v>
      </c>
      <c r="R16" s="22">
        <v>72.477350040055839</v>
      </c>
      <c r="S16" s="22">
        <f t="shared" si="2"/>
        <v>0.44014714147408712</v>
      </c>
      <c r="T16" s="22">
        <v>99.546402502797761</v>
      </c>
      <c r="U16" s="22">
        <f t="shared" si="3"/>
        <v>0.58481641342940704</v>
      </c>
      <c r="V16" s="22">
        <v>76.90015366991102</v>
      </c>
      <c r="W16" s="22">
        <f t="shared" si="4"/>
        <v>0.46737424445981435</v>
      </c>
      <c r="X16" s="22">
        <v>78.538014184679554</v>
      </c>
      <c r="Y16" s="22">
        <f t="shared" si="5"/>
        <v>0.47722728203602904</v>
      </c>
      <c r="Z16" s="22">
        <v>52.336037641556374</v>
      </c>
      <c r="AA16" s="22">
        <f t="shared" si="6"/>
        <v>0.34108034892259576</v>
      </c>
      <c r="AB16" s="22">
        <v>74.861976659762178</v>
      </c>
      <c r="AC16" s="22">
        <f t="shared" si="7"/>
        <v>0.44612993858522948</v>
      </c>
      <c r="AD16" s="22">
        <v>101.21957919643289</v>
      </c>
      <c r="AE16" s="22">
        <f t="shared" si="8"/>
        <v>0.59451797047066468</v>
      </c>
      <c r="AF16" s="22">
        <v>79.787640492326574</v>
      </c>
      <c r="AG16" s="22">
        <f t="shared" si="9"/>
        <v>0.48173458634708077</v>
      </c>
      <c r="AH16" s="22">
        <v>78.211642100694945</v>
      </c>
      <c r="AI16" s="22">
        <f t="shared" si="10"/>
        <v>0.47413350897964601</v>
      </c>
      <c r="AJ16" s="22">
        <v>75.998525738810272</v>
      </c>
      <c r="AK16" s="22">
        <f t="shared" si="11"/>
        <v>0.46169008219378294</v>
      </c>
      <c r="AL16" s="22">
        <v>73.194623193873426</v>
      </c>
      <c r="AM16" s="22">
        <f t="shared" si="12"/>
        <v>0.44590913490082446</v>
      </c>
      <c r="AN16" s="22">
        <v>76.669482998859962</v>
      </c>
      <c r="AO16" s="22">
        <f t="shared" si="13"/>
        <v>0.46568628391025013</v>
      </c>
      <c r="AP16" s="22">
        <v>91.06688200368329</v>
      </c>
      <c r="AQ16" s="22">
        <f t="shared" si="14"/>
        <v>0.54488877805684544</v>
      </c>
      <c r="AR16" s="22">
        <v>68.538687455733168</v>
      </c>
      <c r="AS16" s="22">
        <f t="shared" si="15"/>
        <v>0.42006231245129039</v>
      </c>
      <c r="AT16" s="22">
        <v>74.380966067343593</v>
      </c>
      <c r="AU16" s="22">
        <f t="shared" si="16"/>
        <v>0.45301085349820708</v>
      </c>
      <c r="AV16" s="22">
        <v>70.997333349329296</v>
      </c>
      <c r="AW16" s="22">
        <f t="shared" si="17"/>
        <v>0.43214210452762108</v>
      </c>
      <c r="AZ16" s="46" t="s">
        <v>116</v>
      </c>
      <c r="BA16" s="54">
        <v>7.0029999999999995E-2</v>
      </c>
      <c r="BB16" s="55">
        <v>0</v>
      </c>
      <c r="BC16" s="54"/>
      <c r="BD16" s="27"/>
    </row>
    <row r="17" spans="1:56" x14ac:dyDescent="0.25">
      <c r="A17" s="14"/>
      <c r="B17" s="17">
        <v>10</v>
      </c>
      <c r="C17" s="17">
        <v>2026</v>
      </c>
      <c r="D17" s="22">
        <v>103.21816914124031</v>
      </c>
      <c r="E17" s="22">
        <f t="shared" si="1"/>
        <v>0.65331888508214842</v>
      </c>
      <c r="F17" s="22">
        <v>51.689031967571147</v>
      </c>
      <c r="G17" s="22">
        <f t="shared" si="1"/>
        <v>0.34236409310030758</v>
      </c>
      <c r="H17" s="22">
        <v>92.209033738486312</v>
      </c>
      <c r="I17" s="22">
        <f t="shared" si="1"/>
        <v>0.58552896750407379</v>
      </c>
      <c r="J17" s="22">
        <v>74.149116343441676</v>
      </c>
      <c r="K17" s="22">
        <f t="shared" si="1"/>
        <v>0.47623699992277513</v>
      </c>
      <c r="L17" s="22">
        <v>85.656243381431267</v>
      </c>
      <c r="M17" s="22">
        <f t="shared" si="1"/>
        <v>0.54995493875616142</v>
      </c>
      <c r="N17" s="22">
        <v>89.043630590222762</v>
      </c>
      <c r="O17" s="22">
        <f t="shared" si="1"/>
        <v>0.57065750296519813</v>
      </c>
      <c r="P17" s="22">
        <v>83.409043557216791</v>
      </c>
      <c r="Q17" s="22">
        <f t="shared" si="1"/>
        <v>0.5346513095613834</v>
      </c>
      <c r="R17" s="22">
        <v>76.553999247797421</v>
      </c>
      <c r="S17" s="22">
        <f t="shared" si="2"/>
        <v>0.49095348891278584</v>
      </c>
      <c r="T17" s="22">
        <v>103.21816914124031</v>
      </c>
      <c r="U17" s="22">
        <f t="shared" si="3"/>
        <v>0.65331888508214842</v>
      </c>
      <c r="V17" s="22">
        <v>80.418622546448489</v>
      </c>
      <c r="W17" s="22">
        <f t="shared" si="4"/>
        <v>0.52074541406273989</v>
      </c>
      <c r="X17" s="22">
        <v>82.348663638656987</v>
      </c>
      <c r="Y17" s="22">
        <f t="shared" si="5"/>
        <v>0.53187935582769996</v>
      </c>
      <c r="Z17" s="22">
        <v>56.589815393965736</v>
      </c>
      <c r="AA17" s="22">
        <f t="shared" si="6"/>
        <v>0.37863713041863711</v>
      </c>
      <c r="AB17" s="22">
        <v>79.009520380574472</v>
      </c>
      <c r="AC17" s="22">
        <f t="shared" si="7"/>
        <v>0.49856593386781306</v>
      </c>
      <c r="AD17" s="22">
        <v>104.78848300617157</v>
      </c>
      <c r="AE17" s="22">
        <f t="shared" si="8"/>
        <v>0.66406260729561684</v>
      </c>
      <c r="AF17" s="22">
        <v>83.303542592324163</v>
      </c>
      <c r="AG17" s="22">
        <f t="shared" si="9"/>
        <v>0.53702038159496035</v>
      </c>
      <c r="AH17" s="22">
        <v>81.850827508371012</v>
      </c>
      <c r="AI17" s="22">
        <f t="shared" si="10"/>
        <v>0.5284551854615569</v>
      </c>
      <c r="AJ17" s="22">
        <v>79.636555507189101</v>
      </c>
      <c r="AK17" s="22">
        <f t="shared" si="11"/>
        <v>0.51454221987012883</v>
      </c>
      <c r="AL17" s="22">
        <v>76.938200052492945</v>
      </c>
      <c r="AM17" s="22">
        <f t="shared" si="12"/>
        <v>0.49697046365678138</v>
      </c>
      <c r="AN17" s="22">
        <v>80.139093240830263</v>
      </c>
      <c r="AO17" s="22">
        <f t="shared" si="13"/>
        <v>0.51887193919439312</v>
      </c>
      <c r="AP17" s="22">
        <v>93.59959896704747</v>
      </c>
      <c r="AQ17" s="22">
        <f t="shared" si="14"/>
        <v>0.60700772405533943</v>
      </c>
      <c r="AR17" s="22">
        <v>72.658664573419657</v>
      </c>
      <c r="AS17" s="22">
        <f t="shared" si="15"/>
        <v>0.46828345560541818</v>
      </c>
      <c r="AT17" s="22">
        <v>78.226053026661901</v>
      </c>
      <c r="AU17" s="22">
        <f t="shared" si="16"/>
        <v>0.50492688751187098</v>
      </c>
      <c r="AV17" s="22">
        <v>75.073245113107774</v>
      </c>
      <c r="AW17" s="22">
        <f t="shared" si="17"/>
        <v>0.48196572461337234</v>
      </c>
      <c r="AZ17" s="46" t="s">
        <v>117</v>
      </c>
      <c r="BA17" s="54">
        <v>7.0029999999999995E-2</v>
      </c>
      <c r="BB17" s="55">
        <v>0</v>
      </c>
      <c r="BC17" s="54">
        <v>8.3280000000000007E-2</v>
      </c>
      <c r="BD17" s="27">
        <v>0</v>
      </c>
    </row>
    <row r="18" spans="1:56" x14ac:dyDescent="0.25">
      <c r="A18" s="14"/>
      <c r="B18" s="17">
        <v>11</v>
      </c>
      <c r="C18" s="17">
        <v>2027</v>
      </c>
      <c r="D18" s="22">
        <v>143.54523345539175</v>
      </c>
      <c r="E18" s="22">
        <f t="shared" si="1"/>
        <v>0.74456129982944497</v>
      </c>
      <c r="F18" s="22">
        <v>53.215474977732264</v>
      </c>
      <c r="G18" s="22">
        <f t="shared" si="1"/>
        <v>0.37618972647044335</v>
      </c>
      <c r="H18" s="22">
        <v>122.91218329415184</v>
      </c>
      <c r="I18" s="22">
        <f t="shared" si="1"/>
        <v>0.66365628762234063</v>
      </c>
      <c r="J18" s="22">
        <v>92.489399260561925</v>
      </c>
      <c r="K18" s="22">
        <f t="shared" si="1"/>
        <v>0.53502652517498761</v>
      </c>
      <c r="L18" s="22">
        <v>112.25813724946042</v>
      </c>
      <c r="M18" s="22">
        <f t="shared" si="1"/>
        <v>0.6213101713272049</v>
      </c>
      <c r="N18" s="22">
        <v>117.1691534634374</v>
      </c>
      <c r="O18" s="22">
        <f t="shared" si="1"/>
        <v>0.6451343507054812</v>
      </c>
      <c r="P18" s="22">
        <v>108.03652568635715</v>
      </c>
      <c r="Q18" s="22">
        <f t="shared" si="1"/>
        <v>0.60332313688189754</v>
      </c>
      <c r="R18" s="22">
        <v>96.731342810883902</v>
      </c>
      <c r="S18" s="22">
        <f t="shared" si="2"/>
        <v>0.55243934314392873</v>
      </c>
      <c r="T18" s="22">
        <v>143.54523345539175</v>
      </c>
      <c r="U18" s="22">
        <f t="shared" si="3"/>
        <v>0.74456129982944497</v>
      </c>
      <c r="V18" s="22">
        <v>103.98795161141852</v>
      </c>
      <c r="W18" s="22">
        <f t="shared" si="4"/>
        <v>0.58684382486506992</v>
      </c>
      <c r="X18" s="22">
        <v>106.80945494838913</v>
      </c>
      <c r="Y18" s="22">
        <f t="shared" si="5"/>
        <v>0.59977121369536046</v>
      </c>
      <c r="Z18" s="22">
        <v>60.018299674234321</v>
      </c>
      <c r="AA18" s="22">
        <f t="shared" si="6"/>
        <v>0.41678687917365809</v>
      </c>
      <c r="AB18" s="22">
        <v>101.06638130609672</v>
      </c>
      <c r="AC18" s="22">
        <f t="shared" si="7"/>
        <v>0.5628072915093052</v>
      </c>
      <c r="AD18" s="22">
        <v>146.95368263746306</v>
      </c>
      <c r="AE18" s="22">
        <f t="shared" si="8"/>
        <v>0.75747155259519594</v>
      </c>
      <c r="AF18" s="22">
        <v>109.47172011743797</v>
      </c>
      <c r="AG18" s="22">
        <f t="shared" si="9"/>
        <v>0.606604469130401</v>
      </c>
      <c r="AH18" s="22">
        <v>106.11304189673012</v>
      </c>
      <c r="AI18" s="22">
        <f t="shared" si="10"/>
        <v>0.59590437862370738</v>
      </c>
      <c r="AJ18" s="22">
        <v>102.55457965910426</v>
      </c>
      <c r="AK18" s="22">
        <f t="shared" si="11"/>
        <v>0.5797295288893346</v>
      </c>
      <c r="AL18" s="22">
        <v>97.895473120431944</v>
      </c>
      <c r="AM18" s="22">
        <f t="shared" si="12"/>
        <v>0.55919628018389766</v>
      </c>
      <c r="AN18" s="22">
        <v>103.65801203603732</v>
      </c>
      <c r="AO18" s="22">
        <f t="shared" si="13"/>
        <v>0.58476062876214219</v>
      </c>
      <c r="AP18" s="22">
        <v>126.88676936366328</v>
      </c>
      <c r="AQ18" s="22">
        <f t="shared" si="14"/>
        <v>0.68766143130519908</v>
      </c>
      <c r="AR18" s="22">
        <v>89.839900933601214</v>
      </c>
      <c r="AS18" s="22">
        <f t="shared" si="15"/>
        <v>0.52538886624510373</v>
      </c>
      <c r="AT18" s="22">
        <v>99.774066229058661</v>
      </c>
      <c r="AU18" s="22">
        <f t="shared" si="16"/>
        <v>0.56834680409673655</v>
      </c>
      <c r="AV18" s="22">
        <v>94.365687949746857</v>
      </c>
      <c r="AW18" s="22">
        <f t="shared" si="17"/>
        <v>0.54194788515303571</v>
      </c>
      <c r="AZ18" s="46" t="s">
        <v>118</v>
      </c>
      <c r="BA18" s="54">
        <v>6.6979999999999998E-2</v>
      </c>
      <c r="BB18" s="55">
        <v>0</v>
      </c>
      <c r="BC18" s="54">
        <v>8.0500000000000002E-2</v>
      </c>
      <c r="BD18" s="27">
        <v>0</v>
      </c>
    </row>
    <row r="19" spans="1:56" x14ac:dyDescent="0.25">
      <c r="A19" s="14"/>
      <c r="B19" s="17">
        <v>12</v>
      </c>
      <c r="C19" s="17">
        <v>2028</v>
      </c>
      <c r="D19" s="22">
        <v>143.21511704250403</v>
      </c>
      <c r="E19" s="22">
        <f t="shared" si="1"/>
        <v>0.83174890744227659</v>
      </c>
      <c r="F19" s="22">
        <v>55.093404384894932</v>
      </c>
      <c r="G19" s="22">
        <f t="shared" si="1"/>
        <v>0.40972991568203115</v>
      </c>
      <c r="H19" s="22">
        <v>123.32803477425892</v>
      </c>
      <c r="I19" s="22">
        <f t="shared" si="1"/>
        <v>0.73873688334163545</v>
      </c>
      <c r="J19" s="22">
        <v>93.540987426869677</v>
      </c>
      <c r="K19" s="22">
        <f t="shared" si="1"/>
        <v>0.59197313162205889</v>
      </c>
      <c r="L19" s="22">
        <v>112.87396993020269</v>
      </c>
      <c r="M19" s="22">
        <f t="shared" si="1"/>
        <v>0.69002646052352168</v>
      </c>
      <c r="N19" s="22">
        <v>117.63661882880594</v>
      </c>
      <c r="O19" s="22">
        <f t="shared" si="1"/>
        <v>0.71675008216700153</v>
      </c>
      <c r="P19" s="22">
        <v>108.69156188624574</v>
      </c>
      <c r="Q19" s="22">
        <f t="shared" si="1"/>
        <v>0.66949322733227445</v>
      </c>
      <c r="R19" s="22">
        <v>97.678738654782933</v>
      </c>
      <c r="S19" s="22">
        <f t="shared" si="2"/>
        <v>0.61190496181477072</v>
      </c>
      <c r="T19" s="22">
        <v>143.21511704250403</v>
      </c>
      <c r="U19" s="22">
        <f t="shared" si="3"/>
        <v>0.83174890744227659</v>
      </c>
      <c r="V19" s="22">
        <v>104.65730809306322</v>
      </c>
      <c r="W19" s="22">
        <f t="shared" si="4"/>
        <v>0.65055791106118788</v>
      </c>
      <c r="X19" s="22">
        <v>107.51552362856209</v>
      </c>
      <c r="Y19" s="22">
        <f t="shared" si="5"/>
        <v>0.66522534647125409</v>
      </c>
      <c r="Z19" s="22">
        <v>61.752849394822746</v>
      </c>
      <c r="AA19" s="22">
        <f t="shared" si="6"/>
        <v>0.45438125687061715</v>
      </c>
      <c r="AB19" s="22">
        <v>102.02735868410561</v>
      </c>
      <c r="AC19" s="22">
        <f t="shared" si="7"/>
        <v>0.62492029674522154</v>
      </c>
      <c r="AD19" s="22">
        <v>146.61496389801079</v>
      </c>
      <c r="AE19" s="22">
        <f t="shared" si="8"/>
        <v>0.84672894529568465</v>
      </c>
      <c r="AF19" s="22">
        <v>110.05523204724315</v>
      </c>
      <c r="AG19" s="22">
        <f t="shared" si="9"/>
        <v>0.67360474525786029</v>
      </c>
      <c r="AH19" s="22">
        <v>106.78633471108142</v>
      </c>
      <c r="AI19" s="22">
        <f t="shared" si="10"/>
        <v>0.66091459012560538</v>
      </c>
      <c r="AJ19" s="22">
        <v>103.29746429132916</v>
      </c>
      <c r="AK19" s="22">
        <f t="shared" si="11"/>
        <v>0.64261575884898314</v>
      </c>
      <c r="AL19" s="22">
        <v>98.745350194990209</v>
      </c>
      <c r="AM19" s="22">
        <f t="shared" si="12"/>
        <v>0.61931123888506134</v>
      </c>
      <c r="AN19" s="22">
        <v>104.35534479327035</v>
      </c>
      <c r="AO19" s="22">
        <f t="shared" si="13"/>
        <v>0.64829088340304797</v>
      </c>
      <c r="AP19" s="22">
        <v>127.0332689648051</v>
      </c>
      <c r="AQ19" s="22">
        <f t="shared" si="14"/>
        <v>0.7649977281780469</v>
      </c>
      <c r="AR19" s="22">
        <v>90.93603857985147</v>
      </c>
      <c r="AS19" s="22">
        <f t="shared" si="15"/>
        <v>0.58074961176760576</v>
      </c>
      <c r="AT19" s="22">
        <v>100.62299075368193</v>
      </c>
      <c r="AU19" s="22">
        <f t="shared" si="16"/>
        <v>0.62960484735244882</v>
      </c>
      <c r="AV19" s="22">
        <v>95.362101515157519</v>
      </c>
      <c r="AW19" s="22">
        <f t="shared" si="17"/>
        <v>0.60000316353241923</v>
      </c>
      <c r="AZ19" s="46" t="s">
        <v>119</v>
      </c>
      <c r="BA19" s="54">
        <v>0</v>
      </c>
      <c r="BB19" s="55">
        <v>0</v>
      </c>
      <c r="BC19" s="54">
        <v>0</v>
      </c>
      <c r="BD19" s="27">
        <v>0</v>
      </c>
    </row>
    <row r="20" spans="1:56" x14ac:dyDescent="0.25">
      <c r="A20" s="14"/>
      <c r="B20" s="17">
        <v>13</v>
      </c>
      <c r="C20" s="17">
        <v>2029</v>
      </c>
      <c r="D20" s="22">
        <v>142.65024391782686</v>
      </c>
      <c r="E20" s="22">
        <f t="shared" si="1"/>
        <v>0.91492458005906008</v>
      </c>
      <c r="F20" s="22">
        <v>57.5479715588122</v>
      </c>
      <c r="G20" s="22">
        <f t="shared" si="1"/>
        <v>0.44328465145165963</v>
      </c>
      <c r="H20" s="22">
        <v>123.50700233605458</v>
      </c>
      <c r="I20" s="22">
        <f t="shared" si="1"/>
        <v>0.81075062625609962</v>
      </c>
      <c r="J20" s="22">
        <v>94.345674959612708</v>
      </c>
      <c r="K20" s="22">
        <f t="shared" si="1"/>
        <v>0.646983657771391</v>
      </c>
      <c r="L20" s="22">
        <v>113.0908958409327</v>
      </c>
      <c r="M20" s="22">
        <f t="shared" si="1"/>
        <v>0.75596684078549103</v>
      </c>
      <c r="N20" s="22">
        <v>117.8932533255126</v>
      </c>
      <c r="O20" s="22">
        <f t="shared" si="1"/>
        <v>0.78549059303482016</v>
      </c>
      <c r="P20" s="22">
        <v>109.17533486054495</v>
      </c>
      <c r="Q20" s="22">
        <f t="shared" si="1"/>
        <v>0.73315054512430933</v>
      </c>
      <c r="R20" s="22">
        <v>98.368595723362773</v>
      </c>
      <c r="S20" s="22">
        <f t="shared" si="2"/>
        <v>0.66926114915064583</v>
      </c>
      <c r="T20" s="22">
        <v>142.65024391782686</v>
      </c>
      <c r="U20" s="22">
        <f t="shared" si="3"/>
        <v>0.91492458005906008</v>
      </c>
      <c r="V20" s="22">
        <v>105.55882849687848</v>
      </c>
      <c r="W20" s="22">
        <f t="shared" si="4"/>
        <v>0.7121065374058102</v>
      </c>
      <c r="X20" s="22">
        <v>108.15297605742228</v>
      </c>
      <c r="Y20" s="22">
        <f t="shared" si="5"/>
        <v>0.72828655325239999</v>
      </c>
      <c r="Z20" s="22">
        <v>64.085587847677644</v>
      </c>
      <c r="AA20" s="22">
        <f t="shared" si="6"/>
        <v>0.49174790783367539</v>
      </c>
      <c r="AB20" s="22">
        <v>102.6946425980906</v>
      </c>
      <c r="AC20" s="22">
        <f t="shared" si="7"/>
        <v>0.68479889027329699</v>
      </c>
      <c r="AD20" s="22">
        <v>146.38143000607019</v>
      </c>
      <c r="AE20" s="22">
        <f t="shared" si="8"/>
        <v>0.93208017614513961</v>
      </c>
      <c r="AF20" s="22">
        <v>110.66523680521652</v>
      </c>
      <c r="AG20" s="22">
        <f t="shared" si="9"/>
        <v>0.73813078639012653</v>
      </c>
      <c r="AH20" s="22">
        <v>107.55482305222604</v>
      </c>
      <c r="AI20" s="22">
        <f t="shared" si="10"/>
        <v>0.7236270293395286</v>
      </c>
      <c r="AJ20" s="22">
        <v>104.09275603214317</v>
      </c>
      <c r="AK20" s="22">
        <f t="shared" si="11"/>
        <v>0.70330955620761693</v>
      </c>
      <c r="AL20" s="22">
        <v>99.656591228686594</v>
      </c>
      <c r="AM20" s="22">
        <f t="shared" si="12"/>
        <v>0.67741842313156497</v>
      </c>
      <c r="AN20" s="22">
        <v>105.2216073353743</v>
      </c>
      <c r="AO20" s="22">
        <f t="shared" si="13"/>
        <v>0.70964288479871562</v>
      </c>
      <c r="AP20" s="22">
        <v>128.12593691353021</v>
      </c>
      <c r="AQ20" s="22">
        <f t="shared" si="14"/>
        <v>0.83970465253898485</v>
      </c>
      <c r="AR20" s="22">
        <v>91.778299298110795</v>
      </c>
      <c r="AS20" s="22">
        <f t="shared" si="15"/>
        <v>0.63426316748323575</v>
      </c>
      <c r="AT20" s="22">
        <v>101.54637171208029</v>
      </c>
      <c r="AU20" s="22">
        <f t="shared" si="16"/>
        <v>0.68881391378637369</v>
      </c>
      <c r="AV20" s="22">
        <v>96.056762139909267</v>
      </c>
      <c r="AW20" s="22">
        <f t="shared" si="17"/>
        <v>0.6560113804197294</v>
      </c>
      <c r="AZ20" s="47"/>
      <c r="BA20" s="33"/>
      <c r="BB20" s="33"/>
      <c r="BC20" s="33"/>
      <c r="BD20" s="53"/>
    </row>
    <row r="21" spans="1:56" x14ac:dyDescent="0.25">
      <c r="A21" s="14"/>
      <c r="B21" s="17">
        <v>14</v>
      </c>
      <c r="C21" s="17">
        <v>2030</v>
      </c>
      <c r="D21" s="22">
        <v>141.29623084870778</v>
      </c>
      <c r="E21" s="22">
        <f t="shared" si="1"/>
        <v>0.99383098995267105</v>
      </c>
      <c r="F21" s="22">
        <v>57.309344655723287</v>
      </c>
      <c r="G21" s="74">
        <f t="shared" si="1"/>
        <v>0.47528886425320782</v>
      </c>
      <c r="H21" s="22">
        <v>122.56078083923418</v>
      </c>
      <c r="I21" s="22">
        <f t="shared" si="1"/>
        <v>0.8791942864421709</v>
      </c>
      <c r="J21" s="22">
        <v>94.090006192548074</v>
      </c>
      <c r="K21" s="22">
        <f t="shared" si="1"/>
        <v>0.69952790860474212</v>
      </c>
      <c r="L21" s="22">
        <v>112.31291796120621</v>
      </c>
      <c r="M21" s="22">
        <f t="shared" si="1"/>
        <v>0.81868761605148943</v>
      </c>
      <c r="N21" s="22">
        <v>117.05627750805405</v>
      </c>
      <c r="O21" s="22">
        <f t="shared" si="1"/>
        <v>0.85086028165419114</v>
      </c>
      <c r="P21" s="22">
        <v>108.53259976823885</v>
      </c>
      <c r="Q21" s="22">
        <f t="shared" si="1"/>
        <v>0.79376021427607635</v>
      </c>
      <c r="R21" s="22">
        <v>98.021926549522092</v>
      </c>
      <c r="S21" s="22">
        <f t="shared" si="2"/>
        <v>0.72400116782219659</v>
      </c>
      <c r="T21" s="22">
        <v>141.29623084870778</v>
      </c>
      <c r="U21" s="22">
        <f t="shared" si="3"/>
        <v>0.99383098995267105</v>
      </c>
      <c r="V21" s="22">
        <v>105.3708154161705</v>
      </c>
      <c r="W21" s="22">
        <f t="shared" si="4"/>
        <v>0.77095051860835906</v>
      </c>
      <c r="X21" s="22">
        <v>107.51360440806596</v>
      </c>
      <c r="Y21" s="22">
        <f t="shared" si="5"/>
        <v>0.78832716783642287</v>
      </c>
      <c r="Z21" s="22">
        <v>64.449010252169472</v>
      </c>
      <c r="AA21" s="22">
        <f t="shared" si="6"/>
        <v>0.52773924312725751</v>
      </c>
      <c r="AB21" s="22">
        <v>102.36997512344318</v>
      </c>
      <c r="AC21" s="22">
        <f t="shared" si="7"/>
        <v>0.74196706220095632</v>
      </c>
      <c r="AD21" s="22">
        <v>144.80692185587182</v>
      </c>
      <c r="AE21" s="22">
        <f t="shared" si="8"/>
        <v>1.0129471197483702</v>
      </c>
      <c r="AF21" s="22">
        <v>110.28700378545622</v>
      </c>
      <c r="AG21" s="22">
        <f t="shared" si="9"/>
        <v>0.79972019662677629</v>
      </c>
      <c r="AH21" s="22">
        <v>107.21430812691315</v>
      </c>
      <c r="AI21" s="22">
        <f t="shared" si="10"/>
        <v>0.78350050291137852</v>
      </c>
      <c r="AJ21" s="22">
        <v>103.85817969898714</v>
      </c>
      <c r="AK21" s="22">
        <f t="shared" si="11"/>
        <v>0.76130881102784931</v>
      </c>
      <c r="AL21" s="22">
        <v>99.477703527819173</v>
      </c>
      <c r="AM21" s="22">
        <f t="shared" si="12"/>
        <v>0.73297141561192314</v>
      </c>
      <c r="AN21" s="22">
        <v>105.0838084369647</v>
      </c>
      <c r="AO21" s="22">
        <f t="shared" si="13"/>
        <v>0.76832658790886588</v>
      </c>
      <c r="AP21" s="22">
        <v>128.08984256765524</v>
      </c>
      <c r="AQ21" s="22">
        <f t="shared" si="14"/>
        <v>0.91123599884696693</v>
      </c>
      <c r="AR21" s="22">
        <v>91.584221415993028</v>
      </c>
      <c r="AS21" s="22">
        <f t="shared" si="15"/>
        <v>0.68540807114719404</v>
      </c>
      <c r="AT21" s="22">
        <v>101.16289048381766</v>
      </c>
      <c r="AU21" s="22">
        <f t="shared" si="16"/>
        <v>0.74530799331412634</v>
      </c>
      <c r="AV21" s="22">
        <v>95.766393641317904</v>
      </c>
      <c r="AW21" s="22">
        <f t="shared" si="17"/>
        <v>0.7094918042449474</v>
      </c>
      <c r="AZ21" s="47"/>
      <c r="BA21" s="33" t="s">
        <v>120</v>
      </c>
      <c r="BB21" s="33"/>
      <c r="BC21" s="33" t="s">
        <v>121</v>
      </c>
      <c r="BD21" s="53"/>
    </row>
    <row r="22" spans="1:56" x14ac:dyDescent="0.25">
      <c r="A22" s="14"/>
      <c r="B22" s="17">
        <v>15</v>
      </c>
      <c r="C22" s="17">
        <v>2031</v>
      </c>
      <c r="D22" s="22">
        <v>142.51157089496957</v>
      </c>
      <c r="E22" s="22">
        <f t="shared" si="1"/>
        <v>1.0700546395052812</v>
      </c>
      <c r="F22" s="22">
        <v>59.952083817076399</v>
      </c>
      <c r="G22" s="22">
        <f t="shared" si="1"/>
        <v>0.50735479825508223</v>
      </c>
      <c r="H22" s="22">
        <v>124.2528665170896</v>
      </c>
      <c r="I22" s="22">
        <f t="shared" si="1"/>
        <v>0.94565209680681828</v>
      </c>
      <c r="J22" s="22">
        <v>96.161094000709426</v>
      </c>
      <c r="K22" s="22">
        <f t="shared" si="1"/>
        <v>0.75096057111540704</v>
      </c>
      <c r="L22" s="22">
        <v>114.02301896079716</v>
      </c>
      <c r="M22" s="22">
        <f t="shared" si="1"/>
        <v>0.87967389655922335</v>
      </c>
      <c r="N22" s="22">
        <v>118.84752518795045</v>
      </c>
      <c r="O22" s="22">
        <f t="shared" si="1"/>
        <v>0.91442699454094878</v>
      </c>
      <c r="P22" s="22">
        <v>110.40913641889006</v>
      </c>
      <c r="Q22" s="22">
        <f t="shared" si="1"/>
        <v>0.85281357583085282</v>
      </c>
      <c r="R22" s="22">
        <v>100.01319354733381</v>
      </c>
      <c r="S22" s="22">
        <f t="shared" si="2"/>
        <v>0.77749416188376463</v>
      </c>
      <c r="T22" s="22">
        <v>142.51157089496957</v>
      </c>
      <c r="U22" s="22">
        <f t="shared" si="3"/>
        <v>1.0700546395052812</v>
      </c>
      <c r="V22" s="22">
        <v>106.63998646518013</v>
      </c>
      <c r="W22" s="22">
        <f t="shared" si="4"/>
        <v>0.8279879149795466</v>
      </c>
      <c r="X22" s="22">
        <v>109.04462181058928</v>
      </c>
      <c r="Y22" s="22">
        <f t="shared" si="5"/>
        <v>0.84665070596241132</v>
      </c>
      <c r="Z22" s="22">
        <v>66.807990839977407</v>
      </c>
      <c r="AA22" s="22">
        <f t="shared" si="6"/>
        <v>0.56347212326548479</v>
      </c>
      <c r="AB22" s="22">
        <v>104.39414413279101</v>
      </c>
      <c r="AC22" s="22">
        <f t="shared" si="7"/>
        <v>0.79780324874883335</v>
      </c>
      <c r="AD22" s="22">
        <v>145.35409311449561</v>
      </c>
      <c r="AE22" s="22">
        <f t="shared" si="8"/>
        <v>1.0906911189550188</v>
      </c>
      <c r="AF22" s="22">
        <v>111.44324157880244</v>
      </c>
      <c r="AG22" s="22">
        <f t="shared" si="9"/>
        <v>0.85932665901971417</v>
      </c>
      <c r="AH22" s="22">
        <v>108.641497344191</v>
      </c>
      <c r="AI22" s="22">
        <f t="shared" si="10"/>
        <v>0.84160842613774967</v>
      </c>
      <c r="AJ22" s="22">
        <v>105.32069630268332</v>
      </c>
      <c r="AK22" s="22">
        <f t="shared" si="11"/>
        <v>0.81764057268900703</v>
      </c>
      <c r="AL22" s="22">
        <v>101.03766401654109</v>
      </c>
      <c r="AM22" s="22">
        <f t="shared" si="12"/>
        <v>0.78701235730701635</v>
      </c>
      <c r="AN22" s="22">
        <v>106.35764405400259</v>
      </c>
      <c r="AO22" s="22">
        <f t="shared" si="13"/>
        <v>0.82521297079484457</v>
      </c>
      <c r="AP22" s="22">
        <v>128.28047936763303</v>
      </c>
      <c r="AQ22" s="22">
        <f t="shared" si="14"/>
        <v>0.97984801569832591</v>
      </c>
      <c r="AR22" s="22">
        <v>93.70726062037582</v>
      </c>
      <c r="AS22" s="22">
        <f t="shared" si="15"/>
        <v>0.73552827787291164</v>
      </c>
      <c r="AT22" s="22">
        <v>102.73724418430146</v>
      </c>
      <c r="AU22" s="22">
        <f t="shared" si="16"/>
        <v>0.80025797139328558</v>
      </c>
      <c r="AV22" s="22">
        <v>97.776323834577354</v>
      </c>
      <c r="AW22" s="22">
        <f t="shared" si="17"/>
        <v>0.761788387572922</v>
      </c>
      <c r="AZ22" s="47"/>
      <c r="BA22" s="33" t="s">
        <v>122</v>
      </c>
      <c r="BB22" s="33"/>
      <c r="BC22" s="33" t="s">
        <v>122</v>
      </c>
      <c r="BD22" s="53"/>
    </row>
    <row r="23" spans="1:56" x14ac:dyDescent="0.25">
      <c r="A23" s="14"/>
      <c r="B23" s="17">
        <v>16</v>
      </c>
      <c r="C23" s="17">
        <v>2032</v>
      </c>
      <c r="D23" s="22">
        <v>143.19020940686886</v>
      </c>
      <c r="E23" s="22">
        <f t="shared" si="1"/>
        <v>1.1434064503682706</v>
      </c>
      <c r="F23" s="22">
        <v>63.04514289013926</v>
      </c>
      <c r="G23" s="22">
        <f t="shared" si="1"/>
        <v>0.53965082894225991</v>
      </c>
      <c r="H23" s="22">
        <v>125.31784067642319</v>
      </c>
      <c r="I23" s="22">
        <f t="shared" si="1"/>
        <v>1.0098484590101566</v>
      </c>
      <c r="J23" s="22">
        <v>98.027522126658269</v>
      </c>
      <c r="K23" s="22">
        <f t="shared" si="1"/>
        <v>0.80117696713987718</v>
      </c>
      <c r="L23" s="22">
        <v>115.43173045485145</v>
      </c>
      <c r="M23" s="22">
        <f t="shared" si="1"/>
        <v>0.93880591749127507</v>
      </c>
      <c r="N23" s="22">
        <v>120.12341743113464</v>
      </c>
      <c r="O23" s="22">
        <f t="shared" si="1"/>
        <v>0.97596241817167806</v>
      </c>
      <c r="P23" s="22">
        <v>111.89976308936114</v>
      </c>
      <c r="Q23" s="22">
        <f t="shared" si="1"/>
        <v>0.91013628170399885</v>
      </c>
      <c r="R23" s="22">
        <v>101.75689745651447</v>
      </c>
      <c r="S23" s="22">
        <f t="shared" si="2"/>
        <v>0.82962099881732942</v>
      </c>
      <c r="T23" s="22">
        <v>143.19020940686886</v>
      </c>
      <c r="U23" s="22">
        <f t="shared" si="3"/>
        <v>1.1434064503682706</v>
      </c>
      <c r="V23" s="22">
        <v>107.62884718119309</v>
      </c>
      <c r="W23" s="22">
        <f t="shared" si="4"/>
        <v>0.88312276585055693</v>
      </c>
      <c r="X23" s="22">
        <v>110.37351385221884</v>
      </c>
      <c r="Y23" s="22">
        <f t="shared" si="5"/>
        <v>0.90319156267257072</v>
      </c>
      <c r="Z23" s="22">
        <v>69.253504116796705</v>
      </c>
      <c r="AA23" s="22">
        <f t="shared" si="6"/>
        <v>0.59894850085175044</v>
      </c>
      <c r="AB23" s="22">
        <v>105.9780619836761</v>
      </c>
      <c r="AC23" s="22">
        <f t="shared" si="7"/>
        <v>0.85209245462717786</v>
      </c>
      <c r="AD23" s="22">
        <v>145.59816063079367</v>
      </c>
      <c r="AE23" s="22">
        <f t="shared" si="8"/>
        <v>1.1652764469940518</v>
      </c>
      <c r="AF23" s="22">
        <v>112.399979351551</v>
      </c>
      <c r="AG23" s="22">
        <f t="shared" si="9"/>
        <v>0.91690560984708391</v>
      </c>
      <c r="AH23" s="22">
        <v>109.72276232805844</v>
      </c>
      <c r="AI23" s="22">
        <f t="shared" si="10"/>
        <v>0.8978159234449391</v>
      </c>
      <c r="AJ23" s="22">
        <v>106.48472236737375</v>
      </c>
      <c r="AK23" s="22">
        <f t="shared" si="11"/>
        <v>0.87218932464100218</v>
      </c>
      <c r="AL23" s="22">
        <v>102.38793848031719</v>
      </c>
      <c r="AM23" s="22">
        <f t="shared" si="12"/>
        <v>0.83946245657825425</v>
      </c>
      <c r="AN23" s="22">
        <v>107.3057879043221</v>
      </c>
      <c r="AO23" s="22">
        <f t="shared" si="13"/>
        <v>0.88018232862640255</v>
      </c>
      <c r="AP23" s="22">
        <v>127.5590675554496</v>
      </c>
      <c r="AQ23" s="22">
        <f t="shared" si="14"/>
        <v>1.0451924874743255</v>
      </c>
      <c r="AR23" s="22">
        <v>95.651625121305898</v>
      </c>
      <c r="AS23" s="22">
        <f t="shared" si="15"/>
        <v>0.78452757708267329</v>
      </c>
      <c r="AT23" s="22">
        <v>104.18265447598299</v>
      </c>
      <c r="AU23" s="22">
        <f t="shared" si="16"/>
        <v>0.85362744684821767</v>
      </c>
      <c r="AV23" s="22">
        <v>99.605178209507571</v>
      </c>
      <c r="AW23" s="22">
        <f t="shared" si="17"/>
        <v>0.81281296685988869</v>
      </c>
      <c r="AZ23" s="47" t="s">
        <v>123</v>
      </c>
      <c r="BA23" s="54">
        <v>0.97611000000000003</v>
      </c>
      <c r="BB23" s="55"/>
      <c r="BC23" s="54">
        <v>0.90112999999999999</v>
      </c>
      <c r="BD23" s="27"/>
    </row>
    <row r="24" spans="1:56" x14ac:dyDescent="0.25">
      <c r="A24" s="14"/>
      <c r="B24" s="17">
        <v>17</v>
      </c>
      <c r="C24" s="17">
        <v>2033</v>
      </c>
      <c r="D24" s="22">
        <v>143.38163591500174</v>
      </c>
      <c r="E24" s="22">
        <f t="shared" si="1"/>
        <v>1.2137539961996313</v>
      </c>
      <c r="F24" s="22">
        <v>64.359421578241751</v>
      </c>
      <c r="G24" s="22">
        <f t="shared" si="1"/>
        <v>0.57122758792023109</v>
      </c>
      <c r="H24" s="22">
        <v>125.82785080247254</v>
      </c>
      <c r="I24" s="22">
        <f t="shared" si="1"/>
        <v>1.0715835650765704</v>
      </c>
      <c r="J24" s="22">
        <v>98.793350607430369</v>
      </c>
      <c r="K24" s="22">
        <f t="shared" si="1"/>
        <v>0.84964809606331793</v>
      </c>
      <c r="L24" s="22">
        <v>116.05861785058056</v>
      </c>
      <c r="M24" s="22">
        <f t="shared" si="1"/>
        <v>0.99574793022718822</v>
      </c>
      <c r="N24" s="22">
        <v>120.66747128621239</v>
      </c>
      <c r="O24" s="22">
        <f t="shared" si="1"/>
        <v>1.0351656795411703</v>
      </c>
      <c r="P24" s="22">
        <v>112.53252077448141</v>
      </c>
      <c r="Q24" s="22">
        <f t="shared" si="1"/>
        <v>0.9653482801735539</v>
      </c>
      <c r="R24" s="22">
        <v>102.47130003533805</v>
      </c>
      <c r="S24" s="22">
        <f t="shared" si="2"/>
        <v>0.87989664555292946</v>
      </c>
      <c r="T24" s="22">
        <v>143.38163591500174</v>
      </c>
      <c r="U24" s="22">
        <f t="shared" si="3"/>
        <v>1.2137539961996313</v>
      </c>
      <c r="V24" s="22">
        <v>108.24603153861374</v>
      </c>
      <c r="W24" s="22">
        <f t="shared" si="4"/>
        <v>0.93623167771455396</v>
      </c>
      <c r="X24" s="22">
        <v>110.99672908094514</v>
      </c>
      <c r="Y24" s="22">
        <f t="shared" si="5"/>
        <v>0.95765005337344256</v>
      </c>
      <c r="Z24" s="22">
        <v>70.267122493405026</v>
      </c>
      <c r="AA24" s="22">
        <f t="shared" si="6"/>
        <v>0.63342376393894928</v>
      </c>
      <c r="AB24" s="22">
        <v>106.73458707397681</v>
      </c>
      <c r="AC24" s="22">
        <f t="shared" si="7"/>
        <v>0.90445980423971173</v>
      </c>
      <c r="AD24" s="22">
        <v>145.78526890885954</v>
      </c>
      <c r="AE24" s="22">
        <f t="shared" si="8"/>
        <v>1.236803290865347</v>
      </c>
      <c r="AF24" s="22">
        <v>112.91556697183849</v>
      </c>
      <c r="AG24" s="22">
        <f t="shared" si="9"/>
        <v>0.97230554284362458</v>
      </c>
      <c r="AH24" s="22">
        <v>110.37018136093691</v>
      </c>
      <c r="AI24" s="22">
        <f t="shared" si="10"/>
        <v>0.95196701010367168</v>
      </c>
      <c r="AJ24" s="22">
        <v>107.13982482470736</v>
      </c>
      <c r="AK24" s="22">
        <f t="shared" si="11"/>
        <v>0.9247554966554441</v>
      </c>
      <c r="AL24" s="22">
        <v>103.06721720466382</v>
      </c>
      <c r="AM24" s="22">
        <f t="shared" si="12"/>
        <v>0.89003047904323773</v>
      </c>
      <c r="AN24" s="22">
        <v>107.93068743003019</v>
      </c>
      <c r="AO24" s="22">
        <f t="shared" si="13"/>
        <v>0.93313652274018244</v>
      </c>
      <c r="AP24" s="22">
        <v>127.90863816228644</v>
      </c>
      <c r="AQ24" s="22">
        <f t="shared" si="14"/>
        <v>1.1079484933458341</v>
      </c>
      <c r="AR24" s="22">
        <v>96.476673185141607</v>
      </c>
      <c r="AS24" s="22">
        <f t="shared" si="15"/>
        <v>0.83186207110792143</v>
      </c>
      <c r="AT24" s="22">
        <v>104.89025153546343</v>
      </c>
      <c r="AU24" s="22">
        <f t="shared" si="16"/>
        <v>0.90508990736532446</v>
      </c>
      <c r="AV24" s="22">
        <v>100.36942708492617</v>
      </c>
      <c r="AW24" s="22">
        <f t="shared" si="17"/>
        <v>0.86205736853563708</v>
      </c>
      <c r="AZ24" s="47" t="s">
        <v>124</v>
      </c>
      <c r="BA24" s="54">
        <v>0.77286999999999995</v>
      </c>
      <c r="BB24" s="55"/>
      <c r="BC24" s="54">
        <v>0.62590999999999997</v>
      </c>
      <c r="BD24" s="27"/>
    </row>
    <row r="25" spans="1:56" x14ac:dyDescent="0.25">
      <c r="A25" s="14"/>
      <c r="B25" s="17">
        <v>18</v>
      </c>
      <c r="C25" s="17">
        <v>2034</v>
      </c>
      <c r="D25" s="22">
        <v>151.0054381922622</v>
      </c>
      <c r="E25" s="22">
        <f t="shared" si="1"/>
        <v>1.2847127389549469</v>
      </c>
      <c r="F25" s="22">
        <v>67.208568879380906</v>
      </c>
      <c r="G25" s="22">
        <f t="shared" si="1"/>
        <v>0.60280946740190178</v>
      </c>
      <c r="H25" s="22">
        <v>132.20173669571108</v>
      </c>
      <c r="I25" s="22">
        <f t="shared" si="1"/>
        <v>1.1337062881936881</v>
      </c>
      <c r="J25" s="22">
        <v>103.75561893065903</v>
      </c>
      <c r="K25" s="22">
        <f t="shared" si="1"/>
        <v>0.89840374593432004</v>
      </c>
      <c r="L25" s="22">
        <v>122.03930494175695</v>
      </c>
      <c r="M25" s="22">
        <f t="shared" si="1"/>
        <v>1.0530952400265474</v>
      </c>
      <c r="N25" s="22">
        <v>126.82588555495681</v>
      </c>
      <c r="O25" s="22">
        <f t="shared" si="1"/>
        <v>1.0947622443771408</v>
      </c>
      <c r="P25" s="22">
        <v>118.24189557923185</v>
      </c>
      <c r="Q25" s="22">
        <f t="shared" si="1"/>
        <v>1.0209111549398584</v>
      </c>
      <c r="R25" s="22">
        <v>107.66303077218114</v>
      </c>
      <c r="S25" s="22">
        <f t="shared" si="2"/>
        <v>0.93048842155965805</v>
      </c>
      <c r="T25" s="22">
        <v>151.0054381922622</v>
      </c>
      <c r="U25" s="22">
        <f t="shared" si="3"/>
        <v>1.2847127389549469</v>
      </c>
      <c r="V25" s="22">
        <v>113.85253360802017</v>
      </c>
      <c r="W25" s="22">
        <f t="shared" si="4"/>
        <v>0.98973195387047852</v>
      </c>
      <c r="X25" s="22">
        <v>116.8139959186647</v>
      </c>
      <c r="Y25" s="22">
        <f t="shared" si="5"/>
        <v>1.0125419459161427</v>
      </c>
      <c r="Z25" s="22">
        <v>73.415176514375986</v>
      </c>
      <c r="AA25" s="22">
        <f t="shared" si="6"/>
        <v>0.66792218126076086</v>
      </c>
      <c r="AB25" s="22">
        <v>112.02999615304071</v>
      </c>
      <c r="AC25" s="22">
        <f t="shared" si="7"/>
        <v>0.95710365450807877</v>
      </c>
      <c r="AD25" s="22">
        <v>153.51586190092527</v>
      </c>
      <c r="AE25" s="22">
        <f t="shared" si="8"/>
        <v>1.3089417031231811</v>
      </c>
      <c r="AF25" s="22">
        <v>118.90524523365379</v>
      </c>
      <c r="AG25" s="22">
        <f t="shared" si="9"/>
        <v>1.0281801312677181</v>
      </c>
      <c r="AH25" s="22">
        <v>116.0626454453752</v>
      </c>
      <c r="AI25" s="22">
        <f t="shared" si="10"/>
        <v>1.006505836653574</v>
      </c>
      <c r="AJ25" s="22">
        <v>112.67910523957674</v>
      </c>
      <c r="AK25" s="22">
        <f t="shared" si="11"/>
        <v>0.97770436881734724</v>
      </c>
      <c r="AL25" s="22">
        <v>108.34435591118073</v>
      </c>
      <c r="AM25" s="22">
        <f t="shared" si="12"/>
        <v>0.94094241554120273</v>
      </c>
      <c r="AN25" s="22">
        <v>113.56027376406394</v>
      </c>
      <c r="AO25" s="22">
        <f t="shared" si="13"/>
        <v>0.98649946350386375</v>
      </c>
      <c r="AP25" s="22">
        <v>134.72506963382182</v>
      </c>
      <c r="AQ25" s="22">
        <f t="shared" si="14"/>
        <v>1.1712569521224414</v>
      </c>
      <c r="AR25" s="22">
        <v>101.27333718881462</v>
      </c>
      <c r="AS25" s="22">
        <f t="shared" si="15"/>
        <v>0.87945127562652836</v>
      </c>
      <c r="AT25" s="22">
        <v>110.24920587360074</v>
      </c>
      <c r="AU25" s="22">
        <f t="shared" si="16"/>
        <v>0.95689694909982226</v>
      </c>
      <c r="AV25" s="22">
        <v>105.43663828492677</v>
      </c>
      <c r="AW25" s="22">
        <f t="shared" si="17"/>
        <v>0.91160294373220474</v>
      </c>
      <c r="AZ25" s="47" t="s">
        <v>125</v>
      </c>
      <c r="BA25" s="54">
        <v>0.78132999999999997</v>
      </c>
      <c r="BB25" s="48"/>
      <c r="BC25" s="54">
        <v>0.65647</v>
      </c>
      <c r="BD25" s="27"/>
    </row>
    <row r="26" spans="1:56" x14ac:dyDescent="0.25">
      <c r="A26" s="14"/>
      <c r="B26" s="17">
        <v>19</v>
      </c>
      <c r="C26" s="17">
        <v>2035</v>
      </c>
      <c r="D26" s="22">
        <v>152.06566401743169</v>
      </c>
      <c r="E26" s="22">
        <f t="shared" si="1"/>
        <v>1.3531515397491047</v>
      </c>
      <c r="F26" s="22">
        <v>68.950350555267633</v>
      </c>
      <c r="G26" s="22">
        <f t="shared" si="1"/>
        <v>0.63384132023225792</v>
      </c>
      <c r="H26" s="22">
        <v>133.43109164242597</v>
      </c>
      <c r="I26" s="22">
        <f t="shared" si="1"/>
        <v>1.1937583976535608</v>
      </c>
      <c r="J26" s="22">
        <v>105.18193812573908</v>
      </c>
      <c r="K26" s="22">
        <f t="shared" si="1"/>
        <v>0.94574201757535081</v>
      </c>
      <c r="L26" s="22">
        <v>123.16319762373465</v>
      </c>
      <c r="M26" s="22">
        <f t="shared" si="1"/>
        <v>1.108526172458316</v>
      </c>
      <c r="N26" s="22">
        <v>128.06834373845319</v>
      </c>
      <c r="O26" s="22">
        <f t="shared" si="1"/>
        <v>1.1524007909996643</v>
      </c>
      <c r="P26" s="22">
        <v>119.59831591766961</v>
      </c>
      <c r="Q26" s="22">
        <f t="shared" si="1"/>
        <v>1.0747376737091965</v>
      </c>
      <c r="R26" s="22">
        <v>109.06022573649769</v>
      </c>
      <c r="S26" s="22">
        <f t="shared" si="2"/>
        <v>0.97957215858848823</v>
      </c>
      <c r="T26" s="22">
        <v>152.06566401743169</v>
      </c>
      <c r="U26" s="22">
        <f t="shared" si="3"/>
        <v>1.3531515397491047</v>
      </c>
      <c r="V26" s="22">
        <v>115.66223794023115</v>
      </c>
      <c r="W26" s="22">
        <f t="shared" si="4"/>
        <v>1.0417869980709271</v>
      </c>
      <c r="X26" s="22">
        <v>118.34037202638909</v>
      </c>
      <c r="Y26" s="22">
        <f t="shared" si="5"/>
        <v>1.065802313398523</v>
      </c>
      <c r="Z26" s="22">
        <v>75.774668583348983</v>
      </c>
      <c r="AA26" s="22">
        <f t="shared" si="6"/>
        <v>0.70202539240923345</v>
      </c>
      <c r="AB26" s="22">
        <v>113.47627364942616</v>
      </c>
      <c r="AC26" s="22">
        <f t="shared" si="7"/>
        <v>1.0081748817791225</v>
      </c>
      <c r="AD26" s="22">
        <v>154.95631631760517</v>
      </c>
      <c r="AE26" s="22">
        <f t="shared" si="8"/>
        <v>1.378681473325621</v>
      </c>
      <c r="AF26" s="22">
        <v>120.48922817875737</v>
      </c>
      <c r="AG26" s="22">
        <f t="shared" si="9"/>
        <v>1.0824076147594717</v>
      </c>
      <c r="AH26" s="22">
        <v>117.77265110760477</v>
      </c>
      <c r="AI26" s="22">
        <f t="shared" si="10"/>
        <v>1.0595106951811983</v>
      </c>
      <c r="AJ26" s="22">
        <v>114.35190504097631</v>
      </c>
      <c r="AK26" s="22">
        <f t="shared" si="11"/>
        <v>1.029169683489795</v>
      </c>
      <c r="AL26" s="22">
        <v>110.01760056384396</v>
      </c>
      <c r="AM26" s="22">
        <f t="shared" si="12"/>
        <v>0.99045702949098324</v>
      </c>
      <c r="AN26" s="22">
        <v>115.34513452594817</v>
      </c>
      <c r="AO26" s="22">
        <f t="shared" si="13"/>
        <v>1.038411791874664</v>
      </c>
      <c r="AP26" s="22">
        <v>137.12428456918502</v>
      </c>
      <c r="AQ26" s="22">
        <f t="shared" si="14"/>
        <v>1.2329712231007741</v>
      </c>
      <c r="AR26" s="22">
        <v>102.71691726934662</v>
      </c>
      <c r="AS26" s="22">
        <f t="shared" si="15"/>
        <v>0.92568013790526715</v>
      </c>
      <c r="AT26" s="22">
        <v>111.99702612114439</v>
      </c>
      <c r="AU26" s="22">
        <f t="shared" si="16"/>
        <v>1.0073024249826912</v>
      </c>
      <c r="AV26" s="22">
        <v>106.81387287634213</v>
      </c>
      <c r="AW26" s="22">
        <f t="shared" si="17"/>
        <v>0.95967568530125813</v>
      </c>
      <c r="AZ26" s="47" t="s">
        <v>126</v>
      </c>
      <c r="BA26" s="54">
        <v>0.66585000000000005</v>
      </c>
      <c r="BB26" s="55"/>
      <c r="BC26" s="54" t="s">
        <v>127</v>
      </c>
      <c r="BD26" s="27"/>
    </row>
    <row r="27" spans="1:56" ht="15.75" thickBot="1" x14ac:dyDescent="0.3">
      <c r="A27" s="19" t="s">
        <v>33</v>
      </c>
      <c r="B27" s="17">
        <v>20</v>
      </c>
      <c r="C27" s="20">
        <v>2036</v>
      </c>
      <c r="D27" s="23">
        <v>154.17616616382927</v>
      </c>
      <c r="E27" s="23">
        <f t="shared" si="1"/>
        <v>1.4196094031408375</v>
      </c>
      <c r="F27" s="23">
        <v>70.913776516838126</v>
      </c>
      <c r="G27" s="23">
        <f t="shared" si="1"/>
        <v>0.66440880799388802</v>
      </c>
      <c r="H27" s="23">
        <v>135.44371902032418</v>
      </c>
      <c r="I27" s="23">
        <f t="shared" si="1"/>
        <v>1.2521416121275546</v>
      </c>
      <c r="J27" s="23">
        <v>107.15709581569189</v>
      </c>
      <c r="K27" s="23">
        <f t="shared" si="1"/>
        <v>0.99193224147550119</v>
      </c>
      <c r="L27" s="23">
        <v>125.1694891421407</v>
      </c>
      <c r="M27" s="23">
        <f t="shared" si="1"/>
        <v>1.162480665018353</v>
      </c>
      <c r="N27" s="23">
        <v>130.08987023551953</v>
      </c>
      <c r="O27" s="23">
        <f t="shared" si="1"/>
        <v>1.2084762210734254</v>
      </c>
      <c r="P27" s="23">
        <v>121.61325470096065</v>
      </c>
      <c r="Q27" s="23">
        <f t="shared" si="1"/>
        <v>1.1271592461781361</v>
      </c>
      <c r="R27" s="23">
        <v>111.04254263676893</v>
      </c>
      <c r="S27" s="23">
        <f t="shared" si="2"/>
        <v>1.027437210060733</v>
      </c>
      <c r="T27" s="23">
        <v>154.17616616382927</v>
      </c>
      <c r="U27" s="23">
        <f t="shared" si="3"/>
        <v>1.4196094031408375</v>
      </c>
      <c r="V27" s="23">
        <v>117.64268558349815</v>
      </c>
      <c r="W27" s="23">
        <f t="shared" si="4"/>
        <v>1.0924970508766045</v>
      </c>
      <c r="X27" s="23">
        <v>120.38402267478712</v>
      </c>
      <c r="Y27" s="23">
        <f t="shared" si="5"/>
        <v>1.1176940235929955</v>
      </c>
      <c r="Z27" s="23">
        <v>77.726351041520473</v>
      </c>
      <c r="AA27" s="23">
        <f t="shared" si="6"/>
        <v>0.73552945044869911</v>
      </c>
      <c r="AB27" s="23">
        <v>115.46550511005007</v>
      </c>
      <c r="AC27" s="23">
        <f t="shared" si="7"/>
        <v>1.0579464577366353</v>
      </c>
      <c r="AD27" s="23">
        <v>157.08439258118952</v>
      </c>
      <c r="AE27" s="23">
        <f t="shared" si="8"/>
        <v>1.446392931995834</v>
      </c>
      <c r="AF27" s="23">
        <v>122.47857315277614</v>
      </c>
      <c r="AG27" s="23">
        <f t="shared" si="9"/>
        <v>1.1352021840209245</v>
      </c>
      <c r="AH27" s="23">
        <v>119.77723438703887</v>
      </c>
      <c r="AI27" s="23">
        <f t="shared" si="10"/>
        <v>1.1111408483909677</v>
      </c>
      <c r="AJ27" s="23">
        <v>116.33371082779027</v>
      </c>
      <c r="AK27" s="23">
        <f t="shared" si="11"/>
        <v>1.0793155008000481</v>
      </c>
      <c r="AL27" s="23">
        <v>111.98678229778946</v>
      </c>
      <c r="AM27" s="23">
        <f t="shared" si="12"/>
        <v>1.0387290968591512</v>
      </c>
      <c r="AN27" s="23">
        <v>117.31783532820009</v>
      </c>
      <c r="AO27" s="23">
        <f t="shared" si="13"/>
        <v>1.0889818174995747</v>
      </c>
      <c r="AP27" s="23">
        <v>139.0653836108456</v>
      </c>
      <c r="AQ27" s="23">
        <f t="shared" si="14"/>
        <v>1.2929155614280603</v>
      </c>
      <c r="AR27" s="23">
        <v>104.68882088944758</v>
      </c>
      <c r="AS27" s="23">
        <f t="shared" si="15"/>
        <v>0.9708064082648471</v>
      </c>
      <c r="AT27" s="23">
        <v>114.03118953854246</v>
      </c>
      <c r="AU27" s="23">
        <f t="shared" si="16"/>
        <v>1.0564557371016117</v>
      </c>
      <c r="AV27" s="23">
        <v>108.79438505795019</v>
      </c>
      <c r="AW27" s="23">
        <f t="shared" si="17"/>
        <v>1.0065716651395809</v>
      </c>
      <c r="AZ27" s="47" t="s">
        <v>128</v>
      </c>
      <c r="BA27" s="54">
        <v>0.65500000000000003</v>
      </c>
      <c r="BB27" s="48"/>
      <c r="BC27" s="54" t="s">
        <v>127</v>
      </c>
      <c r="BD27" s="27"/>
    </row>
    <row r="28" spans="1:56" x14ac:dyDescent="0.25">
      <c r="A28" s="14"/>
      <c r="B28" s="17">
        <v>21</v>
      </c>
      <c r="C28" s="18">
        <v>2037</v>
      </c>
      <c r="D28" s="24">
        <v>156.35805331645449</v>
      </c>
      <c r="E28" s="24">
        <f t="shared" si="1"/>
        <v>1.4841610448043618</v>
      </c>
      <c r="F28" s="24">
        <v>72.935619853930262</v>
      </c>
      <c r="G28" s="24">
        <f t="shared" si="1"/>
        <v>0.69451991450523054</v>
      </c>
      <c r="H28" s="24">
        <v>137.51936975828011</v>
      </c>
      <c r="I28" s="24">
        <f t="shared" si="1"/>
        <v>1.3089157973399002</v>
      </c>
      <c r="J28" s="24">
        <v>109.19320771136188</v>
      </c>
      <c r="K28" s="24">
        <f t="shared" si="1"/>
        <v>1.0370121121106828</v>
      </c>
      <c r="L28" s="24">
        <v>127.23934892514777</v>
      </c>
      <c r="M28" s="24">
        <f t="shared" si="1"/>
        <v>1.2150107949547553</v>
      </c>
      <c r="N28" s="24">
        <v>132.17457539468575</v>
      </c>
      <c r="O28" s="24">
        <f t="shared" si="1"/>
        <v>1.2630438346176927</v>
      </c>
      <c r="P28" s="24">
        <v>123.69132685755825</v>
      </c>
      <c r="Q28" s="24">
        <f t="shared" si="1"/>
        <v>1.1782245929181285</v>
      </c>
      <c r="R28" s="24">
        <v>113.08651121216839</v>
      </c>
      <c r="S28" s="24">
        <f t="shared" si="2"/>
        <v>1.0741244116081432</v>
      </c>
      <c r="T28" s="24">
        <v>156.35805331645449</v>
      </c>
      <c r="U28" s="24">
        <f t="shared" si="3"/>
        <v>1.4841610448043618</v>
      </c>
      <c r="V28" s="24">
        <v>119.68592739673517</v>
      </c>
      <c r="W28" s="24">
        <f t="shared" si="4"/>
        <v>1.1419087884469366</v>
      </c>
      <c r="X28" s="24">
        <v>122.4935749949869</v>
      </c>
      <c r="Y28" s="24">
        <f t="shared" si="5"/>
        <v>1.1682648844565358</v>
      </c>
      <c r="Z28" s="24">
        <v>79.734381734942161</v>
      </c>
      <c r="AA28" s="24">
        <f t="shared" si="6"/>
        <v>0.76844739185846844</v>
      </c>
      <c r="AB28" s="24">
        <v>117.51631444822992</v>
      </c>
      <c r="AC28" s="24">
        <f t="shared" si="7"/>
        <v>1.1064624814333941</v>
      </c>
      <c r="AD28" s="24">
        <v>159.28684387249686</v>
      </c>
      <c r="AE28" s="24">
        <f t="shared" si="8"/>
        <v>1.5121537102178604</v>
      </c>
      <c r="AF28" s="24">
        <v>124.53225038588384</v>
      </c>
      <c r="AG28" s="24">
        <f t="shared" si="9"/>
        <v>1.1866147018411108</v>
      </c>
      <c r="AH28" s="24">
        <v>121.84545327421561</v>
      </c>
      <c r="AI28" s="24">
        <f t="shared" si="10"/>
        <v>1.1614441354379621</v>
      </c>
      <c r="AJ28" s="24">
        <v>118.37815036435592</v>
      </c>
      <c r="AK28" s="24">
        <f t="shared" si="11"/>
        <v>1.1281873291518951</v>
      </c>
      <c r="AL28" s="24">
        <v>114.01774179760331</v>
      </c>
      <c r="AM28" s="24">
        <f t="shared" si="12"/>
        <v>1.0858007523044071</v>
      </c>
      <c r="AN28" s="24">
        <v>119.3530436600155</v>
      </c>
      <c r="AO28" s="24">
        <f t="shared" si="13"/>
        <v>1.1382561256811892</v>
      </c>
      <c r="AP28" s="24">
        <v>141.06784899889763</v>
      </c>
      <c r="AQ28" s="24">
        <f t="shared" si="14"/>
        <v>1.3511547185784178</v>
      </c>
      <c r="AR28" s="24">
        <v>106.72131091669048</v>
      </c>
      <c r="AS28" s="24">
        <f t="shared" si="15"/>
        <v>1.0148657686497771</v>
      </c>
      <c r="AT28" s="24">
        <v>116.130431992694</v>
      </c>
      <c r="AU28" s="24">
        <f t="shared" si="16"/>
        <v>1.1043996061458918</v>
      </c>
      <c r="AV28" s="24">
        <v>110.83659833542983</v>
      </c>
      <c r="AW28" s="24">
        <f t="shared" si="17"/>
        <v>1.0523300013889598</v>
      </c>
      <c r="AZ28" s="47" t="s">
        <v>129</v>
      </c>
      <c r="BA28" s="54">
        <v>0.68798999999999999</v>
      </c>
      <c r="BB28" s="55"/>
      <c r="BC28" s="54">
        <v>0.56557000000000002</v>
      </c>
      <c r="BD28" s="27"/>
    </row>
    <row r="29" spans="1:56" x14ac:dyDescent="0.25">
      <c r="A29" s="14"/>
      <c r="B29" s="17">
        <v>22</v>
      </c>
      <c r="C29" s="17">
        <v>2038</v>
      </c>
      <c r="D29" s="22">
        <v>158.61352171938486</v>
      </c>
      <c r="E29" s="22">
        <f t="shared" si="1"/>
        <v>1.5468780264467397</v>
      </c>
      <c r="F29" s="22">
        <v>75.017618645712631</v>
      </c>
      <c r="G29" s="22">
        <f t="shared" si="1"/>
        <v>0.7241824461762808</v>
      </c>
      <c r="H29" s="22">
        <v>139.65987204700181</v>
      </c>
      <c r="I29" s="22">
        <f t="shared" si="1"/>
        <v>1.3641383630858708</v>
      </c>
      <c r="J29" s="22">
        <v>111.29207103341284</v>
      </c>
      <c r="K29" s="22">
        <f t="shared" si="1"/>
        <v>1.0810178355842051</v>
      </c>
      <c r="L29" s="22">
        <v>129.37466204511915</v>
      </c>
      <c r="M29" s="22">
        <f t="shared" si="1"/>
        <v>1.2661665111668172</v>
      </c>
      <c r="N29" s="22">
        <v>134.32430077299017</v>
      </c>
      <c r="O29" s="22">
        <f t="shared" si="1"/>
        <v>1.316156675278334</v>
      </c>
      <c r="P29" s="22">
        <v>125.83439382991678</v>
      </c>
      <c r="Q29" s="22">
        <f t="shared" si="1"/>
        <v>1.2279804604019418</v>
      </c>
      <c r="R29" s="22">
        <v>115.19395489367693</v>
      </c>
      <c r="S29" s="22">
        <f t="shared" si="2"/>
        <v>1.1196729693607492</v>
      </c>
      <c r="T29" s="22">
        <v>158.61352171938486</v>
      </c>
      <c r="U29" s="22">
        <f t="shared" si="3"/>
        <v>1.5468780264467397</v>
      </c>
      <c r="V29" s="22">
        <v>121.79383952859423</v>
      </c>
      <c r="W29" s="22">
        <f t="shared" si="4"/>
        <v>1.1900669903143881</v>
      </c>
      <c r="X29" s="22">
        <v>124.67103116132351</v>
      </c>
      <c r="Y29" s="22">
        <f t="shared" si="5"/>
        <v>1.2175607495752374</v>
      </c>
      <c r="Z29" s="22">
        <v>81.800377139827944</v>
      </c>
      <c r="AA29" s="22">
        <f t="shared" si="6"/>
        <v>0.80079187734624757</v>
      </c>
      <c r="AB29" s="22">
        <v>119.63050658016257</v>
      </c>
      <c r="AC29" s="22">
        <f t="shared" si="7"/>
        <v>1.1537652851522997</v>
      </c>
      <c r="AD29" s="22">
        <v>161.56602561695487</v>
      </c>
      <c r="AE29" s="22">
        <f t="shared" si="8"/>
        <v>1.576038134148485</v>
      </c>
      <c r="AF29" s="22">
        <v>126.65220785683925</v>
      </c>
      <c r="AG29" s="22">
        <f t="shared" si="9"/>
        <v>1.2366939391534064</v>
      </c>
      <c r="AH29" s="22">
        <v>123.97920957617281</v>
      </c>
      <c r="AI29" s="22">
        <f t="shared" si="10"/>
        <v>1.2104664490890122</v>
      </c>
      <c r="AJ29" s="22">
        <v>120.48709237039481</v>
      </c>
      <c r="AK29" s="22">
        <f t="shared" si="11"/>
        <v>1.1758288333466413</v>
      </c>
      <c r="AL29" s="22">
        <v>116.11231742904788</v>
      </c>
      <c r="AM29" s="22">
        <f t="shared" si="12"/>
        <v>1.13171243752337</v>
      </c>
      <c r="AN29" s="22">
        <v>121.45262570189028</v>
      </c>
      <c r="AO29" s="22">
        <f t="shared" si="13"/>
        <v>1.1862794090305124</v>
      </c>
      <c r="AP29" s="22">
        <v>143.13345951903486</v>
      </c>
      <c r="AQ29" s="22">
        <f t="shared" si="14"/>
        <v>1.4077507669843479</v>
      </c>
      <c r="AR29" s="22">
        <v>108.81617126824123</v>
      </c>
      <c r="AS29" s="22">
        <f t="shared" si="15"/>
        <v>1.0578925027002199</v>
      </c>
      <c r="AT29" s="22">
        <v>118.29672907061054</v>
      </c>
      <c r="AU29" s="22">
        <f t="shared" si="16"/>
        <v>1.1511750241874932</v>
      </c>
      <c r="AV29" s="22">
        <v>112.94234507515186</v>
      </c>
      <c r="AW29" s="22">
        <f t="shared" si="17"/>
        <v>1.0969882556534178</v>
      </c>
      <c r="AZ29" s="47" t="s">
        <v>130</v>
      </c>
      <c r="BA29" s="54">
        <v>0.66357999999999995</v>
      </c>
      <c r="BB29" s="48"/>
      <c r="BC29" s="54">
        <v>0.57479999999999998</v>
      </c>
      <c r="BD29" s="45"/>
    </row>
    <row r="30" spans="1:56" x14ac:dyDescent="0.25">
      <c r="A30" s="14"/>
      <c r="B30" s="17">
        <v>23</v>
      </c>
      <c r="C30" s="17">
        <v>2039</v>
      </c>
      <c r="D30" s="22">
        <v>160.94483566696738</v>
      </c>
      <c r="E30" s="22">
        <f t="shared" si="1"/>
        <v>1.6078288939342664</v>
      </c>
      <c r="F30" s="22">
        <v>77.161562684036383</v>
      </c>
      <c r="G30" s="22">
        <f t="shared" si="1"/>
        <v>0.75340403730590821</v>
      </c>
      <c r="H30" s="22">
        <v>141.867107434948</v>
      </c>
      <c r="I30" s="22">
        <f t="shared" si="1"/>
        <v>1.4178643694549025</v>
      </c>
      <c r="J30" s="22">
        <v>113.45553618631131</v>
      </c>
      <c r="K30" s="22">
        <f t="shared" si="1"/>
        <v>1.1239841931138581</v>
      </c>
      <c r="L30" s="22">
        <v>131.57736976657077</v>
      </c>
      <c r="M30" s="22">
        <f t="shared" si="1"/>
        <v>1.3159957262252882</v>
      </c>
      <c r="N30" s="22">
        <v>136.54094190545078</v>
      </c>
      <c r="O30" s="22">
        <f t="shared" si="1"/>
        <v>1.3678656277415371</v>
      </c>
      <c r="P30" s="22">
        <v>128.04437220884844</v>
      </c>
      <c r="Q30" s="22">
        <f t="shared" ref="Q30:Q47" si="18">Q29+((P30/1000)/(1+$G$1)^($B30-0.5))</f>
        <v>1.2764717060556654</v>
      </c>
      <c r="R30" s="22">
        <v>117.36675125826947</v>
      </c>
      <c r="S30" s="22">
        <f t="shared" si="2"/>
        <v>1.16412052975459</v>
      </c>
      <c r="T30" s="22">
        <v>160.94483566696738</v>
      </c>
      <c r="U30" s="22">
        <f t="shared" si="3"/>
        <v>1.6078288939342664</v>
      </c>
      <c r="V30" s="22">
        <v>123.96835444406555</v>
      </c>
      <c r="W30" s="22">
        <f t="shared" si="4"/>
        <v>1.2370146212405653</v>
      </c>
      <c r="X30" s="22">
        <v>126.91845445623152</v>
      </c>
      <c r="Y30" s="22">
        <f t="shared" si="5"/>
        <v>1.2656256027730788</v>
      </c>
      <c r="Z30" s="22">
        <v>83.926000129474872</v>
      </c>
      <c r="AA30" s="22">
        <f t="shared" si="6"/>
        <v>0.83257520541298136</v>
      </c>
      <c r="AB30" s="22">
        <v>121.80993955749689</v>
      </c>
      <c r="AC30" s="22">
        <f t="shared" si="7"/>
        <v>1.1998955101692459</v>
      </c>
      <c r="AD30" s="22">
        <v>163.92436837003333</v>
      </c>
      <c r="AE30" s="22">
        <f t="shared" si="8"/>
        <v>1.6381173702612415</v>
      </c>
      <c r="AF30" s="22">
        <v>128.84045282850286</v>
      </c>
      <c r="AG30" s="22">
        <f t="shared" si="9"/>
        <v>1.2854866657720636</v>
      </c>
      <c r="AH30" s="22">
        <v>126.18046220597519</v>
      </c>
      <c r="AI30" s="22">
        <f t="shared" si="10"/>
        <v>1.2582518197693451</v>
      </c>
      <c r="AJ30" s="22">
        <v>122.66246157249525</v>
      </c>
      <c r="AK30" s="22">
        <f t="shared" si="11"/>
        <v>1.222281914056043</v>
      </c>
      <c r="AL30" s="22">
        <v>118.27240249170183</v>
      </c>
      <c r="AM30" s="22">
        <f t="shared" si="12"/>
        <v>1.1765029739940143</v>
      </c>
      <c r="AN30" s="22">
        <v>123.61850360993873</v>
      </c>
      <c r="AO30" s="22">
        <f t="shared" si="13"/>
        <v>1.2330945491455187</v>
      </c>
      <c r="AP30" s="22">
        <v>145.26404587502302</v>
      </c>
      <c r="AQ30" s="22">
        <f t="shared" si="14"/>
        <v>1.4627632162756783</v>
      </c>
      <c r="AR30" s="22">
        <v>110.97523856649099</v>
      </c>
      <c r="AS30" s="22">
        <f t="shared" si="15"/>
        <v>1.0999195552131644</v>
      </c>
      <c r="AT30" s="22">
        <v>120.53211657539522</v>
      </c>
      <c r="AU30" s="22">
        <f t="shared" si="16"/>
        <v>1.1968213292393668</v>
      </c>
      <c r="AV30" s="22">
        <v>115.11351226673227</v>
      </c>
      <c r="AW30" s="22">
        <f t="shared" si="17"/>
        <v>1.140582499626003</v>
      </c>
      <c r="AZ30" s="47" t="s">
        <v>131</v>
      </c>
      <c r="BA30" s="25">
        <v>4.9079999999999999E-2</v>
      </c>
      <c r="BB30" s="48"/>
      <c r="BC30" s="25">
        <v>0.12075</v>
      </c>
      <c r="BD30" s="45"/>
    </row>
    <row r="31" spans="1:56" x14ac:dyDescent="0.25">
      <c r="A31" s="14"/>
      <c r="B31" s="17">
        <v>24</v>
      </c>
      <c r="C31" s="17">
        <v>2040</v>
      </c>
      <c r="D31" s="22">
        <v>163.3543296111838</v>
      </c>
      <c r="E31" s="22">
        <f t="shared" si="1"/>
        <v>1.667079309303241</v>
      </c>
      <c r="F31" s="22">
        <v>79.369295012031102</v>
      </c>
      <c r="G31" s="22">
        <f t="shared" si="1"/>
        <v>0.78219215518560448</v>
      </c>
      <c r="H31" s="22">
        <v>144.14301238484629</v>
      </c>
      <c r="I31" s="22">
        <f t="shared" si="1"/>
        <v>1.4701466283743052</v>
      </c>
      <c r="J31" s="22">
        <v>115.68550833168896</v>
      </c>
      <c r="K31" s="22">
        <f t="shared" si="1"/>
        <v>1.1659446017368706</v>
      </c>
      <c r="L31" s="22">
        <v>133.84947122049974</v>
      </c>
      <c r="M31" s="22">
        <f t="shared" si="1"/>
        <v>1.3645444043387409</v>
      </c>
      <c r="N31" s="22">
        <v>138.82644988649329</v>
      </c>
      <c r="O31" s="22">
        <f t="shared" si="1"/>
        <v>1.418219510859011</v>
      </c>
      <c r="P31" s="22">
        <v>130.32323536674633</v>
      </c>
      <c r="Q31" s="22">
        <f t="shared" si="18"/>
        <v>1.3237413795689881</v>
      </c>
      <c r="R31" s="22">
        <v>119.60683363623659</v>
      </c>
      <c r="S31" s="22">
        <f t="shared" si="2"/>
        <v>1.207503246275069</v>
      </c>
      <c r="T31" s="22">
        <v>163.3543296111838</v>
      </c>
      <c r="U31" s="22">
        <f t="shared" si="3"/>
        <v>1.667079309303241</v>
      </c>
      <c r="V31" s="22">
        <v>126.21146261429392</v>
      </c>
      <c r="W31" s="22">
        <f t="shared" si="4"/>
        <v>1.2827929094685055</v>
      </c>
      <c r="X31" s="22">
        <v>129.23797113464263</v>
      </c>
      <c r="Y31" s="22">
        <f t="shared" si="5"/>
        <v>1.3125016389907738</v>
      </c>
      <c r="Z31" s="22">
        <v>86.112961305920805</v>
      </c>
      <c r="AA31" s="22">
        <f t="shared" si="6"/>
        <v>0.86380932536665855</v>
      </c>
      <c r="AB31" s="22">
        <v>124.0565261310455</v>
      </c>
      <c r="AC31" s="22">
        <f t="shared" si="7"/>
        <v>1.244892179189234</v>
      </c>
      <c r="AD31" s="22">
        <v>166.36438021234252</v>
      </c>
      <c r="AE31" s="22">
        <f t="shared" si="8"/>
        <v>1.6984595641513289</v>
      </c>
      <c r="AF31" s="22">
        <v>131.09905365134577</v>
      </c>
      <c r="AG31" s="22">
        <f t="shared" si="9"/>
        <v>1.333037737126036</v>
      </c>
      <c r="AH31" s="22">
        <v>128.45122889680206</v>
      </c>
      <c r="AI31" s="22">
        <f t="shared" si="10"/>
        <v>1.3048424959081775</v>
      </c>
      <c r="AJ31" s="22">
        <v>124.90624038206919</v>
      </c>
      <c r="AK31" s="22">
        <f t="shared" si="11"/>
        <v>1.2675867837979706</v>
      </c>
      <c r="AL31" s="22">
        <v>120.49994685993499</v>
      </c>
      <c r="AM31" s="22">
        <f t="shared" si="12"/>
        <v>1.2202096325220397</v>
      </c>
      <c r="AN31" s="22">
        <v>125.85265719423994</v>
      </c>
      <c r="AO31" s="22">
        <f t="shared" si="13"/>
        <v>1.2787426946938898</v>
      </c>
      <c r="AP31" s="22">
        <v>147.46149220318676</v>
      </c>
      <c r="AQ31" s="22">
        <f t="shared" si="14"/>
        <v>1.5162491243918808</v>
      </c>
      <c r="AR31" s="22">
        <v>113.20040369578183</v>
      </c>
      <c r="AS31" s="22">
        <f t="shared" si="15"/>
        <v>1.1409785890010971</v>
      </c>
      <c r="AT31" s="22">
        <v>122.83869236104765</v>
      </c>
      <c r="AU31" s="22">
        <f t="shared" si="16"/>
        <v>1.241376276531535</v>
      </c>
      <c r="AV31" s="22">
        <v>117.35204315086474</v>
      </c>
      <c r="AW31" s="22">
        <f t="shared" si="17"/>
        <v>1.1831473787916578</v>
      </c>
      <c r="AZ31" s="47" t="s">
        <v>132</v>
      </c>
      <c r="BA31" s="25">
        <v>5.0250000000000003E-2</v>
      </c>
      <c r="BB31" s="48"/>
      <c r="BC31" s="25">
        <v>0</v>
      </c>
      <c r="BD31" s="45"/>
    </row>
    <row r="32" spans="1:56" ht="15.75" thickBot="1" x14ac:dyDescent="0.3">
      <c r="A32" s="14"/>
      <c r="B32" s="17">
        <v>25</v>
      </c>
      <c r="C32" s="17">
        <v>2041</v>
      </c>
      <c r="D32" s="22">
        <v>165.84441033427859</v>
      </c>
      <c r="E32" s="22">
        <f t="shared" si="1"/>
        <v>1.7246921769267536</v>
      </c>
      <c r="F32" s="22">
        <v>81.642713508478366</v>
      </c>
      <c r="G32" s="22">
        <f t="shared" si="1"/>
        <v>0.81055410501742298</v>
      </c>
      <c r="H32" s="22">
        <v>146.48957987561914</v>
      </c>
      <c r="I32" s="22">
        <f t="shared" si="1"/>
        <v>1.5210358006809681</v>
      </c>
      <c r="J32" s="22">
        <v>117.98394900825204</v>
      </c>
      <c r="K32" s="22">
        <f t="shared" si="1"/>
        <v>1.2069311723557461</v>
      </c>
      <c r="L32" s="22">
        <v>136.19302512860369</v>
      </c>
      <c r="M32" s="22">
        <f t="shared" si="1"/>
        <v>1.4118566454457189</v>
      </c>
      <c r="N32" s="22">
        <v>141.18283299771318</v>
      </c>
      <c r="O32" s="22">
        <f t="shared" si="1"/>
        <v>1.4672651666746928</v>
      </c>
      <c r="P32" s="22">
        <v>132.67301513917653</v>
      </c>
      <c r="Q32" s="22">
        <f t="shared" si="18"/>
        <v>1.3698308006294806</v>
      </c>
      <c r="R32" s="22">
        <v>121.91619276622133</v>
      </c>
      <c r="S32" s="22">
        <f t="shared" si="2"/>
        <v>1.2498558432715272</v>
      </c>
      <c r="T32" s="22">
        <v>165.84441033427859</v>
      </c>
      <c r="U32" s="22">
        <f t="shared" si="3"/>
        <v>1.7246921769267536</v>
      </c>
      <c r="V32" s="22">
        <v>128.5252142571012</v>
      </c>
      <c r="W32" s="22">
        <f t="shared" si="4"/>
        <v>1.327441421530823</v>
      </c>
      <c r="X32" s="22">
        <v>131.63177234526736</v>
      </c>
      <c r="Y32" s="22">
        <f t="shared" si="5"/>
        <v>1.3582293416000473</v>
      </c>
      <c r="Z32" s="22">
        <v>88.363020369822522</v>
      </c>
      <c r="AA32" s="22">
        <f t="shared" si="6"/>
        <v>0.89450584980856851</v>
      </c>
      <c r="AB32" s="22">
        <v>126.37223536051624</v>
      </c>
      <c r="AC32" s="22">
        <f t="shared" si="7"/>
        <v>1.2887927656029561</v>
      </c>
      <c r="AD32" s="22">
        <v>168.88864922108942</v>
      </c>
      <c r="AE32" s="22">
        <f t="shared" si="8"/>
        <v>1.7571299731875829</v>
      </c>
      <c r="AF32" s="22">
        <v>133.43014162182553</v>
      </c>
      <c r="AG32" s="22">
        <f t="shared" si="9"/>
        <v>1.3793901771675794</v>
      </c>
      <c r="AH32" s="22">
        <v>130.79358796748681</v>
      </c>
      <c r="AI32" s="22">
        <f t="shared" si="10"/>
        <v>1.3502790207472517</v>
      </c>
      <c r="AJ32" s="22">
        <v>127.22047062358183</v>
      </c>
      <c r="AK32" s="22">
        <f t="shared" si="11"/>
        <v>1.311782039569714</v>
      </c>
      <c r="AL32" s="22">
        <v>122.79695867290353</v>
      </c>
      <c r="AM32" s="22">
        <f t="shared" si="12"/>
        <v>1.2628681997317037</v>
      </c>
      <c r="AN32" s="22">
        <v>128.15712564750882</v>
      </c>
      <c r="AO32" s="22">
        <f t="shared" si="13"/>
        <v>1.3232633360592363</v>
      </c>
      <c r="AP32" s="22">
        <v>149.72773763107759</v>
      </c>
      <c r="AQ32" s="22">
        <f t="shared" si="14"/>
        <v>1.5682632037951003</v>
      </c>
      <c r="AR32" s="22">
        <v>115.49361340511393</v>
      </c>
      <c r="AS32" s="22">
        <f t="shared" si="15"/>
        <v>1.1811000392631723</v>
      </c>
      <c r="AT32" s="22">
        <v>125.21861822317699</v>
      </c>
      <c r="AU32" s="22">
        <f t="shared" si="16"/>
        <v>1.2848761066503191</v>
      </c>
      <c r="AV32" s="22">
        <v>119.65993889566609</v>
      </c>
      <c r="AW32" s="22">
        <f t="shared" si="17"/>
        <v>1.2247161733355201</v>
      </c>
      <c r="AZ32" s="49" t="s">
        <v>133</v>
      </c>
      <c r="BA32" s="26">
        <v>0</v>
      </c>
      <c r="BB32" s="51"/>
      <c r="BC32" s="26">
        <v>0</v>
      </c>
      <c r="BD32" s="50"/>
    </row>
    <row r="33" spans="2:57" x14ac:dyDescent="0.25">
      <c r="B33" s="17">
        <v>26</v>
      </c>
      <c r="C33" s="17">
        <v>2042</v>
      </c>
      <c r="D33" s="22">
        <v>168.4175591886717</v>
      </c>
      <c r="E33" s="22">
        <f t="shared" si="1"/>
        <v>1.7807277640970516</v>
      </c>
      <c r="F33" s="22">
        <v>83.98377251932456</v>
      </c>
      <c r="G33" s="22">
        <f t="shared" si="1"/>
        <v>0.83849703465354863</v>
      </c>
      <c r="H33" s="22">
        <v>148.90886105104192</v>
      </c>
      <c r="I33" s="22">
        <f t="shared" si="1"/>
        <v>1.5705804889192518</v>
      </c>
      <c r="J33" s="22">
        <v>120.35287779961442</v>
      </c>
      <c r="K33" s="22">
        <f t="shared" si="1"/>
        <v>1.2469747652425272</v>
      </c>
      <c r="L33" s="22">
        <v>138.61015157887761</v>
      </c>
      <c r="M33" s="22">
        <f t="shared" si="1"/>
        <v>1.4579747656043494</v>
      </c>
      <c r="N33" s="22">
        <v>143.61215838332876</v>
      </c>
      <c r="O33" s="22">
        <f t="shared" si="1"/>
        <v>1.5150475455345389</v>
      </c>
      <c r="P33" s="22">
        <v>135.0958035562731</v>
      </c>
      <c r="Q33" s="22">
        <f t="shared" si="18"/>
        <v>1.4147796332392586</v>
      </c>
      <c r="R33" s="22">
        <v>124.29687849938631</v>
      </c>
      <c r="S33" s="22">
        <f t="shared" si="2"/>
        <v>1.2912116769726061</v>
      </c>
      <c r="T33" s="22">
        <v>168.4175591886717</v>
      </c>
      <c r="U33" s="22">
        <f t="shared" si="3"/>
        <v>1.7807277640970516</v>
      </c>
      <c r="V33" s="22">
        <v>130.91172112973604</v>
      </c>
      <c r="W33" s="22">
        <f t="shared" si="4"/>
        <v>1.3709981337662802</v>
      </c>
      <c r="X33" s="22">
        <v>134.10211611049638</v>
      </c>
      <c r="Y33" s="22">
        <f t="shared" si="5"/>
        <v>1.402847556311335</v>
      </c>
      <c r="Z33" s="22">
        <v>90.677987529651205</v>
      </c>
      <c r="AA33" s="22">
        <f t="shared" si="6"/>
        <v>0.92467606661448176</v>
      </c>
      <c r="AB33" s="22">
        <v>128.75909427161704</v>
      </c>
      <c r="AC33" s="22">
        <f t="shared" si="7"/>
        <v>1.3316332597045422</v>
      </c>
      <c r="AD33" s="22">
        <v>171.49984602032549</v>
      </c>
      <c r="AE33" s="22">
        <f t="shared" si="8"/>
        <v>1.8141910932849168</v>
      </c>
      <c r="AF33" s="22">
        <v>135.83591289729833</v>
      </c>
      <c r="AG33" s="22">
        <f t="shared" si="9"/>
        <v>1.4245852576252325</v>
      </c>
      <c r="AH33" s="22">
        <v>133.20968014105179</v>
      </c>
      <c r="AI33" s="22">
        <f t="shared" si="10"/>
        <v>1.3946003057690186</v>
      </c>
      <c r="AJ33" s="22">
        <v>129.60725531456038</v>
      </c>
      <c r="AK33" s="22">
        <f t="shared" si="11"/>
        <v>1.3549047322869625</v>
      </c>
      <c r="AL33" s="22">
        <v>125.16550607502967</v>
      </c>
      <c r="AM33" s="22">
        <f t="shared" si="12"/>
        <v>1.3045130416363686</v>
      </c>
      <c r="AN33" s="22">
        <v>130.53400932560015</v>
      </c>
      <c r="AO33" s="22">
        <f t="shared" si="13"/>
        <v>1.3666943767030384</v>
      </c>
      <c r="AP33" s="22">
        <v>152.06477788161095</v>
      </c>
      <c r="AQ33" s="22">
        <f t="shared" si="14"/>
        <v>1.6188579230011375</v>
      </c>
      <c r="AR33" s="22">
        <v>117.8568719581919</v>
      </c>
      <c r="AS33" s="22">
        <f t="shared" si="15"/>
        <v>1.2203131655787811</v>
      </c>
      <c r="AT33" s="22">
        <v>127.67412184732734</v>
      </c>
      <c r="AU33" s="22">
        <f t="shared" si="16"/>
        <v>1.3273556106796613</v>
      </c>
      <c r="AV33" s="22">
        <v>122.03926032297933</v>
      </c>
      <c r="AW33" s="22">
        <f t="shared" si="17"/>
        <v>1.2653208563802734</v>
      </c>
      <c r="BA33" s="39">
        <f>AVERAGE(BA23:BA27)</f>
        <v>0.77023200000000003</v>
      </c>
      <c r="BC33" s="39">
        <f>AVERAGE(BC23:BC25)</f>
        <v>0.72783666666666669</v>
      </c>
      <c r="BE33" s="38">
        <f>(BA33*0.7)+BC33*0.3</f>
        <v>0.75751339999999989</v>
      </c>
    </row>
    <row r="34" spans="2:57" x14ac:dyDescent="0.25">
      <c r="B34" s="17">
        <v>27</v>
      </c>
      <c r="C34" s="17">
        <v>2043</v>
      </c>
      <c r="D34" s="22">
        <v>171.07633440623923</v>
      </c>
      <c r="E34" s="22">
        <f t="shared" si="1"/>
        <v>1.8352438162715021</v>
      </c>
      <c r="F34" s="22">
        <v>86.394484537735977</v>
      </c>
      <c r="G34" s="22">
        <f t="shared" si="1"/>
        <v>0.86602793916462995</v>
      </c>
      <c r="H34" s="22">
        <v>151.40296691649698</v>
      </c>
      <c r="I34" s="22">
        <f t="shared" si="1"/>
        <v>1.6188273260544608</v>
      </c>
      <c r="J34" s="22">
        <v>122.79437405147189</v>
      </c>
      <c r="K34" s="22">
        <f t="shared" si="1"/>
        <v>1.2861050431138241</v>
      </c>
      <c r="L34" s="22">
        <v>141.10303385411885</v>
      </c>
      <c r="M34" s="22">
        <f t="shared" si="1"/>
        <v>1.502939373843488</v>
      </c>
      <c r="N34" s="22">
        <v>146.11655377472329</v>
      </c>
      <c r="O34" s="22">
        <f t="shared" si="1"/>
        <v>1.5616097874529233</v>
      </c>
      <c r="P34" s="22">
        <v>137.5937546254093</v>
      </c>
      <c r="Q34" s="22">
        <f t="shared" si="18"/>
        <v>1.458625956765371</v>
      </c>
      <c r="R34" s="22">
        <v>126.75100155417077</v>
      </c>
      <c r="S34" s="22">
        <f t="shared" si="2"/>
        <v>1.331602793826224</v>
      </c>
      <c r="T34" s="22">
        <v>171.07633440623923</v>
      </c>
      <c r="U34" s="22">
        <f t="shared" si="3"/>
        <v>1.8352438162715021</v>
      </c>
      <c r="V34" s="22">
        <v>133.37315837541792</v>
      </c>
      <c r="W34" s="22">
        <f t="shared" si="4"/>
        <v>1.4134995006905904</v>
      </c>
      <c r="X34" s="22">
        <v>136.65132936670977</v>
      </c>
      <c r="Y34" s="22">
        <f t="shared" si="5"/>
        <v>1.4463935618258879</v>
      </c>
      <c r="Z34" s="22">
        <v>93.059724951334033</v>
      </c>
      <c r="AA34" s="22">
        <f t="shared" si="6"/>
        <v>0.95433095043225158</v>
      </c>
      <c r="AB34" s="22">
        <v>131.21918956192926</v>
      </c>
      <c r="AC34" s="22">
        <f t="shared" si="7"/>
        <v>1.3734482320049211</v>
      </c>
      <c r="AD34" s="22">
        <v>174.20072641249789</v>
      </c>
      <c r="AE34" s="22">
        <f t="shared" si="8"/>
        <v>1.8697027800584942</v>
      </c>
      <c r="AF34" s="22">
        <v>138.31863046918738</v>
      </c>
      <c r="AG34" s="22">
        <f t="shared" si="9"/>
        <v>1.4686625737632486</v>
      </c>
      <c r="AH34" s="22">
        <v>135.70171041783018</v>
      </c>
      <c r="AI34" s="22">
        <f t="shared" si="10"/>
        <v>1.4378437008942231</v>
      </c>
      <c r="AJ34" s="22">
        <v>132.06876049893285</v>
      </c>
      <c r="AK34" s="22">
        <f t="shared" si="11"/>
        <v>1.3969904331699261</v>
      </c>
      <c r="AL34" s="22">
        <v>127.60771900847432</v>
      </c>
      <c r="AM34" s="22">
        <f t="shared" si="12"/>
        <v>1.3451771644180111</v>
      </c>
      <c r="AN34" s="22">
        <v>132.98547158139982</v>
      </c>
      <c r="AO34" s="22">
        <f t="shared" si="13"/>
        <v>1.4090722013877781</v>
      </c>
      <c r="AP34" s="22">
        <v>154.47466692399991</v>
      </c>
      <c r="AQ34" s="22">
        <f t="shared" si="14"/>
        <v>1.6680836036359719</v>
      </c>
      <c r="AR34" s="22">
        <v>120.2922428322088</v>
      </c>
      <c r="AS34" s="22">
        <f t="shared" si="15"/>
        <v>1.2586461016285448</v>
      </c>
      <c r="AT34" s="22">
        <v>130.20749881667078</v>
      </c>
      <c r="AU34" s="22">
        <f t="shared" si="16"/>
        <v>1.3688481924773193</v>
      </c>
      <c r="AV34" s="22">
        <v>124.49212968612412</v>
      </c>
      <c r="AW34" s="22">
        <f t="shared" si="17"/>
        <v>1.3049921496706778</v>
      </c>
    </row>
    <row r="35" spans="2:57" x14ac:dyDescent="0.25">
      <c r="B35" s="17">
        <v>28</v>
      </c>
      <c r="C35" s="17">
        <v>2044</v>
      </c>
      <c r="D35" s="22">
        <v>173.82337347911002</v>
      </c>
      <c r="E35" s="22">
        <f t="shared" si="1"/>
        <v>1.8882956672191451</v>
      </c>
      <c r="F35" s="22">
        <v>88.876921934139972</v>
      </c>
      <c r="G35" s="22">
        <f t="shared" si="1"/>
        <v>0.8931536652437061</v>
      </c>
      <c r="H35" s="22">
        <v>153.97407008522569</v>
      </c>
      <c r="I35" s="22">
        <f t="shared" si="1"/>
        <v>1.6658210602828729</v>
      </c>
      <c r="J35" s="22">
        <v>125.31057863957828</v>
      </c>
      <c r="K35" s="22">
        <f t="shared" si="1"/>
        <v>1.3243505218839662</v>
      </c>
      <c r="L35" s="22">
        <v>143.6739203149171</v>
      </c>
      <c r="M35" s="22">
        <f t="shared" si="1"/>
        <v>1.5467894456321736</v>
      </c>
      <c r="N35" s="22">
        <v>148.69820926551392</v>
      </c>
      <c r="O35" s="22">
        <f t="shared" si="1"/>
        <v>1.6069932999014578</v>
      </c>
      <c r="P35" s="22">
        <v>140.16908616666484</v>
      </c>
      <c r="Q35" s="22">
        <f t="shared" si="18"/>
        <v>1.5014063338685395</v>
      </c>
      <c r="R35" s="22">
        <v>129.28073532313874</v>
      </c>
      <c r="S35" s="22">
        <f t="shared" si="2"/>
        <v>1.3710599862825026</v>
      </c>
      <c r="T35" s="22">
        <v>173.82337347911002</v>
      </c>
      <c r="U35" s="22">
        <f t="shared" si="3"/>
        <v>1.8882956672191451</v>
      </c>
      <c r="V35" s="22">
        <v>135.9117664252901</v>
      </c>
      <c r="W35" s="22">
        <f t="shared" si="4"/>
        <v>1.454980520360778</v>
      </c>
      <c r="X35" s="22">
        <v>139.28181006683815</v>
      </c>
      <c r="Y35" s="22">
        <f t="shared" si="5"/>
        <v>1.4889031373765651</v>
      </c>
      <c r="Z35" s="22">
        <v>95.510148249502294</v>
      </c>
      <c r="AA35" s="22">
        <f t="shared" si="6"/>
        <v>0.98348117371639932</v>
      </c>
      <c r="AB35" s="22">
        <v>133.75466935698384</v>
      </c>
      <c r="AC35" s="22">
        <f t="shared" si="7"/>
        <v>1.4142708937692823</v>
      </c>
      <c r="AD35" s="22">
        <v>176.99413409389643</v>
      </c>
      <c r="AE35" s="22">
        <f t="shared" si="8"/>
        <v>1.9237223646092738</v>
      </c>
      <c r="AF35" s="22">
        <v>140.88062619617983</v>
      </c>
      <c r="AG35" s="22">
        <f t="shared" si="9"/>
        <v>1.5116601168023529</v>
      </c>
      <c r="AH35" s="22">
        <v>138.27195000481268</v>
      </c>
      <c r="AI35" s="22">
        <f t="shared" si="10"/>
        <v>1.4800450615919938</v>
      </c>
      <c r="AJ35" s="22">
        <v>134.60721713529531</v>
      </c>
      <c r="AK35" s="22">
        <f t="shared" si="11"/>
        <v>1.43807329721178</v>
      </c>
      <c r="AL35" s="22">
        <v>130.12579105915546</v>
      </c>
      <c r="AM35" s="22">
        <f t="shared" si="12"/>
        <v>1.3848922725392101</v>
      </c>
      <c r="AN35" s="22">
        <v>135.51374065370473</v>
      </c>
      <c r="AO35" s="22">
        <f t="shared" si="13"/>
        <v>1.4504317414002832</v>
      </c>
      <c r="AP35" s="22">
        <v>156.95951867284953</v>
      </c>
      <c r="AQ35" s="22">
        <f t="shared" si="14"/>
        <v>1.7159885132161929</v>
      </c>
      <c r="AR35" s="22">
        <v>122.80185046680744</v>
      </c>
      <c r="AS35" s="22">
        <f t="shared" si="15"/>
        <v>1.2961259027431098</v>
      </c>
      <c r="AT35" s="22">
        <v>132.82111468087666</v>
      </c>
      <c r="AU35" s="22">
        <f t="shared" si="16"/>
        <v>1.4093859282128214</v>
      </c>
      <c r="AV35" s="22">
        <v>127.02073250062726</v>
      </c>
      <c r="AW35" s="22">
        <f t="shared" si="17"/>
        <v>1.3437595768181756</v>
      </c>
    </row>
    <row r="36" spans="2:57" x14ac:dyDescent="0.25">
      <c r="B36" s="17">
        <v>29</v>
      </c>
      <c r="C36" s="17">
        <v>2045</v>
      </c>
      <c r="D36" s="22">
        <v>176.66139561419382</v>
      </c>
      <c r="E36" s="22">
        <f t="shared" si="1"/>
        <v>1.9399363442942916</v>
      </c>
      <c r="F36" s="22">
        <v>91.433218737739949</v>
      </c>
      <c r="G36" s="22">
        <f t="shared" si="1"/>
        <v>0.91988091545228257</v>
      </c>
      <c r="H36" s="22">
        <v>156.62440657552406</v>
      </c>
      <c r="I36" s="22">
        <f t="shared" si="1"/>
        <v>1.7116046361112711</v>
      </c>
      <c r="J36" s="22">
        <v>127.90369579002501</v>
      </c>
      <c r="K36" s="22">
        <f t="shared" si="1"/>
        <v>1.3617386191988714</v>
      </c>
      <c r="L36" s="22">
        <v>146.32512633875274</v>
      </c>
      <c r="M36" s="22">
        <f t="shared" si="1"/>
        <v>1.5895623931172123</v>
      </c>
      <c r="N36" s="22">
        <v>151.35937913862759</v>
      </c>
      <c r="O36" s="22">
        <f t="shared" si="1"/>
        <v>1.6512378321786869</v>
      </c>
      <c r="P36" s="22">
        <v>142.82408170265231</v>
      </c>
      <c r="Q36" s="22">
        <f t="shared" si="18"/>
        <v>1.5431558754484569</v>
      </c>
      <c r="R36" s="22">
        <v>131.88831773346467</v>
      </c>
      <c r="S36" s="22">
        <f t="shared" si="2"/>
        <v>1.409612846132722</v>
      </c>
      <c r="T36" s="22">
        <v>176.66139561419382</v>
      </c>
      <c r="U36" s="22">
        <f t="shared" si="3"/>
        <v>1.9399363442942916</v>
      </c>
      <c r="V36" s="22">
        <v>138.52985295744386</v>
      </c>
      <c r="W36" s="22">
        <f t="shared" si="4"/>
        <v>1.4954747968662452</v>
      </c>
      <c r="X36" s="22">
        <v>141.99602934707352</v>
      </c>
      <c r="Y36" s="22">
        <f t="shared" si="5"/>
        <v>1.5304106272951836</v>
      </c>
      <c r="Z36" s="22">
        <v>98.031228021540841</v>
      </c>
      <c r="AA36" s="22">
        <f t="shared" si="6"/>
        <v>1.0121371173193587</v>
      </c>
      <c r="AB36" s="22">
        <v>136.36774501801847</v>
      </c>
      <c r="AC36" s="22">
        <f t="shared" si="7"/>
        <v>1.4541331549014229</v>
      </c>
      <c r="AD36" s="22">
        <v>179.88300345667093</v>
      </c>
      <c r="AE36" s="22">
        <f t="shared" si="8"/>
        <v>1.9763047641794664</v>
      </c>
      <c r="AF36" s="22">
        <v>143.52430289927858</v>
      </c>
      <c r="AG36" s="22">
        <f t="shared" si="9"/>
        <v>1.5536143431498191</v>
      </c>
      <c r="AH36" s="22">
        <v>140.92273830290716</v>
      </c>
      <c r="AI36" s="22">
        <f t="shared" si="10"/>
        <v>1.5212388130391894</v>
      </c>
      <c r="AJ36" s="22">
        <v>137.22492304175282</v>
      </c>
      <c r="AK36" s="22">
        <f t="shared" si="11"/>
        <v>1.47818612385862</v>
      </c>
      <c r="AL36" s="22">
        <v>132.72198135791223</v>
      </c>
      <c r="AM36" s="22">
        <f t="shared" si="12"/>
        <v>1.4236888243056498</v>
      </c>
      <c r="AN36" s="22">
        <v>138.12111161273913</v>
      </c>
      <c r="AO36" s="22">
        <f t="shared" si="13"/>
        <v>1.4908065369081289</v>
      </c>
      <c r="AP36" s="22">
        <v>159.52150873681751</v>
      </c>
      <c r="AQ36" s="22">
        <f t="shared" si="14"/>
        <v>1.762618953842896</v>
      </c>
      <c r="AR36" s="22">
        <v>125.38788206470089</v>
      </c>
      <c r="AS36" s="22">
        <f t="shared" si="15"/>
        <v>1.3327785913756653</v>
      </c>
      <c r="AT36" s="22">
        <v>135.51740708802222</v>
      </c>
      <c r="AU36" s="22">
        <f t="shared" si="16"/>
        <v>1.448999623288439</v>
      </c>
      <c r="AV36" s="22">
        <v>129.62731942951223</v>
      </c>
      <c r="AW36" s="22">
        <f t="shared" si="17"/>
        <v>1.3816515142134582</v>
      </c>
    </row>
    <row r="37" spans="2:57" x14ac:dyDescent="0.25">
      <c r="B37" s="17">
        <v>30</v>
      </c>
      <c r="C37" s="17">
        <v>2046</v>
      </c>
      <c r="D37" s="22">
        <v>179.59320426372398</v>
      </c>
      <c r="E37" s="22">
        <f t="shared" si="1"/>
        <v>1.9902166690535612</v>
      </c>
      <c r="F37" s="22">
        <v>94.065572471035026</v>
      </c>
      <c r="G37" s="22">
        <f t="shared" si="1"/>
        <v>0.94621625231483442</v>
      </c>
      <c r="H37" s="22">
        <v>159.35627766036615</v>
      </c>
      <c r="I37" s="22">
        <f t="shared" si="1"/>
        <v>1.7562192718712391</v>
      </c>
      <c r="J37" s="22">
        <v>130.57599495337266</v>
      </c>
      <c r="K37" s="22">
        <f t="shared" si="1"/>
        <v>1.3982957008486834</v>
      </c>
      <c r="L37" s="22">
        <v>149.05903631687525</v>
      </c>
      <c r="M37" s="22">
        <f t="shared" si="1"/>
        <v>1.6312941322720558</v>
      </c>
      <c r="N37" s="22">
        <v>154.10238374690834</v>
      </c>
      <c r="O37" s="22">
        <f t="shared" si="1"/>
        <v>1.6943815465120762</v>
      </c>
      <c r="P37" s="22">
        <v>145.56109240431255</v>
      </c>
      <c r="Q37" s="22">
        <f t="shared" si="18"/>
        <v>1.5839083027377183</v>
      </c>
      <c r="R37" s="22">
        <v>134.57605316264929</v>
      </c>
      <c r="S37" s="22">
        <f t="shared" si="2"/>
        <v>1.4472898155123786</v>
      </c>
      <c r="T37" s="22">
        <v>179.59320426372398</v>
      </c>
      <c r="U37" s="22">
        <f t="shared" si="3"/>
        <v>1.9902166690535612</v>
      </c>
      <c r="V37" s="22">
        <v>141.22979491472634</v>
      </c>
      <c r="W37" s="22">
        <f t="shared" si="4"/>
        <v>1.5350146000737757</v>
      </c>
      <c r="X37" s="22">
        <v>144.79653375968869</v>
      </c>
      <c r="Y37" s="22">
        <f t="shared" si="5"/>
        <v>1.5709490027381807</v>
      </c>
      <c r="Z37" s="22">
        <v>100.62499142566652</v>
      </c>
      <c r="AA37" s="22">
        <f t="shared" si="6"/>
        <v>1.0403088806581968</v>
      </c>
      <c r="AB37" s="22">
        <v>139.06069300293618</v>
      </c>
      <c r="AC37" s="22">
        <f t="shared" si="7"/>
        <v>1.4930656792923196</v>
      </c>
      <c r="AD37" s="22">
        <v>182.87036248017827</v>
      </c>
      <c r="AE37" s="22">
        <f t="shared" si="8"/>
        <v>2.0275025879058397</v>
      </c>
      <c r="AF37" s="22">
        <v>146.25213652059051</v>
      </c>
      <c r="AG37" s="22">
        <f t="shared" si="9"/>
        <v>1.5945602405802914</v>
      </c>
      <c r="AH37" s="22">
        <v>143.65648495384923</v>
      </c>
      <c r="AI37" s="22">
        <f t="shared" si="10"/>
        <v>1.5614580114596814</v>
      </c>
      <c r="AJ37" s="22">
        <v>139.92424489902893</v>
      </c>
      <c r="AK37" s="22">
        <f t="shared" si="11"/>
        <v>1.5173604150243789</v>
      </c>
      <c r="AL37" s="22">
        <v>135.39861653846145</v>
      </c>
      <c r="AM37" s="22">
        <f t="shared" si="12"/>
        <v>1.4615960849919316</v>
      </c>
      <c r="AN37" s="22">
        <v>140.80994836400669</v>
      </c>
      <c r="AO37" s="22">
        <f t="shared" si="13"/>
        <v>1.5302287965760484</v>
      </c>
      <c r="AP37" s="22">
        <v>162.16287621828704</v>
      </c>
      <c r="AQ37" s="22">
        <f t="shared" si="14"/>
        <v>1.8080193469901753</v>
      </c>
      <c r="AR37" s="22">
        <v>128.05258944547802</v>
      </c>
      <c r="AS37" s="22">
        <f t="shared" si="15"/>
        <v>1.3686292005898615</v>
      </c>
      <c r="AT37" s="22">
        <v>138.29888798146447</v>
      </c>
      <c r="AU37" s="22">
        <f t="shared" si="16"/>
        <v>1.4877188667590477</v>
      </c>
      <c r="AV37" s="22">
        <v>132.31420822477412</v>
      </c>
      <c r="AW37" s="22">
        <f t="shared" si="17"/>
        <v>1.4186952397100976</v>
      </c>
    </row>
    <row r="38" spans="2:57" x14ac:dyDescent="0.25">
      <c r="B38" s="17">
        <v>31</v>
      </c>
      <c r="C38" s="17">
        <v>2047</v>
      </c>
      <c r="D38" s="22">
        <v>182.62168973416809</v>
      </c>
      <c r="E38" s="22">
        <f t="shared" si="1"/>
        <v>2.0391853534231239</v>
      </c>
      <c r="F38" s="22">
        <v>96.776246038922068</v>
      </c>
      <c r="G38" s="22">
        <f t="shared" si="1"/>
        <v>0.97216610226775857</v>
      </c>
      <c r="H38" s="22">
        <v>162.17205177098663</v>
      </c>
      <c r="I38" s="22">
        <f t="shared" si="1"/>
        <v>1.7997045338261448</v>
      </c>
      <c r="J38" s="22">
        <v>133.32981273422706</v>
      </c>
      <c r="K38" s="22">
        <f t="shared" si="1"/>
        <v>1.4340471251528784</v>
      </c>
      <c r="L38" s="22">
        <v>151.87810571068385</v>
      </c>
      <c r="M38" s="22">
        <f t="shared" si="1"/>
        <v>1.6720191470937869</v>
      </c>
      <c r="N38" s="22">
        <v>156.92961144882406</v>
      </c>
      <c r="O38" s="22">
        <f t="shared" si="1"/>
        <v>1.7364610860369907</v>
      </c>
      <c r="P38" s="22">
        <v>148.38253909433706</v>
      </c>
      <c r="Q38" s="22">
        <f t="shared" si="18"/>
        <v>1.6236960066705959</v>
      </c>
      <c r="R38" s="22">
        <v>137.34631441110437</v>
      </c>
      <c r="S38" s="22">
        <f t="shared" si="2"/>
        <v>1.4841182356716174</v>
      </c>
      <c r="T38" s="22">
        <v>182.62168973416809</v>
      </c>
      <c r="U38" s="22">
        <f t="shared" si="3"/>
        <v>2.0391853534231239</v>
      </c>
      <c r="V38" s="22">
        <v>144.01404058309615</v>
      </c>
      <c r="W38" s="22">
        <f t="shared" si="4"/>
        <v>1.5736309227480674</v>
      </c>
      <c r="X38" s="22">
        <v>147.68594757398122</v>
      </c>
      <c r="Y38" s="22">
        <f t="shared" si="5"/>
        <v>1.6105499206964871</v>
      </c>
      <c r="Z38" s="22">
        <v>103.29352380430004</v>
      </c>
      <c r="AA38" s="22">
        <f t="shared" si="6"/>
        <v>1.0680062914748174</v>
      </c>
      <c r="AB38" s="22">
        <v>141.83585678203136</v>
      </c>
      <c r="AC38" s="22">
        <f t="shared" si="7"/>
        <v>1.5310979377450586</v>
      </c>
      <c r="AD38" s="22">
        <v>185.9593357145078</v>
      </c>
      <c r="AE38" s="22">
        <f t="shared" si="8"/>
        <v>2.0773662378886684</v>
      </c>
      <c r="AF38" s="22">
        <v>149.06667834779006</v>
      </c>
      <c r="AG38" s="22">
        <f t="shared" si="9"/>
        <v>1.6345313915024939</v>
      </c>
      <c r="AH38" s="22">
        <v>146.47567194855486</v>
      </c>
      <c r="AI38" s="22">
        <f t="shared" si="10"/>
        <v>1.6007344027684538</v>
      </c>
      <c r="AJ38" s="22">
        <v>142.7076203135903</v>
      </c>
      <c r="AK38" s="22">
        <f t="shared" si="11"/>
        <v>1.5556264305586778</v>
      </c>
      <c r="AL38" s="22">
        <v>138.15809275384385</v>
      </c>
      <c r="AM38" s="22">
        <f t="shared" si="12"/>
        <v>1.4986421776384939</v>
      </c>
      <c r="AN38" s="22">
        <v>143.58268571222618</v>
      </c>
      <c r="AO38" s="22">
        <f t="shared" si="13"/>
        <v>1.5687294545636665</v>
      </c>
      <c r="AP38" s="22">
        <v>164.88592556553931</v>
      </c>
      <c r="AQ38" s="22">
        <f t="shared" si="14"/>
        <v>1.8522323145613073</v>
      </c>
      <c r="AR38" s="22">
        <v>130.79829095416534</v>
      </c>
      <c r="AS38" s="22">
        <f t="shared" si="15"/>
        <v>1.403701815650735</v>
      </c>
      <c r="AT38" s="22">
        <v>141.16814586365308</v>
      </c>
      <c r="AU38" s="22">
        <f t="shared" si="16"/>
        <v>1.5255720833616113</v>
      </c>
      <c r="AV38" s="22">
        <v>135.08378572671359</v>
      </c>
      <c r="AW38" s="22">
        <f t="shared" si="17"/>
        <v>1.4549169791777696</v>
      </c>
    </row>
    <row r="39" spans="2:57" x14ac:dyDescent="0.25">
      <c r="B39" s="17">
        <v>32</v>
      </c>
      <c r="C39" s="17">
        <v>2048</v>
      </c>
      <c r="D39" s="22">
        <v>185.74983187593492</v>
      </c>
      <c r="E39" s="22">
        <f t="shared" si="1"/>
        <v>2.086889091613727</v>
      </c>
      <c r="F39" s="22">
        <v>99.567569674003522</v>
      </c>
      <c r="G39" s="22">
        <f t="shared" si="1"/>
        <v>0.99773675946854534</v>
      </c>
      <c r="H39" s="22">
        <v>165.07416645599494</v>
      </c>
      <c r="I39" s="22">
        <f t="shared" si="1"/>
        <v>1.8420984070217254</v>
      </c>
      <c r="J39" s="22">
        <v>136.1675548779003</v>
      </c>
      <c r="K39" s="22">
        <f t="shared" si="1"/>
        <v>1.4690172854073895</v>
      </c>
      <c r="L39" s="22">
        <v>154.78486316938293</v>
      </c>
      <c r="M39" s="22">
        <f t="shared" si="1"/>
        <v>1.7117705509789454</v>
      </c>
      <c r="N39" s="22">
        <v>159.84352060088651</v>
      </c>
      <c r="O39" s="22">
        <f t="shared" si="1"/>
        <v>1.7775116397909339</v>
      </c>
      <c r="P39" s="22">
        <v>151.29091430992318</v>
      </c>
      <c r="Q39" s="22">
        <f t="shared" si="18"/>
        <v>1.6625501046472659</v>
      </c>
      <c r="R39" s="22">
        <v>140.20154473329572</v>
      </c>
      <c r="S39" s="22">
        <f t="shared" si="2"/>
        <v>1.5201243936117355</v>
      </c>
      <c r="T39" s="22">
        <v>185.74983187593492</v>
      </c>
      <c r="U39" s="22">
        <f t="shared" si="3"/>
        <v>2.086889091613727</v>
      </c>
      <c r="V39" s="22">
        <v>146.88511173234389</v>
      </c>
      <c r="W39" s="22">
        <f t="shared" si="4"/>
        <v>1.6113535351639821</v>
      </c>
      <c r="X39" s="22">
        <v>150.66697514742086</v>
      </c>
      <c r="Y39" s="22">
        <f t="shared" si="5"/>
        <v>1.649243780409928</v>
      </c>
      <c r="Z39" s="22">
        <v>106.0389703540307</v>
      </c>
      <c r="AA39" s="22">
        <f t="shared" si="6"/>
        <v>1.0952389152068724</v>
      </c>
      <c r="AB39" s="22">
        <v>144.6956488100947</v>
      </c>
      <c r="AC39" s="22">
        <f t="shared" si="7"/>
        <v>1.5682582585832843</v>
      </c>
      <c r="AD39" s="22">
        <v>189.15314735912349</v>
      </c>
      <c r="AE39" s="22">
        <f t="shared" si="8"/>
        <v>2.1259440057844423</v>
      </c>
      <c r="AF39" s="22">
        <v>151.97055730625686</v>
      </c>
      <c r="AG39" s="22">
        <f t="shared" si="9"/>
        <v>1.6735600334409686</v>
      </c>
      <c r="AH39" s="22">
        <v>149.38285579875847</v>
      </c>
      <c r="AI39" s="22">
        <f t="shared" si="10"/>
        <v>1.6390984786398561</v>
      </c>
      <c r="AJ39" s="22">
        <v>145.57755994258324</v>
      </c>
      <c r="AK39" s="22">
        <f t="shared" si="11"/>
        <v>1.593013241280349</v>
      </c>
      <c r="AL39" s="22">
        <v>141.00287775310667</v>
      </c>
      <c r="AM39" s="22">
        <f t="shared" si="12"/>
        <v>1.5348541316226487</v>
      </c>
      <c r="AN39" s="22">
        <v>146.44183148715382</v>
      </c>
      <c r="AO39" s="22">
        <f t="shared" si="13"/>
        <v>1.6063382250204901</v>
      </c>
      <c r="AP39" s="22">
        <v>167.69302847895847</v>
      </c>
      <c r="AQ39" s="22">
        <f t="shared" si="14"/>
        <v>1.8952987563780226</v>
      </c>
      <c r="AR39" s="22">
        <v>133.62737342616222</v>
      </c>
      <c r="AS39" s="22">
        <f t="shared" si="15"/>
        <v>1.4380196138023762</v>
      </c>
      <c r="AT39" s="22">
        <v>144.12784812892457</v>
      </c>
      <c r="AU39" s="22">
        <f t="shared" si="16"/>
        <v>1.5625865832601062</v>
      </c>
      <c r="AV39" s="22">
        <v>137.93850992285499</v>
      </c>
      <c r="AW39" s="22">
        <f t="shared" si="17"/>
        <v>1.4903419510192344</v>
      </c>
    </row>
    <row r="40" spans="2:57" x14ac:dyDescent="0.25">
      <c r="B40" s="17">
        <v>33</v>
      </c>
      <c r="C40" s="17">
        <v>2049</v>
      </c>
      <c r="D40" s="22">
        <v>188.9807028563784</v>
      </c>
      <c r="E40" s="22">
        <f t="shared" si="1"/>
        <v>2.1333726479723003</v>
      </c>
      <c r="F40" s="22">
        <v>102.44194293977368</v>
      </c>
      <c r="G40" s="22">
        <f t="shared" si="1"/>
        <v>1.022934389470703</v>
      </c>
      <c r="H40" s="22">
        <v>168.06513039764263</v>
      </c>
      <c r="I40" s="22">
        <f t="shared" si="1"/>
        <v>1.8834373630244818</v>
      </c>
      <c r="J40" s="22">
        <v>139.09169831584555</v>
      </c>
      <c r="K40" s="22">
        <f t="shared" si="1"/>
        <v>1.5032296504793299</v>
      </c>
      <c r="L40" s="22">
        <v>157.78191271073837</v>
      </c>
      <c r="M40" s="22">
        <f t="shared" si="1"/>
        <v>1.7505801454031285</v>
      </c>
      <c r="N40" s="22">
        <v>162.8466416084473</v>
      </c>
      <c r="O40" s="22">
        <f t="shared" si="1"/>
        <v>1.8175670048551833</v>
      </c>
      <c r="P40" s="22">
        <v>154.28878442662062</v>
      </c>
      <c r="Q40" s="22">
        <f t="shared" si="18"/>
        <v>1.7005004948087477</v>
      </c>
      <c r="R40" s="22">
        <v>143.1442599291816</v>
      </c>
      <c r="S40" s="22">
        <f t="shared" si="2"/>
        <v>1.5553335666820738</v>
      </c>
      <c r="T40" s="22">
        <v>188.9807028563784</v>
      </c>
      <c r="U40" s="22">
        <f t="shared" si="3"/>
        <v>2.1333726479723003</v>
      </c>
      <c r="V40" s="22">
        <v>149.845605821048</v>
      </c>
      <c r="W40" s="22">
        <f t="shared" si="4"/>
        <v>1.6482110373215477</v>
      </c>
      <c r="X40" s="22">
        <v>153.74240336914193</v>
      </c>
      <c r="Y40" s="22">
        <f t="shared" si="5"/>
        <v>1.6870597773011198</v>
      </c>
      <c r="Z40" s="22">
        <v>108.86353784351168</v>
      </c>
      <c r="AA40" s="22">
        <f t="shared" si="6"/>
        <v>1.1220160639858583</v>
      </c>
      <c r="AB40" s="22">
        <v>147.64255255655692</v>
      </c>
      <c r="AC40" s="22">
        <f t="shared" si="7"/>
        <v>1.6045738760455712</v>
      </c>
      <c r="AD40" s="22">
        <v>192.45512443965538</v>
      </c>
      <c r="AE40" s="22">
        <f t="shared" si="8"/>
        <v>2.1732821651211962</v>
      </c>
      <c r="AF40" s="22">
        <v>154.96648232094509</v>
      </c>
      <c r="AG40" s="22">
        <f t="shared" si="9"/>
        <v>1.7116771168562523</v>
      </c>
      <c r="AH40" s="22">
        <v>152.3806697738371</v>
      </c>
      <c r="AI40" s="22">
        <f t="shared" si="10"/>
        <v>1.6765795301140503</v>
      </c>
      <c r="AJ40" s="22">
        <v>148.53664968243572</v>
      </c>
      <c r="AK40" s="22">
        <f t="shared" si="11"/>
        <v>1.6295487796843653</v>
      </c>
      <c r="AL40" s="22">
        <v>143.93551302002231</v>
      </c>
      <c r="AM40" s="22">
        <f t="shared" si="12"/>
        <v>1.5702579291021783</v>
      </c>
      <c r="AN40" s="22">
        <v>149.38996873314676</v>
      </c>
      <c r="AO40" s="22">
        <f t="shared" si="13"/>
        <v>1.6430836541889391</v>
      </c>
      <c r="AP40" s="22">
        <v>170.58662587284377</v>
      </c>
      <c r="AQ40" s="22">
        <f t="shared" si="14"/>
        <v>1.9372579242609225</v>
      </c>
      <c r="AR40" s="22">
        <v>136.54229421021429</v>
      </c>
      <c r="AS40" s="22">
        <f t="shared" si="15"/>
        <v>1.4716049023123516</v>
      </c>
      <c r="AT40" s="22">
        <v>147.18074346737876</v>
      </c>
      <c r="AU40" s="22">
        <f t="shared" si="16"/>
        <v>1.5987886096070081</v>
      </c>
      <c r="AV40" s="22">
        <v>140.88091206822395</v>
      </c>
      <c r="AW40" s="22">
        <f t="shared" si="17"/>
        <v>1.5249944087410545</v>
      </c>
    </row>
    <row r="41" spans="2:57" x14ac:dyDescent="0.25">
      <c r="B41" s="17">
        <v>34</v>
      </c>
      <c r="C41" s="17">
        <v>2050</v>
      </c>
      <c r="D41" s="22">
        <v>192.31747001867959</v>
      </c>
      <c r="E41" s="22">
        <f t="shared" si="1"/>
        <v>2.1786789409505429</v>
      </c>
      <c r="F41" s="22">
        <v>105.40183679340529</v>
      </c>
      <c r="G41" s="22">
        <f t="shared" si="1"/>
        <v>1.0477650327697392</v>
      </c>
      <c r="H41" s="22">
        <v>171.14752548690956</v>
      </c>
      <c r="I41" s="22">
        <f t="shared" si="1"/>
        <v>1.9237564246856924</v>
      </c>
      <c r="J41" s="22">
        <v>142.10479327160434</v>
      </c>
      <c r="K41" s="22">
        <f t="shared" si="1"/>
        <v>1.5367068036310978</v>
      </c>
      <c r="L41" s="22">
        <v>160.87193596681468</v>
      </c>
      <c r="M41" s="22">
        <f t="shared" si="1"/>
        <v>1.7884784760237509</v>
      </c>
      <c r="N41" s="22">
        <v>165.94157903657927</v>
      </c>
      <c r="O41" s="22">
        <f t="shared" si="1"/>
        <v>1.8566596457700892</v>
      </c>
      <c r="P41" s="22">
        <v>157.3787918450771</v>
      </c>
      <c r="Q41" s="22">
        <f t="shared" si="18"/>
        <v>1.7375759079326949</v>
      </c>
      <c r="R41" s="22">
        <v>146.17705049773735</v>
      </c>
      <c r="S41" s="22">
        <f t="shared" si="2"/>
        <v>1.5897700652274351</v>
      </c>
      <c r="T41" s="22">
        <v>192.31747001867959</v>
      </c>
      <c r="U41" s="22">
        <f t="shared" si="3"/>
        <v>2.1786789409505429</v>
      </c>
      <c r="V41" s="22">
        <v>152.8981982676946</v>
      </c>
      <c r="W41" s="22">
        <f t="shared" si="4"/>
        <v>1.6842309088698202</v>
      </c>
      <c r="X41" s="22">
        <v>156.91510417798909</v>
      </c>
      <c r="Y41" s="22">
        <f t="shared" si="5"/>
        <v>1.7240259545387306</v>
      </c>
      <c r="Z41" s="22">
        <v>111.76949638066128</v>
      </c>
      <c r="AA41" s="22">
        <f t="shared" si="6"/>
        <v>1.1483468052781654</v>
      </c>
      <c r="AB41" s="22">
        <v>150.67912459537817</v>
      </c>
      <c r="AC41" s="22">
        <f t="shared" si="7"/>
        <v>1.6400709765635857</v>
      </c>
      <c r="AD41" s="22">
        <v>195.86870008596836</v>
      </c>
      <c r="AE41" s="22">
        <f t="shared" si="8"/>
        <v>2.2194250595264755</v>
      </c>
      <c r="AF41" s="22">
        <v>158.05724475010697</v>
      </c>
      <c r="AG41" s="22">
        <f t="shared" si="9"/>
        <v>1.7489123604214187</v>
      </c>
      <c r="AH41" s="22">
        <v>155.47182620477633</v>
      </c>
      <c r="AI41" s="22">
        <f t="shared" si="10"/>
        <v>1.7132056988506286</v>
      </c>
      <c r="AJ41" s="22">
        <v>151.5875529230305</v>
      </c>
      <c r="AK41" s="22">
        <f t="shared" si="11"/>
        <v>1.6652598884251291</v>
      </c>
      <c r="AL41" s="22">
        <v>146.95861597569632</v>
      </c>
      <c r="AM41" s="22">
        <f t="shared" si="12"/>
        <v>1.6048785494255697</v>
      </c>
      <c r="AN41" s="22">
        <v>152.42975796437926</v>
      </c>
      <c r="AO41" s="22">
        <f t="shared" si="13"/>
        <v>1.678993170221289</v>
      </c>
      <c r="AP41" s="22">
        <v>173.56922989445218</v>
      </c>
      <c r="AQ41" s="22">
        <f t="shared" si="14"/>
        <v>1.9781474928520764</v>
      </c>
      <c r="AR41" s="22">
        <v>139.54558325114027</v>
      </c>
      <c r="AS41" s="22">
        <f t="shared" si="15"/>
        <v>1.5044791548593606</v>
      </c>
      <c r="AT41" s="22">
        <v>150.32966434200449</v>
      </c>
      <c r="AU41" s="22">
        <f t="shared" si="16"/>
        <v>1.6342033840179764</v>
      </c>
      <c r="AV41" s="22">
        <v>143.91359886881287</v>
      </c>
      <c r="AW41" s="22">
        <f t="shared" si="17"/>
        <v>1.5588976816640521</v>
      </c>
    </row>
    <row r="42" spans="2:57" x14ac:dyDescent="0.25">
      <c r="B42" s="17">
        <v>35</v>
      </c>
      <c r="C42" s="17">
        <v>2051</v>
      </c>
      <c r="D42" s="22">
        <v>195.76339882926507</v>
      </c>
      <c r="E42" s="22">
        <f t="shared" si="1"/>
        <v>2.222849123362872</v>
      </c>
      <c r="F42" s="22">
        <v>108.44979570990976</v>
      </c>
      <c r="G42" s="22">
        <f t="shared" si="1"/>
        <v>1.0722346082252836</v>
      </c>
      <c r="H42" s="22">
        <v>174.32400895912616</v>
      </c>
      <c r="I42" s="22">
        <f t="shared" si="1"/>
        <v>1.9630892280627352</v>
      </c>
      <c r="J42" s="22">
        <v>145.20946542905656</v>
      </c>
      <c r="K42" s="22">
        <f t="shared" si="1"/>
        <v>1.5694704796520282</v>
      </c>
      <c r="L42" s="22">
        <v>164.05769449662952</v>
      </c>
      <c r="M42" s="22">
        <f t="shared" si="1"/>
        <v>1.8254948863200509</v>
      </c>
      <c r="N42" s="22">
        <v>169.13101378280402</v>
      </c>
      <c r="O42" s="22">
        <f t="shared" si="1"/>
        <v>1.894820751344702</v>
      </c>
      <c r="P42" s="22">
        <v>160.56365724254707</v>
      </c>
      <c r="Q42" s="22">
        <f t="shared" si="18"/>
        <v>1.7738039570552961</v>
      </c>
      <c r="R42" s="22">
        <v>149.30258385440888</v>
      </c>
      <c r="S42" s="22">
        <f t="shared" si="2"/>
        <v>1.6234572733721655</v>
      </c>
      <c r="T42" s="22">
        <v>195.76339882926507</v>
      </c>
      <c r="U42" s="22">
        <f t="shared" si="3"/>
        <v>2.222849123362872</v>
      </c>
      <c r="V42" s="22">
        <v>156.04564478994547</v>
      </c>
      <c r="W42" s="22">
        <f t="shared" si="4"/>
        <v>1.7194395568410008</v>
      </c>
      <c r="X42" s="22">
        <v>160.18803715738974</v>
      </c>
      <c r="Y42" s="22">
        <f t="shared" si="5"/>
        <v>1.7601692523350965</v>
      </c>
      <c r="Z42" s="22">
        <v>114.75918123058534</v>
      </c>
      <c r="AA42" s="22">
        <f t="shared" si="6"/>
        <v>1.1742399701841617</v>
      </c>
      <c r="AB42" s="22">
        <v>153.80799675644269</v>
      </c>
      <c r="AC42" s="22">
        <f t="shared" si="7"/>
        <v>1.6747747430175597</v>
      </c>
      <c r="AD42" s="22">
        <v>199.39741691473904</v>
      </c>
      <c r="AE42" s="22">
        <f t="shared" si="8"/>
        <v>2.2644151870495097</v>
      </c>
      <c r="AF42" s="22">
        <v>161.24572089305579</v>
      </c>
      <c r="AG42" s="22">
        <f t="shared" si="9"/>
        <v>1.7852943038676778</v>
      </c>
      <c r="AH42" s="22">
        <v>158.6591188572942</v>
      </c>
      <c r="AI42" s="22">
        <f t="shared" si="10"/>
        <v>1.7490040261335449</v>
      </c>
      <c r="AJ42" s="22">
        <v>154.73301286941566</v>
      </c>
      <c r="AK42" s="22">
        <f t="shared" si="11"/>
        <v>1.7001723666745088</v>
      </c>
      <c r="AL42" s="22">
        <v>150.07488224697281</v>
      </c>
      <c r="AM42" s="22">
        <f t="shared" si="12"/>
        <v>1.6387400115987869</v>
      </c>
      <c r="AN42" s="22">
        <v>155.5639394876805</v>
      </c>
      <c r="AO42" s="22">
        <f t="shared" si="13"/>
        <v>1.7140931308116962</v>
      </c>
      <c r="AP42" s="22">
        <v>176.64342600194078</v>
      </c>
      <c r="AQ42" s="22">
        <f t="shared" si="14"/>
        <v>2.0180036273241249</v>
      </c>
      <c r="AR42" s="22">
        <v>142.63984523407586</v>
      </c>
      <c r="AS42" s="22">
        <f t="shared" si="15"/>
        <v>1.5366630463372075</v>
      </c>
      <c r="AT42" s="22">
        <v>153.57752954128557</v>
      </c>
      <c r="AU42" s="22">
        <f t="shared" si="16"/>
        <v>1.6688551500520843</v>
      </c>
      <c r="AV42" s="22">
        <v>147.03925473011793</v>
      </c>
      <c r="AW42" s="22">
        <f t="shared" si="17"/>
        <v>1.5920742138556832</v>
      </c>
    </row>
    <row r="43" spans="2:57" x14ac:dyDescent="0.25">
      <c r="B43" s="17">
        <v>36</v>
      </c>
      <c r="C43" s="17">
        <v>2052</v>
      </c>
      <c r="D43" s="22">
        <v>199.32185591650438</v>
      </c>
      <c r="E43" s="22">
        <f t="shared" si="1"/>
        <v>2.2659226590984574</v>
      </c>
      <c r="F43" s="22">
        <v>111.58843986949698</v>
      </c>
      <c r="G43" s="22">
        <f t="shared" si="1"/>
        <v>1.0963489163642288</v>
      </c>
      <c r="H43" s="22">
        <v>177.59731559189697</v>
      </c>
      <c r="I43" s="22">
        <f t="shared" si="1"/>
        <v>2.0014680816235613</v>
      </c>
      <c r="J43" s="22">
        <v>148.40841816481671</v>
      </c>
      <c r="K43" s="22">
        <f t="shared" si="1"/>
        <v>1.6015416003722855</v>
      </c>
      <c r="L43" s="22">
        <v>167.34203216771991</v>
      </c>
      <c r="M43" s="22">
        <f t="shared" si="1"/>
        <v>1.8616575688793644</v>
      </c>
      <c r="N43" s="22">
        <v>172.41770531347768</v>
      </c>
      <c r="O43" s="22">
        <f t="shared" si="1"/>
        <v>1.9320802889760329</v>
      </c>
      <c r="P43" s="22">
        <v>163.8461818910811</v>
      </c>
      <c r="Q43" s="22">
        <f t="shared" si="18"/>
        <v>1.8092111849198664</v>
      </c>
      <c r="R43" s="22">
        <v>152.52360661439266</v>
      </c>
      <c r="S43" s="22">
        <f t="shared" si="2"/>
        <v>1.6564176880232184</v>
      </c>
      <c r="T43" s="22">
        <v>199.32185591650438</v>
      </c>
      <c r="U43" s="22">
        <f t="shared" si="3"/>
        <v>2.2659226590984574</v>
      </c>
      <c r="V43" s="22">
        <v>159.29078381410031</v>
      </c>
      <c r="W43" s="22">
        <f t="shared" si="4"/>
        <v>1.753862361291709</v>
      </c>
      <c r="X43" s="22">
        <v>163.56425220939764</v>
      </c>
      <c r="Y43" s="22">
        <f t="shared" si="5"/>
        <v>1.79551555507852</v>
      </c>
      <c r="Z43" s="22">
        <v>117.83499468567666</v>
      </c>
      <c r="AA43" s="22">
        <f t="shared" si="6"/>
        <v>1.199704161409745</v>
      </c>
      <c r="AB43" s="22">
        <v>157.03187834026807</v>
      </c>
      <c r="AC43" s="22">
        <f t="shared" si="7"/>
        <v>1.7087093970584544</v>
      </c>
      <c r="AD43" s="22">
        <v>203.0449305198706</v>
      </c>
      <c r="AE43" s="22">
        <f t="shared" si="8"/>
        <v>2.3082932807510894</v>
      </c>
      <c r="AF43" s="22">
        <v>164.53487457422131</v>
      </c>
      <c r="AG43" s="22">
        <f t="shared" si="9"/>
        <v>1.8208503585067213</v>
      </c>
      <c r="AH43" s="22">
        <v>161.94542537619861</v>
      </c>
      <c r="AI43" s="22">
        <f t="shared" si="10"/>
        <v>1.784000499726879</v>
      </c>
      <c r="AJ43" s="22">
        <v>157.97585493307454</v>
      </c>
      <c r="AK43" s="22">
        <f t="shared" si="11"/>
        <v>1.7343110144486389</v>
      </c>
      <c r="AL43" s="22">
        <v>153.28708800260333</v>
      </c>
      <c r="AM43" s="22">
        <f t="shared" si="12"/>
        <v>1.6718654148944987</v>
      </c>
      <c r="AN43" s="22">
        <v>158.79533579502078</v>
      </c>
      <c r="AO43" s="22">
        <f t="shared" si="13"/>
        <v>1.7484088687399861</v>
      </c>
      <c r="AP43" s="22">
        <v>179.81187510292651</v>
      </c>
      <c r="AQ43" s="22">
        <f t="shared" si="14"/>
        <v>2.0568610481138094</v>
      </c>
      <c r="AR43" s="22">
        <v>145.82776179205288</v>
      </c>
      <c r="AS43" s="22">
        <f t="shared" si="15"/>
        <v>1.5681764861449408</v>
      </c>
      <c r="AT43" s="22">
        <v>156.92734680958787</v>
      </c>
      <c r="AU43" s="22">
        <f t="shared" si="16"/>
        <v>1.7027672147858428</v>
      </c>
      <c r="AV43" s="22">
        <v>150.2606440726864</v>
      </c>
      <c r="AW43" s="22">
        <f t="shared" si="17"/>
        <v>1.6245456013628723</v>
      </c>
    </row>
    <row r="44" spans="2:57" x14ac:dyDescent="0.25">
      <c r="B44" s="17">
        <v>37</v>
      </c>
      <c r="C44" s="17">
        <v>2053</v>
      </c>
      <c r="D44" s="22">
        <v>202.99631220351296</v>
      </c>
      <c r="E44" s="22">
        <f t="shared" si="1"/>
        <v>2.3079373964447361</v>
      </c>
      <c r="F44" s="22">
        <v>114.82046741001538</v>
      </c>
      <c r="G44" s="22">
        <f t="shared" si="1"/>
        <v>1.1201136425695615</v>
      </c>
      <c r="H44" s="22">
        <v>180.97025996714359</v>
      </c>
      <c r="I44" s="22">
        <f t="shared" si="1"/>
        <v>2.0389240228545749</v>
      </c>
      <c r="J44" s="22">
        <v>151.70443484667319</v>
      </c>
      <c r="K44" s="22">
        <f t="shared" si="1"/>
        <v>1.6329403086303871</v>
      </c>
      <c r="L44" s="22">
        <v>170.72787760867223</v>
      </c>
      <c r="M44" s="22">
        <f t="shared" si="1"/>
        <v>1.8969936144338502</v>
      </c>
      <c r="N44" s="22">
        <v>175.80449396569995</v>
      </c>
      <c r="O44" s="22">
        <f t="shared" si="1"/>
        <v>1.9684670565881417</v>
      </c>
      <c r="P44" s="22">
        <v>167.2292500443705</v>
      </c>
      <c r="Q44" s="22">
        <f t="shared" si="18"/>
        <v>1.843823109348254</v>
      </c>
      <c r="R44" s="22">
        <v>155.842946943697</v>
      </c>
      <c r="S44" s="22">
        <f t="shared" si="2"/>
        <v>1.6886729561708735</v>
      </c>
      <c r="T44" s="22">
        <v>202.99631220351296</v>
      </c>
      <c r="U44" s="22">
        <f t="shared" si="3"/>
        <v>2.3079373964447361</v>
      </c>
      <c r="V44" s="22">
        <v>162.63653895685835</v>
      </c>
      <c r="W44" s="22">
        <f t="shared" si="4"/>
        <v>1.7875237189440081</v>
      </c>
      <c r="X44" s="22">
        <v>167.04689231032435</v>
      </c>
      <c r="Y44" s="22">
        <f t="shared" si="5"/>
        <v>1.8300897363961297</v>
      </c>
      <c r="Z44" s="22">
        <v>120.99940798938897</v>
      </c>
      <c r="AA44" s="22">
        <f t="shared" si="6"/>
        <v>1.224747760924167</v>
      </c>
      <c r="AB44" s="22">
        <v>160.3535583978921</v>
      </c>
      <c r="AC44" s="22">
        <f t="shared" si="7"/>
        <v>1.7418982395822249</v>
      </c>
      <c r="AD44" s="22">
        <v>206.81501307418438</v>
      </c>
      <c r="AE44" s="22">
        <f t="shared" si="8"/>
        <v>2.3510983857269259</v>
      </c>
      <c r="AF44" s="22">
        <v>167.92775980581811</v>
      </c>
      <c r="AG44" s="22">
        <f t="shared" si="9"/>
        <v>1.8556068555327214</v>
      </c>
      <c r="AH44" s="22">
        <v>165.33370980311616</v>
      </c>
      <c r="AI44" s="22">
        <f t="shared" si="10"/>
        <v>1.8182200986765369</v>
      </c>
      <c r="AJ44" s="22">
        <v>161.31898919484033</v>
      </c>
      <c r="AK44" s="22">
        <f t="shared" si="11"/>
        <v>1.7676996749933356</v>
      </c>
      <c r="AL44" s="22">
        <v>156.59809235920326</v>
      </c>
      <c r="AM44" s="22">
        <f t="shared" si="12"/>
        <v>1.7042769776858662</v>
      </c>
      <c r="AN44" s="22">
        <v>162.12685402773599</v>
      </c>
      <c r="AO44" s="22">
        <f t="shared" si="13"/>
        <v>1.7819647354195971</v>
      </c>
      <c r="AP44" s="22">
        <v>183.07731575543255</v>
      </c>
      <c r="AQ44" s="22">
        <f t="shared" si="14"/>
        <v>2.0947530928117182</v>
      </c>
      <c r="AR44" s="22">
        <v>149.11209377878384</v>
      </c>
      <c r="AS44" s="22">
        <f t="shared" si="15"/>
        <v>1.5990386500299103</v>
      </c>
      <c r="AT44" s="22">
        <v>160.38221555769672</v>
      </c>
      <c r="AU44" s="22">
        <f t="shared" si="16"/>
        <v>1.735961988565355</v>
      </c>
      <c r="AV44" s="22">
        <v>153.58061371667154</v>
      </c>
      <c r="AW44" s="22">
        <f t="shared" si="17"/>
        <v>1.6563326278203636</v>
      </c>
    </row>
    <row r="45" spans="2:57" x14ac:dyDescent="0.25">
      <c r="B45" s="17">
        <v>38</v>
      </c>
      <c r="C45" s="17">
        <v>2054</v>
      </c>
      <c r="D45" s="22">
        <v>206.79034613797495</v>
      </c>
      <c r="E45" s="22">
        <f t="shared" si="1"/>
        <v>2.3489296381728098</v>
      </c>
      <c r="F45" s="22">
        <v>118.14865674640807</v>
      </c>
      <c r="G45" s="22">
        <f t="shared" si="1"/>
        <v>1.1435343601593684</v>
      </c>
      <c r="H45" s="22">
        <v>184.44573879913662</v>
      </c>
      <c r="I45" s="22">
        <f t="shared" si="1"/>
        <v>2.0754868723868376</v>
      </c>
      <c r="J45" s="22">
        <v>155.10038120002557</v>
      </c>
      <c r="K45" s="22">
        <f t="shared" si="1"/>
        <v>1.66368600076258</v>
      </c>
      <c r="L45" s="22">
        <v>174.21824673473225</v>
      </c>
      <c r="M45" s="22">
        <f t="shared" si="1"/>
        <v>1.9315290587472238</v>
      </c>
      <c r="N45" s="22">
        <v>179.294303316666</v>
      </c>
      <c r="O45" s="22">
        <f t="shared" si="1"/>
        <v>2.0040087322963465</v>
      </c>
      <c r="P45" s="22">
        <v>170.71583139528082</v>
      </c>
      <c r="Q45" s="22">
        <f t="shared" si="18"/>
        <v>1.8776642666269172</v>
      </c>
      <c r="R45" s="22">
        <v>159.26351697999567</v>
      </c>
      <c r="S45" s="22">
        <f t="shared" si="2"/>
        <v>1.7202439105622895</v>
      </c>
      <c r="T45" s="22">
        <v>206.79034613797495</v>
      </c>
      <c r="U45" s="22">
        <f t="shared" si="3"/>
        <v>2.3489296381728098</v>
      </c>
      <c r="V45" s="22">
        <v>166.08592158154983</v>
      </c>
      <c r="W45" s="22">
        <f t="shared" si="4"/>
        <v>1.8204470849146717</v>
      </c>
      <c r="X45" s="22">
        <v>170.63919635044547</v>
      </c>
      <c r="Y45" s="22">
        <f t="shared" si="5"/>
        <v>1.8639157022389188</v>
      </c>
      <c r="Z45" s="22">
        <v>124.25496331522581</v>
      </c>
      <c r="AA45" s="22">
        <f t="shared" si="6"/>
        <v>1.2493789373173443</v>
      </c>
      <c r="AB45" s="22">
        <v>163.77590807785674</v>
      </c>
      <c r="AC45" s="22">
        <f t="shared" si="7"/>
        <v>1.7743636894378136</v>
      </c>
      <c r="AD45" s="22">
        <v>210.71155704593602</v>
      </c>
      <c r="AE45" s="22">
        <f t="shared" si="8"/>
        <v>2.392867932722909</v>
      </c>
      <c r="AF45" s="22">
        <v>171.42752353151869</v>
      </c>
      <c r="AG45" s="22">
        <f t="shared" si="9"/>
        <v>1.8895890922023209</v>
      </c>
      <c r="AH45" s="22">
        <v>168.82702516979541</v>
      </c>
      <c r="AI45" s="22">
        <f t="shared" si="10"/>
        <v>1.8516868361487699</v>
      </c>
      <c r="AJ45" s="22">
        <v>164.76541294160074</v>
      </c>
      <c r="AK45" s="22">
        <f t="shared" si="11"/>
        <v>1.8003612753139882</v>
      </c>
      <c r="AL45" s="22">
        <v>160.01083985908051</v>
      </c>
      <c r="AM45" s="22">
        <f t="shared" si="12"/>
        <v>1.735996074583354</v>
      </c>
      <c r="AN45" s="22">
        <v>165.56148851463911</v>
      </c>
      <c r="AO45" s="22">
        <f t="shared" si="13"/>
        <v>1.8147841425379716</v>
      </c>
      <c r="AP45" s="22">
        <v>186.44256643304058</v>
      </c>
      <c r="AQ45" s="22">
        <f t="shared" si="14"/>
        <v>2.1317117753341908</v>
      </c>
      <c r="AR45" s="22">
        <v>152.49568360857765</v>
      </c>
      <c r="AS45" s="22">
        <f t="shared" si="15"/>
        <v>1.6292680105475417</v>
      </c>
      <c r="AT45" s="22">
        <v>163.94532965594786</v>
      </c>
      <c r="AU45" s="22">
        <f t="shared" si="16"/>
        <v>1.7684610230171918</v>
      </c>
      <c r="AV45" s="22">
        <v>157.00209533745166</v>
      </c>
      <c r="AW45" s="22">
        <f t="shared" si="17"/>
        <v>1.6874552985063187</v>
      </c>
    </row>
    <row r="46" spans="2:57" x14ac:dyDescent="0.25">
      <c r="B46" s="17">
        <v>39</v>
      </c>
      <c r="C46" s="17">
        <v>2055</v>
      </c>
      <c r="D46" s="22">
        <v>210.70764702199099</v>
      </c>
      <c r="E46" s="22">
        <f t="shared" si="1"/>
        <v>2.3889342085284437</v>
      </c>
      <c r="F46" s="22">
        <v>121.57586895917942</v>
      </c>
      <c r="G46" s="22">
        <f t="shared" si="1"/>
        <v>1.1666165333603116</v>
      </c>
      <c r="H46" s="22">
        <v>188.02673333044271</v>
      </c>
      <c r="I46" s="22">
        <f t="shared" si="1"/>
        <v>2.1111852857504143</v>
      </c>
      <c r="J46" s="22">
        <v>158.59920774433076</v>
      </c>
      <c r="K46" s="22">
        <f t="shared" si="1"/>
        <v>1.6937973576792735</v>
      </c>
      <c r="L46" s="22">
        <v>177.81624534867137</v>
      </c>
      <c r="M46" s="22">
        <f t="shared" si="1"/>
        <v>1.965288927446641</v>
      </c>
      <c r="N46" s="22">
        <v>182.89014262243742</v>
      </c>
      <c r="O46" s="22">
        <f t="shared" si="1"/>
        <v>2.0387319218971851</v>
      </c>
      <c r="P46" s="22">
        <v>174.30898360616803</v>
      </c>
      <c r="Q46" s="22">
        <f t="shared" si="18"/>
        <v>1.9107582529954528</v>
      </c>
      <c r="R46" s="22">
        <v>162.78831532534679</v>
      </c>
      <c r="S46" s="22">
        <f t="shared" si="2"/>
        <v>1.7511506038197406</v>
      </c>
      <c r="T46" s="22">
        <v>210.70764702199099</v>
      </c>
      <c r="U46" s="22">
        <f t="shared" si="3"/>
        <v>2.3889342085284437</v>
      </c>
      <c r="V46" s="22">
        <v>169.64203343107127</v>
      </c>
      <c r="W46" s="22">
        <f t="shared" si="4"/>
        <v>1.8526550126172565</v>
      </c>
      <c r="X46" s="22">
        <v>174.34450206034964</v>
      </c>
      <c r="Y46" s="22">
        <f t="shared" si="5"/>
        <v>1.8970164320765184</v>
      </c>
      <c r="Z46" s="22">
        <v>127.60427580252956</v>
      </c>
      <c r="AA46" s="22">
        <f t="shared" si="6"/>
        <v>1.2736056528692921</v>
      </c>
      <c r="AB46" s="22">
        <v>167.30188304226195</v>
      </c>
      <c r="AC46" s="22">
        <f t="shared" si="7"/>
        <v>1.8061273204468755</v>
      </c>
      <c r="AD46" s="22">
        <v>214.73857903381617</v>
      </c>
      <c r="AE46" s="22">
        <f t="shared" si="8"/>
        <v>2.4336378084936281</v>
      </c>
      <c r="AF46" s="22">
        <v>175.03740845359565</v>
      </c>
      <c r="AG46" s="22">
        <f t="shared" si="9"/>
        <v>1.9228213759865864</v>
      </c>
      <c r="AH46" s="22">
        <v>172.42851616925253</v>
      </c>
      <c r="AI46" s="22">
        <f t="shared" si="10"/>
        <v>1.8844238003923623</v>
      </c>
      <c r="AJ46" s="22">
        <v>168.31821327900474</v>
      </c>
      <c r="AK46" s="22">
        <f t="shared" si="11"/>
        <v>1.8323178649319805</v>
      </c>
      <c r="AL46" s="22">
        <v>163.52836302208314</v>
      </c>
      <c r="AM46" s="22">
        <f t="shared" si="12"/>
        <v>1.7670432719495501</v>
      </c>
      <c r="AN46" s="22">
        <v>169.10232338623652</v>
      </c>
      <c r="AO46" s="22">
        <f t="shared" si="13"/>
        <v>1.8468896018737679</v>
      </c>
      <c r="AP46" s="22">
        <v>189.91052785612223</v>
      </c>
      <c r="AQ46" s="22">
        <f t="shared" si="14"/>
        <v>2.167767842497728</v>
      </c>
      <c r="AR46" s="22">
        <v>155.98145766537036</v>
      </c>
      <c r="AS46" s="22">
        <f t="shared" si="15"/>
        <v>1.6588823661987979</v>
      </c>
      <c r="AT46" s="22">
        <v>167.61998031246756</v>
      </c>
      <c r="AU46" s="22">
        <f t="shared" si="16"/>
        <v>1.8002850473950076</v>
      </c>
      <c r="AV46" s="22">
        <v>160.52810799443097</v>
      </c>
      <c r="AW46" s="22">
        <f t="shared" si="17"/>
        <v>1.7179328729137144</v>
      </c>
    </row>
    <row r="47" spans="2:57" x14ac:dyDescent="0.25">
      <c r="B47" s="17">
        <v>40</v>
      </c>
      <c r="C47" s="17">
        <v>2056</v>
      </c>
      <c r="D47" s="22">
        <v>214.7520184450477</v>
      </c>
      <c r="E47" s="22">
        <f t="shared" si="1"/>
        <v>2.4279845172659926</v>
      </c>
      <c r="F47" s="22">
        <v>125.1050502539251</v>
      </c>
      <c r="G47" s="22">
        <f t="shared" si="1"/>
        <v>1.1893655201796947</v>
      </c>
      <c r="H47" s="22">
        <v>191.71631179776722</v>
      </c>
      <c r="I47" s="22">
        <f t="shared" si="1"/>
        <v>2.1460468028618016</v>
      </c>
      <c r="J47" s="22">
        <v>162.20395230162927</v>
      </c>
      <c r="K47" s="22">
        <f t="shared" si="1"/>
        <v>1.7232923745908379</v>
      </c>
      <c r="L47" s="22">
        <v>181.52507181915252</v>
      </c>
      <c r="M47" s="22">
        <f t="shared" si="1"/>
        <v>1.9982972788906461</v>
      </c>
      <c r="N47" s="22">
        <v>186.59510932816607</v>
      </c>
      <c r="O47" s="22">
        <f t="shared" si="1"/>
        <v>2.0726622042802867</v>
      </c>
      <c r="P47" s="22">
        <v>178.01185491413187</v>
      </c>
      <c r="Q47" s="22">
        <f t="shared" si="18"/>
        <v>1.9431277643214633</v>
      </c>
      <c r="R47" s="22">
        <v>166.42042961290983</v>
      </c>
      <c r="S47" s="22">
        <f t="shared" si="2"/>
        <v>1.7814123410722014</v>
      </c>
      <c r="T47" s="22">
        <v>214.7520184450477</v>
      </c>
      <c r="U47" s="22">
        <f t="shared" si="3"/>
        <v>2.4279845172659926</v>
      </c>
      <c r="V47" s="22">
        <v>173.30806933982629</v>
      </c>
      <c r="W47" s="22">
        <f t="shared" si="4"/>
        <v>1.8841691919177901</v>
      </c>
      <c r="X47" s="22">
        <v>178.16624902657131</v>
      </c>
      <c r="Y47" s="22">
        <f t="shared" si="5"/>
        <v>1.9294140182853712</v>
      </c>
      <c r="Z47" s="22">
        <v>131.0500356507001</v>
      </c>
      <c r="AA47" s="22">
        <f t="shared" si="6"/>
        <v>1.2974356703437779</v>
      </c>
      <c r="AB47" s="22">
        <v>170.93452595392381</v>
      </c>
      <c r="AC47" s="22">
        <f t="shared" si="7"/>
        <v>1.8372098968097856</v>
      </c>
      <c r="AD47" s="22">
        <v>218.90022372421365</v>
      </c>
      <c r="AE47" s="22">
        <f t="shared" si="8"/>
        <v>2.4734424230487941</v>
      </c>
      <c r="AF47" s="22">
        <v>178.76075594607286</v>
      </c>
      <c r="AG47" s="22">
        <f t="shared" si="9"/>
        <v>1.9553270667847291</v>
      </c>
      <c r="AH47" s="22">
        <v>176.14142190709626</v>
      </c>
      <c r="AI47" s="22">
        <f t="shared" si="10"/>
        <v>1.9164531939074834</v>
      </c>
      <c r="AJ47" s="22">
        <v>171.98056982244717</v>
      </c>
      <c r="AK47" s="22">
        <f t="shared" si="11"/>
        <v>1.8635906529460526</v>
      </c>
      <c r="AL47" s="22">
        <v>167.15378497367811</v>
      </c>
      <c r="AM47" s="22">
        <f t="shared" si="12"/>
        <v>1.7974383618636514</v>
      </c>
      <c r="AN47" s="22">
        <v>172.75253526732936</v>
      </c>
      <c r="AO47" s="22">
        <f t="shared" si="13"/>
        <v>1.8783027633715246</v>
      </c>
      <c r="AP47" s="22">
        <v>193.48418539107709</v>
      </c>
      <c r="AQ47" s="22">
        <f t="shared" si="14"/>
        <v>2.2029508281109136</v>
      </c>
      <c r="AR47" s="22">
        <v>159.57242878291086</v>
      </c>
      <c r="AS47" s="22">
        <f t="shared" si="15"/>
        <v>1.6878988693035997</v>
      </c>
      <c r="AT47" s="22">
        <v>171.40955903911632</v>
      </c>
      <c r="AU47" s="22">
        <f t="shared" si="16"/>
        <v>1.8314540033354958</v>
      </c>
      <c r="AV47" s="22">
        <v>164.16176073520319</v>
      </c>
      <c r="AW47" s="22">
        <f t="shared" si="17"/>
        <v>1.7477838959030498</v>
      </c>
    </row>
  </sheetData>
  <pageMargins left="0.7" right="0.7" top="0.75" bottom="0.75" header="0.3" footer="0.3"/>
  <pageSetup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6"/>
  <sheetViews>
    <sheetView tabSelected="1" workbookViewId="0">
      <selection activeCell="Q17" sqref="Q17"/>
    </sheetView>
  </sheetViews>
  <sheetFormatPr defaultRowHeight="15" x14ac:dyDescent="0.25"/>
  <cols>
    <col min="1" max="1" width="33.140625" style="1" customWidth="1"/>
    <col min="2" max="2" width="13.28515625" style="1" bestFit="1" customWidth="1"/>
    <col min="3" max="3" width="15.28515625" style="1" bestFit="1" customWidth="1"/>
    <col min="4" max="4" width="11.5703125" style="1" bestFit="1" customWidth="1"/>
    <col min="5" max="5" width="14.28515625" style="1" bestFit="1" customWidth="1"/>
    <col min="6" max="6" width="15.28515625" style="1" bestFit="1" customWidth="1"/>
    <col min="7" max="8" width="9.140625" style="1"/>
    <col min="9" max="9" width="27.5703125" style="1" bestFit="1" customWidth="1"/>
    <col min="10" max="10" width="13.7109375" style="1" customWidth="1"/>
    <col min="11" max="11" width="13.140625" style="1" customWidth="1"/>
    <col min="12" max="16384" width="9.140625" style="1"/>
  </cols>
  <sheetData>
    <row r="1" spans="1:11" ht="15.75" thickBot="1" x14ac:dyDescent="0.3">
      <c r="D1" s="149"/>
      <c r="E1" s="149"/>
      <c r="I1" s="1" t="s">
        <v>983</v>
      </c>
    </row>
    <row r="2" spans="1:11" x14ac:dyDescent="0.25">
      <c r="A2" s="149" t="s">
        <v>77</v>
      </c>
      <c r="B2" s="149" t="s">
        <v>78</v>
      </c>
      <c r="C2" s="149" t="s">
        <v>966</v>
      </c>
      <c r="D2" s="149" t="s">
        <v>79</v>
      </c>
      <c r="E2" s="149" t="s">
        <v>966</v>
      </c>
      <c r="F2" s="1" t="s">
        <v>978</v>
      </c>
      <c r="I2" s="240" t="s">
        <v>985</v>
      </c>
      <c r="J2" s="241" t="s">
        <v>78</v>
      </c>
      <c r="K2" s="242" t="s">
        <v>966</v>
      </c>
    </row>
    <row r="3" spans="1:11" x14ac:dyDescent="0.25">
      <c r="A3" s="149"/>
      <c r="B3" s="149"/>
      <c r="C3" s="149"/>
      <c r="I3" s="243" t="s">
        <v>984</v>
      </c>
      <c r="J3" s="244">
        <f>B6</f>
        <v>1170538.5</v>
      </c>
      <c r="K3" s="248">
        <f>C6</f>
        <v>1265262.6183364762</v>
      </c>
    </row>
    <row r="4" spans="1:11" x14ac:dyDescent="0.25">
      <c r="A4" s="149" t="s">
        <v>834</v>
      </c>
      <c r="B4" s="151">
        <f>'WA LI wo Conv'!T103</f>
        <v>280438.5</v>
      </c>
      <c r="C4" s="152">
        <f>'Elec Program Summary'!L4+'Elec Program Summary'!P4+'Elec Program Summary'!S4+100000</f>
        <v>638016.31481764792</v>
      </c>
      <c r="D4" s="222">
        <v>14592.7</v>
      </c>
      <c r="E4" s="233">
        <v>893410.44601339241</v>
      </c>
      <c r="F4" s="234">
        <f>C4+E4</f>
        <v>1531426.7608310403</v>
      </c>
      <c r="I4" s="243" t="s">
        <v>96</v>
      </c>
      <c r="J4" s="244">
        <f>B12</f>
        <v>15209538.400107302</v>
      </c>
      <c r="K4" s="248">
        <f>C12</f>
        <v>3719680.6977799376</v>
      </c>
    </row>
    <row r="5" spans="1:11" ht="15.75" thickBot="1" x14ac:dyDescent="0.3">
      <c r="A5" s="154" t="s">
        <v>835</v>
      </c>
      <c r="B5" s="155">
        <f>'WA LI Conv'!T103</f>
        <v>890100</v>
      </c>
      <c r="C5" s="156">
        <f>'Elec Program Summary'!L5+'Elec Program Summary'!P5+'Elec Program Summary'!S5</f>
        <v>627246.30351882824</v>
      </c>
      <c r="D5" s="235"/>
      <c r="E5" s="236"/>
      <c r="F5" s="237">
        <f t="shared" ref="F5:F37" si="0">C5+E5</f>
        <v>627246.30351882824</v>
      </c>
      <c r="I5" s="246" t="s">
        <v>810</v>
      </c>
      <c r="J5" s="220">
        <f>B27</f>
        <v>23598294.517499998</v>
      </c>
      <c r="K5" s="249">
        <f>C27</f>
        <v>6977813.4464002382</v>
      </c>
    </row>
    <row r="6" spans="1:11" ht="16.5" thickTop="1" thickBot="1" x14ac:dyDescent="0.3">
      <c r="A6" s="158" t="s">
        <v>836</v>
      </c>
      <c r="B6" s="159">
        <f>B4+B5</f>
        <v>1170538.5</v>
      </c>
      <c r="C6" s="152">
        <f>'Elec Program Summary'!L6+'Elec Program Summary'!P6+'Elec Program Summary'!S6+100000</f>
        <v>1265262.6183364762</v>
      </c>
      <c r="D6" s="222">
        <f>D4</f>
        <v>14592.7</v>
      </c>
      <c r="E6" s="222">
        <f>E4</f>
        <v>893410.44601339241</v>
      </c>
      <c r="F6" s="234">
        <f t="shared" si="0"/>
        <v>2158673.0643498683</v>
      </c>
      <c r="I6" s="245" t="s">
        <v>60</v>
      </c>
      <c r="J6" s="247">
        <f>SUM(J3:J5)</f>
        <v>39978371.4176073</v>
      </c>
      <c r="K6" s="250">
        <f>SUM(K3:K5)</f>
        <v>11962756.762516651</v>
      </c>
    </row>
    <row r="7" spans="1:11" x14ac:dyDescent="0.25">
      <c r="A7" s="149"/>
      <c r="B7" s="151"/>
      <c r="C7" s="152"/>
      <c r="D7" s="222"/>
      <c r="E7" s="233"/>
      <c r="F7" s="234"/>
    </row>
    <row r="8" spans="1:11" x14ac:dyDescent="0.25">
      <c r="A8" s="158" t="s">
        <v>986</v>
      </c>
      <c r="B8" s="151">
        <f>'Res Pres wo Conv'!T103</f>
        <v>1217995</v>
      </c>
      <c r="C8" s="152">
        <f>'Elec Program Summary'!L8+'Elec Program Summary'!P8+'Elec Program Summary'!S8</f>
        <v>323691.01913077076</v>
      </c>
      <c r="D8" s="222">
        <v>385301</v>
      </c>
      <c r="E8" s="233">
        <v>1526524.8135734866</v>
      </c>
      <c r="F8" s="234">
        <f t="shared" si="0"/>
        <v>1850215.8327042575</v>
      </c>
      <c r="I8" s="158"/>
      <c r="J8" s="158"/>
      <c r="K8" s="234"/>
    </row>
    <row r="9" spans="1:11" x14ac:dyDescent="0.25">
      <c r="A9" s="158" t="s">
        <v>987</v>
      </c>
      <c r="B9" s="151">
        <f>'Res Conv'!T103</f>
        <v>3615042</v>
      </c>
      <c r="C9" s="152">
        <f>'Elec Program Summary'!L9+'Elec Program Summary'!P9+'Elec Program Summary'!S9</f>
        <v>1139397.9211251684</v>
      </c>
      <c r="D9" s="222"/>
      <c r="E9" s="233"/>
      <c r="F9" s="234">
        <f t="shared" si="0"/>
        <v>1139397.9211251684</v>
      </c>
      <c r="I9" s="158"/>
      <c r="J9" s="244"/>
    </row>
    <row r="10" spans="1:11" x14ac:dyDescent="0.25">
      <c r="A10" s="158" t="s">
        <v>988</v>
      </c>
      <c r="B10" s="151">
        <f>SSSS!T103</f>
        <v>10371501.400107302</v>
      </c>
      <c r="C10" s="152">
        <f>'Elec Program Summary'!L11+'Elec Program Summary'!P11+'Elec Program Summary'!S11</f>
        <v>2006010.1112349657</v>
      </c>
      <c r="D10" s="222">
        <v>13500</v>
      </c>
      <c r="E10" s="233">
        <v>30116.427445271744</v>
      </c>
      <c r="F10" s="234">
        <f t="shared" si="0"/>
        <v>2036126.5386802375</v>
      </c>
      <c r="I10" s="158"/>
      <c r="J10" s="158"/>
    </row>
    <row r="11" spans="1:11" ht="15.75" thickBot="1" x14ac:dyDescent="0.3">
      <c r="A11" s="154" t="s">
        <v>812</v>
      </c>
      <c r="B11" s="155">
        <f>HER!T103</f>
        <v>5000</v>
      </c>
      <c r="C11" s="156">
        <f>'Elec Program Summary'!L12+'Elec Program Summary'!P12+'Elec Program Summary'!S12</f>
        <v>250581.64628903277</v>
      </c>
      <c r="D11" s="235"/>
      <c r="E11" s="236"/>
      <c r="F11" s="237">
        <f t="shared" si="0"/>
        <v>250581.64628903277</v>
      </c>
      <c r="I11" s="158"/>
      <c r="J11" s="158"/>
    </row>
    <row r="12" spans="1:11" ht="15.75" thickTop="1" x14ac:dyDescent="0.25">
      <c r="A12" s="158" t="s">
        <v>96</v>
      </c>
      <c r="B12" s="151">
        <f>SUM(B8:B11)</f>
        <v>15209538.400107302</v>
      </c>
      <c r="C12" s="152">
        <f>'Elec Program Summary'!L13+'Elec Program Summary'!P13+'Elec Program Summary'!S13</f>
        <v>3719680.6977799376</v>
      </c>
      <c r="D12" s="222">
        <f>SUM(D8:D11)</f>
        <v>398801</v>
      </c>
      <c r="E12" s="222">
        <f>SUM(E8:E11)</f>
        <v>1556641.2410187584</v>
      </c>
      <c r="F12" s="234">
        <f t="shared" si="0"/>
        <v>5276321.9387986958</v>
      </c>
      <c r="I12" s="158"/>
      <c r="J12" s="158"/>
    </row>
    <row r="13" spans="1:11" x14ac:dyDescent="0.25">
      <c r="A13" s="149"/>
      <c r="B13" s="151"/>
      <c r="C13" s="152"/>
      <c r="D13" s="222"/>
      <c r="E13" s="233"/>
      <c r="F13" s="234"/>
    </row>
    <row r="14" spans="1:11" x14ac:dyDescent="0.25">
      <c r="A14" s="158" t="s">
        <v>989</v>
      </c>
      <c r="B14" s="151">
        <f>'Int Ltg'!T103</f>
        <v>6269687.5999999996</v>
      </c>
      <c r="C14" s="152">
        <f>'Elec Program Summary'!L15+'Elec Program Summary'!P15+'Elec Program Summary'!S15</f>
        <v>1664923.0596838309</v>
      </c>
      <c r="D14" s="222"/>
      <c r="E14" s="233"/>
      <c r="F14" s="234">
        <f t="shared" si="0"/>
        <v>1664923.0596838309</v>
      </c>
    </row>
    <row r="15" spans="1:11" x14ac:dyDescent="0.25">
      <c r="A15" s="158" t="s">
        <v>990</v>
      </c>
      <c r="B15" s="151">
        <f>'Ext Ltg'!T103</f>
        <v>2141342.6875</v>
      </c>
      <c r="C15" s="152">
        <f>'Elec Program Summary'!L16+'Elec Program Summary'!P16+'Elec Program Summary'!S16</f>
        <v>540865.08078367217</v>
      </c>
      <c r="D15" s="222"/>
      <c r="E15" s="233"/>
      <c r="F15" s="234">
        <f t="shared" si="0"/>
        <v>540865.08078367217</v>
      </c>
    </row>
    <row r="16" spans="1:11" x14ac:dyDescent="0.25">
      <c r="A16" s="158" t="s">
        <v>991</v>
      </c>
      <c r="B16" s="151">
        <v>0</v>
      </c>
      <c r="C16" s="152">
        <v>0</v>
      </c>
      <c r="D16" s="222">
        <v>22690</v>
      </c>
      <c r="E16" s="233">
        <v>62841.522235193508</v>
      </c>
      <c r="F16" s="234">
        <f t="shared" si="0"/>
        <v>62841.522235193508</v>
      </c>
    </row>
    <row r="17" spans="1:6" x14ac:dyDescent="0.25">
      <c r="A17" s="158" t="s">
        <v>97</v>
      </c>
      <c r="B17" s="151">
        <f>SS!T103</f>
        <v>6368000</v>
      </c>
      <c r="C17" s="152">
        <f>'Elec Program Summary'!L17+'Elec Program Summary'!P17+'Elec Program Summary'!S17</f>
        <v>1557816.8486221358</v>
      </c>
      <c r="D17" s="222">
        <v>100000</v>
      </c>
      <c r="E17" s="233">
        <v>382295.45144457422</v>
      </c>
      <c r="F17" s="234">
        <f t="shared" si="0"/>
        <v>1940112.30006671</v>
      </c>
    </row>
    <row r="18" spans="1:6" x14ac:dyDescent="0.25">
      <c r="A18" s="158" t="s">
        <v>993</v>
      </c>
      <c r="B18" s="151">
        <f>NRShell!T103</f>
        <v>21236.5</v>
      </c>
      <c r="C18" s="152">
        <f>'Elec Program Summary'!L18+'Elec Program Summary'!P18+'Elec Program Summary'!S18</f>
        <v>6347.9648540058943</v>
      </c>
      <c r="D18" s="222">
        <v>9200</v>
      </c>
      <c r="E18" s="233">
        <v>37390.476456730605</v>
      </c>
      <c r="F18" s="234">
        <f t="shared" si="0"/>
        <v>43738.441310736496</v>
      </c>
    </row>
    <row r="19" spans="1:6" x14ac:dyDescent="0.25">
      <c r="A19" s="158" t="s">
        <v>994</v>
      </c>
      <c r="B19" s="151">
        <f>VFD!T103</f>
        <v>2373500</v>
      </c>
      <c r="C19" s="152">
        <f>'Elec Program Summary'!L19+'Elec Program Summary'!P19+'Elec Program Summary'!S19</f>
        <v>421543.43883277342</v>
      </c>
      <c r="D19" s="222"/>
      <c r="E19" s="233"/>
      <c r="F19" s="234">
        <f t="shared" si="0"/>
        <v>421543.43883277342</v>
      </c>
    </row>
    <row r="20" spans="1:6" x14ac:dyDescent="0.25">
      <c r="A20" s="158" t="s">
        <v>995</v>
      </c>
      <c r="B20" s="151">
        <f>Food!T103</f>
        <v>47232.399999999994</v>
      </c>
      <c r="C20" s="152">
        <f>'Elec Program Summary'!L20+'Elec Program Summary'!P20+'Elec Program Summary'!S20</f>
        <v>5411.0347635660028</v>
      </c>
      <c r="D20" s="222">
        <v>40740</v>
      </c>
      <c r="E20" s="233">
        <v>84267</v>
      </c>
      <c r="F20" s="234">
        <f t="shared" si="0"/>
        <v>89678.034763566</v>
      </c>
    </row>
    <row r="21" spans="1:6" x14ac:dyDescent="0.25">
      <c r="A21" s="158" t="s">
        <v>996</v>
      </c>
      <c r="B21" s="151">
        <f>GreenMotor!T103</f>
        <v>9139.4</v>
      </c>
      <c r="C21" s="152">
        <f>'Elec Program Summary'!L21+'Elec Program Summary'!P21+'Elec Program Summary'!S21</f>
        <v>1038.0237032316581</v>
      </c>
      <c r="D21" s="222"/>
      <c r="E21" s="233"/>
      <c r="F21" s="234">
        <f t="shared" si="0"/>
        <v>1038.0237032316581</v>
      </c>
    </row>
    <row r="22" spans="1:6" x14ac:dyDescent="0.25">
      <c r="A22" s="158" t="s">
        <v>98</v>
      </c>
      <c r="B22" s="151">
        <f>AirG!T103</f>
        <v>60000</v>
      </c>
      <c r="C22" s="152">
        <f>'Elec Program Summary'!L22+'Elec Program Summary'!P22+'Elec Program Summary'!S22</f>
        <v>17392.389073925835</v>
      </c>
      <c r="D22" s="222"/>
      <c r="E22" s="233"/>
      <c r="F22" s="234">
        <f t="shared" si="0"/>
        <v>17392.389073925835</v>
      </c>
    </row>
    <row r="23" spans="1:6" x14ac:dyDescent="0.25">
      <c r="A23" s="158" t="s">
        <v>808</v>
      </c>
      <c r="B23" s="151">
        <f>Fleet!T103</f>
        <v>100500</v>
      </c>
      <c r="C23" s="152">
        <f>'Elec Program Summary'!L23+'Elec Program Summary'!P23+'Elec Program Summary'!S23</f>
        <v>16235.271808452197</v>
      </c>
      <c r="D23" s="222"/>
      <c r="E23" s="233"/>
      <c r="F23" s="234">
        <f t="shared" si="0"/>
        <v>16235.271808452197</v>
      </c>
    </row>
    <row r="24" spans="1:6" x14ac:dyDescent="0.25">
      <c r="A24" s="158" t="s">
        <v>809</v>
      </c>
      <c r="B24" s="151">
        <f>ESGroc!T103</f>
        <v>1818066</v>
      </c>
      <c r="C24" s="152">
        <f>'Elec Program Summary'!L24+'Elec Program Summary'!P24+'Elec Program Summary'!S24</f>
        <v>467513.13384838146</v>
      </c>
      <c r="D24" s="222"/>
      <c r="E24" s="233"/>
      <c r="F24" s="234">
        <f t="shared" si="0"/>
        <v>467513.13384838146</v>
      </c>
    </row>
    <row r="25" spans="1:6" ht="30" x14ac:dyDescent="0.25">
      <c r="A25" s="251" t="s">
        <v>992</v>
      </c>
      <c r="B25" s="151">
        <f>MFMT!T103</f>
        <v>2349600</v>
      </c>
      <c r="C25" s="152">
        <f>'Elec Program Summary'!L25+'Elec Program Summary'!P25+'Elec Program Summary'!S25</f>
        <v>1719450.9299846655</v>
      </c>
      <c r="D25" s="222"/>
      <c r="E25" s="233"/>
      <c r="F25" s="234">
        <f t="shared" si="0"/>
        <v>1719450.9299846655</v>
      </c>
    </row>
    <row r="26" spans="1:6" ht="15.75" thickBot="1" x14ac:dyDescent="0.3">
      <c r="A26" s="154" t="s">
        <v>143</v>
      </c>
      <c r="B26" s="155">
        <f>SMB!T103</f>
        <v>2039989.9299999997</v>
      </c>
      <c r="C26" s="156">
        <f>'Elec Program Summary'!L26+'Elec Program Summary'!P26+'Elec Program Summary'!S26</f>
        <v>559276.27044159756</v>
      </c>
      <c r="D26" s="235">
        <v>34286</v>
      </c>
      <c r="E26" s="236">
        <v>39796.381462971505</v>
      </c>
      <c r="F26" s="237">
        <f t="shared" si="0"/>
        <v>599072.65190456901</v>
      </c>
    </row>
    <row r="27" spans="1:6" ht="15.75" thickTop="1" x14ac:dyDescent="0.25">
      <c r="A27" s="158" t="s">
        <v>810</v>
      </c>
      <c r="B27" s="151">
        <f t="shared" ref="B27" si="1">SUM(B14:B26)</f>
        <v>23598294.517499998</v>
      </c>
      <c r="C27" s="152">
        <f>'Elec Program Summary'!L27+'Elec Program Summary'!P27+'Elec Program Summary'!S27</f>
        <v>6977813.4464002382</v>
      </c>
      <c r="D27" s="222">
        <f>SUM(D14:D26)</f>
        <v>206916</v>
      </c>
      <c r="E27" s="222">
        <f>SUM(E14:E26)</f>
        <v>606590.83159946976</v>
      </c>
      <c r="F27" s="234">
        <f t="shared" si="0"/>
        <v>7584404.2779997084</v>
      </c>
    </row>
    <row r="28" spans="1:6" x14ac:dyDescent="0.25">
      <c r="A28" s="158"/>
      <c r="B28" s="151"/>
      <c r="C28" s="152"/>
      <c r="D28" s="222"/>
      <c r="E28" s="233"/>
      <c r="F28" s="234"/>
    </row>
    <row r="29" spans="1:6" ht="15.75" thickBot="1" x14ac:dyDescent="0.3">
      <c r="A29" s="154" t="s">
        <v>837</v>
      </c>
      <c r="B29" s="155">
        <f>B27+B12</f>
        <v>38807832.9176073</v>
      </c>
      <c r="C29" s="156">
        <f>'Elec Program Summary'!L29+'Elec Program Summary'!P29+'Elec Program Summary'!S29</f>
        <v>10697494.144180175</v>
      </c>
      <c r="D29" s="235"/>
      <c r="E29" s="236"/>
      <c r="F29" s="237">
        <f t="shared" si="0"/>
        <v>10697494.144180175</v>
      </c>
    </row>
    <row r="30" spans="1:6" ht="15.75" thickTop="1" x14ac:dyDescent="0.25">
      <c r="A30" s="158"/>
      <c r="B30" s="149"/>
      <c r="C30" s="152"/>
      <c r="D30" s="222"/>
      <c r="E30" s="233"/>
      <c r="F30" s="234"/>
    </row>
    <row r="31" spans="1:6" ht="15.75" thickBot="1" x14ac:dyDescent="0.3">
      <c r="A31" s="154" t="s">
        <v>838</v>
      </c>
      <c r="B31" s="155">
        <f>B27+B12+B6-B5-B9-B25</f>
        <v>33123629.4176073</v>
      </c>
      <c r="C31" s="156">
        <f>'Elec Program Summary'!L31+'Elec Program Summary'!P31+'Elec Program Summary'!S31</f>
        <v>8376661.6078879889</v>
      </c>
      <c r="D31" s="235"/>
      <c r="E31" s="236"/>
      <c r="F31" s="237">
        <f t="shared" si="0"/>
        <v>8376661.6078879889</v>
      </c>
    </row>
    <row r="32" spans="1:6" ht="15.75" thickTop="1" x14ac:dyDescent="0.25">
      <c r="A32" s="149"/>
      <c r="B32" s="151"/>
      <c r="C32" s="152"/>
      <c r="D32" s="222"/>
      <c r="E32" s="233"/>
      <c r="F32" s="234"/>
    </row>
    <row r="33" spans="1:6" ht="15.75" thickBot="1" x14ac:dyDescent="0.3">
      <c r="A33" s="154" t="s">
        <v>839</v>
      </c>
      <c r="B33" s="155">
        <f>B6+B12+B27</f>
        <v>39978371.4176073</v>
      </c>
      <c r="C33" s="156">
        <f>'Elec Program Summary'!L33+'Elec Program Summary'!P33+'Elec Program Summary'!S33+100000</f>
        <v>11962756.762516651</v>
      </c>
      <c r="D33" s="235"/>
      <c r="E33" s="236"/>
      <c r="F33" s="237">
        <f t="shared" si="0"/>
        <v>11962756.762516651</v>
      </c>
    </row>
    <row r="34" spans="1:6" ht="15.75" thickTop="1" x14ac:dyDescent="0.25">
      <c r="A34" s="149"/>
      <c r="B34" s="149"/>
      <c r="C34" s="149"/>
      <c r="D34" s="222"/>
      <c r="E34" s="233"/>
      <c r="F34" s="234"/>
    </row>
    <row r="35" spans="1:6" ht="15.75" thickBot="1" x14ac:dyDescent="0.3">
      <c r="A35" s="154" t="s">
        <v>967</v>
      </c>
      <c r="B35" s="155">
        <v>3109800</v>
      </c>
      <c r="C35" s="156">
        <f>'NIUC Split'!I5+'NIUC Split'!J5</f>
        <v>1505000</v>
      </c>
      <c r="D35" s="235"/>
      <c r="E35" s="236">
        <v>402939</v>
      </c>
      <c r="F35" s="237">
        <f t="shared" si="0"/>
        <v>1907939</v>
      </c>
    </row>
    <row r="36" spans="1:6" ht="15.75" thickTop="1" x14ac:dyDescent="0.25">
      <c r="A36" s="149"/>
      <c r="B36" s="149"/>
      <c r="C36" s="149"/>
      <c r="D36" s="222"/>
      <c r="E36" s="233"/>
      <c r="F36" s="234"/>
    </row>
    <row r="37" spans="1:6" ht="15.75" thickBot="1" x14ac:dyDescent="0.3">
      <c r="A37" s="154" t="s">
        <v>968</v>
      </c>
      <c r="B37" s="220">
        <f>B33+B35</f>
        <v>43088171.4176073</v>
      </c>
      <c r="C37" s="156">
        <f>C33+C35</f>
        <v>13467756.762516651</v>
      </c>
      <c r="D37" s="235"/>
      <c r="E37" s="236"/>
      <c r="F37" s="237">
        <f t="shared" si="0"/>
        <v>13467756.762516651</v>
      </c>
    </row>
    <row r="38" spans="1:6" ht="15.75" thickTop="1" x14ac:dyDescent="0.25">
      <c r="A38" s="149"/>
      <c r="E38" s="233"/>
      <c r="F38" s="234"/>
    </row>
    <row r="39" spans="1:6" ht="15.75" thickBot="1" x14ac:dyDescent="0.3">
      <c r="A39" s="154" t="s">
        <v>979</v>
      </c>
      <c r="B39" s="238"/>
      <c r="C39" s="238"/>
      <c r="D39" s="239">
        <f>D27+D12</f>
        <v>605717</v>
      </c>
      <c r="E39" s="236">
        <f>E12+E27</f>
        <v>2163232.0726182284</v>
      </c>
      <c r="F39" s="237">
        <f>E39</f>
        <v>2163232.0726182284</v>
      </c>
    </row>
    <row r="40" spans="1:6" ht="15.75" thickTop="1" x14ac:dyDescent="0.25">
      <c r="A40" s="149"/>
    </row>
    <row r="41" spans="1:6" ht="15.75" thickBot="1" x14ac:dyDescent="0.3">
      <c r="A41" s="154" t="s">
        <v>980</v>
      </c>
      <c r="B41" s="238"/>
      <c r="C41" s="238"/>
      <c r="D41" s="239">
        <f>D39+D6</f>
        <v>620309.69999999995</v>
      </c>
      <c r="E41" s="239">
        <f>E39+E6</f>
        <v>3056642.5186316208</v>
      </c>
      <c r="F41" s="236">
        <f>E41</f>
        <v>3056642.5186316208</v>
      </c>
    </row>
    <row r="42" spans="1:6" ht="15.75" thickTop="1" x14ac:dyDescent="0.25">
      <c r="F42" s="233"/>
    </row>
    <row r="43" spans="1:6" ht="15.75" thickBot="1" x14ac:dyDescent="0.3">
      <c r="A43" s="154" t="s">
        <v>981</v>
      </c>
      <c r="B43" s="238"/>
      <c r="C43" s="238"/>
      <c r="D43" s="239">
        <f>D41+D35</f>
        <v>620309.69999999995</v>
      </c>
      <c r="E43" s="239">
        <f t="shared" ref="E43:F43" si="2">E41+E35</f>
        <v>3459581.5186316208</v>
      </c>
      <c r="F43" s="236">
        <f t="shared" si="2"/>
        <v>4964581.5186316203</v>
      </c>
    </row>
    <row r="44" spans="1:6" ht="15.75" thickTop="1" x14ac:dyDescent="0.25"/>
    <row r="45" spans="1:6" ht="15.75" thickBot="1" x14ac:dyDescent="0.3">
      <c r="A45" s="154" t="s">
        <v>982</v>
      </c>
      <c r="B45" s="239">
        <f>B37+B43</f>
        <v>43088171.4176073</v>
      </c>
      <c r="C45" s="236">
        <f t="shared" ref="C45:F45" si="3">C37+C43</f>
        <v>13467756.762516651</v>
      </c>
      <c r="D45" s="239">
        <f t="shared" si="3"/>
        <v>620309.69999999995</v>
      </c>
      <c r="E45" s="236">
        <f t="shared" si="3"/>
        <v>3459581.5186316208</v>
      </c>
      <c r="F45" s="236">
        <f t="shared" si="3"/>
        <v>18432338.28114827</v>
      </c>
    </row>
    <row r="46" spans="1:6" ht="15.75" thickTop="1" x14ac:dyDescent="0.25"/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A4" sqref="A4"/>
    </sheetView>
  </sheetViews>
  <sheetFormatPr defaultRowHeight="15" x14ac:dyDescent="0.25"/>
  <cols>
    <col min="1" max="1" width="24.7109375" style="56" bestFit="1" customWidth="1"/>
    <col min="2" max="2" width="13.140625" style="56" bestFit="1" customWidth="1"/>
    <col min="3" max="3" width="17.7109375" style="56" bestFit="1" customWidth="1"/>
    <col min="4" max="4" width="19.42578125" style="56" customWidth="1"/>
    <col min="5" max="5" width="17.28515625" style="56" customWidth="1"/>
    <col min="6" max="6" width="10.28515625" style="56" bestFit="1" customWidth="1"/>
    <col min="7" max="19" width="9.140625" style="56"/>
    <col min="20" max="20" width="10.140625" style="56" customWidth="1"/>
    <col min="21" max="21" width="9.5703125" style="56" bestFit="1" customWidth="1"/>
    <col min="22" max="22" width="10.5703125" style="56" bestFit="1" customWidth="1"/>
    <col min="23" max="23" width="9.5703125" style="56" customWidth="1"/>
    <col min="24" max="24" width="11.5703125" style="56" bestFit="1" customWidth="1"/>
    <col min="25" max="27" width="10.5703125" style="56" bestFit="1" customWidth="1"/>
    <col min="28" max="28" width="11.42578125" style="56" customWidth="1"/>
    <col min="29" max="29" width="11" style="56" customWidth="1"/>
    <col min="30" max="30" width="10.5703125" style="56" bestFit="1" customWidth="1"/>
    <col min="31" max="33" width="9.140625" style="56"/>
    <col min="34" max="38" width="11.5703125" style="56" bestFit="1" customWidth="1"/>
    <col min="39" max="54" width="9.140625" style="56"/>
    <col min="55" max="55" width="24.28515625" style="56" bestFit="1" customWidth="1"/>
    <col min="56" max="16384" width="9.140625" style="56"/>
  </cols>
  <sheetData>
    <row r="1" spans="1:55" ht="30" x14ac:dyDescent="0.25">
      <c r="A1" s="56" t="s">
        <v>59</v>
      </c>
      <c r="E1" s="64" t="s">
        <v>153</v>
      </c>
      <c r="F1" s="65" t="s">
        <v>154</v>
      </c>
      <c r="T1" s="59" t="s">
        <v>61</v>
      </c>
      <c r="BC1" s="56" t="s">
        <v>9</v>
      </c>
    </row>
    <row r="2" spans="1:55" x14ac:dyDescent="0.25">
      <c r="BC2" s="56" t="s">
        <v>10</v>
      </c>
    </row>
    <row r="3" spans="1:55" s="59" customFormat="1" ht="60" x14ac:dyDescent="0.25">
      <c r="A3" s="32" t="s">
        <v>35</v>
      </c>
      <c r="B3" s="32" t="s">
        <v>37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62" t="s">
        <v>56</v>
      </c>
      <c r="B4" s="62">
        <v>842</v>
      </c>
      <c r="C4" s="62" t="s">
        <v>13</v>
      </c>
      <c r="D4" s="62" t="s">
        <v>0</v>
      </c>
      <c r="E4" s="63">
        <v>24</v>
      </c>
      <c r="F4" s="62">
        <v>76</v>
      </c>
      <c r="G4" s="62">
        <v>2</v>
      </c>
      <c r="H4" s="62">
        <v>10</v>
      </c>
      <c r="I4" s="63">
        <v>7</v>
      </c>
      <c r="J4" s="63">
        <v>0</v>
      </c>
      <c r="K4" s="63">
        <v>10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41.79657534546827</v>
      </c>
      <c r="M4" s="66">
        <f>IF(D4="Annual",VLOOKUP(H4,'NG AC'!$E$4:$I$43,4)*Template!G4,IF(D4="Winter",VLOOKUP(Template!H4,'NG AC'!$E$3:I$43,5)*Template!G4,IF(D4="NA",0,0)))</f>
        <v>9.4122288555169575</v>
      </c>
      <c r="N4" s="67">
        <f>IF(F4&lt;0,0,(L4/(L4+M4))*E4)</f>
        <v>19.588776264998963</v>
      </c>
      <c r="O4" s="67">
        <f>E4-N4</f>
        <v>4.4112237350010375</v>
      </c>
      <c r="P4" s="67">
        <f>IF(F4&lt;0,0,(L4/(L4+M4))*I4)</f>
        <v>5.7133930772913635</v>
      </c>
      <c r="Q4" s="67">
        <f>I4-P4</f>
        <v>1.2866069227086365</v>
      </c>
      <c r="R4" s="68">
        <f>(L4+M4+(PV('NG AC'!$B$1,Template!H4,Template!K4)*-1)+Template!J4)/Template!E4</f>
        <v>5.4453041909510063</v>
      </c>
      <c r="S4" s="68">
        <f>((L4+M4)/1.1)/I4</f>
        <v>6.6504940520760032</v>
      </c>
      <c r="T4" s="69">
        <f>F4*B4</f>
        <v>63992</v>
      </c>
      <c r="U4" s="68">
        <f>G4*B4</f>
        <v>1684</v>
      </c>
      <c r="V4" s="68">
        <f>L4*B4</f>
        <v>35192.71644088428</v>
      </c>
      <c r="W4" s="68">
        <f>M4*B4</f>
        <v>7925.0966963452784</v>
      </c>
      <c r="X4" s="67">
        <f>B4*N4</f>
        <v>16493.749615129127</v>
      </c>
      <c r="Y4" s="67">
        <f>O4*B4</f>
        <v>3714.2503848708734</v>
      </c>
      <c r="Z4" s="67">
        <f>B4*P4</f>
        <v>4810.6769710793278</v>
      </c>
      <c r="AA4" s="67">
        <f>B4*Q4</f>
        <v>1083.323028920672</v>
      </c>
      <c r="AB4" s="63">
        <v>0</v>
      </c>
      <c r="AC4" s="67">
        <f>AB4*(L4/(L4+M4))</f>
        <v>0</v>
      </c>
      <c r="AD4" s="67">
        <f>AB4-AC4</f>
        <v>0</v>
      </c>
      <c r="AE4" s="67">
        <f>J4*B4</f>
        <v>0</v>
      </c>
      <c r="AF4" s="67">
        <f>IF(F4&lt;0,0,AE4*(L4/(L4+M4)))</f>
        <v>0</v>
      </c>
      <c r="AG4" s="67">
        <f>AE4-AF4</f>
        <v>0</v>
      </c>
      <c r="AH4" s="66">
        <f>-PV('NG AC'!$B$1,Template!H4,Template!K4)*Template!B4</f>
        <v>66920.893953508392</v>
      </c>
      <c r="AI4" s="67">
        <f>IF(F4&lt;0,0,AH4*(L4/(L4+M4)))</f>
        <v>54620.767462874908</v>
      </c>
      <c r="AJ4" s="67">
        <f>AH4-AI4</f>
        <v>12300.126490633484</v>
      </c>
      <c r="AK4" s="66">
        <f>B4*F4*H4*'Electric AC'!$BE$1</f>
        <v>49009.436690909082</v>
      </c>
      <c r="AL4" s="67">
        <f>B4*G4*H4*'Electric AC'!$BE$33</f>
        <v>12756.525655999998</v>
      </c>
      <c r="AM4" s="67">
        <f>P4/F4</f>
        <v>7.5176224701202152E-2</v>
      </c>
      <c r="AN4" s="67">
        <f>Q4/G4</f>
        <v>0.64330346135431826</v>
      </c>
      <c r="AO4" s="36"/>
      <c r="AP4" s="36"/>
      <c r="AQ4" s="36"/>
      <c r="BC4" s="52" t="s">
        <v>12</v>
      </c>
    </row>
    <row r="5" spans="1:55" x14ac:dyDescent="0.25">
      <c r="A5" s="62" t="s">
        <v>57</v>
      </c>
      <c r="B5" s="62">
        <v>181</v>
      </c>
      <c r="C5" s="62" t="s">
        <v>13</v>
      </c>
      <c r="D5" s="62" t="s">
        <v>0</v>
      </c>
      <c r="E5" s="63">
        <v>24</v>
      </c>
      <c r="F5" s="62">
        <v>-50</v>
      </c>
      <c r="G5" s="62">
        <v>3</v>
      </c>
      <c r="H5" s="62">
        <v>10</v>
      </c>
      <c r="I5" s="63">
        <v>7</v>
      </c>
      <c r="J5" s="63">
        <v>0</v>
      </c>
      <c r="K5" s="63">
        <v>15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-27.497746937808071</v>
      </c>
      <c r="M5" s="66">
        <f>IF(D5="Annual",VLOOKUP(H5,'NG AC'!$E$4:$I$43,4)*Template!G5,IF(D5="Winter",VLOOKUP(Template!H5,'NG AC'!$E$3:I$43,5)*Template!G5,IF(D5="NA",0,0)))</f>
        <v>14.118343283275436</v>
      </c>
      <c r="N5" s="67">
        <f t="shared" ref="N5:N68" si="0">IF(F5&lt;0,0,(L5/(L5+M5))*E5)</f>
        <v>0</v>
      </c>
      <c r="O5" s="67">
        <f t="shared" ref="O5:O68" si="1">E5-N5</f>
        <v>24</v>
      </c>
      <c r="P5" s="67">
        <f t="shared" ref="P5:P68" si="2">IF(F5&lt;0,0,(L5/(L5+M5))*I5)</f>
        <v>0</v>
      </c>
      <c r="Q5" s="67">
        <f t="shared" ref="Q5:Q68" si="3">I5-P5</f>
        <v>7</v>
      </c>
      <c r="R5" s="68">
        <f>(L5+M5+(PV('NG AC'!$B$1,Template!H5,Template!K5)*-1)+Template!J5)/Template!E5</f>
        <v>4.4099308715927403</v>
      </c>
      <c r="S5" s="68">
        <f t="shared" ref="S5:S68" si="4">((L5+M5)/1.1)/I5</f>
        <v>-1.7375848901990434</v>
      </c>
      <c r="T5" s="69">
        <f t="shared" ref="T5:T68" si="5">F5*B5</f>
        <v>-9050</v>
      </c>
      <c r="U5" s="68">
        <f t="shared" ref="U5:U68" si="6">G5*B5</f>
        <v>543</v>
      </c>
      <c r="V5" s="68">
        <f t="shared" ref="V5:V68" si="7">L5*B5</f>
        <v>-4977.0921957432611</v>
      </c>
      <c r="W5" s="68">
        <f t="shared" ref="W5:W68" si="8">M5*B5</f>
        <v>2555.4201342728538</v>
      </c>
      <c r="X5" s="67">
        <f t="shared" ref="X5:X68" si="9">B5*N5</f>
        <v>0</v>
      </c>
      <c r="Y5" s="67">
        <f t="shared" ref="Y5:Y68" si="10">O5*B5</f>
        <v>4344</v>
      </c>
      <c r="Z5" s="67">
        <f t="shared" ref="Z5:Z68" si="11">B5*P5</f>
        <v>0</v>
      </c>
      <c r="AA5" s="67">
        <f t="shared" ref="AA5:AA68" si="12">B5*Q5</f>
        <v>1267</v>
      </c>
      <c r="AB5" s="63">
        <v>0</v>
      </c>
      <c r="AC5" s="67">
        <f t="shared" ref="AC5:AC68" si="13">AB5*(L5/(L5+M5))</f>
        <v>0</v>
      </c>
      <c r="AD5" s="67">
        <f t="shared" ref="AD5:AD68" si="14">AB5-AC5</f>
        <v>0</v>
      </c>
      <c r="AE5" s="67">
        <f t="shared" ref="AE5:AE68" si="15">J5*B5</f>
        <v>0</v>
      </c>
      <c r="AF5" s="67">
        <f t="shared" ref="AF5:AF68" si="16">IF(F5&lt;0,0,AE5*(L5/(L5+M5)))</f>
        <v>0</v>
      </c>
      <c r="AG5" s="67">
        <f t="shared" ref="AG5:AG68" si="17">AE5-AF5</f>
        <v>0</v>
      </c>
      <c r="AH5" s="66">
        <f>-PV('NG AC'!$B$1,Template!H5,Template!K5)*Template!B5</f>
        <v>21578.411767669273</v>
      </c>
      <c r="AI5" s="67">
        <f t="shared" ref="AI5:AI68" si="18">IF(F5&lt;0,0,AH5*(L5/(L5+M5)))</f>
        <v>0</v>
      </c>
      <c r="AJ5" s="67">
        <f t="shared" ref="AJ5:AJ68" si="19">AH5-AI5</f>
        <v>21578.411767669273</v>
      </c>
      <c r="AK5" s="66">
        <f>B5*F5*H5*'Electric AC'!$BE$1</f>
        <v>-6931.1070454545443</v>
      </c>
      <c r="AL5" s="67">
        <f>B5*G5*H5*'Electric AC'!$BE$33</f>
        <v>4113.2977619999992</v>
      </c>
      <c r="AM5" s="67">
        <f t="shared" ref="AM5:AM68" si="20">P5/F5</f>
        <v>0</v>
      </c>
      <c r="AN5" s="67">
        <f t="shared" ref="AN5:AN68" si="21">Q5/G5</f>
        <v>2.3333333333333335</v>
      </c>
      <c r="AO5" s="36"/>
      <c r="AP5" s="36"/>
      <c r="AQ5" s="36"/>
      <c r="BC5" s="52" t="s">
        <v>13</v>
      </c>
    </row>
    <row r="6" spans="1:55" x14ac:dyDescent="0.25">
      <c r="A6" s="62" t="s">
        <v>58</v>
      </c>
      <c r="B6" s="62">
        <v>365</v>
      </c>
      <c r="C6" s="62" t="s">
        <v>13</v>
      </c>
      <c r="D6" s="62" t="s">
        <v>0</v>
      </c>
      <c r="E6" s="63">
        <v>24</v>
      </c>
      <c r="F6" s="62">
        <v>147</v>
      </c>
      <c r="G6" s="62">
        <v>4</v>
      </c>
      <c r="H6" s="62">
        <v>10</v>
      </c>
      <c r="I6" s="63">
        <v>7</v>
      </c>
      <c r="J6" s="63">
        <v>0</v>
      </c>
      <c r="K6" s="63">
        <v>19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80.843375997155732</v>
      </c>
      <c r="M6" s="66">
        <f>IF(D6="Annual",VLOOKUP(H6,'NG AC'!$E$4:$I$43,4)*Template!G6,IF(D6="Winter",VLOOKUP(Template!H6,'NG AC'!$E$3:I$43,5)*Template!G6,IF(D6="NA",0,0)))</f>
        <v>18.824457711033915</v>
      </c>
      <c r="N6" s="67">
        <f t="shared" si="0"/>
        <v>19.467073294804731</v>
      </c>
      <c r="O6" s="67">
        <f t="shared" si="1"/>
        <v>4.5329267051952691</v>
      </c>
      <c r="P6" s="67">
        <f t="shared" si="2"/>
        <v>5.67789637765138</v>
      </c>
      <c r="Q6" s="67">
        <f t="shared" si="3"/>
        <v>1.32210362234862</v>
      </c>
      <c r="R6" s="68">
        <f>(L6+M6+(PV('NG AC'!$B$1,Template!H6,Template!K6)*-1)+Template!J6)/Template!E6</f>
        <v>10.444874034736818</v>
      </c>
      <c r="S6" s="68">
        <f t="shared" si="4"/>
        <v>12.943874507557096</v>
      </c>
      <c r="T6" s="69">
        <f t="shared" si="5"/>
        <v>53655</v>
      </c>
      <c r="U6" s="68">
        <f t="shared" si="6"/>
        <v>1460</v>
      </c>
      <c r="V6" s="68">
        <f t="shared" si="7"/>
        <v>29507.832238961841</v>
      </c>
      <c r="W6" s="68">
        <f t="shared" si="8"/>
        <v>6870.9270645273791</v>
      </c>
      <c r="X6" s="67">
        <f t="shared" si="9"/>
        <v>7105.4817526037268</v>
      </c>
      <c r="Y6" s="67">
        <f t="shared" si="10"/>
        <v>1654.5182473962732</v>
      </c>
      <c r="Z6" s="67">
        <f t="shared" si="11"/>
        <v>2072.4321778427538</v>
      </c>
      <c r="AA6" s="67">
        <f t="shared" si="12"/>
        <v>482.56782215724633</v>
      </c>
      <c r="AB6" s="63">
        <v>0</v>
      </c>
      <c r="AC6" s="67">
        <f t="shared" si="13"/>
        <v>0</v>
      </c>
      <c r="AD6" s="67">
        <f t="shared" si="14"/>
        <v>0</v>
      </c>
      <c r="AE6" s="67">
        <f t="shared" si="15"/>
        <v>0</v>
      </c>
      <c r="AF6" s="67">
        <f t="shared" si="16"/>
        <v>0</v>
      </c>
      <c r="AG6" s="67">
        <f t="shared" si="17"/>
        <v>0</v>
      </c>
      <c r="AH6" s="66">
        <f>-PV('NG AC'!$B$1,Template!H6,Template!K6)*Template!B6</f>
        <v>55118.337240805304</v>
      </c>
      <c r="AI6" s="67">
        <f t="shared" si="18"/>
        <v>44708.029623105089</v>
      </c>
      <c r="AJ6" s="67">
        <f t="shared" si="19"/>
        <v>10410.307617700215</v>
      </c>
      <c r="AK6" s="66">
        <f>B6*F6*H6*'Electric AC'!$BE$1</f>
        <v>41092.657295454541</v>
      </c>
      <c r="AL6" s="67">
        <f>B6*G6*H6*'Electric AC'!$BE$33</f>
        <v>11059.695639999998</v>
      </c>
      <c r="AM6" s="67">
        <f t="shared" si="20"/>
        <v>3.8625145426199867E-2</v>
      </c>
      <c r="AN6" s="67">
        <f t="shared" si="21"/>
        <v>0.330525905587155</v>
      </c>
      <c r="AO6" s="36"/>
      <c r="AP6" s="36"/>
      <c r="AQ6" s="36"/>
      <c r="BC6" s="52" t="s">
        <v>14</v>
      </c>
    </row>
    <row r="7" spans="1:55" x14ac:dyDescent="0.25">
      <c r="A7" s="62"/>
      <c r="B7" s="62"/>
      <c r="C7" s="62"/>
      <c r="D7" s="62" t="s">
        <v>36</v>
      </c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AC'!$E$4:$I$43,4)*Template!G7,IF(D7="Winter",VLOOKUP(Template!H7,'NG AC'!$E$3:I$43,5)*Template!G7,IF(D7="NA",0,0)))</f>
        <v>0</v>
      </c>
      <c r="N7" s="67" t="e">
        <f t="shared" si="0"/>
        <v>#DIV/0!</v>
      </c>
      <c r="O7" s="67" t="e">
        <f t="shared" si="1"/>
        <v>#DIV/0!</v>
      </c>
      <c r="P7" s="67" t="e">
        <f t="shared" si="2"/>
        <v>#DIV/0!</v>
      </c>
      <c r="Q7" s="67" t="e">
        <f t="shared" si="3"/>
        <v>#DIV/0!</v>
      </c>
      <c r="R7" s="68" t="e">
        <f>(L7+M7+(PV('NG AC'!$B$1,Template!H7,Template!K7)*-1)+Template!J7)/Template!E7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 t="e">
        <f t="shared" si="9"/>
        <v>#DIV/0!</v>
      </c>
      <c r="Y7" s="67" t="e">
        <f t="shared" si="10"/>
        <v>#DIV/0!</v>
      </c>
      <c r="Z7" s="67" t="e">
        <f t="shared" si="11"/>
        <v>#DIV/0!</v>
      </c>
      <c r="AA7" s="67" t="e">
        <f t="shared" si="12"/>
        <v>#DIV/0!</v>
      </c>
      <c r="AB7" s="63">
        <v>0</v>
      </c>
      <c r="AC7" s="67" t="e">
        <f t="shared" si="13"/>
        <v>#DIV/0!</v>
      </c>
      <c r="AD7" s="67" t="e">
        <f t="shared" si="14"/>
        <v>#DIV/0!</v>
      </c>
      <c r="AE7" s="67">
        <f t="shared" si="15"/>
        <v>0</v>
      </c>
      <c r="AF7" s="67" t="e">
        <f t="shared" si="16"/>
        <v>#DIV/0!</v>
      </c>
      <c r="AG7" s="67" t="e">
        <f t="shared" si="17"/>
        <v>#DIV/0!</v>
      </c>
      <c r="AH7" s="66">
        <f>-PV('NG AC'!$B$1,Template!H7,Template!K7)*Template!B7</f>
        <v>0</v>
      </c>
      <c r="AI7" s="67" t="e">
        <f t="shared" si="18"/>
        <v>#DIV/0!</v>
      </c>
      <c r="AJ7" s="67" t="e">
        <f t="shared" si="19"/>
        <v>#DIV/0!</v>
      </c>
      <c r="AK7" s="66">
        <f>B7*F7*H7*'Electric AC'!$BE$1</f>
        <v>0</v>
      </c>
      <c r="AL7" s="67">
        <f>B7*G7*H7*'Electric AC'!$BE$33</f>
        <v>0</v>
      </c>
      <c r="AM7" s="67" t="e">
        <f t="shared" si="20"/>
        <v>#DIV/0!</v>
      </c>
      <c r="AN7" s="67" t="e">
        <f t="shared" si="21"/>
        <v>#DIV/0!</v>
      </c>
      <c r="AO7" s="36"/>
      <c r="AP7" s="36"/>
      <c r="AQ7" s="36"/>
      <c r="BC7" s="52" t="s">
        <v>15</v>
      </c>
    </row>
    <row r="8" spans="1:55" x14ac:dyDescent="0.25">
      <c r="A8" s="62"/>
      <c r="B8" s="62"/>
      <c r="C8" s="62"/>
      <c r="D8" s="62" t="s">
        <v>36</v>
      </c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AC'!$E$4:$I$43,4)*Template!G8,IF(D8="Winter",VLOOKUP(Template!H8,'NG AC'!$E$3:I$43,5)*Template!G8,IF(D8="NA",0,0)))</f>
        <v>0</v>
      </c>
      <c r="N8" s="67" t="e">
        <f t="shared" si="0"/>
        <v>#DIV/0!</v>
      </c>
      <c r="O8" s="67" t="e">
        <f t="shared" si="1"/>
        <v>#DIV/0!</v>
      </c>
      <c r="P8" s="67" t="e">
        <f t="shared" si="2"/>
        <v>#DIV/0!</v>
      </c>
      <c r="Q8" s="67" t="e">
        <f t="shared" si="3"/>
        <v>#DIV/0!</v>
      </c>
      <c r="R8" s="68" t="e">
        <f>(L8+M8+(PV('NG AC'!$B$1,Template!H8,Template!K8)*-1)+Template!J8)/Template!E8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 t="e">
        <f t="shared" si="9"/>
        <v>#DIV/0!</v>
      </c>
      <c r="Y8" s="67" t="e">
        <f t="shared" si="10"/>
        <v>#DIV/0!</v>
      </c>
      <c r="Z8" s="67" t="e">
        <f t="shared" si="11"/>
        <v>#DIV/0!</v>
      </c>
      <c r="AA8" s="67" t="e">
        <f t="shared" si="12"/>
        <v>#DIV/0!</v>
      </c>
      <c r="AB8" s="63">
        <v>0</v>
      </c>
      <c r="AC8" s="67" t="e">
        <f t="shared" si="13"/>
        <v>#DIV/0!</v>
      </c>
      <c r="AD8" s="67" t="e">
        <f t="shared" si="14"/>
        <v>#DIV/0!</v>
      </c>
      <c r="AE8" s="67">
        <f t="shared" si="15"/>
        <v>0</v>
      </c>
      <c r="AF8" s="67" t="e">
        <f t="shared" si="16"/>
        <v>#DIV/0!</v>
      </c>
      <c r="AG8" s="67" t="e">
        <f t="shared" si="17"/>
        <v>#DIV/0!</v>
      </c>
      <c r="AH8" s="66">
        <f>-PV('NG AC'!$B$1,Template!H8,Template!K8)*Template!B8</f>
        <v>0</v>
      </c>
      <c r="AI8" s="67" t="e">
        <f t="shared" si="18"/>
        <v>#DIV/0!</v>
      </c>
      <c r="AJ8" s="67" t="e">
        <f t="shared" si="19"/>
        <v>#DIV/0!</v>
      </c>
      <c r="AK8" s="66">
        <f>B8*F8*H8*'Electric AC'!$BE$1</f>
        <v>0</v>
      </c>
      <c r="AL8" s="67">
        <f>B8*G8*H8*'Electric AC'!$BE$33</f>
        <v>0</v>
      </c>
      <c r="AM8" s="67" t="e">
        <f t="shared" si="20"/>
        <v>#DIV/0!</v>
      </c>
      <c r="AN8" s="67" t="e">
        <f t="shared" si="21"/>
        <v>#DIV/0!</v>
      </c>
      <c r="AO8" s="36"/>
      <c r="AP8" s="36"/>
      <c r="AQ8" s="36"/>
      <c r="BC8" s="52" t="s">
        <v>16</v>
      </c>
    </row>
    <row r="9" spans="1:55" x14ac:dyDescent="0.25">
      <c r="A9" s="62"/>
      <c r="B9" s="62"/>
      <c r="C9" s="62"/>
      <c r="D9" s="62" t="s">
        <v>36</v>
      </c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AC'!$E$4:$I$43,4)*Template!G9,IF(D9="Winter",VLOOKUP(Template!H9,'NG AC'!$E$3:I$43,5)*Template!G9,IF(D9="NA",0,0)))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AC'!$B$1,Template!H9,Template!K9)*-1)+Template!J9)/Template!E9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>
        <v>0</v>
      </c>
      <c r="AC9" s="67" t="e">
        <f t="shared" si="13"/>
        <v>#DIV/0!</v>
      </c>
      <c r="AD9" s="67" t="e">
        <f t="shared" si="14"/>
        <v>#DIV/0!</v>
      </c>
      <c r="AE9" s="67">
        <f t="shared" si="15"/>
        <v>0</v>
      </c>
      <c r="AF9" s="67" t="e">
        <f t="shared" si="16"/>
        <v>#DIV/0!</v>
      </c>
      <c r="AG9" s="67" t="e">
        <f t="shared" si="17"/>
        <v>#DIV/0!</v>
      </c>
      <c r="AH9" s="66">
        <f>-PV('NG AC'!$B$1,Template!H9,Template!K9)*Template!B9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 t="e">
        <f t="shared" si="21"/>
        <v>#DIV/0!</v>
      </c>
      <c r="AO9" s="36"/>
      <c r="AP9" s="36"/>
      <c r="AQ9" s="36"/>
      <c r="BC9" s="52" t="s">
        <v>17</v>
      </c>
    </row>
    <row r="10" spans="1:55" x14ac:dyDescent="0.25">
      <c r="A10" s="62"/>
      <c r="B10" s="62"/>
      <c r="C10" s="62"/>
      <c r="D10" s="62" t="s">
        <v>36</v>
      </c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AC'!$E$4:$I$43,4)*Template!G10,IF(D10="Winter",VLOOKUP(Template!H10,'NG AC'!$E$3:I$43,5)*Template!G10,IF(D10="NA",0,0)))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AC'!$B$1,Template!H10,Template!K10)*-1)+Template!J10)/Template!E10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>
        <v>0</v>
      </c>
      <c r="AC10" s="67" t="e">
        <f t="shared" si="13"/>
        <v>#DIV/0!</v>
      </c>
      <c r="AD10" s="67" t="e">
        <f t="shared" si="14"/>
        <v>#DIV/0!</v>
      </c>
      <c r="AE10" s="67">
        <f t="shared" si="15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AC'!$B$1,Template!H10,Template!K10)*Template!B10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 t="shared" si="20"/>
        <v>#DIV/0!</v>
      </c>
      <c r="AN10" s="67" t="e">
        <f t="shared" si="21"/>
        <v>#DIV/0!</v>
      </c>
      <c r="AO10" s="36"/>
      <c r="AP10" s="36"/>
      <c r="AQ10" s="36"/>
      <c r="BC10" s="52" t="s">
        <v>18</v>
      </c>
    </row>
    <row r="11" spans="1:55" x14ac:dyDescent="0.25">
      <c r="A11" s="62"/>
      <c r="B11" s="62"/>
      <c r="C11" s="62"/>
      <c r="D11" s="62" t="s">
        <v>36</v>
      </c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AC'!$E$4:$I$43,4)*Template!G11,IF(D11="Winter",VLOOKUP(Template!H11,'NG AC'!$E$3:I$43,5)*Template!G11,IF(D11="NA",0,0)))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AC'!$B$1,Template!H11,Template!K11)*-1)+Template!J11)/Template!E11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>
        <v>0</v>
      </c>
      <c r="AC11" s="67" t="e">
        <f t="shared" si="13"/>
        <v>#DIV/0!</v>
      </c>
      <c r="AD11" s="67" t="e">
        <f t="shared" si="14"/>
        <v>#DIV/0!</v>
      </c>
      <c r="AE11" s="67">
        <f t="shared" si="15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AC'!$B$1,Template!H11,Template!K11)*Template!B11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 t="shared" si="20"/>
        <v>#DIV/0!</v>
      </c>
      <c r="AN11" s="67" t="e">
        <f t="shared" si="21"/>
        <v>#DIV/0!</v>
      </c>
      <c r="AO11" s="36"/>
      <c r="AP11" s="36"/>
      <c r="AQ11" s="36"/>
      <c r="BC11" s="52" t="s">
        <v>19</v>
      </c>
    </row>
    <row r="12" spans="1:55" x14ac:dyDescent="0.25">
      <c r="A12" s="62"/>
      <c r="B12" s="62"/>
      <c r="C12" s="62"/>
      <c r="D12" s="62" t="s">
        <v>36</v>
      </c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AC'!$E$4:$I$43,4)*Template!G12,IF(D12="Winter",VLOOKUP(Template!H12,'NG AC'!$E$3:I$43,5)*Template!G12,IF(D12="NA",0,0)))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AC'!$B$1,Template!H12,Template!K12)*-1)+Template!J12)/Template!E12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>
        <v>0</v>
      </c>
      <c r="AC12" s="67" t="e">
        <f t="shared" si="13"/>
        <v>#DIV/0!</v>
      </c>
      <c r="AD12" s="67" t="e">
        <f t="shared" si="14"/>
        <v>#DIV/0!</v>
      </c>
      <c r="AE12" s="67">
        <f t="shared" si="15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AC'!$B$1,Template!H12,Template!K12)*Template!B12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0"/>
        <v>#DIV/0!</v>
      </c>
      <c r="AN12" s="67" t="e">
        <f t="shared" si="21"/>
        <v>#DIV/0!</v>
      </c>
      <c r="AO12" s="36"/>
      <c r="AP12" s="36"/>
      <c r="AQ12" s="36"/>
      <c r="BC12" s="52" t="s">
        <v>20</v>
      </c>
    </row>
    <row r="13" spans="1:55" x14ac:dyDescent="0.25">
      <c r="A13" s="62"/>
      <c r="B13" s="62"/>
      <c r="C13" s="62"/>
      <c r="D13" s="62" t="s">
        <v>36</v>
      </c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AC'!$E$4:$I$43,4)*Template!G13,IF(D13="Winter",VLOOKUP(Template!H13,'NG AC'!$E$3:I$43,5)*Template!G13,IF(D13="NA",0,0)))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AC'!$B$1,Template!H13,Template!K13)*-1)+Template!J13)/Template!E13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>
        <v>0</v>
      </c>
      <c r="AC13" s="67" t="e">
        <f t="shared" si="13"/>
        <v>#DIV/0!</v>
      </c>
      <c r="AD13" s="67" t="e">
        <f t="shared" si="14"/>
        <v>#DIV/0!</v>
      </c>
      <c r="AE13" s="67">
        <f t="shared" si="15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AC'!$B$1,Template!H13,Template!K13)*Template!B13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 t="e">
        <f t="shared" si="21"/>
        <v>#DIV/0!</v>
      </c>
      <c r="AO13" s="36"/>
      <c r="AP13" s="36"/>
      <c r="AQ13" s="36"/>
      <c r="BC13" s="52" t="s">
        <v>21</v>
      </c>
    </row>
    <row r="14" spans="1:55" x14ac:dyDescent="0.25">
      <c r="A14" s="62"/>
      <c r="B14" s="62"/>
      <c r="C14" s="62"/>
      <c r="D14" s="62" t="s">
        <v>36</v>
      </c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AC'!$E$4:$I$43,4)*Template!G14,IF(D14="Winter",VLOOKUP(Template!H14,'NG AC'!$E$3:I$43,5)*Template!G14,IF(D14="NA",0,0)))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AC'!$B$1,Template!H14,Template!K14)*-1)+Template!J14)/Template!E14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>
        <v>0</v>
      </c>
      <c r="AC14" s="67" t="e">
        <f t="shared" si="13"/>
        <v>#DIV/0!</v>
      </c>
      <c r="AD14" s="67" t="e">
        <f t="shared" si="14"/>
        <v>#DIV/0!</v>
      </c>
      <c r="AE14" s="67">
        <f t="shared" si="15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AC'!$B$1,Template!H14,Template!K14)*Template!B14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0"/>
        <v>#DIV/0!</v>
      </c>
      <c r="AN14" s="67" t="e">
        <f t="shared" si="21"/>
        <v>#DIV/0!</v>
      </c>
      <c r="AO14" s="36"/>
      <c r="AP14" s="36"/>
      <c r="AQ14" s="36"/>
      <c r="BC14" s="52" t="s">
        <v>22</v>
      </c>
    </row>
    <row r="15" spans="1:55" x14ac:dyDescent="0.25">
      <c r="A15" s="62"/>
      <c r="B15" s="62"/>
      <c r="C15" s="62"/>
      <c r="D15" s="62" t="s">
        <v>36</v>
      </c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AC'!$E$4:$I$43,4)*Template!G15,IF(D15="Winter",VLOOKUP(Template!H15,'NG AC'!$E$3:I$43,5)*Template!G15,IF(D15="NA",0,0)))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AC'!$B$1,Template!H15,Template!K15)*-1)+Template!J15)/Template!E15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>
        <v>0</v>
      </c>
      <c r="AC15" s="67" t="e">
        <f t="shared" si="13"/>
        <v>#DIV/0!</v>
      </c>
      <c r="AD15" s="67" t="e">
        <f t="shared" si="14"/>
        <v>#DIV/0!</v>
      </c>
      <c r="AE15" s="67">
        <f t="shared" si="15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AC'!$B$1,Template!H15,Template!K15)*Template!B15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 t="e">
        <f t="shared" si="21"/>
        <v>#DIV/0!</v>
      </c>
      <c r="AO15" s="36"/>
      <c r="AP15" s="36"/>
      <c r="AQ15" s="36"/>
      <c r="BC15" s="52" t="s">
        <v>23</v>
      </c>
    </row>
    <row r="16" spans="1:55" x14ac:dyDescent="0.25">
      <c r="A16" s="62"/>
      <c r="B16" s="62"/>
      <c r="C16" s="62"/>
      <c r="D16" s="62" t="s">
        <v>36</v>
      </c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AC'!$E$4:$I$43,4)*Template!G16,IF(D16="Winter",VLOOKUP(Template!H16,'NG AC'!$E$3:I$43,5)*Template!G16,IF(D16="NA",0,0)))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AC'!$B$1,Template!H16,Template!K16)*-1)+Template!J16)/Template!E16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>
        <v>0</v>
      </c>
      <c r="AC16" s="67" t="e">
        <f t="shared" si="13"/>
        <v>#DIV/0!</v>
      </c>
      <c r="AD16" s="67" t="e">
        <f t="shared" si="14"/>
        <v>#DIV/0!</v>
      </c>
      <c r="AE16" s="67">
        <f t="shared" si="15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AC'!$B$1,Template!H16,Template!K16)*Template!B16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0"/>
        <v>#DIV/0!</v>
      </c>
      <c r="AN16" s="67" t="e">
        <f t="shared" si="21"/>
        <v>#DIV/0!</v>
      </c>
      <c r="AO16" s="36"/>
      <c r="AP16" s="36"/>
      <c r="AQ16" s="36"/>
      <c r="BC16" s="52" t="s">
        <v>24</v>
      </c>
    </row>
    <row r="17" spans="1:55" x14ac:dyDescent="0.25">
      <c r="A17" s="62"/>
      <c r="B17" s="62"/>
      <c r="C17" s="62"/>
      <c r="D17" s="62" t="s">
        <v>36</v>
      </c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AC'!$E$4:$I$43,4)*Template!G17,IF(D17="Winter",VLOOKUP(Template!H17,'NG AC'!$E$3:I$43,5)*Template!G17,IF(D17="NA",0,0)))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AC'!$B$1,Template!H17,Template!K17)*-1)+Template!J17)/Template!E17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>
        <v>0</v>
      </c>
      <c r="AC17" s="67" t="e">
        <f t="shared" si="13"/>
        <v>#DIV/0!</v>
      </c>
      <c r="AD17" s="67" t="e">
        <f t="shared" si="14"/>
        <v>#DIV/0!</v>
      </c>
      <c r="AE17" s="67">
        <f t="shared" si="15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AC'!$B$1,Template!H17,Template!K17)*Template!B17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 t="e">
        <f t="shared" si="21"/>
        <v>#DIV/0!</v>
      </c>
      <c r="AO17" s="36"/>
      <c r="AP17" s="36"/>
      <c r="AQ17" s="36"/>
      <c r="BC17" s="52" t="s">
        <v>25</v>
      </c>
    </row>
    <row r="18" spans="1:55" x14ac:dyDescent="0.25">
      <c r="A18" s="62"/>
      <c r="B18" s="62"/>
      <c r="C18" s="62"/>
      <c r="D18" s="62" t="s">
        <v>36</v>
      </c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AC'!$E$4:$I$43,4)*Template!G18,IF(D18="Winter",VLOOKUP(Template!H18,'NG AC'!$E$3:I$43,5)*Template!G18,IF(D18="NA",0,0)))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AC'!$B$1,Template!H18,Template!K18)*-1)+Template!J18)/Template!E18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v>0</v>
      </c>
      <c r="AC18" s="67" t="e">
        <f t="shared" si="13"/>
        <v>#DIV/0!</v>
      </c>
      <c r="AD18" s="67" t="e">
        <f t="shared" si="14"/>
        <v>#DIV/0!</v>
      </c>
      <c r="AE18" s="67">
        <f t="shared" si="15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AC'!$B$1,Template!H18,Template!K18)*Template!B18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0"/>
        <v>#DIV/0!</v>
      </c>
      <c r="AN18" s="67" t="e">
        <f t="shared" si="21"/>
        <v>#DIV/0!</v>
      </c>
      <c r="AO18" s="36"/>
      <c r="AP18" s="36"/>
      <c r="AQ18" s="36"/>
      <c r="BC18" s="52" t="s">
        <v>26</v>
      </c>
    </row>
    <row r="19" spans="1:55" x14ac:dyDescent="0.25">
      <c r="A19" s="62"/>
      <c r="B19" s="62"/>
      <c r="C19" s="62"/>
      <c r="D19" s="62" t="s">
        <v>36</v>
      </c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AC'!$E$4:$I$43,4)*Template!G19,IF(D19="Winter",VLOOKUP(Template!H19,'NG AC'!$E$3:I$43,5)*Template!G19,IF(D19="NA",0,0)))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AC'!$B$1,Template!H19,Template!K19)*-1)+Template!J19)/Template!E19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3"/>
        <v>#DIV/0!</v>
      </c>
      <c r="AD19" s="67" t="e">
        <f t="shared" si="14"/>
        <v>#DIV/0!</v>
      </c>
      <c r="AE19" s="67">
        <f t="shared" si="15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AC'!$B$1,Template!H19,Template!K19)*Template!B19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1"/>
        <v>#DIV/0!</v>
      </c>
      <c r="AO19" s="36"/>
      <c r="AP19" s="36"/>
      <c r="AQ19" s="36"/>
      <c r="BC19" s="52" t="s">
        <v>27</v>
      </c>
    </row>
    <row r="20" spans="1:55" x14ac:dyDescent="0.25">
      <c r="A20" s="62"/>
      <c r="B20" s="62"/>
      <c r="C20" s="62"/>
      <c r="D20" s="62" t="s">
        <v>36</v>
      </c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AC'!$E$4:$I$43,4)*Template!G20,IF(D20="Winter",VLOOKUP(Template!H20,'NG AC'!$E$3:I$43,5)*Template!G20,IF(D20="NA",0,0)))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AC'!$B$1,Template!H20,Template!K20)*-1)+Template!J20)/Template!E20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3"/>
        <v>#DIV/0!</v>
      </c>
      <c r="AD20" s="67" t="e">
        <f t="shared" si="14"/>
        <v>#DIV/0!</v>
      </c>
      <c r="AE20" s="67">
        <f t="shared" si="15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AC'!$B$1,Template!H20,Template!K20)*Template!B20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1"/>
        <v>#DIV/0!</v>
      </c>
      <c r="AO20" s="36"/>
      <c r="AP20" s="36"/>
      <c r="AQ20" s="36"/>
      <c r="BC20" s="52" t="s">
        <v>28</v>
      </c>
    </row>
    <row r="21" spans="1:55" x14ac:dyDescent="0.25">
      <c r="A21" s="62"/>
      <c r="B21" s="62"/>
      <c r="C21" s="62"/>
      <c r="D21" s="62" t="s">
        <v>36</v>
      </c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AC'!$E$4:$I$43,4)*Template!G21,IF(D21="Winter",VLOOKUP(Template!H21,'NG AC'!$E$3:I$43,5)*Template!G21,IF(D21="NA",0,0)))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AC'!$B$1,Template!H21,Template!K21)*-1)+Template!J21)/Template!E21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3"/>
        <v>#DIV/0!</v>
      </c>
      <c r="AD21" s="67" t="e">
        <f t="shared" si="14"/>
        <v>#DIV/0!</v>
      </c>
      <c r="AE21" s="67">
        <f t="shared" si="15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AC'!$B$1,Template!H21,Template!K21)*Template!B21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1"/>
        <v>#DIV/0!</v>
      </c>
      <c r="AO21" s="36"/>
      <c r="AP21" s="36"/>
      <c r="AQ21" s="36"/>
      <c r="BC21" s="52" t="s">
        <v>29</v>
      </c>
    </row>
    <row r="22" spans="1:55" x14ac:dyDescent="0.25">
      <c r="A22" s="62"/>
      <c r="B22" s="62"/>
      <c r="C22" s="62"/>
      <c r="D22" s="62" t="s">
        <v>36</v>
      </c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AC'!$E$4:$I$43,4)*Template!G22,IF(D22="Winter",VLOOKUP(Template!H22,'NG AC'!$E$3:I$43,5)*Template!G22,IF(D22="NA",0,0)))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AC'!$B$1,Template!H22,Template!K22)*-1)+Template!J22)/Template!E22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3"/>
        <v>#DIV/0!</v>
      </c>
      <c r="AD22" s="67" t="e">
        <f t="shared" si="14"/>
        <v>#DIV/0!</v>
      </c>
      <c r="AE22" s="67">
        <f t="shared" si="15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AC'!$B$1,Template!H22,Template!K22)*Template!B22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1"/>
        <v>#DIV/0!</v>
      </c>
      <c r="AO22" s="36"/>
      <c r="AP22" s="36"/>
      <c r="AQ22" s="36"/>
      <c r="BC22" s="52" t="s">
        <v>30</v>
      </c>
    </row>
    <row r="23" spans="1:55" x14ac:dyDescent="0.25">
      <c r="A23" s="62"/>
      <c r="B23" s="62"/>
      <c r="C23" s="62"/>
      <c r="D23" s="62" t="s">
        <v>36</v>
      </c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AC'!$E$4:$I$43,4)*Template!G23,IF(D23="Winter",VLOOKUP(Template!H23,'NG AC'!$E$3:I$43,5)*Template!G23,IF(D23="NA",0,0)))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AC'!$B$1,Template!H23,Template!K23)*-1)+Template!J23)/Template!E23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3"/>
        <v>#DIV/0!</v>
      </c>
      <c r="AD23" s="67" t="e">
        <f t="shared" si="14"/>
        <v>#DIV/0!</v>
      </c>
      <c r="AE23" s="67">
        <f t="shared" si="15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AC'!$B$1,Template!H23,Template!K23)*Template!B23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1"/>
        <v>#DIV/0!</v>
      </c>
      <c r="AO23" s="36"/>
      <c r="AP23" s="36"/>
      <c r="AQ23" s="36"/>
      <c r="BC23" s="52"/>
    </row>
    <row r="24" spans="1:55" x14ac:dyDescent="0.25">
      <c r="A24" s="62"/>
      <c r="B24" s="62"/>
      <c r="C24" s="62"/>
      <c r="D24" s="62" t="s">
        <v>36</v>
      </c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AC'!$E$4:$I$43,4)*Template!G24,IF(D24="Winter",VLOOKUP(Template!H24,'NG AC'!$E$3:I$43,5)*Template!G24,IF(D24="NA",0,0)))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AC'!$B$1,Template!H24,Template!K24)*-1)+Template!J24)/Template!E24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3"/>
        <v>#DIV/0!</v>
      </c>
      <c r="AD24" s="67" t="e">
        <f t="shared" si="14"/>
        <v>#DIV/0!</v>
      </c>
      <c r="AE24" s="67">
        <f t="shared" si="15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AC'!$B$1,Template!H24,Template!K24)*Template!B24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1"/>
        <v>#DIV/0!</v>
      </c>
      <c r="AO24" s="36"/>
      <c r="AP24" s="36"/>
      <c r="AQ24" s="36"/>
      <c r="BC24" s="52" t="s">
        <v>0</v>
      </c>
    </row>
    <row r="25" spans="1:55" x14ac:dyDescent="0.25">
      <c r="A25" s="62"/>
      <c r="B25" s="62"/>
      <c r="C25" s="62"/>
      <c r="D25" s="62" t="s">
        <v>36</v>
      </c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AC'!$E$4:$I$43,4)*Template!G25,IF(D25="Winter",VLOOKUP(Template!H25,'NG AC'!$E$3:I$43,5)*Template!G25,IF(D25="NA",0,0)))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AC'!$B$1,Template!H25,Template!K25)*-1)+Template!J25)/Template!E25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3"/>
        <v>#DIV/0!</v>
      </c>
      <c r="AD25" s="67" t="e">
        <f t="shared" si="14"/>
        <v>#DIV/0!</v>
      </c>
      <c r="AE25" s="67">
        <f t="shared" si="15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AC'!$B$1,Template!H25,Template!K25)*Template!B25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1"/>
        <v>#DIV/0!</v>
      </c>
      <c r="AO25" s="36"/>
      <c r="AP25" s="36"/>
      <c r="AQ25" s="36"/>
      <c r="BC25" s="52" t="s">
        <v>39</v>
      </c>
    </row>
    <row r="26" spans="1:55" x14ac:dyDescent="0.25">
      <c r="A26" s="62"/>
      <c r="B26" s="62"/>
      <c r="C26" s="62"/>
      <c r="D26" s="62" t="s">
        <v>36</v>
      </c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AC'!$E$4:$I$43,4)*Template!G26,IF(D26="Winter",VLOOKUP(Template!H26,'NG AC'!$E$3:I$43,5)*Template!G26,IF(D26="NA",0,0)))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AC'!$B$1,Template!H26,Template!K26)*-1)+Template!J26)/Template!E26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3"/>
        <v>#DIV/0!</v>
      </c>
      <c r="AD26" s="67" t="e">
        <f t="shared" si="14"/>
        <v>#DIV/0!</v>
      </c>
      <c r="AE26" s="67">
        <f t="shared" si="15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AC'!$B$1,Template!H26,Template!K26)*Template!B26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1"/>
        <v>#DIV/0!</v>
      </c>
      <c r="AO26" s="36"/>
      <c r="AP26" s="36"/>
      <c r="AQ26" s="36"/>
      <c r="BC26" s="52" t="s">
        <v>36</v>
      </c>
    </row>
    <row r="27" spans="1:55" x14ac:dyDescent="0.25">
      <c r="A27" s="62"/>
      <c r="B27" s="62"/>
      <c r="C27" s="62"/>
      <c r="D27" s="62" t="s">
        <v>36</v>
      </c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AC'!$E$4:$I$43,4)*Template!G27,IF(D27="Winter",VLOOKUP(Template!H27,'NG AC'!$E$3:I$43,5)*Template!G27,IF(D27="NA",0,0)))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AC'!$B$1,Template!H27,Template!K27)*-1)+Template!J27)/Template!E27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3"/>
        <v>#DIV/0!</v>
      </c>
      <c r="AD27" s="67" t="e">
        <f t="shared" si="14"/>
        <v>#DIV/0!</v>
      </c>
      <c r="AE27" s="67">
        <f t="shared" si="15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AC'!$B$1,Template!H27,Template!K27)*Template!B27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1"/>
        <v>#DIV/0!</v>
      </c>
      <c r="AO27" s="36"/>
      <c r="AP27" s="36"/>
      <c r="AQ27" s="36"/>
    </row>
    <row r="28" spans="1:55" x14ac:dyDescent="0.25">
      <c r="A28" s="62"/>
      <c r="B28" s="62"/>
      <c r="C28" s="62"/>
      <c r="D28" s="62" t="s">
        <v>36</v>
      </c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AC'!$E$4:$I$43,4)*Template!G28,IF(D28="Winter",VLOOKUP(Template!H28,'NG AC'!$E$3:I$43,5)*Template!G28,IF(D28="NA",0,0)))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AC'!$B$1,Template!H28,Template!K28)*-1)+Template!J28)/Template!E28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3"/>
        <v>#DIV/0!</v>
      </c>
      <c r="AD28" s="67" t="e">
        <f t="shared" si="14"/>
        <v>#DIV/0!</v>
      </c>
      <c r="AE28" s="67">
        <f t="shared" si="15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AC'!$B$1,Template!H28,Template!K28)*Template!B28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1"/>
        <v>#DIV/0!</v>
      </c>
      <c r="AO28" s="36"/>
      <c r="AP28" s="36"/>
      <c r="AQ28" s="36"/>
    </row>
    <row r="29" spans="1:55" x14ac:dyDescent="0.25">
      <c r="A29" s="62"/>
      <c r="B29" s="62"/>
      <c r="C29" s="62"/>
      <c r="D29" s="62" t="s">
        <v>36</v>
      </c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AC'!$E$4:$I$43,4)*Template!G29,IF(D29="Winter",VLOOKUP(Template!H29,'NG AC'!$E$3:I$43,5)*Template!G29,IF(D29="NA",0,0)))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AC'!$B$1,Template!H29,Template!K29)*-1)+Template!J29)/Template!E29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3"/>
        <v>#DIV/0!</v>
      </c>
      <c r="AD29" s="67" t="e">
        <f t="shared" si="14"/>
        <v>#DIV/0!</v>
      </c>
      <c r="AE29" s="67">
        <f t="shared" si="15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AC'!$B$1,Template!H29,Template!K29)*Template!B29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1"/>
        <v>#DIV/0!</v>
      </c>
      <c r="AO29" s="36"/>
      <c r="AP29" s="36"/>
      <c r="AQ29" s="36"/>
    </row>
    <row r="30" spans="1:55" x14ac:dyDescent="0.25">
      <c r="A30" s="62"/>
      <c r="B30" s="62"/>
      <c r="C30" s="62"/>
      <c r="D30" s="62" t="s">
        <v>36</v>
      </c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AC'!$E$4:$I$43,4)*Template!G30,IF(D30="Winter",VLOOKUP(Template!H30,'NG AC'!$E$3:I$43,5)*Template!G30,IF(D30="NA",0,0)))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AC'!$B$1,Template!H30,Template!K30)*-1)+Template!J30)/Template!E30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3"/>
        <v>#DIV/0!</v>
      </c>
      <c r="AD30" s="67" t="e">
        <f t="shared" si="14"/>
        <v>#DIV/0!</v>
      </c>
      <c r="AE30" s="67">
        <f t="shared" si="15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AC'!$B$1,Template!H30,Template!K30)*Template!B30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1"/>
        <v>#DIV/0!</v>
      </c>
      <c r="AO30" s="36"/>
      <c r="AP30" s="36"/>
      <c r="AQ30" s="36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AC'!$E$4:$I$43,4)*Template!G31,IF(D31="Winter",VLOOKUP(Template!H31,'NG AC'!$E$3:I$43,5)*Template!G31,IF(D31="NA",0,0)))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AC'!$B$1,Template!H31,Template!K31)*-1)+Template!J31)/Template!E31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3"/>
        <v>#DIV/0!</v>
      </c>
      <c r="AD31" s="67" t="e">
        <f t="shared" si="14"/>
        <v>#DIV/0!</v>
      </c>
      <c r="AE31" s="67">
        <f t="shared" si="15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AC'!$B$1,Template!H31,Template!K31)*Template!B31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1"/>
        <v>#DIV/0!</v>
      </c>
      <c r="AO31" s="36"/>
      <c r="AP31" s="36"/>
      <c r="AQ31" s="36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AC'!$E$4:$I$43,4)*Template!G32,IF(D32="Winter",VLOOKUP(Template!H32,'NG AC'!$E$3:I$43,5)*Template!G32,IF(D32="NA",0,0)))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AC'!$B$1,Template!H32,Template!K32)*-1)+Template!J32)/Template!E32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3"/>
        <v>#DIV/0!</v>
      </c>
      <c r="AD32" s="67" t="e">
        <f t="shared" si="14"/>
        <v>#DIV/0!</v>
      </c>
      <c r="AE32" s="67">
        <f t="shared" si="15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AC'!$B$1,Template!H32,Template!K32)*Template!B32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1"/>
        <v>#DIV/0!</v>
      </c>
      <c r="AO32" s="36"/>
      <c r="AP32" s="36"/>
      <c r="AQ32" s="36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AC'!$E$4:$I$43,4)*Template!G33,IF(D33="Winter",VLOOKUP(Template!H33,'NG AC'!$E$3:I$43,5)*Template!G33,IF(D33="NA",0,0)))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AC'!$B$1,Template!H33,Template!K33)*-1)+Template!J33)/Template!E33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3"/>
        <v>#DIV/0!</v>
      </c>
      <c r="AD33" s="67" t="e">
        <f t="shared" si="14"/>
        <v>#DIV/0!</v>
      </c>
      <c r="AE33" s="67">
        <f t="shared" si="15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AC'!$B$1,Template!H33,Template!K33)*Template!B33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1"/>
        <v>#DIV/0!</v>
      </c>
      <c r="AO33" s="36"/>
      <c r="AP33" s="36"/>
      <c r="AQ33" s="36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AC'!$E$4:$I$43,4)*Template!G34,IF(D34="Winter",VLOOKUP(Template!H34,'NG AC'!$E$3:I$43,5)*Template!G34,IF(D34="NA",0,0)))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AC'!$B$1,Template!H34,Template!K34)*-1)+Template!J34)/Template!E34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3"/>
        <v>#DIV/0!</v>
      </c>
      <c r="AD34" s="67" t="e">
        <f t="shared" si="14"/>
        <v>#DIV/0!</v>
      </c>
      <c r="AE34" s="67">
        <f t="shared" si="15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AC'!$B$1,Template!H34,Template!K34)*Template!B34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1"/>
        <v>#DIV/0!</v>
      </c>
      <c r="AO34" s="36"/>
      <c r="AP34" s="36"/>
      <c r="AQ34" s="36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AC'!$E$4:$I$43,4)*Template!G35,IF(D35="Winter",VLOOKUP(Template!H35,'NG AC'!$E$3:I$43,5)*Template!G35,IF(D35="NA",0,0)))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AC'!$B$1,Template!H35,Template!K35)*-1)+Template!J35)/Template!E35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3"/>
        <v>#DIV/0!</v>
      </c>
      <c r="AD35" s="67" t="e">
        <f t="shared" si="14"/>
        <v>#DIV/0!</v>
      </c>
      <c r="AE35" s="67">
        <f t="shared" si="15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AC'!$B$1,Template!H35,Template!K35)*Template!B35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1"/>
        <v>#DIV/0!</v>
      </c>
      <c r="AO35" s="36"/>
      <c r="AP35" s="36"/>
      <c r="AQ35" s="36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AC'!$E$4:$I$43,4)*Template!G36,IF(D36="Winter",VLOOKUP(Template!H36,'NG AC'!$E$3:I$43,5)*Template!G36,IF(D36="NA",0,0)))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AC'!$B$1,Template!H36,Template!K36)*-1)+Template!J36)/Template!E36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3"/>
        <v>#DIV/0!</v>
      </c>
      <c r="AD36" s="67" t="e">
        <f t="shared" si="14"/>
        <v>#DIV/0!</v>
      </c>
      <c r="AE36" s="67">
        <f t="shared" si="15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AC'!$B$1,Template!H36,Template!K36)*Template!B36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1"/>
        <v>#DIV/0!</v>
      </c>
      <c r="AO36" s="36"/>
      <c r="AP36" s="36"/>
      <c r="AQ36" s="36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AC'!$E$4:$I$43,4)*Template!G37,IF(D37="Winter",VLOOKUP(Template!H37,'NG AC'!$E$3:I$43,5)*Template!G37,IF(D37="NA",0,0)))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AC'!$B$1,Template!H37,Template!K37)*-1)+Template!J37)/Template!E37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3"/>
        <v>#DIV/0!</v>
      </c>
      <c r="AD37" s="67" t="e">
        <f t="shared" si="14"/>
        <v>#DIV/0!</v>
      </c>
      <c r="AE37" s="67">
        <f t="shared" si="15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AC'!$B$1,Template!H37,Template!K37)*Template!B37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1"/>
        <v>#DIV/0!</v>
      </c>
      <c r="AO37" s="36"/>
      <c r="AP37" s="36"/>
      <c r="AQ37" s="36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AC'!$E$4:$I$43,4)*Template!G38,IF(D38="Winter",VLOOKUP(Template!H38,'NG AC'!$E$3:I$43,5)*Template!G38,IF(D38="NA",0,0)))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AC'!$B$1,Template!H38,Template!K38)*-1)+Template!J38)/Template!E38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3"/>
        <v>#DIV/0!</v>
      </c>
      <c r="AD38" s="67" t="e">
        <f t="shared" si="14"/>
        <v>#DIV/0!</v>
      </c>
      <c r="AE38" s="67">
        <f t="shared" si="15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AC'!$B$1,Template!H38,Template!K38)*Template!B38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1"/>
        <v>#DIV/0!</v>
      </c>
      <c r="AO38" s="36"/>
      <c r="AP38" s="36"/>
      <c r="AQ38" s="36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AC'!$E$4:$I$43,4)*Template!G39,IF(D39="Winter",VLOOKUP(Template!H39,'NG AC'!$E$3:I$43,5)*Template!G39,IF(D39="NA",0,0)))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AC'!$B$1,Template!H39,Template!K39)*-1)+Template!J39)/Template!E39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3"/>
        <v>#DIV/0!</v>
      </c>
      <c r="AD39" s="67" t="e">
        <f t="shared" si="14"/>
        <v>#DIV/0!</v>
      </c>
      <c r="AE39" s="67">
        <f t="shared" si="15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AC'!$B$1,Template!H39,Template!K39)*Template!B39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1"/>
        <v>#DIV/0!</v>
      </c>
      <c r="AO39" s="36"/>
      <c r="AP39" s="36"/>
      <c r="AQ39" s="36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AC'!$E$4:$I$43,4)*Template!G40,IF(D40="Winter",VLOOKUP(Template!H40,'NG AC'!$E$3:I$43,5)*Template!G40,IF(D40="NA",0,0)))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AC'!$B$1,Template!H40,Template!K40)*-1)+Template!J40)/Template!E40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3"/>
        <v>#DIV/0!</v>
      </c>
      <c r="AD40" s="67" t="e">
        <f t="shared" si="14"/>
        <v>#DIV/0!</v>
      </c>
      <c r="AE40" s="67">
        <f t="shared" si="15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AC'!$B$1,Template!H40,Template!K40)*Template!B40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1"/>
        <v>#DIV/0!</v>
      </c>
      <c r="AO40" s="36"/>
      <c r="AP40" s="36"/>
      <c r="AQ40" s="36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AC'!$E$4:$I$43,4)*Template!G41,IF(D41="Winter",VLOOKUP(Template!H41,'NG AC'!$E$3:I$43,5)*Template!G41,IF(D41="NA",0,0)))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AC'!$B$1,Template!H41,Template!K41)*-1)+Template!J41)/Template!E41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3"/>
        <v>#DIV/0!</v>
      </c>
      <c r="AD41" s="67" t="e">
        <f t="shared" si="14"/>
        <v>#DIV/0!</v>
      </c>
      <c r="AE41" s="67">
        <f t="shared" si="15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AC'!$B$1,Template!H41,Template!K41)*Template!B41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1"/>
        <v>#DIV/0!</v>
      </c>
      <c r="AO41" s="36"/>
      <c r="AP41" s="36"/>
      <c r="AQ41" s="36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AC'!$E$4:$I$43,4)*Template!G42,IF(D42="Winter",VLOOKUP(Template!H42,'NG AC'!$E$3:I$43,5)*Template!G42,IF(D42="NA",0,0)))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AC'!$B$1,Template!H42,Template!K42)*-1)+Template!J42)/Template!E42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3"/>
        <v>#DIV/0!</v>
      </c>
      <c r="AD42" s="67" t="e">
        <f t="shared" si="14"/>
        <v>#DIV/0!</v>
      </c>
      <c r="AE42" s="67">
        <f t="shared" si="15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AC'!$B$1,Template!H42,Template!K42)*Template!B42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1"/>
        <v>#DIV/0!</v>
      </c>
      <c r="AO42" s="36"/>
      <c r="AP42" s="36"/>
      <c r="AQ42" s="36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AC'!$E$4:$I$43,4)*Template!G43,IF(D43="Winter",VLOOKUP(Template!H43,'NG AC'!$E$3:I$43,5)*Template!G43,IF(D43="NA",0,0)))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AC'!$B$1,Template!H43,Template!K43)*-1)+Template!J43)/Template!E43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3"/>
        <v>#DIV/0!</v>
      </c>
      <c r="AD43" s="67" t="e">
        <f t="shared" si="14"/>
        <v>#DIV/0!</v>
      </c>
      <c r="AE43" s="67">
        <f t="shared" si="15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AC'!$B$1,Template!H43,Template!K43)*Template!B43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1"/>
        <v>#DIV/0!</v>
      </c>
      <c r="AO43" s="36"/>
      <c r="AP43" s="36"/>
      <c r="AQ43" s="36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AC'!$E$4:$I$43,4)*Template!G44,IF(D44="Winter",VLOOKUP(Template!H44,'NG AC'!$E$3:I$43,5)*Template!G44,IF(D44="NA",0,0)))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AC'!$B$1,Template!H44,Template!K44)*-1)+Template!J44)/Template!E44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3"/>
        <v>#DIV/0!</v>
      </c>
      <c r="AD44" s="67" t="e">
        <f t="shared" si="14"/>
        <v>#DIV/0!</v>
      </c>
      <c r="AE44" s="67">
        <f t="shared" si="15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AC'!$B$1,Template!H44,Template!K44)*Template!B44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1"/>
        <v>#DIV/0!</v>
      </c>
      <c r="AO44" s="36"/>
      <c r="AP44" s="36"/>
      <c r="AQ44" s="36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AC'!$E$4:$I$43,4)*Template!G45,IF(D45="Winter",VLOOKUP(Template!H45,'NG AC'!$E$3:I$43,5)*Template!G45,IF(D45="NA",0,0)))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AC'!$B$1,Template!H45,Template!K45)*-1)+Template!J45)/Template!E45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3"/>
        <v>#DIV/0!</v>
      </c>
      <c r="AD45" s="67" t="e">
        <f t="shared" si="14"/>
        <v>#DIV/0!</v>
      </c>
      <c r="AE45" s="67">
        <f t="shared" si="15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AC'!$B$1,Template!H45,Template!K45)*Template!B45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1"/>
        <v>#DIV/0!</v>
      </c>
      <c r="AO45" s="36"/>
      <c r="AP45" s="36"/>
      <c r="AQ45" s="36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AC'!$E$4:$I$43,4)*Template!G46,IF(D46="Winter",VLOOKUP(Template!H46,'NG AC'!$E$3:I$43,5)*Template!G46,IF(D46="NA",0,0)))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AC'!$B$1,Template!H46,Template!K46)*-1)+Template!J46)/Template!E46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3"/>
        <v>#DIV/0!</v>
      </c>
      <c r="AD46" s="67" t="e">
        <f t="shared" si="14"/>
        <v>#DIV/0!</v>
      </c>
      <c r="AE46" s="67">
        <f t="shared" si="15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AC'!$B$1,Template!H46,Template!K46)*Template!B46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1"/>
        <v>#DIV/0!</v>
      </c>
      <c r="AO46" s="36"/>
      <c r="AP46" s="36"/>
      <c r="AQ46" s="36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AC'!$E$4:$I$43,4)*Template!G47,IF(D47="Winter",VLOOKUP(Template!H47,'NG AC'!$E$3:I$43,5)*Template!G47,IF(D47="NA",0,0)))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AC'!$B$1,Template!H47,Template!K47)*-1)+Template!J47)/Template!E47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3"/>
        <v>#DIV/0!</v>
      </c>
      <c r="AD47" s="67" t="e">
        <f t="shared" si="14"/>
        <v>#DIV/0!</v>
      </c>
      <c r="AE47" s="67">
        <f t="shared" si="15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AC'!$B$1,Template!H47,Template!K47)*Template!B47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1"/>
        <v>#DIV/0!</v>
      </c>
      <c r="AO47" s="36"/>
      <c r="AP47" s="36"/>
      <c r="AQ47" s="36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AC'!$E$4:$I$43,4)*Template!G48,IF(D48="Winter",VLOOKUP(Template!H48,'NG AC'!$E$3:I$43,5)*Template!G48,IF(D48="NA",0,0)))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AC'!$B$1,Template!H48,Template!K48)*-1)+Template!J48)/Template!E48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3"/>
        <v>#DIV/0!</v>
      </c>
      <c r="AD48" s="67" t="e">
        <f t="shared" si="14"/>
        <v>#DIV/0!</v>
      </c>
      <c r="AE48" s="67">
        <f t="shared" si="15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AC'!$B$1,Template!H48,Template!K48)*Template!B48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1"/>
        <v>#DIV/0!</v>
      </c>
      <c r="AO48" s="36"/>
      <c r="AP48" s="36"/>
      <c r="AQ48" s="36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AC'!$E$4:$I$43,4)*Template!G49,IF(D49="Winter",VLOOKUP(Template!H49,'NG AC'!$E$3:I$43,5)*Template!G49,IF(D49="NA",0,0)))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AC'!$B$1,Template!H49,Template!K49)*-1)+Template!J49)/Template!E49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3"/>
        <v>#DIV/0!</v>
      </c>
      <c r="AD49" s="67" t="e">
        <f t="shared" si="14"/>
        <v>#DIV/0!</v>
      </c>
      <c r="AE49" s="67">
        <f t="shared" si="15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AC'!$B$1,Template!H49,Template!K49)*Template!B49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1"/>
        <v>#DIV/0!</v>
      </c>
      <c r="AO49" s="36"/>
      <c r="AP49" s="36"/>
      <c r="AQ49" s="36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AC'!$E$4:$I$43,4)*Template!G50,IF(D50="Winter",VLOOKUP(Template!H50,'NG AC'!$E$3:I$43,5)*Template!G50,IF(D50="NA",0,0)))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AC'!$B$1,Template!H50,Template!K50)*-1)+Template!J50)/Template!E50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3"/>
        <v>#DIV/0!</v>
      </c>
      <c r="AD50" s="67" t="e">
        <f t="shared" si="14"/>
        <v>#DIV/0!</v>
      </c>
      <c r="AE50" s="67">
        <f t="shared" si="15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AC'!$B$1,Template!H50,Template!K50)*Template!B50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1"/>
        <v>#DIV/0!</v>
      </c>
      <c r="AO50" s="36"/>
      <c r="AP50" s="36"/>
      <c r="AQ50" s="36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AC'!$E$4:$I$43,4)*Template!G51,IF(D51="Winter",VLOOKUP(Template!H51,'NG AC'!$E$3:I$43,5)*Template!G51,IF(D51="NA",0,0)))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AC'!$B$1,Template!H51,Template!K51)*-1)+Template!J51)/Template!E51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3"/>
        <v>#DIV/0!</v>
      </c>
      <c r="AD51" s="67" t="e">
        <f t="shared" si="14"/>
        <v>#DIV/0!</v>
      </c>
      <c r="AE51" s="67">
        <f t="shared" si="15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AC'!$B$1,Template!H51,Template!K51)*Template!B51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1"/>
        <v>#DIV/0!</v>
      </c>
      <c r="AO51" s="36"/>
      <c r="AP51" s="36"/>
      <c r="AQ51" s="36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AC'!$E$4:$I$43,4)*Template!G52,IF(D52="Winter",VLOOKUP(Template!H52,'NG AC'!$E$3:I$43,5)*Template!G52,IF(D52="NA",0,0)))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AC'!$B$1,Template!H52,Template!K52)*-1)+Template!J52)/Template!E52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3"/>
        <v>#DIV/0!</v>
      </c>
      <c r="AD52" s="67" t="e">
        <f t="shared" si="14"/>
        <v>#DIV/0!</v>
      </c>
      <c r="AE52" s="67">
        <f t="shared" si="15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AC'!$B$1,Template!H52,Template!K52)*Template!B52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1"/>
        <v>#DIV/0!</v>
      </c>
      <c r="AO52" s="36"/>
      <c r="AP52" s="36"/>
      <c r="AQ52" s="36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AC'!$E$4:$I$43,4)*Template!G53,IF(D53="Winter",VLOOKUP(Template!H53,'NG AC'!$E$3:I$43,5)*Template!G53,IF(D53="NA",0,0)))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AC'!$B$1,Template!H53,Template!K53)*-1)+Template!J53)/Template!E53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3"/>
        <v>#DIV/0!</v>
      </c>
      <c r="AD53" s="67" t="e">
        <f t="shared" si="14"/>
        <v>#DIV/0!</v>
      </c>
      <c r="AE53" s="67">
        <f t="shared" si="15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AC'!$B$1,Template!H53,Template!K53)*Template!B53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1"/>
        <v>#DIV/0!</v>
      </c>
      <c r="AO53" s="36"/>
      <c r="AP53" s="36"/>
      <c r="AQ53" s="36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AC'!$E$4:$I$43,4)*Template!G54,IF(D54="Winter",VLOOKUP(Template!H54,'NG AC'!$E$3:I$43,5)*Template!G54,IF(D54="NA",0,0)))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AC'!$B$1,Template!H54,Template!K54)*-1)+Template!J54)/Template!E54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3"/>
        <v>#DIV/0!</v>
      </c>
      <c r="AD54" s="67" t="e">
        <f t="shared" si="14"/>
        <v>#DIV/0!</v>
      </c>
      <c r="AE54" s="67">
        <f t="shared" si="15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AC'!$B$1,Template!H54,Template!K54)*Template!B54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1"/>
        <v>#DIV/0!</v>
      </c>
      <c r="AO54" s="36"/>
      <c r="AP54" s="36"/>
      <c r="AQ54" s="36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AC'!$E$4:$I$43,4)*Template!G55,IF(D55="Winter",VLOOKUP(Template!H55,'NG AC'!$E$3:I$43,5)*Template!G55,IF(D55="NA",0,0)))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AC'!$B$1,Template!H55,Template!K55)*-1)+Template!J55)/Template!E55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3"/>
        <v>#DIV/0!</v>
      </c>
      <c r="AD55" s="67" t="e">
        <f t="shared" si="14"/>
        <v>#DIV/0!</v>
      </c>
      <c r="AE55" s="67">
        <f t="shared" si="15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AC'!$B$1,Template!H55,Template!K55)*Template!B55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1"/>
        <v>#DIV/0!</v>
      </c>
      <c r="AO55" s="36"/>
      <c r="AP55" s="36"/>
      <c r="AQ55" s="36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AC'!$E$4:$I$43,4)*Template!G56,IF(D56="Winter",VLOOKUP(Template!H56,'NG AC'!$E$3:I$43,5)*Template!G56,IF(D56="NA",0,0)))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AC'!$B$1,Template!H56,Template!K56)*-1)+Template!J56)/Template!E56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3"/>
        <v>#DIV/0!</v>
      </c>
      <c r="AD56" s="67" t="e">
        <f t="shared" si="14"/>
        <v>#DIV/0!</v>
      </c>
      <c r="AE56" s="67">
        <f t="shared" si="15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AC'!$B$1,Template!H56,Template!K56)*Template!B56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1"/>
        <v>#DIV/0!</v>
      </c>
      <c r="AO56" s="36"/>
      <c r="AP56" s="36"/>
      <c r="AQ56" s="36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AC'!$E$4:$I$43,4)*Template!G57,IF(D57="Winter",VLOOKUP(Template!H57,'NG AC'!$E$3:I$43,5)*Template!G57,IF(D57="NA",0,0)))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AC'!$B$1,Template!H57,Template!K57)*-1)+Template!J57)/Template!E57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3"/>
        <v>#DIV/0!</v>
      </c>
      <c r="AD57" s="67" t="e">
        <f t="shared" si="14"/>
        <v>#DIV/0!</v>
      </c>
      <c r="AE57" s="67">
        <f t="shared" si="15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AC'!$B$1,Template!H57,Template!K57)*Template!B57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1"/>
        <v>#DIV/0!</v>
      </c>
      <c r="AO57" s="36"/>
      <c r="AP57" s="36"/>
      <c r="AQ57" s="36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AC'!$E$4:$I$43,4)*Template!G58,IF(D58="Winter",VLOOKUP(Template!H58,'NG AC'!$E$3:I$43,5)*Template!G58,IF(D58="NA",0,0)))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AC'!$B$1,Template!H58,Template!K58)*-1)+Template!J58)/Template!E58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3"/>
        <v>#DIV/0!</v>
      </c>
      <c r="AD58" s="67" t="e">
        <f t="shared" si="14"/>
        <v>#DIV/0!</v>
      </c>
      <c r="AE58" s="67">
        <f t="shared" si="15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AC'!$B$1,Template!H58,Template!K58)*Template!B58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1"/>
        <v>#DIV/0!</v>
      </c>
      <c r="AO58" s="36"/>
      <c r="AP58" s="36"/>
      <c r="AQ58" s="36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AC'!$E$4:$I$43,4)*Template!G59,IF(D59="Winter",VLOOKUP(Template!H59,'NG AC'!$E$3:I$43,5)*Template!G59,IF(D59="NA",0,0)))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AC'!$B$1,Template!H59,Template!K59)*-1)+Template!J59)/Template!E59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3"/>
        <v>#DIV/0!</v>
      </c>
      <c r="AD59" s="67" t="e">
        <f t="shared" si="14"/>
        <v>#DIV/0!</v>
      </c>
      <c r="AE59" s="67">
        <f t="shared" si="15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AC'!$B$1,Template!H59,Template!K59)*Template!B59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1"/>
        <v>#DIV/0!</v>
      </c>
      <c r="AO59" s="36"/>
      <c r="AP59" s="36"/>
      <c r="AQ59" s="36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AC'!$E$4:$I$43,4)*Template!G60,IF(D60="Winter",VLOOKUP(Template!H60,'NG AC'!$E$3:I$43,5)*Template!G60,IF(D60="NA",0,0)))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AC'!$B$1,Template!H60,Template!K60)*-1)+Template!J60)/Template!E60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3"/>
        <v>#DIV/0!</v>
      </c>
      <c r="AD60" s="67" t="e">
        <f t="shared" si="14"/>
        <v>#DIV/0!</v>
      </c>
      <c r="AE60" s="67">
        <f t="shared" si="15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AC'!$B$1,Template!H60,Template!K60)*Template!B60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1"/>
        <v>#DIV/0!</v>
      </c>
      <c r="AO60" s="36"/>
      <c r="AP60" s="36"/>
      <c r="AQ60" s="36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AC'!$E$4:$I$43,4)*Template!G61,IF(D61="Winter",VLOOKUP(Template!H61,'NG AC'!$E$3:I$43,5)*Template!G61,IF(D61="NA",0,0)))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AC'!$B$1,Template!H61,Template!K61)*-1)+Template!J61)/Template!E61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3"/>
        <v>#DIV/0!</v>
      </c>
      <c r="AD61" s="67" t="e">
        <f t="shared" si="14"/>
        <v>#DIV/0!</v>
      </c>
      <c r="AE61" s="67">
        <f t="shared" si="15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AC'!$B$1,Template!H61,Template!K61)*Template!B61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1"/>
        <v>#DIV/0!</v>
      </c>
      <c r="AO61" s="36"/>
      <c r="AP61" s="36"/>
      <c r="AQ61" s="36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AC'!$E$4:$I$43,4)*Template!G62,IF(D62="Winter",VLOOKUP(Template!H62,'NG AC'!$E$3:I$43,5)*Template!G62,IF(D62="NA",0,0)))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AC'!$B$1,Template!H62,Template!K62)*-1)+Template!J62)/Template!E62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3"/>
        <v>#DIV/0!</v>
      </c>
      <c r="AD62" s="67" t="e">
        <f t="shared" si="14"/>
        <v>#DIV/0!</v>
      </c>
      <c r="AE62" s="67">
        <f t="shared" si="15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AC'!$B$1,Template!H62,Template!K62)*Template!B62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1"/>
        <v>#DIV/0!</v>
      </c>
      <c r="AO62" s="36"/>
      <c r="AP62" s="36"/>
      <c r="AQ62" s="36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AC'!$E$4:$I$43,4)*Template!G63,IF(D63="Winter",VLOOKUP(Template!H63,'NG AC'!$E$3:I$43,5)*Template!G63,IF(D63="NA",0,0)))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AC'!$B$1,Template!H63,Template!K63)*-1)+Template!J63)/Template!E63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3"/>
        <v>#DIV/0!</v>
      </c>
      <c r="AD63" s="67" t="e">
        <f t="shared" si="14"/>
        <v>#DIV/0!</v>
      </c>
      <c r="AE63" s="67">
        <f t="shared" si="15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AC'!$B$1,Template!H63,Template!K63)*Template!B63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1"/>
        <v>#DIV/0!</v>
      </c>
      <c r="AO63" s="36"/>
      <c r="AP63" s="36"/>
      <c r="AQ63" s="36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AC'!$E$4:$I$43,4)*Template!G64,IF(D64="Winter",VLOOKUP(Template!H64,'NG AC'!$E$3:I$43,5)*Template!G64,IF(D64="NA",0,0)))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AC'!$B$1,Template!H64,Template!K64)*-1)+Template!J64)/Template!E64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3"/>
        <v>#DIV/0!</v>
      </c>
      <c r="AD64" s="67" t="e">
        <f t="shared" si="14"/>
        <v>#DIV/0!</v>
      </c>
      <c r="AE64" s="67">
        <f t="shared" si="15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AC'!$B$1,Template!H64,Template!K64)*Template!B64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1"/>
        <v>#DIV/0!</v>
      </c>
      <c r="AO64" s="36"/>
      <c r="AP64" s="36"/>
      <c r="AQ64" s="36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AC'!$E$4:$I$43,4)*Template!G65,IF(D65="Winter",VLOOKUP(Template!H65,'NG AC'!$E$3:I$43,5)*Template!G65,IF(D65="NA",0,0)))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AC'!$B$1,Template!H65,Template!K65)*-1)+Template!J65)/Template!E65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3"/>
        <v>#DIV/0!</v>
      </c>
      <c r="AD65" s="67" t="e">
        <f t="shared" si="14"/>
        <v>#DIV/0!</v>
      </c>
      <c r="AE65" s="67">
        <f t="shared" si="15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AC'!$B$1,Template!H65,Template!K65)*Template!B65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1"/>
        <v>#DIV/0!</v>
      </c>
      <c r="AO65" s="36"/>
      <c r="AP65" s="36"/>
      <c r="AQ65" s="36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AC'!$E$4:$I$43,4)*Template!G66,IF(D66="Winter",VLOOKUP(Template!H66,'NG AC'!$E$3:I$43,5)*Template!G66,IF(D66="NA",0,0)))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AC'!$B$1,Template!H66,Template!K66)*-1)+Template!J66)/Template!E66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3"/>
        <v>#DIV/0!</v>
      </c>
      <c r="AD66" s="67" t="e">
        <f t="shared" si="14"/>
        <v>#DIV/0!</v>
      </c>
      <c r="AE66" s="67">
        <f t="shared" si="15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AC'!$B$1,Template!H66,Template!K66)*Template!B66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1"/>
        <v>#DIV/0!</v>
      </c>
      <c r="AO66" s="36"/>
      <c r="AP66" s="36"/>
      <c r="AQ66" s="36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AC'!$E$4:$I$43,4)*Template!G67,IF(D67="Winter",VLOOKUP(Template!H67,'NG AC'!$E$3:I$43,5)*Template!G67,IF(D67="NA",0,0)))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AC'!$B$1,Template!H67,Template!K67)*-1)+Template!J67)/Template!E67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3"/>
        <v>#DIV/0!</v>
      </c>
      <c r="AD67" s="67" t="e">
        <f t="shared" si="14"/>
        <v>#DIV/0!</v>
      </c>
      <c r="AE67" s="67">
        <f t="shared" si="15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AC'!$B$1,Template!H67,Template!K67)*Template!B67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1"/>
        <v>#DIV/0!</v>
      </c>
      <c r="AO67" s="36"/>
      <c r="AP67" s="36"/>
      <c r="AQ67" s="36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AC'!$E$4:$I$43,4)*Template!G68,IF(D68="Winter",VLOOKUP(Template!H68,'NG AC'!$E$3:I$43,5)*Template!G68,IF(D68="NA",0,0)))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AC'!$B$1,Template!H68,Template!K68)*-1)+Template!J68)/Template!E68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v>0</v>
      </c>
      <c r="AC68" s="67" t="e">
        <f t="shared" si="13"/>
        <v>#DIV/0!</v>
      </c>
      <c r="AD68" s="67" t="e">
        <f t="shared" si="14"/>
        <v>#DIV/0!</v>
      </c>
      <c r="AE68" s="67">
        <f t="shared" si="15"/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AC'!$B$1,Template!H68,Template!K68)*Template!B68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1"/>
        <v>#DIV/0!</v>
      </c>
      <c r="AO68" s="36"/>
      <c r="AP68" s="36"/>
      <c r="AQ68" s="36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AC'!$E$4:$I$43,4)*Template!G69,IF(D69="Winter",VLOOKUP(Template!H69,'NG AC'!$E$3:I$43,5)*Template!G69,IF(D69="NA",0,0)))</f>
        <v>0</v>
      </c>
      <c r="N69" s="67" t="e">
        <f t="shared" ref="N69:N102" si="22">IF(F69&lt;0,0,(L69/(L69+M69))*E69)</f>
        <v>#DIV/0!</v>
      </c>
      <c r="O69" s="67" t="e">
        <f t="shared" ref="O69:O102" si="23">E69-N69</f>
        <v>#DIV/0!</v>
      </c>
      <c r="P69" s="67" t="e">
        <f t="shared" ref="P69:P102" si="24">IF(F69&lt;0,0,(L69/(L69+M69))*I69)</f>
        <v>#DIV/0!</v>
      </c>
      <c r="Q69" s="67" t="e">
        <f t="shared" ref="Q69:Q102" si="25">I69-P69</f>
        <v>#DIV/0!</v>
      </c>
      <c r="R69" s="68" t="e">
        <f>(L69+M69+(PV('NG AC'!$B$1,Template!H69,Template!K69)*-1)+Template!J69)/Template!E69</f>
        <v>#DIV/0!</v>
      </c>
      <c r="S69" s="68" t="e">
        <f t="shared" ref="S69:S102" si="26">((L69+M69)/1.1)/I69</f>
        <v>#DIV/0!</v>
      </c>
      <c r="T69" s="69">
        <f t="shared" ref="T69:T102" si="27">F69*B69</f>
        <v>0</v>
      </c>
      <c r="U69" s="68">
        <f t="shared" ref="U69:U102" si="28">G69*B69</f>
        <v>0</v>
      </c>
      <c r="V69" s="68">
        <f t="shared" ref="V69:V102" si="29">L69*B69</f>
        <v>0</v>
      </c>
      <c r="W69" s="68">
        <f t="shared" ref="W69:W102" si="30">M69*B69</f>
        <v>0</v>
      </c>
      <c r="X69" s="67" t="e">
        <f t="shared" ref="X69:X102" si="31">B69*N69</f>
        <v>#DIV/0!</v>
      </c>
      <c r="Y69" s="67" t="e">
        <f t="shared" ref="Y69:Y102" si="32">O69*B69</f>
        <v>#DIV/0!</v>
      </c>
      <c r="Z69" s="67" t="e">
        <f t="shared" ref="Z69:Z102" si="33">B69*P69</f>
        <v>#DIV/0!</v>
      </c>
      <c r="AA69" s="67" t="e">
        <f t="shared" ref="AA69:AA102" si="34">B69*Q69</f>
        <v>#DIV/0!</v>
      </c>
      <c r="AB69" s="63">
        <v>0</v>
      </c>
      <c r="AC69" s="67" t="e">
        <f t="shared" ref="AC69:AC102" si="35">AB69*(L69/(L69+M69))</f>
        <v>#DIV/0!</v>
      </c>
      <c r="AD69" s="67" t="e">
        <f t="shared" ref="AD69:AD102" si="36">AB69-AC69</f>
        <v>#DIV/0!</v>
      </c>
      <c r="AE69" s="67">
        <f t="shared" ref="AE69:AE102" si="37">J69*B69</f>
        <v>0</v>
      </c>
      <c r="AF69" s="67" t="e">
        <f t="shared" ref="AF69:AF102" si="38">IF(F69&lt;0,0,AE69*(L69/(L69+M69)))</f>
        <v>#DIV/0!</v>
      </c>
      <c r="AG69" s="67" t="e">
        <f t="shared" ref="AG69:AG102" si="39">AE69-AF69</f>
        <v>#DIV/0!</v>
      </c>
      <c r="AH69" s="66">
        <f>-PV('NG AC'!$B$1,Template!H69,Template!K69)*Template!B69</f>
        <v>0</v>
      </c>
      <c r="AI69" s="67" t="e">
        <f t="shared" ref="AI69:AI102" si="40">IF(F69&lt;0,0,AH69*(L69/(L69+M69)))</f>
        <v>#DIV/0!</v>
      </c>
      <c r="AJ69" s="67" t="e">
        <f t="shared" ref="AJ69:AJ102" si="41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M102" si="42">P69/F69</f>
        <v>#DIV/0!</v>
      </c>
      <c r="AN69" s="67" t="e">
        <f t="shared" ref="AN69:AN102" si="43">Q69/G69</f>
        <v>#DIV/0!</v>
      </c>
      <c r="AO69" s="36"/>
      <c r="AP69" s="36"/>
      <c r="AQ69" s="36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AC'!$E$4:$I$43,4)*Template!G70,IF(D70="Winter",VLOOKUP(Template!H70,'NG AC'!$E$3:I$43,5)*Template!G70,IF(D70="NA",0,0)))</f>
        <v>0</v>
      </c>
      <c r="N70" s="67" t="e">
        <f t="shared" si="22"/>
        <v>#DIV/0!</v>
      </c>
      <c r="O70" s="67" t="e">
        <f t="shared" si="23"/>
        <v>#DIV/0!</v>
      </c>
      <c r="P70" s="67" t="e">
        <f t="shared" si="24"/>
        <v>#DIV/0!</v>
      </c>
      <c r="Q70" s="67" t="e">
        <f t="shared" si="25"/>
        <v>#DIV/0!</v>
      </c>
      <c r="R70" s="68" t="e">
        <f>(L70+M70+(PV('NG AC'!$B$1,Template!H70,Template!K70)*-1)+Template!J70)/Template!E70</f>
        <v>#DIV/0!</v>
      </c>
      <c r="S70" s="68" t="e">
        <f t="shared" si="26"/>
        <v>#DIV/0!</v>
      </c>
      <c r="T70" s="69">
        <f t="shared" si="27"/>
        <v>0</v>
      </c>
      <c r="U70" s="68">
        <f t="shared" si="28"/>
        <v>0</v>
      </c>
      <c r="V70" s="68">
        <f t="shared" si="29"/>
        <v>0</v>
      </c>
      <c r="W70" s="68">
        <f t="shared" si="30"/>
        <v>0</v>
      </c>
      <c r="X70" s="67" t="e">
        <f t="shared" si="31"/>
        <v>#DIV/0!</v>
      </c>
      <c r="Y70" s="67" t="e">
        <f t="shared" si="32"/>
        <v>#DIV/0!</v>
      </c>
      <c r="Z70" s="67" t="e">
        <f t="shared" si="33"/>
        <v>#DIV/0!</v>
      </c>
      <c r="AA70" s="67" t="e">
        <f t="shared" si="34"/>
        <v>#DIV/0!</v>
      </c>
      <c r="AB70" s="63">
        <v>0</v>
      </c>
      <c r="AC70" s="67" t="e">
        <f t="shared" si="35"/>
        <v>#DIV/0!</v>
      </c>
      <c r="AD70" s="67" t="e">
        <f t="shared" si="36"/>
        <v>#DIV/0!</v>
      </c>
      <c r="AE70" s="67">
        <f t="shared" si="37"/>
        <v>0</v>
      </c>
      <c r="AF70" s="67" t="e">
        <f t="shared" si="38"/>
        <v>#DIV/0!</v>
      </c>
      <c r="AG70" s="67" t="e">
        <f t="shared" si="39"/>
        <v>#DIV/0!</v>
      </c>
      <c r="AH70" s="66">
        <f>-PV('NG AC'!$B$1,Template!H70,Template!K70)*Template!B70</f>
        <v>0</v>
      </c>
      <c r="AI70" s="67" t="e">
        <f t="shared" si="40"/>
        <v>#DIV/0!</v>
      </c>
      <c r="AJ70" s="67" t="e">
        <f t="shared" si="41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2"/>
        <v>#DIV/0!</v>
      </c>
      <c r="AN70" s="67" t="e">
        <f t="shared" si="43"/>
        <v>#DIV/0!</v>
      </c>
      <c r="AO70" s="36"/>
      <c r="AP70" s="36"/>
      <c r="AQ70" s="36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AC'!$E$4:$I$43,4)*Template!G71,IF(D71="Winter",VLOOKUP(Template!H71,'NG AC'!$E$3:I$43,5)*Template!G71,IF(D71="NA",0,0)))</f>
        <v>0</v>
      </c>
      <c r="N71" s="67" t="e">
        <f t="shared" si="22"/>
        <v>#DIV/0!</v>
      </c>
      <c r="O71" s="67" t="e">
        <f t="shared" si="23"/>
        <v>#DIV/0!</v>
      </c>
      <c r="P71" s="67" t="e">
        <f t="shared" si="24"/>
        <v>#DIV/0!</v>
      </c>
      <c r="Q71" s="67" t="e">
        <f t="shared" si="25"/>
        <v>#DIV/0!</v>
      </c>
      <c r="R71" s="68" t="e">
        <f>(L71+M71+(PV('NG AC'!$B$1,Template!H71,Template!K71)*-1)+Template!J71)/Template!E71</f>
        <v>#DIV/0!</v>
      </c>
      <c r="S71" s="68" t="e">
        <f t="shared" si="26"/>
        <v>#DIV/0!</v>
      </c>
      <c r="T71" s="69">
        <f t="shared" si="27"/>
        <v>0</v>
      </c>
      <c r="U71" s="68">
        <f t="shared" si="28"/>
        <v>0</v>
      </c>
      <c r="V71" s="68">
        <f t="shared" si="29"/>
        <v>0</v>
      </c>
      <c r="W71" s="68">
        <f t="shared" si="30"/>
        <v>0</v>
      </c>
      <c r="X71" s="67" t="e">
        <f t="shared" si="31"/>
        <v>#DIV/0!</v>
      </c>
      <c r="Y71" s="67" t="e">
        <f t="shared" si="32"/>
        <v>#DIV/0!</v>
      </c>
      <c r="Z71" s="67" t="e">
        <f t="shared" si="33"/>
        <v>#DIV/0!</v>
      </c>
      <c r="AA71" s="67" t="e">
        <f t="shared" si="34"/>
        <v>#DIV/0!</v>
      </c>
      <c r="AB71" s="63">
        <v>0</v>
      </c>
      <c r="AC71" s="67" t="e">
        <f t="shared" si="35"/>
        <v>#DIV/0!</v>
      </c>
      <c r="AD71" s="67" t="e">
        <f t="shared" si="36"/>
        <v>#DIV/0!</v>
      </c>
      <c r="AE71" s="67">
        <f t="shared" si="37"/>
        <v>0</v>
      </c>
      <c r="AF71" s="67" t="e">
        <f t="shared" si="38"/>
        <v>#DIV/0!</v>
      </c>
      <c r="AG71" s="67" t="e">
        <f t="shared" si="39"/>
        <v>#DIV/0!</v>
      </c>
      <c r="AH71" s="66">
        <f>-PV('NG AC'!$B$1,Template!H71,Template!K71)*Template!B71</f>
        <v>0</v>
      </c>
      <c r="AI71" s="67" t="e">
        <f t="shared" si="40"/>
        <v>#DIV/0!</v>
      </c>
      <c r="AJ71" s="67" t="e">
        <f t="shared" si="41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2"/>
        <v>#DIV/0!</v>
      </c>
      <c r="AN71" s="67" t="e">
        <f t="shared" si="43"/>
        <v>#DIV/0!</v>
      </c>
      <c r="AO71" s="36"/>
      <c r="AP71" s="36"/>
      <c r="AQ71" s="36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AC'!$E$4:$I$43,4)*Template!G72,IF(D72="Winter",VLOOKUP(Template!H72,'NG AC'!$E$3:I$43,5)*Template!G72,IF(D72="NA",0,0)))</f>
        <v>0</v>
      </c>
      <c r="N72" s="67" t="e">
        <f t="shared" si="22"/>
        <v>#DIV/0!</v>
      </c>
      <c r="O72" s="67" t="e">
        <f t="shared" si="23"/>
        <v>#DIV/0!</v>
      </c>
      <c r="P72" s="67" t="e">
        <f t="shared" si="24"/>
        <v>#DIV/0!</v>
      </c>
      <c r="Q72" s="67" t="e">
        <f t="shared" si="25"/>
        <v>#DIV/0!</v>
      </c>
      <c r="R72" s="68" t="e">
        <f>(L72+M72+(PV('NG AC'!$B$1,Template!H72,Template!K72)*-1)+Template!J72)/Template!E72</f>
        <v>#DIV/0!</v>
      </c>
      <c r="S72" s="68" t="e">
        <f t="shared" si="26"/>
        <v>#DIV/0!</v>
      </c>
      <c r="T72" s="69">
        <f t="shared" si="27"/>
        <v>0</v>
      </c>
      <c r="U72" s="68">
        <f t="shared" si="28"/>
        <v>0</v>
      </c>
      <c r="V72" s="68">
        <f t="shared" si="29"/>
        <v>0</v>
      </c>
      <c r="W72" s="68">
        <f t="shared" si="30"/>
        <v>0</v>
      </c>
      <c r="X72" s="67" t="e">
        <f t="shared" si="31"/>
        <v>#DIV/0!</v>
      </c>
      <c r="Y72" s="67" t="e">
        <f t="shared" si="32"/>
        <v>#DIV/0!</v>
      </c>
      <c r="Z72" s="67" t="e">
        <f t="shared" si="33"/>
        <v>#DIV/0!</v>
      </c>
      <c r="AA72" s="67" t="e">
        <f t="shared" si="34"/>
        <v>#DIV/0!</v>
      </c>
      <c r="AB72" s="63">
        <v>0</v>
      </c>
      <c r="AC72" s="67" t="e">
        <f t="shared" si="35"/>
        <v>#DIV/0!</v>
      </c>
      <c r="AD72" s="67" t="e">
        <f t="shared" si="36"/>
        <v>#DIV/0!</v>
      </c>
      <c r="AE72" s="67">
        <f t="shared" si="37"/>
        <v>0</v>
      </c>
      <c r="AF72" s="67" t="e">
        <f t="shared" si="38"/>
        <v>#DIV/0!</v>
      </c>
      <c r="AG72" s="67" t="e">
        <f t="shared" si="39"/>
        <v>#DIV/0!</v>
      </c>
      <c r="AH72" s="66">
        <f>-PV('NG AC'!$B$1,Template!H72,Template!K72)*Template!B72</f>
        <v>0</v>
      </c>
      <c r="AI72" s="67" t="e">
        <f t="shared" si="40"/>
        <v>#DIV/0!</v>
      </c>
      <c r="AJ72" s="67" t="e">
        <f t="shared" si="41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2"/>
        <v>#DIV/0!</v>
      </c>
      <c r="AN72" s="67" t="e">
        <f t="shared" si="43"/>
        <v>#DIV/0!</v>
      </c>
      <c r="AO72" s="36"/>
      <c r="AP72" s="36"/>
      <c r="AQ72" s="36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AC'!$E$4:$I$43,4)*Template!G73,IF(D73="Winter",VLOOKUP(Template!H73,'NG AC'!$E$3:I$43,5)*Template!G73,IF(D73="NA",0,0)))</f>
        <v>0</v>
      </c>
      <c r="N73" s="67" t="e">
        <f t="shared" si="22"/>
        <v>#DIV/0!</v>
      </c>
      <c r="O73" s="67" t="e">
        <f t="shared" si="23"/>
        <v>#DIV/0!</v>
      </c>
      <c r="P73" s="67" t="e">
        <f t="shared" si="24"/>
        <v>#DIV/0!</v>
      </c>
      <c r="Q73" s="67" t="e">
        <f t="shared" si="25"/>
        <v>#DIV/0!</v>
      </c>
      <c r="R73" s="68" t="e">
        <f>(L73+M73+(PV('NG AC'!$B$1,Template!H73,Template!K73)*-1)+Template!J73)/Template!E73</f>
        <v>#DIV/0!</v>
      </c>
      <c r="S73" s="68" t="e">
        <f t="shared" si="26"/>
        <v>#DIV/0!</v>
      </c>
      <c r="T73" s="69">
        <f t="shared" si="27"/>
        <v>0</v>
      </c>
      <c r="U73" s="68">
        <f t="shared" si="28"/>
        <v>0</v>
      </c>
      <c r="V73" s="68">
        <f t="shared" si="29"/>
        <v>0</v>
      </c>
      <c r="W73" s="68">
        <f t="shared" si="30"/>
        <v>0</v>
      </c>
      <c r="X73" s="67" t="e">
        <f t="shared" si="31"/>
        <v>#DIV/0!</v>
      </c>
      <c r="Y73" s="67" t="e">
        <f t="shared" si="32"/>
        <v>#DIV/0!</v>
      </c>
      <c r="Z73" s="67" t="e">
        <f t="shared" si="33"/>
        <v>#DIV/0!</v>
      </c>
      <c r="AA73" s="67" t="e">
        <f t="shared" si="34"/>
        <v>#DIV/0!</v>
      </c>
      <c r="AB73" s="63">
        <v>0</v>
      </c>
      <c r="AC73" s="67" t="e">
        <f t="shared" si="35"/>
        <v>#DIV/0!</v>
      </c>
      <c r="AD73" s="67" t="e">
        <f t="shared" si="36"/>
        <v>#DIV/0!</v>
      </c>
      <c r="AE73" s="67">
        <f t="shared" si="37"/>
        <v>0</v>
      </c>
      <c r="AF73" s="67" t="e">
        <f t="shared" si="38"/>
        <v>#DIV/0!</v>
      </c>
      <c r="AG73" s="67" t="e">
        <f t="shared" si="39"/>
        <v>#DIV/0!</v>
      </c>
      <c r="AH73" s="66">
        <f>-PV('NG AC'!$B$1,Template!H73,Template!K73)*Template!B73</f>
        <v>0</v>
      </c>
      <c r="AI73" s="67" t="e">
        <f t="shared" si="40"/>
        <v>#DIV/0!</v>
      </c>
      <c r="AJ73" s="67" t="e">
        <f t="shared" si="41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2"/>
        <v>#DIV/0!</v>
      </c>
      <c r="AN73" s="67" t="e">
        <f t="shared" si="43"/>
        <v>#DIV/0!</v>
      </c>
      <c r="AO73" s="36"/>
      <c r="AP73" s="36"/>
      <c r="AQ73" s="36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AC'!$E$4:$I$43,4)*Template!G74,IF(D74="Winter",VLOOKUP(Template!H74,'NG AC'!$E$3:I$43,5)*Template!G74,IF(D74="NA",0,0)))</f>
        <v>0</v>
      </c>
      <c r="N74" s="67" t="e">
        <f t="shared" si="22"/>
        <v>#DIV/0!</v>
      </c>
      <c r="O74" s="67" t="e">
        <f t="shared" si="23"/>
        <v>#DIV/0!</v>
      </c>
      <c r="P74" s="67" t="e">
        <f t="shared" si="24"/>
        <v>#DIV/0!</v>
      </c>
      <c r="Q74" s="67" t="e">
        <f t="shared" si="25"/>
        <v>#DIV/0!</v>
      </c>
      <c r="R74" s="68" t="e">
        <f>(L74+M74+(PV('NG AC'!$B$1,Template!H74,Template!K74)*-1)+Template!J74)/Template!E74</f>
        <v>#DIV/0!</v>
      </c>
      <c r="S74" s="68" t="e">
        <f t="shared" si="26"/>
        <v>#DIV/0!</v>
      </c>
      <c r="T74" s="69">
        <f t="shared" si="27"/>
        <v>0</v>
      </c>
      <c r="U74" s="68">
        <f t="shared" si="28"/>
        <v>0</v>
      </c>
      <c r="V74" s="68">
        <f t="shared" si="29"/>
        <v>0</v>
      </c>
      <c r="W74" s="68">
        <f t="shared" si="30"/>
        <v>0</v>
      </c>
      <c r="X74" s="67" t="e">
        <f t="shared" si="31"/>
        <v>#DIV/0!</v>
      </c>
      <c r="Y74" s="67" t="e">
        <f t="shared" si="32"/>
        <v>#DIV/0!</v>
      </c>
      <c r="Z74" s="67" t="e">
        <f t="shared" si="33"/>
        <v>#DIV/0!</v>
      </c>
      <c r="AA74" s="67" t="e">
        <f t="shared" si="34"/>
        <v>#DIV/0!</v>
      </c>
      <c r="AB74" s="63">
        <v>0</v>
      </c>
      <c r="AC74" s="67" t="e">
        <f t="shared" si="35"/>
        <v>#DIV/0!</v>
      </c>
      <c r="AD74" s="67" t="e">
        <f t="shared" si="36"/>
        <v>#DIV/0!</v>
      </c>
      <c r="AE74" s="67">
        <f t="shared" si="37"/>
        <v>0</v>
      </c>
      <c r="AF74" s="67" t="e">
        <f t="shared" si="38"/>
        <v>#DIV/0!</v>
      </c>
      <c r="AG74" s="67" t="e">
        <f t="shared" si="39"/>
        <v>#DIV/0!</v>
      </c>
      <c r="AH74" s="66">
        <f>-PV('NG AC'!$B$1,Template!H74,Template!K74)*Template!B74</f>
        <v>0</v>
      </c>
      <c r="AI74" s="67" t="e">
        <f t="shared" si="40"/>
        <v>#DIV/0!</v>
      </c>
      <c r="AJ74" s="67" t="e">
        <f t="shared" si="41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2"/>
        <v>#DIV/0!</v>
      </c>
      <c r="AN74" s="67" t="e">
        <f t="shared" si="43"/>
        <v>#DIV/0!</v>
      </c>
      <c r="AO74" s="36"/>
      <c r="AP74" s="36"/>
      <c r="AQ74" s="36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AC'!$E$4:$I$43,4)*Template!G75,IF(D75="Winter",VLOOKUP(Template!H75,'NG AC'!$E$3:I$43,5)*Template!G75,IF(D75="NA",0,0)))</f>
        <v>0</v>
      </c>
      <c r="N75" s="67" t="e">
        <f t="shared" si="22"/>
        <v>#DIV/0!</v>
      </c>
      <c r="O75" s="67" t="e">
        <f t="shared" si="23"/>
        <v>#DIV/0!</v>
      </c>
      <c r="P75" s="67" t="e">
        <f t="shared" si="24"/>
        <v>#DIV/0!</v>
      </c>
      <c r="Q75" s="67" t="e">
        <f t="shared" si="25"/>
        <v>#DIV/0!</v>
      </c>
      <c r="R75" s="68" t="e">
        <f>(L75+M75+(PV('NG AC'!$B$1,Template!H75,Template!K75)*-1)+Template!J75)/Template!E75</f>
        <v>#DIV/0!</v>
      </c>
      <c r="S75" s="68" t="e">
        <f t="shared" si="26"/>
        <v>#DIV/0!</v>
      </c>
      <c r="T75" s="69">
        <f t="shared" si="27"/>
        <v>0</v>
      </c>
      <c r="U75" s="68">
        <f t="shared" si="28"/>
        <v>0</v>
      </c>
      <c r="V75" s="68">
        <f t="shared" si="29"/>
        <v>0</v>
      </c>
      <c r="W75" s="68">
        <f t="shared" si="30"/>
        <v>0</v>
      </c>
      <c r="X75" s="67" t="e">
        <f t="shared" si="31"/>
        <v>#DIV/0!</v>
      </c>
      <c r="Y75" s="67" t="e">
        <f t="shared" si="32"/>
        <v>#DIV/0!</v>
      </c>
      <c r="Z75" s="67" t="e">
        <f t="shared" si="33"/>
        <v>#DIV/0!</v>
      </c>
      <c r="AA75" s="67" t="e">
        <f t="shared" si="34"/>
        <v>#DIV/0!</v>
      </c>
      <c r="AB75" s="63">
        <v>0</v>
      </c>
      <c r="AC75" s="67" t="e">
        <f t="shared" si="35"/>
        <v>#DIV/0!</v>
      </c>
      <c r="AD75" s="67" t="e">
        <f t="shared" si="36"/>
        <v>#DIV/0!</v>
      </c>
      <c r="AE75" s="67">
        <f t="shared" si="37"/>
        <v>0</v>
      </c>
      <c r="AF75" s="67" t="e">
        <f t="shared" si="38"/>
        <v>#DIV/0!</v>
      </c>
      <c r="AG75" s="67" t="e">
        <f t="shared" si="39"/>
        <v>#DIV/0!</v>
      </c>
      <c r="AH75" s="66">
        <f>-PV('NG AC'!$B$1,Template!H75,Template!K75)*Template!B75</f>
        <v>0</v>
      </c>
      <c r="AI75" s="67" t="e">
        <f t="shared" si="40"/>
        <v>#DIV/0!</v>
      </c>
      <c r="AJ75" s="67" t="e">
        <f t="shared" si="41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2"/>
        <v>#DIV/0!</v>
      </c>
      <c r="AN75" s="67" t="e">
        <f t="shared" si="43"/>
        <v>#DIV/0!</v>
      </c>
      <c r="AO75" s="36"/>
      <c r="AP75" s="36"/>
      <c r="AQ75" s="36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AC'!$E$4:$I$43,4)*Template!G76,IF(D76="Winter",VLOOKUP(Template!H76,'NG AC'!$E$3:I$43,5)*Template!G76,IF(D76="NA",0,0)))</f>
        <v>0</v>
      </c>
      <c r="N76" s="67" t="e">
        <f t="shared" si="22"/>
        <v>#DIV/0!</v>
      </c>
      <c r="O76" s="67" t="e">
        <f t="shared" si="23"/>
        <v>#DIV/0!</v>
      </c>
      <c r="P76" s="67" t="e">
        <f t="shared" si="24"/>
        <v>#DIV/0!</v>
      </c>
      <c r="Q76" s="67" t="e">
        <f t="shared" si="25"/>
        <v>#DIV/0!</v>
      </c>
      <c r="R76" s="68" t="e">
        <f>(L76+M76+(PV('NG AC'!$B$1,Template!H76,Template!K76)*-1)+Template!J76)/Template!E76</f>
        <v>#DIV/0!</v>
      </c>
      <c r="S76" s="68" t="e">
        <f t="shared" si="26"/>
        <v>#DIV/0!</v>
      </c>
      <c r="T76" s="69">
        <f t="shared" si="27"/>
        <v>0</v>
      </c>
      <c r="U76" s="68">
        <f t="shared" si="28"/>
        <v>0</v>
      </c>
      <c r="V76" s="68">
        <f t="shared" si="29"/>
        <v>0</v>
      </c>
      <c r="W76" s="68">
        <f t="shared" si="30"/>
        <v>0</v>
      </c>
      <c r="X76" s="67" t="e">
        <f t="shared" si="31"/>
        <v>#DIV/0!</v>
      </c>
      <c r="Y76" s="67" t="e">
        <f t="shared" si="32"/>
        <v>#DIV/0!</v>
      </c>
      <c r="Z76" s="67" t="e">
        <f t="shared" si="33"/>
        <v>#DIV/0!</v>
      </c>
      <c r="AA76" s="67" t="e">
        <f t="shared" si="34"/>
        <v>#DIV/0!</v>
      </c>
      <c r="AB76" s="63">
        <v>0</v>
      </c>
      <c r="AC76" s="67" t="e">
        <f t="shared" si="35"/>
        <v>#DIV/0!</v>
      </c>
      <c r="AD76" s="67" t="e">
        <f t="shared" si="36"/>
        <v>#DIV/0!</v>
      </c>
      <c r="AE76" s="67">
        <f t="shared" si="37"/>
        <v>0</v>
      </c>
      <c r="AF76" s="67" t="e">
        <f t="shared" si="38"/>
        <v>#DIV/0!</v>
      </c>
      <c r="AG76" s="67" t="e">
        <f t="shared" si="39"/>
        <v>#DIV/0!</v>
      </c>
      <c r="AH76" s="66">
        <f>-PV('NG AC'!$B$1,Template!H76,Template!K76)*Template!B76</f>
        <v>0</v>
      </c>
      <c r="AI76" s="67" t="e">
        <f t="shared" si="40"/>
        <v>#DIV/0!</v>
      </c>
      <c r="AJ76" s="67" t="e">
        <f t="shared" si="41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2"/>
        <v>#DIV/0!</v>
      </c>
      <c r="AN76" s="67" t="e">
        <f t="shared" si="43"/>
        <v>#DIV/0!</v>
      </c>
      <c r="AO76" s="36"/>
      <c r="AP76" s="36"/>
      <c r="AQ76" s="36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AC'!$E$4:$I$43,4)*Template!G77,IF(D77="Winter",VLOOKUP(Template!H77,'NG AC'!$E$3:I$43,5)*Template!G77,IF(D77="NA",0,0)))</f>
        <v>0</v>
      </c>
      <c r="N77" s="67" t="e">
        <f t="shared" si="22"/>
        <v>#DIV/0!</v>
      </c>
      <c r="O77" s="67" t="e">
        <f t="shared" si="23"/>
        <v>#DIV/0!</v>
      </c>
      <c r="P77" s="67" t="e">
        <f t="shared" si="24"/>
        <v>#DIV/0!</v>
      </c>
      <c r="Q77" s="67" t="e">
        <f t="shared" si="25"/>
        <v>#DIV/0!</v>
      </c>
      <c r="R77" s="68" t="e">
        <f>(L77+M77+(PV('NG AC'!$B$1,Template!H77,Template!K77)*-1)+Template!J77)/Template!E77</f>
        <v>#DIV/0!</v>
      </c>
      <c r="S77" s="68" t="e">
        <f t="shared" si="26"/>
        <v>#DIV/0!</v>
      </c>
      <c r="T77" s="69">
        <f t="shared" si="27"/>
        <v>0</v>
      </c>
      <c r="U77" s="68">
        <f t="shared" si="28"/>
        <v>0</v>
      </c>
      <c r="V77" s="68">
        <f t="shared" si="29"/>
        <v>0</v>
      </c>
      <c r="W77" s="68">
        <f t="shared" si="30"/>
        <v>0</v>
      </c>
      <c r="X77" s="67" t="e">
        <f t="shared" si="31"/>
        <v>#DIV/0!</v>
      </c>
      <c r="Y77" s="67" t="e">
        <f t="shared" si="32"/>
        <v>#DIV/0!</v>
      </c>
      <c r="Z77" s="67" t="e">
        <f t="shared" si="33"/>
        <v>#DIV/0!</v>
      </c>
      <c r="AA77" s="67" t="e">
        <f t="shared" si="34"/>
        <v>#DIV/0!</v>
      </c>
      <c r="AB77" s="63">
        <v>0</v>
      </c>
      <c r="AC77" s="67" t="e">
        <f t="shared" si="35"/>
        <v>#DIV/0!</v>
      </c>
      <c r="AD77" s="67" t="e">
        <f t="shared" si="36"/>
        <v>#DIV/0!</v>
      </c>
      <c r="AE77" s="67">
        <f t="shared" si="37"/>
        <v>0</v>
      </c>
      <c r="AF77" s="67" t="e">
        <f t="shared" si="38"/>
        <v>#DIV/0!</v>
      </c>
      <c r="AG77" s="67" t="e">
        <f t="shared" si="39"/>
        <v>#DIV/0!</v>
      </c>
      <c r="AH77" s="66">
        <f>-PV('NG AC'!$B$1,Template!H77,Template!K77)*Template!B77</f>
        <v>0</v>
      </c>
      <c r="AI77" s="67" t="e">
        <f t="shared" si="40"/>
        <v>#DIV/0!</v>
      </c>
      <c r="AJ77" s="67" t="e">
        <f t="shared" si="41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2"/>
        <v>#DIV/0!</v>
      </c>
      <c r="AN77" s="67" t="e">
        <f t="shared" si="43"/>
        <v>#DIV/0!</v>
      </c>
      <c r="AO77" s="36"/>
      <c r="AP77" s="36"/>
      <c r="AQ77" s="36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AC'!$E$4:$I$43,4)*Template!G78,IF(D78="Winter",VLOOKUP(Template!H78,'NG AC'!$E$3:I$43,5)*Template!G78,IF(D78="NA",0,0)))</f>
        <v>0</v>
      </c>
      <c r="N78" s="67" t="e">
        <f t="shared" si="22"/>
        <v>#DIV/0!</v>
      </c>
      <c r="O78" s="67" t="e">
        <f t="shared" si="23"/>
        <v>#DIV/0!</v>
      </c>
      <c r="P78" s="67" t="e">
        <f t="shared" si="24"/>
        <v>#DIV/0!</v>
      </c>
      <c r="Q78" s="67" t="e">
        <f t="shared" si="25"/>
        <v>#DIV/0!</v>
      </c>
      <c r="R78" s="68" t="e">
        <f>(L78+M78+(PV('NG AC'!$B$1,Template!H78,Template!K78)*-1)+Template!J78)/Template!E78</f>
        <v>#DIV/0!</v>
      </c>
      <c r="S78" s="68" t="e">
        <f t="shared" si="26"/>
        <v>#DIV/0!</v>
      </c>
      <c r="T78" s="69">
        <f t="shared" si="27"/>
        <v>0</v>
      </c>
      <c r="U78" s="68">
        <f t="shared" si="28"/>
        <v>0</v>
      </c>
      <c r="V78" s="68">
        <f t="shared" si="29"/>
        <v>0</v>
      </c>
      <c r="W78" s="68">
        <f t="shared" si="30"/>
        <v>0</v>
      </c>
      <c r="X78" s="67" t="e">
        <f t="shared" si="31"/>
        <v>#DIV/0!</v>
      </c>
      <c r="Y78" s="67" t="e">
        <f t="shared" si="32"/>
        <v>#DIV/0!</v>
      </c>
      <c r="Z78" s="67" t="e">
        <f t="shared" si="33"/>
        <v>#DIV/0!</v>
      </c>
      <c r="AA78" s="67" t="e">
        <f t="shared" si="34"/>
        <v>#DIV/0!</v>
      </c>
      <c r="AB78" s="63">
        <v>0</v>
      </c>
      <c r="AC78" s="67" t="e">
        <f t="shared" si="35"/>
        <v>#DIV/0!</v>
      </c>
      <c r="AD78" s="67" t="e">
        <f t="shared" si="36"/>
        <v>#DIV/0!</v>
      </c>
      <c r="AE78" s="67">
        <f t="shared" si="37"/>
        <v>0</v>
      </c>
      <c r="AF78" s="67" t="e">
        <f t="shared" si="38"/>
        <v>#DIV/0!</v>
      </c>
      <c r="AG78" s="67" t="e">
        <f t="shared" si="39"/>
        <v>#DIV/0!</v>
      </c>
      <c r="AH78" s="66">
        <f>-PV('NG AC'!$B$1,Template!H78,Template!K78)*Template!B78</f>
        <v>0</v>
      </c>
      <c r="AI78" s="67" t="e">
        <f t="shared" si="40"/>
        <v>#DIV/0!</v>
      </c>
      <c r="AJ78" s="67" t="e">
        <f t="shared" si="41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2"/>
        <v>#DIV/0!</v>
      </c>
      <c r="AN78" s="67" t="e">
        <f t="shared" si="43"/>
        <v>#DIV/0!</v>
      </c>
      <c r="AO78" s="36"/>
      <c r="AP78" s="36"/>
      <c r="AQ78" s="36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AC'!$E$4:$I$43,4)*Template!G79,IF(D79="Winter",VLOOKUP(Template!H79,'NG AC'!$E$3:I$43,5)*Template!G79,IF(D79="NA",0,0)))</f>
        <v>0</v>
      </c>
      <c r="N79" s="67" t="e">
        <f t="shared" si="22"/>
        <v>#DIV/0!</v>
      </c>
      <c r="O79" s="67" t="e">
        <f t="shared" si="23"/>
        <v>#DIV/0!</v>
      </c>
      <c r="P79" s="67" t="e">
        <f t="shared" si="24"/>
        <v>#DIV/0!</v>
      </c>
      <c r="Q79" s="67" t="e">
        <f t="shared" si="25"/>
        <v>#DIV/0!</v>
      </c>
      <c r="R79" s="68" t="e">
        <f>(L79+M79+(PV('NG AC'!$B$1,Template!H79,Template!K79)*-1)+Template!J79)/Template!E79</f>
        <v>#DIV/0!</v>
      </c>
      <c r="S79" s="68" t="e">
        <f t="shared" si="26"/>
        <v>#DIV/0!</v>
      </c>
      <c r="T79" s="69">
        <f t="shared" si="27"/>
        <v>0</v>
      </c>
      <c r="U79" s="68">
        <f t="shared" si="28"/>
        <v>0</v>
      </c>
      <c r="V79" s="68">
        <f t="shared" si="29"/>
        <v>0</v>
      </c>
      <c r="W79" s="68">
        <f t="shared" si="30"/>
        <v>0</v>
      </c>
      <c r="X79" s="67" t="e">
        <f t="shared" si="31"/>
        <v>#DIV/0!</v>
      </c>
      <c r="Y79" s="67" t="e">
        <f t="shared" si="32"/>
        <v>#DIV/0!</v>
      </c>
      <c r="Z79" s="67" t="e">
        <f t="shared" si="33"/>
        <v>#DIV/0!</v>
      </c>
      <c r="AA79" s="67" t="e">
        <f t="shared" si="34"/>
        <v>#DIV/0!</v>
      </c>
      <c r="AB79" s="63">
        <v>0</v>
      </c>
      <c r="AC79" s="67" t="e">
        <f t="shared" si="35"/>
        <v>#DIV/0!</v>
      </c>
      <c r="AD79" s="67" t="e">
        <f t="shared" si="36"/>
        <v>#DIV/0!</v>
      </c>
      <c r="AE79" s="67">
        <f t="shared" si="37"/>
        <v>0</v>
      </c>
      <c r="AF79" s="67" t="e">
        <f t="shared" si="38"/>
        <v>#DIV/0!</v>
      </c>
      <c r="AG79" s="67" t="e">
        <f t="shared" si="39"/>
        <v>#DIV/0!</v>
      </c>
      <c r="AH79" s="66">
        <f>-PV('NG AC'!$B$1,Template!H79,Template!K79)*Template!B79</f>
        <v>0</v>
      </c>
      <c r="AI79" s="67" t="e">
        <f t="shared" si="40"/>
        <v>#DIV/0!</v>
      </c>
      <c r="AJ79" s="67" t="e">
        <f t="shared" si="41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2"/>
        <v>#DIV/0!</v>
      </c>
      <c r="AN79" s="67" t="e">
        <f t="shared" si="43"/>
        <v>#DIV/0!</v>
      </c>
      <c r="AO79" s="36"/>
      <c r="AP79" s="36"/>
      <c r="AQ79" s="36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AC'!$E$4:$I$43,4)*Template!G80,IF(D80="Winter",VLOOKUP(Template!H80,'NG AC'!$E$3:I$43,5)*Template!G80,IF(D80="NA",0,0)))</f>
        <v>0</v>
      </c>
      <c r="N80" s="67" t="e">
        <f t="shared" si="22"/>
        <v>#DIV/0!</v>
      </c>
      <c r="O80" s="67" t="e">
        <f t="shared" si="23"/>
        <v>#DIV/0!</v>
      </c>
      <c r="P80" s="67" t="e">
        <f t="shared" si="24"/>
        <v>#DIV/0!</v>
      </c>
      <c r="Q80" s="67" t="e">
        <f t="shared" si="25"/>
        <v>#DIV/0!</v>
      </c>
      <c r="R80" s="68" t="e">
        <f>(L80+M80+(PV('NG AC'!$B$1,Template!H80,Template!K80)*-1)+Template!J80)/Template!E80</f>
        <v>#DIV/0!</v>
      </c>
      <c r="S80" s="68" t="e">
        <f t="shared" si="26"/>
        <v>#DIV/0!</v>
      </c>
      <c r="T80" s="69">
        <f t="shared" si="27"/>
        <v>0</v>
      </c>
      <c r="U80" s="68">
        <f t="shared" si="28"/>
        <v>0</v>
      </c>
      <c r="V80" s="68">
        <f t="shared" si="29"/>
        <v>0</v>
      </c>
      <c r="W80" s="68">
        <f t="shared" si="30"/>
        <v>0</v>
      </c>
      <c r="X80" s="67" t="e">
        <f t="shared" si="31"/>
        <v>#DIV/0!</v>
      </c>
      <c r="Y80" s="67" t="e">
        <f t="shared" si="32"/>
        <v>#DIV/0!</v>
      </c>
      <c r="Z80" s="67" t="e">
        <f t="shared" si="33"/>
        <v>#DIV/0!</v>
      </c>
      <c r="AA80" s="67" t="e">
        <f t="shared" si="34"/>
        <v>#DIV/0!</v>
      </c>
      <c r="AB80" s="63">
        <v>0</v>
      </c>
      <c r="AC80" s="67" t="e">
        <f t="shared" si="35"/>
        <v>#DIV/0!</v>
      </c>
      <c r="AD80" s="67" t="e">
        <f t="shared" si="36"/>
        <v>#DIV/0!</v>
      </c>
      <c r="AE80" s="67">
        <f t="shared" si="37"/>
        <v>0</v>
      </c>
      <c r="AF80" s="67" t="e">
        <f t="shared" si="38"/>
        <v>#DIV/0!</v>
      </c>
      <c r="AG80" s="67" t="e">
        <f t="shared" si="39"/>
        <v>#DIV/0!</v>
      </c>
      <c r="AH80" s="66">
        <f>-PV('NG AC'!$B$1,Template!H80,Template!K80)*Template!B80</f>
        <v>0</v>
      </c>
      <c r="AI80" s="67" t="e">
        <f t="shared" si="40"/>
        <v>#DIV/0!</v>
      </c>
      <c r="AJ80" s="67" t="e">
        <f t="shared" si="41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2"/>
        <v>#DIV/0!</v>
      </c>
      <c r="AN80" s="67" t="e">
        <f t="shared" si="43"/>
        <v>#DIV/0!</v>
      </c>
      <c r="AO80" s="36"/>
      <c r="AP80" s="36"/>
      <c r="AQ80" s="36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AC'!$E$4:$I$43,4)*Template!G81,IF(D81="Winter",VLOOKUP(Template!H81,'NG AC'!$E$3:I$43,5)*Template!G81,IF(D81="NA",0,0)))</f>
        <v>0</v>
      </c>
      <c r="N81" s="67" t="e">
        <f t="shared" si="22"/>
        <v>#DIV/0!</v>
      </c>
      <c r="O81" s="67" t="e">
        <f t="shared" si="23"/>
        <v>#DIV/0!</v>
      </c>
      <c r="P81" s="67" t="e">
        <f t="shared" si="24"/>
        <v>#DIV/0!</v>
      </c>
      <c r="Q81" s="67" t="e">
        <f t="shared" si="25"/>
        <v>#DIV/0!</v>
      </c>
      <c r="R81" s="68" t="e">
        <f>(L81+M81+(PV('NG AC'!$B$1,Template!H81,Template!K81)*-1)+Template!J81)/Template!E81</f>
        <v>#DIV/0!</v>
      </c>
      <c r="S81" s="68" t="e">
        <f t="shared" si="26"/>
        <v>#DIV/0!</v>
      </c>
      <c r="T81" s="69">
        <f t="shared" si="27"/>
        <v>0</v>
      </c>
      <c r="U81" s="68">
        <f t="shared" si="28"/>
        <v>0</v>
      </c>
      <c r="V81" s="68">
        <f t="shared" si="29"/>
        <v>0</v>
      </c>
      <c r="W81" s="68">
        <f t="shared" si="30"/>
        <v>0</v>
      </c>
      <c r="X81" s="67" t="e">
        <f t="shared" si="31"/>
        <v>#DIV/0!</v>
      </c>
      <c r="Y81" s="67" t="e">
        <f t="shared" si="32"/>
        <v>#DIV/0!</v>
      </c>
      <c r="Z81" s="67" t="e">
        <f t="shared" si="33"/>
        <v>#DIV/0!</v>
      </c>
      <c r="AA81" s="67" t="e">
        <f t="shared" si="34"/>
        <v>#DIV/0!</v>
      </c>
      <c r="AB81" s="63">
        <v>0</v>
      </c>
      <c r="AC81" s="67" t="e">
        <f t="shared" si="35"/>
        <v>#DIV/0!</v>
      </c>
      <c r="AD81" s="67" t="e">
        <f t="shared" si="36"/>
        <v>#DIV/0!</v>
      </c>
      <c r="AE81" s="67">
        <f t="shared" si="37"/>
        <v>0</v>
      </c>
      <c r="AF81" s="67" t="e">
        <f t="shared" si="38"/>
        <v>#DIV/0!</v>
      </c>
      <c r="AG81" s="67" t="e">
        <f t="shared" si="39"/>
        <v>#DIV/0!</v>
      </c>
      <c r="AH81" s="66">
        <f>-PV('NG AC'!$B$1,Template!H81,Template!K81)*Template!B81</f>
        <v>0</v>
      </c>
      <c r="AI81" s="67" t="e">
        <f t="shared" si="40"/>
        <v>#DIV/0!</v>
      </c>
      <c r="AJ81" s="67" t="e">
        <f t="shared" si="41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2"/>
        <v>#DIV/0!</v>
      </c>
      <c r="AN81" s="67" t="e">
        <f t="shared" si="43"/>
        <v>#DIV/0!</v>
      </c>
      <c r="AO81" s="36"/>
      <c r="AP81" s="36"/>
      <c r="AQ81" s="36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AC'!$E$4:$I$43,4)*Template!G82,IF(D82="Winter",VLOOKUP(Template!H82,'NG AC'!$E$3:I$43,5)*Template!G82,IF(D82="NA",0,0)))</f>
        <v>0</v>
      </c>
      <c r="N82" s="67" t="e">
        <f t="shared" si="22"/>
        <v>#DIV/0!</v>
      </c>
      <c r="O82" s="67" t="e">
        <f t="shared" si="23"/>
        <v>#DIV/0!</v>
      </c>
      <c r="P82" s="67" t="e">
        <f t="shared" si="24"/>
        <v>#DIV/0!</v>
      </c>
      <c r="Q82" s="67" t="e">
        <f t="shared" si="25"/>
        <v>#DIV/0!</v>
      </c>
      <c r="R82" s="68" t="e">
        <f>(L82+M82+(PV('NG AC'!$B$1,Template!H82,Template!K82)*-1)+Template!J82)/Template!E82</f>
        <v>#DIV/0!</v>
      </c>
      <c r="S82" s="68" t="e">
        <f t="shared" si="26"/>
        <v>#DIV/0!</v>
      </c>
      <c r="T82" s="69">
        <f t="shared" si="27"/>
        <v>0</v>
      </c>
      <c r="U82" s="68">
        <f t="shared" si="28"/>
        <v>0</v>
      </c>
      <c r="V82" s="68">
        <f t="shared" si="29"/>
        <v>0</v>
      </c>
      <c r="W82" s="68">
        <f t="shared" si="30"/>
        <v>0</v>
      </c>
      <c r="X82" s="67" t="e">
        <f t="shared" si="31"/>
        <v>#DIV/0!</v>
      </c>
      <c r="Y82" s="67" t="e">
        <f t="shared" si="32"/>
        <v>#DIV/0!</v>
      </c>
      <c r="Z82" s="67" t="e">
        <f t="shared" si="33"/>
        <v>#DIV/0!</v>
      </c>
      <c r="AA82" s="67" t="e">
        <f t="shared" si="34"/>
        <v>#DIV/0!</v>
      </c>
      <c r="AB82" s="63">
        <v>0</v>
      </c>
      <c r="AC82" s="67" t="e">
        <f t="shared" si="35"/>
        <v>#DIV/0!</v>
      </c>
      <c r="AD82" s="67" t="e">
        <f t="shared" si="36"/>
        <v>#DIV/0!</v>
      </c>
      <c r="AE82" s="67">
        <f t="shared" si="37"/>
        <v>0</v>
      </c>
      <c r="AF82" s="67" t="e">
        <f t="shared" si="38"/>
        <v>#DIV/0!</v>
      </c>
      <c r="AG82" s="67" t="e">
        <f t="shared" si="39"/>
        <v>#DIV/0!</v>
      </c>
      <c r="AH82" s="66">
        <f>-PV('NG AC'!$B$1,Template!H82,Template!K82)*Template!B82</f>
        <v>0</v>
      </c>
      <c r="AI82" s="67" t="e">
        <f t="shared" si="40"/>
        <v>#DIV/0!</v>
      </c>
      <c r="AJ82" s="67" t="e">
        <f t="shared" si="41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2"/>
        <v>#DIV/0!</v>
      </c>
      <c r="AN82" s="67" t="e">
        <f t="shared" si="43"/>
        <v>#DIV/0!</v>
      </c>
      <c r="AO82" s="36"/>
      <c r="AP82" s="36"/>
      <c r="AQ82" s="36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AC'!$E$4:$I$43,4)*Template!G83,IF(D83="Winter",VLOOKUP(Template!H83,'NG AC'!$E$3:I$43,5)*Template!G83,IF(D83="NA",0,0)))</f>
        <v>0</v>
      </c>
      <c r="N83" s="67" t="e">
        <f t="shared" si="22"/>
        <v>#DIV/0!</v>
      </c>
      <c r="O83" s="67" t="e">
        <f t="shared" si="23"/>
        <v>#DIV/0!</v>
      </c>
      <c r="P83" s="67" t="e">
        <f t="shared" si="24"/>
        <v>#DIV/0!</v>
      </c>
      <c r="Q83" s="67" t="e">
        <f t="shared" si="25"/>
        <v>#DIV/0!</v>
      </c>
      <c r="R83" s="68" t="e">
        <f>(L83+M83+(PV('NG AC'!$B$1,Template!H83,Template!K83)*-1)+Template!J83)/Template!E83</f>
        <v>#DIV/0!</v>
      </c>
      <c r="S83" s="68" t="e">
        <f t="shared" si="26"/>
        <v>#DIV/0!</v>
      </c>
      <c r="T83" s="69">
        <f t="shared" si="27"/>
        <v>0</v>
      </c>
      <c r="U83" s="68">
        <f t="shared" si="28"/>
        <v>0</v>
      </c>
      <c r="V83" s="68">
        <f t="shared" si="29"/>
        <v>0</v>
      </c>
      <c r="W83" s="68">
        <f t="shared" si="30"/>
        <v>0</v>
      </c>
      <c r="X83" s="67" t="e">
        <f t="shared" si="31"/>
        <v>#DIV/0!</v>
      </c>
      <c r="Y83" s="67" t="e">
        <f t="shared" si="32"/>
        <v>#DIV/0!</v>
      </c>
      <c r="Z83" s="67" t="e">
        <f t="shared" si="33"/>
        <v>#DIV/0!</v>
      </c>
      <c r="AA83" s="67" t="e">
        <f t="shared" si="34"/>
        <v>#DIV/0!</v>
      </c>
      <c r="AB83" s="63">
        <v>0</v>
      </c>
      <c r="AC83" s="67" t="e">
        <f t="shared" si="35"/>
        <v>#DIV/0!</v>
      </c>
      <c r="AD83" s="67" t="e">
        <f t="shared" si="36"/>
        <v>#DIV/0!</v>
      </c>
      <c r="AE83" s="67">
        <f t="shared" si="37"/>
        <v>0</v>
      </c>
      <c r="AF83" s="67" t="e">
        <f t="shared" si="38"/>
        <v>#DIV/0!</v>
      </c>
      <c r="AG83" s="67" t="e">
        <f t="shared" si="39"/>
        <v>#DIV/0!</v>
      </c>
      <c r="AH83" s="66">
        <f>-PV('NG AC'!$B$1,Template!H83,Template!K83)*Template!B83</f>
        <v>0</v>
      </c>
      <c r="AI83" s="67" t="e">
        <f t="shared" si="40"/>
        <v>#DIV/0!</v>
      </c>
      <c r="AJ83" s="67" t="e">
        <f t="shared" si="41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2"/>
        <v>#DIV/0!</v>
      </c>
      <c r="AN83" s="67" t="e">
        <f t="shared" si="43"/>
        <v>#DIV/0!</v>
      </c>
      <c r="AO83" s="36"/>
      <c r="AP83" s="36"/>
      <c r="AQ83" s="36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AC'!$E$4:$I$43,4)*Template!G84,IF(D84="Winter",VLOOKUP(Template!H84,'NG AC'!$E$3:I$43,5)*Template!G84,IF(D84="NA",0,0)))</f>
        <v>0</v>
      </c>
      <c r="N84" s="67" t="e">
        <f t="shared" si="22"/>
        <v>#DIV/0!</v>
      </c>
      <c r="O84" s="67" t="e">
        <f t="shared" si="23"/>
        <v>#DIV/0!</v>
      </c>
      <c r="P84" s="67" t="e">
        <f t="shared" si="24"/>
        <v>#DIV/0!</v>
      </c>
      <c r="Q84" s="67" t="e">
        <f t="shared" si="25"/>
        <v>#DIV/0!</v>
      </c>
      <c r="R84" s="68" t="e">
        <f>(L84+M84+(PV('NG AC'!$B$1,Template!H84,Template!K84)*-1)+Template!J84)/Template!E84</f>
        <v>#DIV/0!</v>
      </c>
      <c r="S84" s="68" t="e">
        <f t="shared" si="26"/>
        <v>#DIV/0!</v>
      </c>
      <c r="T84" s="69">
        <f t="shared" si="27"/>
        <v>0</v>
      </c>
      <c r="U84" s="68">
        <f t="shared" si="28"/>
        <v>0</v>
      </c>
      <c r="V84" s="68">
        <f t="shared" si="29"/>
        <v>0</v>
      </c>
      <c r="W84" s="68">
        <f t="shared" si="30"/>
        <v>0</v>
      </c>
      <c r="X84" s="67" t="e">
        <f t="shared" si="31"/>
        <v>#DIV/0!</v>
      </c>
      <c r="Y84" s="67" t="e">
        <f t="shared" si="32"/>
        <v>#DIV/0!</v>
      </c>
      <c r="Z84" s="67" t="e">
        <f t="shared" si="33"/>
        <v>#DIV/0!</v>
      </c>
      <c r="AA84" s="67" t="e">
        <f t="shared" si="34"/>
        <v>#DIV/0!</v>
      </c>
      <c r="AB84" s="63">
        <v>0</v>
      </c>
      <c r="AC84" s="67" t="e">
        <f t="shared" si="35"/>
        <v>#DIV/0!</v>
      </c>
      <c r="AD84" s="67" t="e">
        <f t="shared" si="36"/>
        <v>#DIV/0!</v>
      </c>
      <c r="AE84" s="67">
        <f t="shared" si="37"/>
        <v>0</v>
      </c>
      <c r="AF84" s="67" t="e">
        <f t="shared" si="38"/>
        <v>#DIV/0!</v>
      </c>
      <c r="AG84" s="67" t="e">
        <f t="shared" si="39"/>
        <v>#DIV/0!</v>
      </c>
      <c r="AH84" s="66">
        <f>-PV('NG AC'!$B$1,Template!H84,Template!K84)*Template!B84</f>
        <v>0</v>
      </c>
      <c r="AI84" s="67" t="e">
        <f t="shared" si="40"/>
        <v>#DIV/0!</v>
      </c>
      <c r="AJ84" s="67" t="e">
        <f t="shared" si="41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2"/>
        <v>#DIV/0!</v>
      </c>
      <c r="AN84" s="67" t="e">
        <f t="shared" si="43"/>
        <v>#DIV/0!</v>
      </c>
      <c r="AO84" s="36"/>
      <c r="AP84" s="36"/>
      <c r="AQ84" s="36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AC'!$E$4:$I$43,4)*Template!G85,IF(D85="Winter",VLOOKUP(Template!H85,'NG AC'!$E$3:I$43,5)*Template!G85,IF(D85="NA",0,0)))</f>
        <v>0</v>
      </c>
      <c r="N85" s="67" t="e">
        <f t="shared" si="22"/>
        <v>#DIV/0!</v>
      </c>
      <c r="O85" s="67" t="e">
        <f t="shared" si="23"/>
        <v>#DIV/0!</v>
      </c>
      <c r="P85" s="67" t="e">
        <f t="shared" si="24"/>
        <v>#DIV/0!</v>
      </c>
      <c r="Q85" s="67" t="e">
        <f t="shared" si="25"/>
        <v>#DIV/0!</v>
      </c>
      <c r="R85" s="68" t="e">
        <f>(L85+M85+(PV('NG AC'!$B$1,Template!H85,Template!K85)*-1)+Template!J85)/Template!E85</f>
        <v>#DIV/0!</v>
      </c>
      <c r="S85" s="68" t="e">
        <f t="shared" si="26"/>
        <v>#DIV/0!</v>
      </c>
      <c r="T85" s="69">
        <f t="shared" si="27"/>
        <v>0</v>
      </c>
      <c r="U85" s="68">
        <f t="shared" si="28"/>
        <v>0</v>
      </c>
      <c r="V85" s="68">
        <f t="shared" si="29"/>
        <v>0</v>
      </c>
      <c r="W85" s="68">
        <f t="shared" si="30"/>
        <v>0</v>
      </c>
      <c r="X85" s="67" t="e">
        <f t="shared" si="31"/>
        <v>#DIV/0!</v>
      </c>
      <c r="Y85" s="67" t="e">
        <f t="shared" si="32"/>
        <v>#DIV/0!</v>
      </c>
      <c r="Z85" s="67" t="e">
        <f t="shared" si="33"/>
        <v>#DIV/0!</v>
      </c>
      <c r="AA85" s="67" t="e">
        <f t="shared" si="34"/>
        <v>#DIV/0!</v>
      </c>
      <c r="AB85" s="63">
        <v>0</v>
      </c>
      <c r="AC85" s="67" t="e">
        <f t="shared" si="35"/>
        <v>#DIV/0!</v>
      </c>
      <c r="AD85" s="67" t="e">
        <f t="shared" si="36"/>
        <v>#DIV/0!</v>
      </c>
      <c r="AE85" s="67">
        <f t="shared" si="37"/>
        <v>0</v>
      </c>
      <c r="AF85" s="67" t="e">
        <f t="shared" si="38"/>
        <v>#DIV/0!</v>
      </c>
      <c r="AG85" s="67" t="e">
        <f t="shared" si="39"/>
        <v>#DIV/0!</v>
      </c>
      <c r="AH85" s="66">
        <f>-PV('NG AC'!$B$1,Template!H85,Template!K85)*Template!B85</f>
        <v>0</v>
      </c>
      <c r="AI85" s="67" t="e">
        <f t="shared" si="40"/>
        <v>#DIV/0!</v>
      </c>
      <c r="AJ85" s="67" t="e">
        <f t="shared" si="41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2"/>
        <v>#DIV/0!</v>
      </c>
      <c r="AN85" s="67" t="e">
        <f t="shared" si="43"/>
        <v>#DIV/0!</v>
      </c>
      <c r="AO85" s="36"/>
      <c r="AP85" s="36"/>
      <c r="AQ85" s="36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AC'!$E$4:$I$43,4)*Template!G86,IF(D86="Winter",VLOOKUP(Template!H86,'NG AC'!$E$3:I$43,5)*Template!G86,IF(D86="NA",0,0)))</f>
        <v>0</v>
      </c>
      <c r="N86" s="67" t="e">
        <f t="shared" si="22"/>
        <v>#DIV/0!</v>
      </c>
      <c r="O86" s="67" t="e">
        <f t="shared" si="23"/>
        <v>#DIV/0!</v>
      </c>
      <c r="P86" s="67" t="e">
        <f t="shared" si="24"/>
        <v>#DIV/0!</v>
      </c>
      <c r="Q86" s="67" t="e">
        <f t="shared" si="25"/>
        <v>#DIV/0!</v>
      </c>
      <c r="R86" s="68" t="e">
        <f>(L86+M86+(PV('NG AC'!$B$1,Template!H86,Template!K86)*-1)+Template!J86)/Template!E86</f>
        <v>#DIV/0!</v>
      </c>
      <c r="S86" s="68" t="e">
        <f t="shared" si="26"/>
        <v>#DIV/0!</v>
      </c>
      <c r="T86" s="69">
        <f t="shared" si="27"/>
        <v>0</v>
      </c>
      <c r="U86" s="68">
        <f t="shared" si="28"/>
        <v>0</v>
      </c>
      <c r="V86" s="68">
        <f t="shared" si="29"/>
        <v>0</v>
      </c>
      <c r="W86" s="68">
        <f t="shared" si="30"/>
        <v>0</v>
      </c>
      <c r="X86" s="67" t="e">
        <f t="shared" si="31"/>
        <v>#DIV/0!</v>
      </c>
      <c r="Y86" s="67" t="e">
        <f t="shared" si="32"/>
        <v>#DIV/0!</v>
      </c>
      <c r="Z86" s="67" t="e">
        <f t="shared" si="33"/>
        <v>#DIV/0!</v>
      </c>
      <c r="AA86" s="67" t="e">
        <f t="shared" si="34"/>
        <v>#DIV/0!</v>
      </c>
      <c r="AB86" s="63">
        <v>0</v>
      </c>
      <c r="AC86" s="67" t="e">
        <f t="shared" si="35"/>
        <v>#DIV/0!</v>
      </c>
      <c r="AD86" s="67" t="e">
        <f t="shared" si="36"/>
        <v>#DIV/0!</v>
      </c>
      <c r="AE86" s="67">
        <f t="shared" si="37"/>
        <v>0</v>
      </c>
      <c r="AF86" s="67" t="e">
        <f t="shared" si="38"/>
        <v>#DIV/0!</v>
      </c>
      <c r="AG86" s="67" t="e">
        <f t="shared" si="39"/>
        <v>#DIV/0!</v>
      </c>
      <c r="AH86" s="66">
        <f>-PV('NG AC'!$B$1,Template!H86,Template!K86)*Template!B86</f>
        <v>0</v>
      </c>
      <c r="AI86" s="67" t="e">
        <f t="shared" si="40"/>
        <v>#DIV/0!</v>
      </c>
      <c r="AJ86" s="67" t="e">
        <f t="shared" si="41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2"/>
        <v>#DIV/0!</v>
      </c>
      <c r="AN86" s="67" t="e">
        <f t="shared" si="43"/>
        <v>#DIV/0!</v>
      </c>
      <c r="AO86" s="36"/>
      <c r="AP86" s="36"/>
      <c r="AQ86" s="36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AC'!$E$4:$I$43,4)*Template!G87,IF(D87="Winter",VLOOKUP(Template!H87,'NG AC'!$E$3:I$43,5)*Template!G87,IF(D87="NA",0,0)))</f>
        <v>0</v>
      </c>
      <c r="N87" s="67" t="e">
        <f t="shared" si="22"/>
        <v>#DIV/0!</v>
      </c>
      <c r="O87" s="67" t="e">
        <f t="shared" si="23"/>
        <v>#DIV/0!</v>
      </c>
      <c r="P87" s="67" t="e">
        <f t="shared" si="24"/>
        <v>#DIV/0!</v>
      </c>
      <c r="Q87" s="67" t="e">
        <f t="shared" si="25"/>
        <v>#DIV/0!</v>
      </c>
      <c r="R87" s="68" t="e">
        <f>(L87+M87+(PV('NG AC'!$B$1,Template!H87,Template!K87)*-1)+Template!J87)/Template!E87</f>
        <v>#DIV/0!</v>
      </c>
      <c r="S87" s="68" t="e">
        <f t="shared" si="26"/>
        <v>#DIV/0!</v>
      </c>
      <c r="T87" s="69">
        <f t="shared" si="27"/>
        <v>0</v>
      </c>
      <c r="U87" s="68">
        <f t="shared" si="28"/>
        <v>0</v>
      </c>
      <c r="V87" s="68">
        <f t="shared" si="29"/>
        <v>0</v>
      </c>
      <c r="W87" s="68">
        <f t="shared" si="30"/>
        <v>0</v>
      </c>
      <c r="X87" s="67" t="e">
        <f t="shared" si="31"/>
        <v>#DIV/0!</v>
      </c>
      <c r="Y87" s="67" t="e">
        <f t="shared" si="32"/>
        <v>#DIV/0!</v>
      </c>
      <c r="Z87" s="67" t="e">
        <f t="shared" si="33"/>
        <v>#DIV/0!</v>
      </c>
      <c r="AA87" s="67" t="e">
        <f t="shared" si="34"/>
        <v>#DIV/0!</v>
      </c>
      <c r="AB87" s="63">
        <v>0</v>
      </c>
      <c r="AC87" s="67" t="e">
        <f t="shared" si="35"/>
        <v>#DIV/0!</v>
      </c>
      <c r="AD87" s="67" t="e">
        <f t="shared" si="36"/>
        <v>#DIV/0!</v>
      </c>
      <c r="AE87" s="67">
        <f t="shared" si="37"/>
        <v>0</v>
      </c>
      <c r="AF87" s="67" t="e">
        <f t="shared" si="38"/>
        <v>#DIV/0!</v>
      </c>
      <c r="AG87" s="67" t="e">
        <f t="shared" si="39"/>
        <v>#DIV/0!</v>
      </c>
      <c r="AH87" s="66">
        <f>-PV('NG AC'!$B$1,Template!H87,Template!K87)*Template!B87</f>
        <v>0</v>
      </c>
      <c r="AI87" s="67" t="e">
        <f t="shared" si="40"/>
        <v>#DIV/0!</v>
      </c>
      <c r="AJ87" s="67" t="e">
        <f t="shared" si="41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2"/>
        <v>#DIV/0!</v>
      </c>
      <c r="AN87" s="67" t="e">
        <f t="shared" si="43"/>
        <v>#DIV/0!</v>
      </c>
      <c r="AO87" s="36"/>
      <c r="AP87" s="36"/>
      <c r="AQ87" s="36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AC'!$E$4:$I$43,4)*Template!G88,IF(D88="Winter",VLOOKUP(Template!H88,'NG AC'!$E$3:I$43,5)*Template!G88,IF(D88="NA",0,0)))</f>
        <v>0</v>
      </c>
      <c r="N88" s="67" t="e">
        <f t="shared" si="22"/>
        <v>#DIV/0!</v>
      </c>
      <c r="O88" s="67" t="e">
        <f t="shared" si="23"/>
        <v>#DIV/0!</v>
      </c>
      <c r="P88" s="67" t="e">
        <f t="shared" si="24"/>
        <v>#DIV/0!</v>
      </c>
      <c r="Q88" s="67" t="e">
        <f t="shared" si="25"/>
        <v>#DIV/0!</v>
      </c>
      <c r="R88" s="68" t="e">
        <f>(L88+M88+(PV('NG AC'!$B$1,Template!H88,Template!K88)*-1)+Template!J88)/Template!E88</f>
        <v>#DIV/0!</v>
      </c>
      <c r="S88" s="68" t="e">
        <f t="shared" si="26"/>
        <v>#DIV/0!</v>
      </c>
      <c r="T88" s="69">
        <f t="shared" si="27"/>
        <v>0</v>
      </c>
      <c r="U88" s="68">
        <f t="shared" si="28"/>
        <v>0</v>
      </c>
      <c r="V88" s="68">
        <f t="shared" si="29"/>
        <v>0</v>
      </c>
      <c r="W88" s="68">
        <f t="shared" si="30"/>
        <v>0</v>
      </c>
      <c r="X88" s="67" t="e">
        <f t="shared" si="31"/>
        <v>#DIV/0!</v>
      </c>
      <c r="Y88" s="67" t="e">
        <f t="shared" si="32"/>
        <v>#DIV/0!</v>
      </c>
      <c r="Z88" s="67" t="e">
        <f t="shared" si="33"/>
        <v>#DIV/0!</v>
      </c>
      <c r="AA88" s="67" t="e">
        <f t="shared" si="34"/>
        <v>#DIV/0!</v>
      </c>
      <c r="AB88" s="63">
        <v>0</v>
      </c>
      <c r="AC88" s="67" t="e">
        <f t="shared" si="35"/>
        <v>#DIV/0!</v>
      </c>
      <c r="AD88" s="67" t="e">
        <f t="shared" si="36"/>
        <v>#DIV/0!</v>
      </c>
      <c r="AE88" s="67">
        <f t="shared" si="37"/>
        <v>0</v>
      </c>
      <c r="AF88" s="67" t="e">
        <f t="shared" si="38"/>
        <v>#DIV/0!</v>
      </c>
      <c r="AG88" s="67" t="e">
        <f t="shared" si="39"/>
        <v>#DIV/0!</v>
      </c>
      <c r="AH88" s="66">
        <f>-PV('NG AC'!$B$1,Template!H88,Template!K88)*Template!B88</f>
        <v>0</v>
      </c>
      <c r="AI88" s="67" t="e">
        <f t="shared" si="40"/>
        <v>#DIV/0!</v>
      </c>
      <c r="AJ88" s="67" t="e">
        <f t="shared" si="41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2"/>
        <v>#DIV/0!</v>
      </c>
      <c r="AN88" s="67" t="e">
        <f t="shared" si="43"/>
        <v>#DIV/0!</v>
      </c>
      <c r="AO88" s="36"/>
      <c r="AP88" s="36"/>
      <c r="AQ88" s="36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AC'!$E$4:$I$43,4)*Template!G89,IF(D89="Winter",VLOOKUP(Template!H89,'NG AC'!$E$3:I$43,5)*Template!G89,IF(D89="NA",0,0)))</f>
        <v>0</v>
      </c>
      <c r="N89" s="67" t="e">
        <f t="shared" si="22"/>
        <v>#DIV/0!</v>
      </c>
      <c r="O89" s="67" t="e">
        <f t="shared" si="23"/>
        <v>#DIV/0!</v>
      </c>
      <c r="P89" s="67" t="e">
        <f t="shared" si="24"/>
        <v>#DIV/0!</v>
      </c>
      <c r="Q89" s="67" t="e">
        <f t="shared" si="25"/>
        <v>#DIV/0!</v>
      </c>
      <c r="R89" s="68" t="e">
        <f>(L89+M89+(PV('NG AC'!$B$1,Template!H89,Template!K89)*-1)+Template!J89)/Template!E89</f>
        <v>#DIV/0!</v>
      </c>
      <c r="S89" s="68" t="e">
        <f t="shared" si="26"/>
        <v>#DIV/0!</v>
      </c>
      <c r="T89" s="69">
        <f t="shared" si="27"/>
        <v>0</v>
      </c>
      <c r="U89" s="68">
        <f t="shared" si="28"/>
        <v>0</v>
      </c>
      <c r="V89" s="68">
        <f t="shared" si="29"/>
        <v>0</v>
      </c>
      <c r="W89" s="68">
        <f t="shared" si="30"/>
        <v>0</v>
      </c>
      <c r="X89" s="67" t="e">
        <f t="shared" si="31"/>
        <v>#DIV/0!</v>
      </c>
      <c r="Y89" s="67" t="e">
        <f t="shared" si="32"/>
        <v>#DIV/0!</v>
      </c>
      <c r="Z89" s="67" t="e">
        <f t="shared" si="33"/>
        <v>#DIV/0!</v>
      </c>
      <c r="AA89" s="67" t="e">
        <f t="shared" si="34"/>
        <v>#DIV/0!</v>
      </c>
      <c r="AB89" s="63">
        <v>0</v>
      </c>
      <c r="AC89" s="67" t="e">
        <f t="shared" si="35"/>
        <v>#DIV/0!</v>
      </c>
      <c r="AD89" s="67" t="e">
        <f t="shared" si="36"/>
        <v>#DIV/0!</v>
      </c>
      <c r="AE89" s="67">
        <f t="shared" si="37"/>
        <v>0</v>
      </c>
      <c r="AF89" s="67" t="e">
        <f t="shared" si="38"/>
        <v>#DIV/0!</v>
      </c>
      <c r="AG89" s="67" t="e">
        <f t="shared" si="39"/>
        <v>#DIV/0!</v>
      </c>
      <c r="AH89" s="66">
        <f>-PV('NG AC'!$B$1,Template!H89,Template!K89)*Template!B89</f>
        <v>0</v>
      </c>
      <c r="AI89" s="67" t="e">
        <f t="shared" si="40"/>
        <v>#DIV/0!</v>
      </c>
      <c r="AJ89" s="67" t="e">
        <f t="shared" si="41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2"/>
        <v>#DIV/0!</v>
      </c>
      <c r="AN89" s="67" t="e">
        <f t="shared" si="43"/>
        <v>#DIV/0!</v>
      </c>
      <c r="AO89" s="36"/>
      <c r="AP89" s="36"/>
      <c r="AQ89" s="36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AC'!$E$4:$I$43,4)*Template!G90,IF(D90="Winter",VLOOKUP(Template!H90,'NG AC'!$E$3:I$43,5)*Template!G90,IF(D90="NA",0,0)))</f>
        <v>0</v>
      </c>
      <c r="N90" s="67" t="e">
        <f t="shared" si="22"/>
        <v>#DIV/0!</v>
      </c>
      <c r="O90" s="67" t="e">
        <f t="shared" si="23"/>
        <v>#DIV/0!</v>
      </c>
      <c r="P90" s="67" t="e">
        <f t="shared" si="24"/>
        <v>#DIV/0!</v>
      </c>
      <c r="Q90" s="67" t="e">
        <f t="shared" si="25"/>
        <v>#DIV/0!</v>
      </c>
      <c r="R90" s="68" t="e">
        <f>(L90+M90+(PV('NG AC'!$B$1,Template!H90,Template!K90)*-1)+Template!J90)/Template!E90</f>
        <v>#DIV/0!</v>
      </c>
      <c r="S90" s="68" t="e">
        <f t="shared" si="26"/>
        <v>#DIV/0!</v>
      </c>
      <c r="T90" s="69">
        <f t="shared" si="27"/>
        <v>0</v>
      </c>
      <c r="U90" s="68">
        <f t="shared" si="28"/>
        <v>0</v>
      </c>
      <c r="V90" s="68">
        <f t="shared" si="29"/>
        <v>0</v>
      </c>
      <c r="W90" s="68">
        <f t="shared" si="30"/>
        <v>0</v>
      </c>
      <c r="X90" s="67" t="e">
        <f t="shared" si="31"/>
        <v>#DIV/0!</v>
      </c>
      <c r="Y90" s="67" t="e">
        <f t="shared" si="32"/>
        <v>#DIV/0!</v>
      </c>
      <c r="Z90" s="67" t="e">
        <f t="shared" si="33"/>
        <v>#DIV/0!</v>
      </c>
      <c r="AA90" s="67" t="e">
        <f t="shared" si="34"/>
        <v>#DIV/0!</v>
      </c>
      <c r="AB90" s="63">
        <v>0</v>
      </c>
      <c r="AC90" s="67" t="e">
        <f t="shared" si="35"/>
        <v>#DIV/0!</v>
      </c>
      <c r="AD90" s="67" t="e">
        <f t="shared" si="36"/>
        <v>#DIV/0!</v>
      </c>
      <c r="AE90" s="67">
        <f t="shared" si="37"/>
        <v>0</v>
      </c>
      <c r="AF90" s="67" t="e">
        <f t="shared" si="38"/>
        <v>#DIV/0!</v>
      </c>
      <c r="AG90" s="67" t="e">
        <f t="shared" si="39"/>
        <v>#DIV/0!</v>
      </c>
      <c r="AH90" s="66">
        <f>-PV('NG AC'!$B$1,Template!H90,Template!K90)*Template!B90</f>
        <v>0</v>
      </c>
      <c r="AI90" s="67" t="e">
        <f t="shared" si="40"/>
        <v>#DIV/0!</v>
      </c>
      <c r="AJ90" s="67" t="e">
        <f t="shared" si="41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2"/>
        <v>#DIV/0!</v>
      </c>
      <c r="AN90" s="67" t="e">
        <f t="shared" si="43"/>
        <v>#DIV/0!</v>
      </c>
      <c r="AO90" s="36"/>
      <c r="AP90" s="36"/>
      <c r="AQ90" s="36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AC'!$E$4:$I$43,4)*Template!G91,IF(D91="Winter",VLOOKUP(Template!H91,'NG AC'!$E$3:I$43,5)*Template!G91,IF(D91="NA",0,0)))</f>
        <v>0</v>
      </c>
      <c r="N91" s="67" t="e">
        <f t="shared" si="22"/>
        <v>#DIV/0!</v>
      </c>
      <c r="O91" s="67" t="e">
        <f t="shared" si="23"/>
        <v>#DIV/0!</v>
      </c>
      <c r="P91" s="67" t="e">
        <f t="shared" si="24"/>
        <v>#DIV/0!</v>
      </c>
      <c r="Q91" s="67" t="e">
        <f t="shared" si="25"/>
        <v>#DIV/0!</v>
      </c>
      <c r="R91" s="68" t="e">
        <f>(L91+M91+(PV('NG AC'!$B$1,Template!H91,Template!K91)*-1)+Template!J91)/Template!E91</f>
        <v>#DIV/0!</v>
      </c>
      <c r="S91" s="68" t="e">
        <f t="shared" si="26"/>
        <v>#DIV/0!</v>
      </c>
      <c r="T91" s="69">
        <f t="shared" si="27"/>
        <v>0</v>
      </c>
      <c r="U91" s="68">
        <f t="shared" si="28"/>
        <v>0</v>
      </c>
      <c r="V91" s="68">
        <f t="shared" si="29"/>
        <v>0</v>
      </c>
      <c r="W91" s="68">
        <f t="shared" si="30"/>
        <v>0</v>
      </c>
      <c r="X91" s="67" t="e">
        <f t="shared" si="31"/>
        <v>#DIV/0!</v>
      </c>
      <c r="Y91" s="67" t="e">
        <f t="shared" si="32"/>
        <v>#DIV/0!</v>
      </c>
      <c r="Z91" s="67" t="e">
        <f t="shared" si="33"/>
        <v>#DIV/0!</v>
      </c>
      <c r="AA91" s="67" t="e">
        <f t="shared" si="34"/>
        <v>#DIV/0!</v>
      </c>
      <c r="AB91" s="63">
        <v>0</v>
      </c>
      <c r="AC91" s="67" t="e">
        <f t="shared" si="35"/>
        <v>#DIV/0!</v>
      </c>
      <c r="AD91" s="67" t="e">
        <f t="shared" si="36"/>
        <v>#DIV/0!</v>
      </c>
      <c r="AE91" s="67">
        <f t="shared" si="37"/>
        <v>0</v>
      </c>
      <c r="AF91" s="67" t="e">
        <f t="shared" si="38"/>
        <v>#DIV/0!</v>
      </c>
      <c r="AG91" s="67" t="e">
        <f t="shared" si="39"/>
        <v>#DIV/0!</v>
      </c>
      <c r="AH91" s="66">
        <f>-PV('NG AC'!$B$1,Template!H91,Template!K91)*Template!B91</f>
        <v>0</v>
      </c>
      <c r="AI91" s="67" t="e">
        <f t="shared" si="40"/>
        <v>#DIV/0!</v>
      </c>
      <c r="AJ91" s="67" t="e">
        <f t="shared" si="41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2"/>
        <v>#DIV/0!</v>
      </c>
      <c r="AN91" s="67" t="e">
        <f t="shared" si="43"/>
        <v>#DIV/0!</v>
      </c>
      <c r="AO91" s="36"/>
      <c r="AP91" s="36"/>
      <c r="AQ91" s="36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AC'!$E$4:$I$43,4)*Template!G92,IF(D92="Winter",VLOOKUP(Template!H92,'NG AC'!$E$3:I$43,5)*Template!G92,IF(D92="NA",0,0)))</f>
        <v>0</v>
      </c>
      <c r="N92" s="67" t="e">
        <f t="shared" si="22"/>
        <v>#DIV/0!</v>
      </c>
      <c r="O92" s="67" t="e">
        <f t="shared" si="23"/>
        <v>#DIV/0!</v>
      </c>
      <c r="P92" s="67" t="e">
        <f t="shared" si="24"/>
        <v>#DIV/0!</v>
      </c>
      <c r="Q92" s="67" t="e">
        <f t="shared" si="25"/>
        <v>#DIV/0!</v>
      </c>
      <c r="R92" s="68" t="e">
        <f>(L92+M92+(PV('NG AC'!$B$1,Template!H92,Template!K92)*-1)+Template!J92)/Template!E92</f>
        <v>#DIV/0!</v>
      </c>
      <c r="S92" s="68" t="e">
        <f t="shared" si="26"/>
        <v>#DIV/0!</v>
      </c>
      <c r="T92" s="69">
        <f t="shared" si="27"/>
        <v>0</v>
      </c>
      <c r="U92" s="68">
        <f t="shared" si="28"/>
        <v>0</v>
      </c>
      <c r="V92" s="68">
        <f t="shared" si="29"/>
        <v>0</v>
      </c>
      <c r="W92" s="68">
        <f t="shared" si="30"/>
        <v>0</v>
      </c>
      <c r="X92" s="67" t="e">
        <f t="shared" si="31"/>
        <v>#DIV/0!</v>
      </c>
      <c r="Y92" s="67" t="e">
        <f t="shared" si="32"/>
        <v>#DIV/0!</v>
      </c>
      <c r="Z92" s="67" t="e">
        <f t="shared" si="33"/>
        <v>#DIV/0!</v>
      </c>
      <c r="AA92" s="67" t="e">
        <f t="shared" si="34"/>
        <v>#DIV/0!</v>
      </c>
      <c r="AB92" s="63">
        <v>0</v>
      </c>
      <c r="AC92" s="67" t="e">
        <f t="shared" si="35"/>
        <v>#DIV/0!</v>
      </c>
      <c r="AD92" s="67" t="e">
        <f t="shared" si="36"/>
        <v>#DIV/0!</v>
      </c>
      <c r="AE92" s="67">
        <f t="shared" si="37"/>
        <v>0</v>
      </c>
      <c r="AF92" s="67" t="e">
        <f t="shared" si="38"/>
        <v>#DIV/0!</v>
      </c>
      <c r="AG92" s="67" t="e">
        <f t="shared" si="39"/>
        <v>#DIV/0!</v>
      </c>
      <c r="AH92" s="66">
        <f>-PV('NG AC'!$B$1,Template!H92,Template!K92)*Template!B92</f>
        <v>0</v>
      </c>
      <c r="AI92" s="67" t="e">
        <f t="shared" si="40"/>
        <v>#DIV/0!</v>
      </c>
      <c r="AJ92" s="67" t="e">
        <f t="shared" si="41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2"/>
        <v>#DIV/0!</v>
      </c>
      <c r="AN92" s="67" t="e">
        <f t="shared" si="43"/>
        <v>#DIV/0!</v>
      </c>
      <c r="AO92" s="36"/>
      <c r="AP92" s="36"/>
      <c r="AQ92" s="36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AC'!$E$4:$I$43,4)*Template!G93,IF(D93="Winter",VLOOKUP(Template!H93,'NG AC'!$E$3:I$43,5)*Template!G93,IF(D93="NA",0,0)))</f>
        <v>0</v>
      </c>
      <c r="N93" s="67" t="e">
        <f t="shared" si="22"/>
        <v>#DIV/0!</v>
      </c>
      <c r="O93" s="67" t="e">
        <f t="shared" si="23"/>
        <v>#DIV/0!</v>
      </c>
      <c r="P93" s="67" t="e">
        <f t="shared" si="24"/>
        <v>#DIV/0!</v>
      </c>
      <c r="Q93" s="67" t="e">
        <f t="shared" si="25"/>
        <v>#DIV/0!</v>
      </c>
      <c r="R93" s="68" t="e">
        <f>(L93+M93+(PV('NG AC'!$B$1,Template!H93,Template!K93)*-1)+Template!J93)/Template!E93</f>
        <v>#DIV/0!</v>
      </c>
      <c r="S93" s="68" t="e">
        <f t="shared" si="26"/>
        <v>#DIV/0!</v>
      </c>
      <c r="T93" s="69">
        <f t="shared" si="27"/>
        <v>0</v>
      </c>
      <c r="U93" s="68">
        <f t="shared" si="28"/>
        <v>0</v>
      </c>
      <c r="V93" s="68">
        <f t="shared" si="29"/>
        <v>0</v>
      </c>
      <c r="W93" s="68">
        <f t="shared" si="30"/>
        <v>0</v>
      </c>
      <c r="X93" s="67" t="e">
        <f t="shared" si="31"/>
        <v>#DIV/0!</v>
      </c>
      <c r="Y93" s="67" t="e">
        <f t="shared" si="32"/>
        <v>#DIV/0!</v>
      </c>
      <c r="Z93" s="67" t="e">
        <f t="shared" si="33"/>
        <v>#DIV/0!</v>
      </c>
      <c r="AA93" s="67" t="e">
        <f t="shared" si="34"/>
        <v>#DIV/0!</v>
      </c>
      <c r="AB93" s="63">
        <v>0</v>
      </c>
      <c r="AC93" s="67" t="e">
        <f t="shared" si="35"/>
        <v>#DIV/0!</v>
      </c>
      <c r="AD93" s="67" t="e">
        <f t="shared" si="36"/>
        <v>#DIV/0!</v>
      </c>
      <c r="AE93" s="67">
        <f t="shared" si="37"/>
        <v>0</v>
      </c>
      <c r="AF93" s="67" t="e">
        <f t="shared" si="38"/>
        <v>#DIV/0!</v>
      </c>
      <c r="AG93" s="67" t="e">
        <f t="shared" si="39"/>
        <v>#DIV/0!</v>
      </c>
      <c r="AH93" s="66">
        <f>-PV('NG AC'!$B$1,Template!H93,Template!K93)*Template!B93</f>
        <v>0</v>
      </c>
      <c r="AI93" s="67" t="e">
        <f t="shared" si="40"/>
        <v>#DIV/0!</v>
      </c>
      <c r="AJ93" s="67" t="e">
        <f t="shared" si="41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2"/>
        <v>#DIV/0!</v>
      </c>
      <c r="AN93" s="67" t="e">
        <f t="shared" si="43"/>
        <v>#DIV/0!</v>
      </c>
      <c r="AO93" s="36"/>
      <c r="AP93" s="36"/>
      <c r="AQ93" s="36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AC'!$E$4:$I$43,4)*Template!G94,IF(D94="Winter",VLOOKUP(Template!H94,'NG AC'!$E$3:I$43,5)*Template!G94,IF(D94="NA",0,0)))</f>
        <v>0</v>
      </c>
      <c r="N94" s="67" t="e">
        <f t="shared" si="22"/>
        <v>#DIV/0!</v>
      </c>
      <c r="O94" s="67" t="e">
        <f t="shared" si="23"/>
        <v>#DIV/0!</v>
      </c>
      <c r="P94" s="67" t="e">
        <f t="shared" si="24"/>
        <v>#DIV/0!</v>
      </c>
      <c r="Q94" s="67" t="e">
        <f t="shared" si="25"/>
        <v>#DIV/0!</v>
      </c>
      <c r="R94" s="68" t="e">
        <f>(L94+M94+(PV('NG AC'!$B$1,Template!H94,Template!K94)*-1)+Template!J94)/Template!E94</f>
        <v>#DIV/0!</v>
      </c>
      <c r="S94" s="68" t="e">
        <f t="shared" si="26"/>
        <v>#DIV/0!</v>
      </c>
      <c r="T94" s="69">
        <f t="shared" si="27"/>
        <v>0</v>
      </c>
      <c r="U94" s="68">
        <f t="shared" si="28"/>
        <v>0</v>
      </c>
      <c r="V94" s="68">
        <f t="shared" si="29"/>
        <v>0</v>
      </c>
      <c r="W94" s="68">
        <f t="shared" si="30"/>
        <v>0</v>
      </c>
      <c r="X94" s="67" t="e">
        <f t="shared" si="31"/>
        <v>#DIV/0!</v>
      </c>
      <c r="Y94" s="67" t="e">
        <f t="shared" si="32"/>
        <v>#DIV/0!</v>
      </c>
      <c r="Z94" s="67" t="e">
        <f t="shared" si="33"/>
        <v>#DIV/0!</v>
      </c>
      <c r="AA94" s="67" t="e">
        <f t="shared" si="34"/>
        <v>#DIV/0!</v>
      </c>
      <c r="AB94" s="63">
        <v>0</v>
      </c>
      <c r="AC94" s="67" t="e">
        <f t="shared" si="35"/>
        <v>#DIV/0!</v>
      </c>
      <c r="AD94" s="67" t="e">
        <f t="shared" si="36"/>
        <v>#DIV/0!</v>
      </c>
      <c r="AE94" s="67">
        <f t="shared" si="37"/>
        <v>0</v>
      </c>
      <c r="AF94" s="67" t="e">
        <f t="shared" si="38"/>
        <v>#DIV/0!</v>
      </c>
      <c r="AG94" s="67" t="e">
        <f t="shared" si="39"/>
        <v>#DIV/0!</v>
      </c>
      <c r="AH94" s="66">
        <f>-PV('NG AC'!$B$1,Template!H94,Template!K94)*Template!B94</f>
        <v>0</v>
      </c>
      <c r="AI94" s="67" t="e">
        <f t="shared" si="40"/>
        <v>#DIV/0!</v>
      </c>
      <c r="AJ94" s="67" t="e">
        <f t="shared" si="41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2"/>
        <v>#DIV/0!</v>
      </c>
      <c r="AN94" s="67" t="e">
        <f t="shared" si="43"/>
        <v>#DIV/0!</v>
      </c>
      <c r="AO94" s="36"/>
      <c r="AP94" s="36"/>
      <c r="AQ94" s="36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AC'!$E$4:$I$43,4)*Template!G95,IF(D95="Winter",VLOOKUP(Template!H95,'NG AC'!$E$3:I$43,5)*Template!G95,IF(D95="NA",0,0)))</f>
        <v>0</v>
      </c>
      <c r="N95" s="67" t="e">
        <f t="shared" si="22"/>
        <v>#DIV/0!</v>
      </c>
      <c r="O95" s="67" t="e">
        <f t="shared" si="23"/>
        <v>#DIV/0!</v>
      </c>
      <c r="P95" s="67" t="e">
        <f t="shared" si="24"/>
        <v>#DIV/0!</v>
      </c>
      <c r="Q95" s="67" t="e">
        <f t="shared" si="25"/>
        <v>#DIV/0!</v>
      </c>
      <c r="R95" s="68" t="e">
        <f>(L95+M95+(PV('NG AC'!$B$1,Template!H95,Template!K95)*-1)+Template!J95)/Template!E95</f>
        <v>#DIV/0!</v>
      </c>
      <c r="S95" s="68" t="e">
        <f t="shared" si="26"/>
        <v>#DIV/0!</v>
      </c>
      <c r="T95" s="69">
        <f t="shared" si="27"/>
        <v>0</v>
      </c>
      <c r="U95" s="68">
        <f t="shared" si="28"/>
        <v>0</v>
      </c>
      <c r="V95" s="68">
        <f t="shared" si="29"/>
        <v>0</v>
      </c>
      <c r="W95" s="68">
        <f t="shared" si="30"/>
        <v>0</v>
      </c>
      <c r="X95" s="67" t="e">
        <f t="shared" si="31"/>
        <v>#DIV/0!</v>
      </c>
      <c r="Y95" s="67" t="e">
        <f t="shared" si="32"/>
        <v>#DIV/0!</v>
      </c>
      <c r="Z95" s="67" t="e">
        <f t="shared" si="33"/>
        <v>#DIV/0!</v>
      </c>
      <c r="AA95" s="67" t="e">
        <f t="shared" si="34"/>
        <v>#DIV/0!</v>
      </c>
      <c r="AB95" s="63">
        <v>0</v>
      </c>
      <c r="AC95" s="67" t="e">
        <f t="shared" si="35"/>
        <v>#DIV/0!</v>
      </c>
      <c r="AD95" s="67" t="e">
        <f t="shared" si="36"/>
        <v>#DIV/0!</v>
      </c>
      <c r="AE95" s="67">
        <f t="shared" si="37"/>
        <v>0</v>
      </c>
      <c r="AF95" s="67" t="e">
        <f t="shared" si="38"/>
        <v>#DIV/0!</v>
      </c>
      <c r="AG95" s="67" t="e">
        <f t="shared" si="39"/>
        <v>#DIV/0!</v>
      </c>
      <c r="AH95" s="66">
        <f>-PV('NG AC'!$B$1,Template!H95,Template!K95)*Template!B95</f>
        <v>0</v>
      </c>
      <c r="AI95" s="67" t="e">
        <f t="shared" si="40"/>
        <v>#DIV/0!</v>
      </c>
      <c r="AJ95" s="67" t="e">
        <f t="shared" si="41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2"/>
        <v>#DIV/0!</v>
      </c>
      <c r="AN95" s="67" t="e">
        <f t="shared" si="43"/>
        <v>#DIV/0!</v>
      </c>
      <c r="AO95" s="36"/>
      <c r="AP95" s="36"/>
      <c r="AQ95" s="36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AC'!$E$4:$I$43,4)*Template!G96,IF(D96="Winter",VLOOKUP(Template!H96,'NG AC'!$E$3:I$43,5)*Template!G96,IF(D96="NA",0,0)))</f>
        <v>0</v>
      </c>
      <c r="N96" s="67" t="e">
        <f t="shared" si="22"/>
        <v>#DIV/0!</v>
      </c>
      <c r="O96" s="67" t="e">
        <f t="shared" si="23"/>
        <v>#DIV/0!</v>
      </c>
      <c r="P96" s="67" t="e">
        <f t="shared" si="24"/>
        <v>#DIV/0!</v>
      </c>
      <c r="Q96" s="67" t="e">
        <f t="shared" si="25"/>
        <v>#DIV/0!</v>
      </c>
      <c r="R96" s="68" t="e">
        <f>(L96+M96+(PV('NG AC'!$B$1,Template!H96,Template!K96)*-1)+Template!J96)/Template!E96</f>
        <v>#DIV/0!</v>
      </c>
      <c r="S96" s="68" t="e">
        <f t="shared" si="26"/>
        <v>#DIV/0!</v>
      </c>
      <c r="T96" s="69">
        <f t="shared" si="27"/>
        <v>0</v>
      </c>
      <c r="U96" s="68">
        <f t="shared" si="28"/>
        <v>0</v>
      </c>
      <c r="V96" s="68">
        <f t="shared" si="29"/>
        <v>0</v>
      </c>
      <c r="W96" s="68">
        <f t="shared" si="30"/>
        <v>0</v>
      </c>
      <c r="X96" s="67" t="e">
        <f t="shared" si="31"/>
        <v>#DIV/0!</v>
      </c>
      <c r="Y96" s="67" t="e">
        <f t="shared" si="32"/>
        <v>#DIV/0!</v>
      </c>
      <c r="Z96" s="67" t="e">
        <f t="shared" si="33"/>
        <v>#DIV/0!</v>
      </c>
      <c r="AA96" s="67" t="e">
        <f t="shared" si="34"/>
        <v>#DIV/0!</v>
      </c>
      <c r="AB96" s="63">
        <v>0</v>
      </c>
      <c r="AC96" s="67" t="e">
        <f t="shared" si="35"/>
        <v>#DIV/0!</v>
      </c>
      <c r="AD96" s="67" t="e">
        <f t="shared" si="36"/>
        <v>#DIV/0!</v>
      </c>
      <c r="AE96" s="67">
        <f t="shared" si="37"/>
        <v>0</v>
      </c>
      <c r="AF96" s="67" t="e">
        <f t="shared" si="38"/>
        <v>#DIV/0!</v>
      </c>
      <c r="AG96" s="67" t="e">
        <f t="shared" si="39"/>
        <v>#DIV/0!</v>
      </c>
      <c r="AH96" s="66">
        <f>-PV('NG AC'!$B$1,Template!H96,Template!K96)*Template!B96</f>
        <v>0</v>
      </c>
      <c r="AI96" s="67" t="e">
        <f t="shared" si="40"/>
        <v>#DIV/0!</v>
      </c>
      <c r="AJ96" s="67" t="e">
        <f t="shared" si="41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2"/>
        <v>#DIV/0!</v>
      </c>
      <c r="AN96" s="67" t="e">
        <f t="shared" si="43"/>
        <v>#DIV/0!</v>
      </c>
      <c r="AO96" s="36"/>
      <c r="AP96" s="36"/>
      <c r="AQ96" s="36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AC'!$E$4:$I$43,4)*Template!G97,IF(D97="Winter",VLOOKUP(Template!H97,'NG AC'!$E$3:I$43,5)*Template!G97,IF(D97="NA",0,0)))</f>
        <v>0</v>
      </c>
      <c r="N97" s="67" t="e">
        <f t="shared" si="22"/>
        <v>#DIV/0!</v>
      </c>
      <c r="O97" s="67" t="e">
        <f t="shared" si="23"/>
        <v>#DIV/0!</v>
      </c>
      <c r="P97" s="67" t="e">
        <f t="shared" si="24"/>
        <v>#DIV/0!</v>
      </c>
      <c r="Q97" s="67" t="e">
        <f t="shared" si="25"/>
        <v>#DIV/0!</v>
      </c>
      <c r="R97" s="68" t="e">
        <f>(L97+M97+(PV('NG AC'!$B$1,Template!H97,Template!K97)*-1)+Template!J97)/Template!E97</f>
        <v>#DIV/0!</v>
      </c>
      <c r="S97" s="68" t="e">
        <f t="shared" si="26"/>
        <v>#DIV/0!</v>
      </c>
      <c r="T97" s="69">
        <f t="shared" si="27"/>
        <v>0</v>
      </c>
      <c r="U97" s="68">
        <f t="shared" si="28"/>
        <v>0</v>
      </c>
      <c r="V97" s="68">
        <f t="shared" si="29"/>
        <v>0</v>
      </c>
      <c r="W97" s="68">
        <f t="shared" si="30"/>
        <v>0</v>
      </c>
      <c r="X97" s="67" t="e">
        <f t="shared" si="31"/>
        <v>#DIV/0!</v>
      </c>
      <c r="Y97" s="67" t="e">
        <f t="shared" si="32"/>
        <v>#DIV/0!</v>
      </c>
      <c r="Z97" s="67" t="e">
        <f t="shared" si="33"/>
        <v>#DIV/0!</v>
      </c>
      <c r="AA97" s="67" t="e">
        <f t="shared" si="34"/>
        <v>#DIV/0!</v>
      </c>
      <c r="AB97" s="63">
        <v>0</v>
      </c>
      <c r="AC97" s="67" t="e">
        <f t="shared" si="35"/>
        <v>#DIV/0!</v>
      </c>
      <c r="AD97" s="67" t="e">
        <f t="shared" si="36"/>
        <v>#DIV/0!</v>
      </c>
      <c r="AE97" s="67">
        <f t="shared" si="37"/>
        <v>0</v>
      </c>
      <c r="AF97" s="67" t="e">
        <f t="shared" si="38"/>
        <v>#DIV/0!</v>
      </c>
      <c r="AG97" s="67" t="e">
        <f t="shared" si="39"/>
        <v>#DIV/0!</v>
      </c>
      <c r="AH97" s="66">
        <f>-PV('NG AC'!$B$1,Template!H97,Template!K97)*Template!B97</f>
        <v>0</v>
      </c>
      <c r="AI97" s="67" t="e">
        <f t="shared" si="40"/>
        <v>#DIV/0!</v>
      </c>
      <c r="AJ97" s="67" t="e">
        <f t="shared" si="41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2"/>
        <v>#DIV/0!</v>
      </c>
      <c r="AN97" s="67" t="e">
        <f t="shared" si="43"/>
        <v>#DIV/0!</v>
      </c>
      <c r="AO97" s="36"/>
      <c r="AP97" s="36"/>
      <c r="AQ97" s="36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AC'!$E$4:$I$43,4)*Template!G98,IF(D98="Winter",VLOOKUP(Template!H98,'NG AC'!$E$3:I$43,5)*Template!G98,IF(D98="NA",0,0)))</f>
        <v>0</v>
      </c>
      <c r="N98" s="67" t="e">
        <f t="shared" si="22"/>
        <v>#DIV/0!</v>
      </c>
      <c r="O98" s="67" t="e">
        <f t="shared" si="23"/>
        <v>#DIV/0!</v>
      </c>
      <c r="P98" s="67" t="e">
        <f t="shared" si="24"/>
        <v>#DIV/0!</v>
      </c>
      <c r="Q98" s="67" t="e">
        <f t="shared" si="25"/>
        <v>#DIV/0!</v>
      </c>
      <c r="R98" s="68" t="e">
        <f>(L98+M98+(PV('NG AC'!$B$1,Template!H98,Template!K98)*-1)+Template!J98)/Template!E98</f>
        <v>#DIV/0!</v>
      </c>
      <c r="S98" s="68" t="e">
        <f t="shared" si="26"/>
        <v>#DIV/0!</v>
      </c>
      <c r="T98" s="69">
        <f t="shared" si="27"/>
        <v>0</v>
      </c>
      <c r="U98" s="68">
        <f t="shared" si="28"/>
        <v>0</v>
      </c>
      <c r="V98" s="68">
        <f t="shared" si="29"/>
        <v>0</v>
      </c>
      <c r="W98" s="68">
        <f t="shared" si="30"/>
        <v>0</v>
      </c>
      <c r="X98" s="67" t="e">
        <f t="shared" si="31"/>
        <v>#DIV/0!</v>
      </c>
      <c r="Y98" s="67" t="e">
        <f t="shared" si="32"/>
        <v>#DIV/0!</v>
      </c>
      <c r="Z98" s="67" t="e">
        <f t="shared" si="33"/>
        <v>#DIV/0!</v>
      </c>
      <c r="AA98" s="67" t="e">
        <f t="shared" si="34"/>
        <v>#DIV/0!</v>
      </c>
      <c r="AB98" s="63">
        <v>0</v>
      </c>
      <c r="AC98" s="67" t="e">
        <f t="shared" si="35"/>
        <v>#DIV/0!</v>
      </c>
      <c r="AD98" s="67" t="e">
        <f t="shared" si="36"/>
        <v>#DIV/0!</v>
      </c>
      <c r="AE98" s="67">
        <f t="shared" si="37"/>
        <v>0</v>
      </c>
      <c r="AF98" s="67" t="e">
        <f t="shared" si="38"/>
        <v>#DIV/0!</v>
      </c>
      <c r="AG98" s="67" t="e">
        <f t="shared" si="39"/>
        <v>#DIV/0!</v>
      </c>
      <c r="AH98" s="66">
        <f>-PV('NG AC'!$B$1,Template!H98,Template!K98)*Template!B98</f>
        <v>0</v>
      </c>
      <c r="AI98" s="67" t="e">
        <f t="shared" si="40"/>
        <v>#DIV/0!</v>
      </c>
      <c r="AJ98" s="67" t="e">
        <f t="shared" si="41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2"/>
        <v>#DIV/0!</v>
      </c>
      <c r="AN98" s="67" t="e">
        <f t="shared" si="43"/>
        <v>#DIV/0!</v>
      </c>
      <c r="AO98" s="36"/>
      <c r="AP98" s="36"/>
      <c r="AQ98" s="36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AC'!$E$4:$I$43,4)*Template!G99,IF(D99="Winter",VLOOKUP(Template!H99,'NG AC'!$E$3:I$43,5)*Template!G99,IF(D99="NA",0,0)))</f>
        <v>0</v>
      </c>
      <c r="N99" s="67" t="e">
        <f t="shared" si="22"/>
        <v>#DIV/0!</v>
      </c>
      <c r="O99" s="67" t="e">
        <f t="shared" si="23"/>
        <v>#DIV/0!</v>
      </c>
      <c r="P99" s="67" t="e">
        <f t="shared" si="24"/>
        <v>#DIV/0!</v>
      </c>
      <c r="Q99" s="67" t="e">
        <f t="shared" si="25"/>
        <v>#DIV/0!</v>
      </c>
      <c r="R99" s="68" t="e">
        <f>(L99+M99+(PV('NG AC'!$B$1,Template!H99,Template!K99)*-1)+Template!J99)/Template!E99</f>
        <v>#DIV/0!</v>
      </c>
      <c r="S99" s="68" t="e">
        <f t="shared" si="26"/>
        <v>#DIV/0!</v>
      </c>
      <c r="T99" s="69">
        <f t="shared" si="27"/>
        <v>0</v>
      </c>
      <c r="U99" s="68">
        <f t="shared" si="28"/>
        <v>0</v>
      </c>
      <c r="V99" s="68">
        <f t="shared" si="29"/>
        <v>0</v>
      </c>
      <c r="W99" s="68">
        <f t="shared" si="30"/>
        <v>0</v>
      </c>
      <c r="X99" s="67" t="e">
        <f t="shared" si="31"/>
        <v>#DIV/0!</v>
      </c>
      <c r="Y99" s="67" t="e">
        <f t="shared" si="32"/>
        <v>#DIV/0!</v>
      </c>
      <c r="Z99" s="67" t="e">
        <f t="shared" si="33"/>
        <v>#DIV/0!</v>
      </c>
      <c r="AA99" s="67" t="e">
        <f t="shared" si="34"/>
        <v>#DIV/0!</v>
      </c>
      <c r="AB99" s="63">
        <v>0</v>
      </c>
      <c r="AC99" s="67" t="e">
        <f t="shared" si="35"/>
        <v>#DIV/0!</v>
      </c>
      <c r="AD99" s="67" t="e">
        <f t="shared" si="36"/>
        <v>#DIV/0!</v>
      </c>
      <c r="AE99" s="67">
        <f t="shared" si="37"/>
        <v>0</v>
      </c>
      <c r="AF99" s="67" t="e">
        <f t="shared" si="38"/>
        <v>#DIV/0!</v>
      </c>
      <c r="AG99" s="67" t="e">
        <f t="shared" si="39"/>
        <v>#DIV/0!</v>
      </c>
      <c r="AH99" s="66">
        <f>-PV('NG AC'!$B$1,Template!H99,Template!K99)*Template!B99</f>
        <v>0</v>
      </c>
      <c r="AI99" s="67" t="e">
        <f t="shared" si="40"/>
        <v>#DIV/0!</v>
      </c>
      <c r="AJ99" s="67" t="e">
        <f t="shared" si="41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2"/>
        <v>#DIV/0!</v>
      </c>
      <c r="AN99" s="67" t="e">
        <f t="shared" si="43"/>
        <v>#DIV/0!</v>
      </c>
      <c r="AO99" s="36"/>
      <c r="AP99" s="36"/>
      <c r="AQ99" s="36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AC'!$E$4:$I$43,4)*Template!G100,IF(D100="Winter",VLOOKUP(Template!H100,'NG AC'!$E$3:I$43,5)*Template!G100,IF(D100="NA",0,0)))</f>
        <v>0</v>
      </c>
      <c r="N100" s="67" t="e">
        <f t="shared" si="22"/>
        <v>#DIV/0!</v>
      </c>
      <c r="O100" s="67" t="e">
        <f t="shared" si="23"/>
        <v>#DIV/0!</v>
      </c>
      <c r="P100" s="67" t="e">
        <f t="shared" si="24"/>
        <v>#DIV/0!</v>
      </c>
      <c r="Q100" s="67" t="e">
        <f t="shared" si="25"/>
        <v>#DIV/0!</v>
      </c>
      <c r="R100" s="68" t="e">
        <f>(L100+M100+(PV('NG AC'!$B$1,Template!H100,Template!K100)*-1)+Template!J100)/Template!E100</f>
        <v>#DIV/0!</v>
      </c>
      <c r="S100" s="68" t="e">
        <f t="shared" si="26"/>
        <v>#DIV/0!</v>
      </c>
      <c r="T100" s="69">
        <f t="shared" si="27"/>
        <v>0</v>
      </c>
      <c r="U100" s="68">
        <f t="shared" si="28"/>
        <v>0</v>
      </c>
      <c r="V100" s="68">
        <f t="shared" si="29"/>
        <v>0</v>
      </c>
      <c r="W100" s="68">
        <f t="shared" si="30"/>
        <v>0</v>
      </c>
      <c r="X100" s="67" t="e">
        <f t="shared" si="31"/>
        <v>#DIV/0!</v>
      </c>
      <c r="Y100" s="67" t="e">
        <f t="shared" si="32"/>
        <v>#DIV/0!</v>
      </c>
      <c r="Z100" s="67" t="e">
        <f t="shared" si="33"/>
        <v>#DIV/0!</v>
      </c>
      <c r="AA100" s="67" t="e">
        <f t="shared" si="34"/>
        <v>#DIV/0!</v>
      </c>
      <c r="AB100" s="63">
        <v>0</v>
      </c>
      <c r="AC100" s="67" t="e">
        <f t="shared" si="35"/>
        <v>#DIV/0!</v>
      </c>
      <c r="AD100" s="67" t="e">
        <f t="shared" si="36"/>
        <v>#DIV/0!</v>
      </c>
      <c r="AE100" s="67">
        <f t="shared" si="37"/>
        <v>0</v>
      </c>
      <c r="AF100" s="67" t="e">
        <f t="shared" si="38"/>
        <v>#DIV/0!</v>
      </c>
      <c r="AG100" s="67" t="e">
        <f t="shared" si="39"/>
        <v>#DIV/0!</v>
      </c>
      <c r="AH100" s="66">
        <f>-PV('NG AC'!$B$1,Template!H100,Template!K100)*Template!B100</f>
        <v>0</v>
      </c>
      <c r="AI100" s="67" t="e">
        <f t="shared" si="40"/>
        <v>#DIV/0!</v>
      </c>
      <c r="AJ100" s="67" t="e">
        <f t="shared" si="41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2"/>
        <v>#DIV/0!</v>
      </c>
      <c r="AN100" s="67" t="e">
        <f t="shared" si="43"/>
        <v>#DIV/0!</v>
      </c>
      <c r="AO100" s="36"/>
      <c r="AP100" s="36"/>
      <c r="AQ100" s="36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AC'!$E$4:$I$43,4)*Template!G101,IF(D101="Winter",VLOOKUP(Template!H101,'NG AC'!$E$3:I$43,5)*Template!G101,IF(D101="NA",0,0)))</f>
        <v>0</v>
      </c>
      <c r="N101" s="67" t="e">
        <f t="shared" si="22"/>
        <v>#DIV/0!</v>
      </c>
      <c r="O101" s="67" t="e">
        <f t="shared" si="23"/>
        <v>#DIV/0!</v>
      </c>
      <c r="P101" s="67" t="e">
        <f t="shared" si="24"/>
        <v>#DIV/0!</v>
      </c>
      <c r="Q101" s="67" t="e">
        <f t="shared" si="25"/>
        <v>#DIV/0!</v>
      </c>
      <c r="R101" s="68" t="e">
        <f>(L101+M101+(PV('NG AC'!$B$1,Template!H101,Template!K101)*-1)+Template!J101)/Template!E101</f>
        <v>#DIV/0!</v>
      </c>
      <c r="S101" s="68" t="e">
        <f t="shared" si="26"/>
        <v>#DIV/0!</v>
      </c>
      <c r="T101" s="69">
        <f t="shared" si="27"/>
        <v>0</v>
      </c>
      <c r="U101" s="68">
        <f t="shared" si="28"/>
        <v>0</v>
      </c>
      <c r="V101" s="68">
        <f t="shared" si="29"/>
        <v>0</v>
      </c>
      <c r="W101" s="68">
        <f t="shared" si="30"/>
        <v>0</v>
      </c>
      <c r="X101" s="67" t="e">
        <f t="shared" si="31"/>
        <v>#DIV/0!</v>
      </c>
      <c r="Y101" s="67" t="e">
        <f t="shared" si="32"/>
        <v>#DIV/0!</v>
      </c>
      <c r="Z101" s="67" t="e">
        <f t="shared" si="33"/>
        <v>#DIV/0!</v>
      </c>
      <c r="AA101" s="67" t="e">
        <f t="shared" si="34"/>
        <v>#DIV/0!</v>
      </c>
      <c r="AB101" s="63">
        <v>0</v>
      </c>
      <c r="AC101" s="67" t="e">
        <f t="shared" si="35"/>
        <v>#DIV/0!</v>
      </c>
      <c r="AD101" s="67" t="e">
        <f t="shared" si="36"/>
        <v>#DIV/0!</v>
      </c>
      <c r="AE101" s="67">
        <f t="shared" si="37"/>
        <v>0</v>
      </c>
      <c r="AF101" s="67" t="e">
        <f t="shared" si="38"/>
        <v>#DIV/0!</v>
      </c>
      <c r="AG101" s="67" t="e">
        <f t="shared" si="39"/>
        <v>#DIV/0!</v>
      </c>
      <c r="AH101" s="66">
        <f>-PV('NG AC'!$B$1,Template!H101,Template!K101)*Template!B101</f>
        <v>0</v>
      </c>
      <c r="AI101" s="67" t="e">
        <f t="shared" si="40"/>
        <v>#DIV/0!</v>
      </c>
      <c r="AJ101" s="67" t="e">
        <f t="shared" si="41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2"/>
        <v>#DIV/0!</v>
      </c>
      <c r="AN101" s="67" t="e">
        <f t="shared" si="43"/>
        <v>#DIV/0!</v>
      </c>
      <c r="AO101" s="36"/>
      <c r="AP101" s="36"/>
      <c r="AQ101" s="36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AC'!$E$4:$I$43,4)*Template!G102,IF(D102="Winter",VLOOKUP(Template!H102,'NG AC'!$E$3:I$43,5)*Template!G102,IF(D102="NA",0,0)))</f>
        <v>0</v>
      </c>
      <c r="N102" s="67" t="e">
        <f t="shared" si="22"/>
        <v>#DIV/0!</v>
      </c>
      <c r="O102" s="67" t="e">
        <f t="shared" si="23"/>
        <v>#DIV/0!</v>
      </c>
      <c r="P102" s="67" t="e">
        <f t="shared" si="24"/>
        <v>#DIV/0!</v>
      </c>
      <c r="Q102" s="67" t="e">
        <f t="shared" si="25"/>
        <v>#DIV/0!</v>
      </c>
      <c r="R102" s="68" t="e">
        <f>(L102+M102+(PV('NG AC'!$B$1,Template!H102,Template!K102)*-1)+Template!J102)/Template!E102</f>
        <v>#DIV/0!</v>
      </c>
      <c r="S102" s="68" t="e">
        <f t="shared" si="26"/>
        <v>#DIV/0!</v>
      </c>
      <c r="T102" s="69">
        <f t="shared" si="27"/>
        <v>0</v>
      </c>
      <c r="U102" s="68">
        <f t="shared" si="28"/>
        <v>0</v>
      </c>
      <c r="V102" s="68">
        <f t="shared" si="29"/>
        <v>0</v>
      </c>
      <c r="W102" s="68">
        <f t="shared" si="30"/>
        <v>0</v>
      </c>
      <c r="X102" s="67" t="e">
        <f t="shared" si="31"/>
        <v>#DIV/0!</v>
      </c>
      <c r="Y102" s="67" t="e">
        <f t="shared" si="32"/>
        <v>#DIV/0!</v>
      </c>
      <c r="Z102" s="67" t="e">
        <f t="shared" si="33"/>
        <v>#DIV/0!</v>
      </c>
      <c r="AA102" s="67" t="e">
        <f t="shared" si="34"/>
        <v>#DIV/0!</v>
      </c>
      <c r="AB102" s="63">
        <v>0</v>
      </c>
      <c r="AC102" s="67" t="e">
        <f t="shared" si="35"/>
        <v>#DIV/0!</v>
      </c>
      <c r="AD102" s="67" t="e">
        <f t="shared" si="36"/>
        <v>#DIV/0!</v>
      </c>
      <c r="AE102" s="67">
        <f t="shared" si="37"/>
        <v>0</v>
      </c>
      <c r="AF102" s="67" t="e">
        <f t="shared" si="38"/>
        <v>#DIV/0!</v>
      </c>
      <c r="AG102" s="67" t="e">
        <f t="shared" si="39"/>
        <v>#DIV/0!</v>
      </c>
      <c r="AH102" s="66">
        <f>-PV('NG AC'!$B$1,Template!H102,Template!K102)*Template!B102</f>
        <v>0</v>
      </c>
      <c r="AI102" s="67" t="e">
        <f t="shared" si="40"/>
        <v>#DIV/0!</v>
      </c>
      <c r="AJ102" s="67" t="e">
        <f t="shared" si="41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2"/>
        <v>#DIV/0!</v>
      </c>
      <c r="AN102" s="67" t="e">
        <f t="shared" si="43"/>
        <v>#DIV/0!</v>
      </c>
      <c r="AO102" s="36"/>
      <c r="AP102" s="36"/>
      <c r="AQ102" s="36"/>
    </row>
    <row r="103" spans="1:43" s="28" customFormat="1" x14ac:dyDescent="0.25">
      <c r="A103" s="28" t="s">
        <v>60</v>
      </c>
      <c r="T103" s="29">
        <f>SUMIF(T4:T102,"&lt;&gt;#DIV/0!")</f>
        <v>108597</v>
      </c>
      <c r="U103" s="29">
        <f t="shared" ref="U103:AL103" si="44">SUMIF(U4:U102,"&lt;&gt;#DIV/0!")</f>
        <v>3687</v>
      </c>
      <c r="V103" s="29">
        <f t="shared" si="44"/>
        <v>59723.456484102862</v>
      </c>
      <c r="W103" s="29">
        <f t="shared" si="44"/>
        <v>17351.443895145512</v>
      </c>
      <c r="X103" s="29">
        <f t="shared" si="44"/>
        <v>23599.231367732853</v>
      </c>
      <c r="Y103" s="29">
        <f t="shared" si="44"/>
        <v>9712.768632267147</v>
      </c>
      <c r="Z103" s="29">
        <f t="shared" si="44"/>
        <v>6883.1091489220817</v>
      </c>
      <c r="AA103" s="29">
        <f t="shared" si="44"/>
        <v>2832.8908510779183</v>
      </c>
      <c r="AB103" s="29">
        <f t="shared" si="44"/>
        <v>0</v>
      </c>
      <c r="AC103" s="29">
        <f t="shared" si="44"/>
        <v>0</v>
      </c>
      <c r="AD103" s="29">
        <f t="shared" si="44"/>
        <v>0</v>
      </c>
      <c r="AE103" s="29">
        <f t="shared" si="44"/>
        <v>0</v>
      </c>
      <c r="AF103" s="29">
        <f t="shared" si="44"/>
        <v>0</v>
      </c>
      <c r="AG103" s="29">
        <f t="shared" si="44"/>
        <v>0</v>
      </c>
      <c r="AH103" s="29">
        <f t="shared" si="44"/>
        <v>143617.64296198296</v>
      </c>
      <c r="AI103" s="29">
        <f t="shared" si="44"/>
        <v>99328.797085979997</v>
      </c>
      <c r="AJ103" s="29">
        <f t="shared" si="44"/>
        <v>44288.845876002968</v>
      </c>
      <c r="AK103" s="29">
        <f t="shared" si="44"/>
        <v>83170.986940909075</v>
      </c>
      <c r="AL103" s="29">
        <f t="shared" si="44"/>
        <v>27929.519057999994</v>
      </c>
      <c r="AM103" s="140"/>
      <c r="AN103" s="140"/>
    </row>
  </sheetData>
  <dataValidations count="2">
    <dataValidation type="list" allowBlank="1" showInputMessage="1" showErrorMessage="1" sqref="D4:D102">
      <formula1>$BC$24:$BC$26</formula1>
    </dataValidation>
    <dataValidation type="list" allowBlank="1" showInputMessage="1" showErrorMessage="1" sqref="C4:C102">
      <formula1>Elec_Measure_Type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2"/>
  <sheetViews>
    <sheetView topLeftCell="A46" workbookViewId="0">
      <selection activeCell="A83" sqref="A83"/>
    </sheetView>
  </sheetViews>
  <sheetFormatPr defaultRowHeight="15" x14ac:dyDescent="0.25"/>
  <cols>
    <col min="1" max="1" width="98" style="81" customWidth="1"/>
    <col min="2" max="2" width="22.42578125" style="81" customWidth="1"/>
    <col min="3" max="3" width="13.5703125" style="81" customWidth="1"/>
    <col min="4" max="4" width="9.5703125" style="81" customWidth="1"/>
    <col min="5" max="7" width="9.140625" style="81"/>
    <col min="8" max="8" width="18.28515625" style="81" customWidth="1"/>
    <col min="9" max="9" width="18.5703125" style="81" bestFit="1" customWidth="1"/>
    <col min="10" max="10" width="9.140625" style="81"/>
    <col min="11" max="11" width="11" style="81" customWidth="1"/>
    <col min="12" max="12" width="9.140625" style="81"/>
    <col min="13" max="13" width="29.42578125" style="81" bestFit="1" customWidth="1"/>
    <col min="14" max="14" width="48.42578125" style="81" bestFit="1" customWidth="1"/>
    <col min="15" max="15" width="11.85546875" style="81" customWidth="1"/>
    <col min="16" max="16" width="38.7109375" style="81" bestFit="1" customWidth="1"/>
    <col min="17" max="17" width="25.140625" style="81" customWidth="1"/>
    <col min="18" max="16384" width="9.140625" style="81"/>
  </cols>
  <sheetData>
    <row r="1" spans="1:17" x14ac:dyDescent="0.25">
      <c r="A1" s="81" t="s">
        <v>218</v>
      </c>
    </row>
    <row r="2" spans="1:17" ht="15.75" thickBot="1" x14ac:dyDescent="0.3">
      <c r="A2" s="94" t="s">
        <v>219</v>
      </c>
    </row>
    <row r="3" spans="1:17" x14ac:dyDescent="0.25">
      <c r="A3" s="95"/>
      <c r="B3" s="96"/>
      <c r="C3" s="96"/>
      <c r="D3" s="96"/>
      <c r="E3" s="96" t="s">
        <v>220</v>
      </c>
      <c r="F3" s="96"/>
      <c r="G3" s="96"/>
      <c r="H3" s="96"/>
      <c r="I3" s="96"/>
      <c r="J3" s="96" t="s">
        <v>221</v>
      </c>
      <c r="K3" s="96"/>
      <c r="L3" s="96"/>
      <c r="M3" s="97" t="s">
        <v>222</v>
      </c>
      <c r="N3" s="96"/>
      <c r="O3" s="96"/>
      <c r="P3" s="96"/>
      <c r="Q3" s="98"/>
    </row>
    <row r="4" spans="1:17" x14ac:dyDescent="0.25">
      <c r="A4" s="99" t="s">
        <v>223</v>
      </c>
      <c r="B4" s="100" t="s">
        <v>224</v>
      </c>
      <c r="C4" s="100" t="s">
        <v>225</v>
      </c>
      <c r="D4" s="100" t="s">
        <v>226</v>
      </c>
      <c r="E4" s="100" t="s">
        <v>227</v>
      </c>
      <c r="F4" s="100" t="s">
        <v>228</v>
      </c>
      <c r="G4" s="100" t="s">
        <v>229</v>
      </c>
      <c r="H4" s="100" t="s">
        <v>230</v>
      </c>
      <c r="I4" s="100" t="s">
        <v>60</v>
      </c>
      <c r="J4" s="100" t="s">
        <v>228</v>
      </c>
      <c r="K4" s="100" t="s">
        <v>229</v>
      </c>
      <c r="L4" s="100" t="s">
        <v>60</v>
      </c>
      <c r="M4" s="101" t="s">
        <v>231</v>
      </c>
      <c r="N4" s="100" t="s">
        <v>232</v>
      </c>
      <c r="O4" s="100" t="s">
        <v>60</v>
      </c>
      <c r="P4" s="100" t="s">
        <v>233</v>
      </c>
      <c r="Q4" s="102" t="s">
        <v>234</v>
      </c>
    </row>
    <row r="5" spans="1:17" x14ac:dyDescent="0.25">
      <c r="A5" s="99" t="s">
        <v>235</v>
      </c>
      <c r="B5" s="100" t="s">
        <v>236</v>
      </c>
      <c r="C5" s="100" t="s">
        <v>236</v>
      </c>
      <c r="D5" s="100">
        <v>-14.342697791114915</v>
      </c>
      <c r="E5" s="100">
        <v>6.4227103587596623</v>
      </c>
      <c r="F5" s="100">
        <v>29.126846047397862</v>
      </c>
      <c r="G5" s="100">
        <v>48.152877110179858</v>
      </c>
      <c r="H5" s="100">
        <v>2.4170392769429694</v>
      </c>
      <c r="I5" s="100">
        <v>86.119472793280352</v>
      </c>
      <c r="J5" s="100">
        <v>0</v>
      </c>
      <c r="K5" s="100">
        <v>0</v>
      </c>
      <c r="L5" s="100">
        <v>0</v>
      </c>
      <c r="M5" s="101">
        <v>6.3705387838615417</v>
      </c>
      <c r="N5" s="100">
        <v>0</v>
      </c>
      <c r="O5" s="100">
        <v>6.3705387838615417</v>
      </c>
      <c r="P5" s="100">
        <v>14.2</v>
      </c>
      <c r="Q5" s="102" t="s">
        <v>237</v>
      </c>
    </row>
    <row r="6" spans="1:17" x14ac:dyDescent="0.25">
      <c r="A6" s="99" t="s">
        <v>235</v>
      </c>
      <c r="B6" s="100" t="s">
        <v>236</v>
      </c>
      <c r="C6" s="100" t="s">
        <v>238</v>
      </c>
      <c r="D6" s="100">
        <v>-14.342697791114915</v>
      </c>
      <c r="E6" s="100">
        <v>6.4227103587596623</v>
      </c>
      <c r="F6" s="100">
        <v>0</v>
      </c>
      <c r="G6" s="100">
        <v>48.152877110179858</v>
      </c>
      <c r="H6" s="100">
        <v>2.4170392769429694</v>
      </c>
      <c r="I6" s="100">
        <v>56.99262674588249</v>
      </c>
      <c r="J6" s="100">
        <v>1.1122529493321309</v>
      </c>
      <c r="K6" s="100">
        <v>0</v>
      </c>
      <c r="L6" s="100">
        <v>1.1122529493321309</v>
      </c>
      <c r="M6" s="101">
        <v>6.3705387838615417</v>
      </c>
      <c r="N6" s="100">
        <v>0</v>
      </c>
      <c r="O6" s="100">
        <v>6.3705387838615417</v>
      </c>
      <c r="P6" s="100">
        <v>14.2</v>
      </c>
      <c r="Q6" s="102" t="s">
        <v>237</v>
      </c>
    </row>
    <row r="7" spans="1:17" x14ac:dyDescent="0.25">
      <c r="A7" s="99" t="s">
        <v>235</v>
      </c>
      <c r="B7" s="100" t="s">
        <v>238</v>
      </c>
      <c r="C7" s="100" t="s">
        <v>236</v>
      </c>
      <c r="D7" s="100">
        <v>-14.342697791114915</v>
      </c>
      <c r="E7" s="100">
        <v>6.4227103587596623</v>
      </c>
      <c r="F7" s="100">
        <v>29.126846047397862</v>
      </c>
      <c r="G7" s="100">
        <v>0</v>
      </c>
      <c r="H7" s="100">
        <v>2.4170392769429694</v>
      </c>
      <c r="I7" s="100">
        <v>37.966595683100493</v>
      </c>
      <c r="J7" s="100">
        <v>0</v>
      </c>
      <c r="K7" s="100">
        <v>2.1890367909037827</v>
      </c>
      <c r="L7" s="100">
        <v>2.1890367909037827</v>
      </c>
      <c r="M7" s="101">
        <v>6.3705387838615417</v>
      </c>
      <c r="N7" s="100">
        <v>0</v>
      </c>
      <c r="O7" s="100">
        <v>6.3705387838615417</v>
      </c>
      <c r="P7" s="100">
        <v>14.2</v>
      </c>
      <c r="Q7" s="102" t="s">
        <v>237</v>
      </c>
    </row>
    <row r="8" spans="1:17" x14ac:dyDescent="0.25">
      <c r="A8" s="99" t="s">
        <v>235</v>
      </c>
      <c r="B8" s="100" t="s">
        <v>238</v>
      </c>
      <c r="C8" s="100" t="s">
        <v>238</v>
      </c>
      <c r="D8" s="100">
        <v>-14.342697791114915</v>
      </c>
      <c r="E8" s="100">
        <v>6.4227103587596623</v>
      </c>
      <c r="F8" s="100">
        <v>0</v>
      </c>
      <c r="G8" s="100">
        <v>0</v>
      </c>
      <c r="H8" s="100">
        <v>2.4170392769429694</v>
      </c>
      <c r="I8" s="100">
        <v>8.8397496357026313</v>
      </c>
      <c r="J8" s="100">
        <v>1.1122529493321309</v>
      </c>
      <c r="K8" s="100">
        <v>2.1890367909037827</v>
      </c>
      <c r="L8" s="100">
        <v>3.3012897402359136</v>
      </c>
      <c r="M8" s="101">
        <v>6.3705387838615417</v>
      </c>
      <c r="N8" s="100">
        <v>0</v>
      </c>
      <c r="O8" s="100">
        <v>6.3705387838615417</v>
      </c>
      <c r="P8" s="100">
        <v>14.2</v>
      </c>
      <c r="Q8" s="102" t="s">
        <v>237</v>
      </c>
    </row>
    <row r="9" spans="1:17" x14ac:dyDescent="0.25">
      <c r="A9" s="99" t="s">
        <v>235</v>
      </c>
      <c r="B9" s="100" t="s">
        <v>239</v>
      </c>
      <c r="C9" s="100" t="s">
        <v>239</v>
      </c>
      <c r="D9" s="100">
        <v>-14.342697791114915</v>
      </c>
      <c r="E9" s="100">
        <v>6.4227103587596623</v>
      </c>
      <c r="F9" s="100">
        <v>27.670503745027972</v>
      </c>
      <c r="G9" s="100">
        <v>28.512094049807573</v>
      </c>
      <c r="H9" s="100">
        <v>2.4170392769429694</v>
      </c>
      <c r="I9" s="100">
        <v>65.022347430538176</v>
      </c>
      <c r="J9" s="100">
        <v>5.561264746660647E-2</v>
      </c>
      <c r="K9" s="100">
        <v>0.89287285208188316</v>
      </c>
      <c r="L9" s="100">
        <v>0.9484854995484896</v>
      </c>
      <c r="M9" s="101">
        <v>6.3705387838615417</v>
      </c>
      <c r="N9" s="100">
        <v>0</v>
      </c>
      <c r="O9" s="100">
        <v>6.3705387838615417</v>
      </c>
      <c r="P9" s="100">
        <v>14.2</v>
      </c>
      <c r="Q9" s="102" t="s">
        <v>237</v>
      </c>
    </row>
    <row r="10" spans="1:17" x14ac:dyDescent="0.25">
      <c r="A10" s="99" t="s">
        <v>240</v>
      </c>
      <c r="B10" s="100" t="s">
        <v>236</v>
      </c>
      <c r="C10" s="100" t="s">
        <v>236</v>
      </c>
      <c r="D10" s="100">
        <v>98.411380484116421</v>
      </c>
      <c r="E10" s="100">
        <v>-9.3932138996859962</v>
      </c>
      <c r="F10" s="100">
        <v>63.515727852221062</v>
      </c>
      <c r="G10" s="100">
        <v>72.864480016122798</v>
      </c>
      <c r="H10" s="100">
        <v>7.0249194193299553</v>
      </c>
      <c r="I10" s="100">
        <v>134.01191338798782</v>
      </c>
      <c r="J10" s="100">
        <v>0</v>
      </c>
      <c r="K10" s="100">
        <v>0</v>
      </c>
      <c r="L10" s="100">
        <v>0</v>
      </c>
      <c r="M10" s="101">
        <v>18.485919263025149</v>
      </c>
      <c r="N10" s="100">
        <v>0</v>
      </c>
      <c r="O10" s="100">
        <v>18.485919263025149</v>
      </c>
      <c r="P10" s="100">
        <v>14.2</v>
      </c>
      <c r="Q10" s="102">
        <v>0</v>
      </c>
    </row>
    <row r="11" spans="1:17" x14ac:dyDescent="0.25">
      <c r="A11" s="99" t="s">
        <v>240</v>
      </c>
      <c r="B11" s="100" t="s">
        <v>236</v>
      </c>
      <c r="C11" s="100" t="s">
        <v>238</v>
      </c>
      <c r="D11" s="100">
        <v>98.411380484116421</v>
      </c>
      <c r="E11" s="100">
        <v>-9.3932138996859962</v>
      </c>
      <c r="F11" s="100">
        <v>0</v>
      </c>
      <c r="G11" s="100">
        <v>72.864480016122798</v>
      </c>
      <c r="H11" s="100">
        <v>7.0249194193299553</v>
      </c>
      <c r="I11" s="100">
        <v>70.496185535766756</v>
      </c>
      <c r="J11" s="100">
        <v>2.425444743232724</v>
      </c>
      <c r="K11" s="100">
        <v>0</v>
      </c>
      <c r="L11" s="100">
        <v>2.425444743232724</v>
      </c>
      <c r="M11" s="101">
        <v>18.485919263025149</v>
      </c>
      <c r="N11" s="100">
        <v>0</v>
      </c>
      <c r="O11" s="100">
        <v>18.485919263025149</v>
      </c>
      <c r="P11" s="100">
        <v>14.2</v>
      </c>
      <c r="Q11" s="102">
        <v>0</v>
      </c>
    </row>
    <row r="12" spans="1:17" x14ac:dyDescent="0.25">
      <c r="A12" s="99" t="s">
        <v>240</v>
      </c>
      <c r="B12" s="100" t="s">
        <v>238</v>
      </c>
      <c r="C12" s="100" t="s">
        <v>236</v>
      </c>
      <c r="D12" s="100">
        <v>98.411380484116421</v>
      </c>
      <c r="E12" s="100">
        <v>-9.3932138996859962</v>
      </c>
      <c r="F12" s="100">
        <v>63.515727852221062</v>
      </c>
      <c r="G12" s="100">
        <v>0</v>
      </c>
      <c r="H12" s="100">
        <v>7.0249194193299553</v>
      </c>
      <c r="I12" s="100">
        <v>61.14743337186502</v>
      </c>
      <c r="J12" s="100">
        <v>0</v>
      </c>
      <c r="K12" s="100">
        <v>3.3124298500462013</v>
      </c>
      <c r="L12" s="100">
        <v>3.3124298500462013</v>
      </c>
      <c r="M12" s="101">
        <v>18.485919263025149</v>
      </c>
      <c r="N12" s="100">
        <v>0</v>
      </c>
      <c r="O12" s="100">
        <v>18.485919263025149</v>
      </c>
      <c r="P12" s="100">
        <v>14.2</v>
      </c>
      <c r="Q12" s="102">
        <v>0</v>
      </c>
    </row>
    <row r="13" spans="1:17" x14ac:dyDescent="0.25">
      <c r="A13" s="99" t="s">
        <v>240</v>
      </c>
      <c r="B13" s="100" t="s">
        <v>238</v>
      </c>
      <c r="C13" s="100" t="s">
        <v>238</v>
      </c>
      <c r="D13" s="100">
        <v>98.411380484116421</v>
      </c>
      <c r="E13" s="100">
        <v>-9.3932138996859962</v>
      </c>
      <c r="F13" s="100">
        <v>0</v>
      </c>
      <c r="G13" s="100">
        <v>0</v>
      </c>
      <c r="H13" s="100">
        <v>7.0249194193299553</v>
      </c>
      <c r="I13" s="100">
        <v>-2.3682944803560408</v>
      </c>
      <c r="J13" s="100">
        <v>2.425444743232724</v>
      </c>
      <c r="K13" s="100">
        <v>3.3124298500462013</v>
      </c>
      <c r="L13" s="100">
        <v>5.7378745932789252</v>
      </c>
      <c r="M13" s="101">
        <v>18.485919263025149</v>
      </c>
      <c r="N13" s="100">
        <v>0</v>
      </c>
      <c r="O13" s="100">
        <v>18.485919263025149</v>
      </c>
      <c r="P13" s="100">
        <v>14.2</v>
      </c>
      <c r="Q13" s="102">
        <v>0</v>
      </c>
    </row>
    <row r="14" spans="1:17" x14ac:dyDescent="0.25">
      <c r="A14" s="99" t="s">
        <v>240</v>
      </c>
      <c r="B14" s="100" t="s">
        <v>239</v>
      </c>
      <c r="C14" s="100" t="s">
        <v>239</v>
      </c>
      <c r="D14" s="100">
        <v>98.411380484116421</v>
      </c>
      <c r="E14" s="100">
        <v>-9.3932138996859962</v>
      </c>
      <c r="F14" s="100">
        <v>60.33994145961001</v>
      </c>
      <c r="G14" s="100">
        <v>43.14423211631555</v>
      </c>
      <c r="H14" s="100">
        <v>7.0249194193299553</v>
      </c>
      <c r="I14" s="100">
        <v>101.11587909556953</v>
      </c>
      <c r="J14" s="100">
        <v>0.12127223716163604</v>
      </c>
      <c r="K14" s="100">
        <v>1.3510867884092654</v>
      </c>
      <c r="L14" s="100">
        <v>1.4723590255709014</v>
      </c>
      <c r="M14" s="101">
        <v>18.485919263025149</v>
      </c>
      <c r="N14" s="100">
        <v>0</v>
      </c>
      <c r="O14" s="100">
        <v>18.485919263025149</v>
      </c>
      <c r="P14" s="100">
        <v>14.2</v>
      </c>
      <c r="Q14" s="102">
        <v>0</v>
      </c>
    </row>
    <row r="15" spans="1:17" x14ac:dyDescent="0.25">
      <c r="A15" s="99" t="s">
        <v>241</v>
      </c>
      <c r="B15" s="100" t="s">
        <v>236</v>
      </c>
      <c r="C15" s="100" t="s">
        <v>236</v>
      </c>
      <c r="D15" s="100">
        <v>80.136744507462936</v>
      </c>
      <c r="E15" s="100">
        <v>-9.3932138996860033</v>
      </c>
      <c r="F15" s="100">
        <v>55.577782971273564</v>
      </c>
      <c r="G15" s="100">
        <v>55.555909909425864</v>
      </c>
      <c r="H15" s="100">
        <v>6.1494284867916331</v>
      </c>
      <c r="I15" s="100">
        <v>107.88990746780506</v>
      </c>
      <c r="J15" s="100">
        <v>0</v>
      </c>
      <c r="K15" s="100">
        <v>0</v>
      </c>
      <c r="L15" s="100">
        <v>0</v>
      </c>
      <c r="M15" s="101">
        <v>16.182053342141799</v>
      </c>
      <c r="N15" s="100">
        <v>0</v>
      </c>
      <c r="O15" s="100">
        <v>16.182053342141799</v>
      </c>
      <c r="P15" s="100">
        <v>14.2</v>
      </c>
      <c r="Q15" s="102">
        <v>0</v>
      </c>
    </row>
    <row r="16" spans="1:17" x14ac:dyDescent="0.25">
      <c r="A16" s="99" t="s">
        <v>241</v>
      </c>
      <c r="B16" s="100" t="s">
        <v>236</v>
      </c>
      <c r="C16" s="100" t="s">
        <v>238</v>
      </c>
      <c r="D16" s="100">
        <v>80.136744507462936</v>
      </c>
      <c r="E16" s="100">
        <v>-9.3932138996860033</v>
      </c>
      <c r="F16" s="100">
        <v>0</v>
      </c>
      <c r="G16" s="100">
        <v>55.555909909425864</v>
      </c>
      <c r="H16" s="100">
        <v>6.1494284867916331</v>
      </c>
      <c r="I16" s="100">
        <v>52.312124496531496</v>
      </c>
      <c r="J16" s="100">
        <v>2.1223222358694969</v>
      </c>
      <c r="K16" s="100">
        <v>0</v>
      </c>
      <c r="L16" s="100">
        <v>2.1223222358694969</v>
      </c>
      <c r="M16" s="101">
        <v>16.182053342141799</v>
      </c>
      <c r="N16" s="100">
        <v>0</v>
      </c>
      <c r="O16" s="100">
        <v>16.182053342141799</v>
      </c>
      <c r="P16" s="100">
        <v>14.2</v>
      </c>
      <c r="Q16" s="102">
        <v>0</v>
      </c>
    </row>
    <row r="17" spans="1:17" x14ac:dyDescent="0.25">
      <c r="A17" s="99" t="s">
        <v>241</v>
      </c>
      <c r="B17" s="100" t="s">
        <v>238</v>
      </c>
      <c r="C17" s="100" t="s">
        <v>236</v>
      </c>
      <c r="D17" s="100">
        <v>80.136744507462936</v>
      </c>
      <c r="E17" s="100">
        <v>-9.3932138996860033</v>
      </c>
      <c r="F17" s="100">
        <v>55.577782971273564</v>
      </c>
      <c r="G17" s="100">
        <v>0</v>
      </c>
      <c r="H17" s="100">
        <v>6.1494284867916331</v>
      </c>
      <c r="I17" s="100">
        <v>52.333997558379195</v>
      </c>
      <c r="J17" s="100">
        <v>0</v>
      </c>
      <c r="K17" s="100">
        <v>2.5255797377506899</v>
      </c>
      <c r="L17" s="100">
        <v>2.5255797377506899</v>
      </c>
      <c r="M17" s="101">
        <v>16.182053342141799</v>
      </c>
      <c r="N17" s="100">
        <v>0</v>
      </c>
      <c r="O17" s="100">
        <v>16.182053342141799</v>
      </c>
      <c r="P17" s="100">
        <v>14.2</v>
      </c>
      <c r="Q17" s="102">
        <v>0</v>
      </c>
    </row>
    <row r="18" spans="1:17" x14ac:dyDescent="0.25">
      <c r="A18" s="99" t="s">
        <v>241</v>
      </c>
      <c r="B18" s="100" t="s">
        <v>238</v>
      </c>
      <c r="C18" s="100" t="s">
        <v>238</v>
      </c>
      <c r="D18" s="100">
        <v>80.136744507462936</v>
      </c>
      <c r="E18" s="100">
        <v>-9.3932138996860033</v>
      </c>
      <c r="F18" s="100">
        <v>0</v>
      </c>
      <c r="G18" s="100">
        <v>0</v>
      </c>
      <c r="H18" s="100">
        <v>6.1494284867916331</v>
      </c>
      <c r="I18" s="100">
        <v>-3.2437854128943702</v>
      </c>
      <c r="J18" s="100">
        <v>2.1223222358694969</v>
      </c>
      <c r="K18" s="100">
        <v>2.5255797377506899</v>
      </c>
      <c r="L18" s="100">
        <v>4.6479019736201863</v>
      </c>
      <c r="M18" s="101">
        <v>16.182053342141799</v>
      </c>
      <c r="N18" s="100">
        <v>0</v>
      </c>
      <c r="O18" s="100">
        <v>16.182053342141799</v>
      </c>
      <c r="P18" s="100">
        <v>14.2</v>
      </c>
      <c r="Q18" s="102">
        <v>0</v>
      </c>
    </row>
    <row r="19" spans="1:17" x14ac:dyDescent="0.25">
      <c r="A19" s="99" t="s">
        <v>241</v>
      </c>
      <c r="B19" s="100" t="s">
        <v>239</v>
      </c>
      <c r="C19" s="100" t="s">
        <v>239</v>
      </c>
      <c r="D19" s="100">
        <v>80.136744507462936</v>
      </c>
      <c r="E19" s="100">
        <v>-9.3932138996860033</v>
      </c>
      <c r="F19" s="100">
        <v>52.798893822709893</v>
      </c>
      <c r="G19" s="100">
        <v>32.895548997742331</v>
      </c>
      <c r="H19" s="100">
        <v>6.1494284867916331</v>
      </c>
      <c r="I19" s="100">
        <v>82.450657407557856</v>
      </c>
      <c r="J19" s="100">
        <v>0.1061161117934747</v>
      </c>
      <c r="K19" s="100">
        <v>1.0301433000012061</v>
      </c>
      <c r="L19" s="100">
        <v>1.1362594117946809</v>
      </c>
      <c r="M19" s="101">
        <v>16.182053342141799</v>
      </c>
      <c r="N19" s="100">
        <v>0</v>
      </c>
      <c r="O19" s="100">
        <v>16.182053342141799</v>
      </c>
      <c r="P19" s="100">
        <v>14.2</v>
      </c>
      <c r="Q19" s="102">
        <v>0</v>
      </c>
    </row>
    <row r="20" spans="1:17" x14ac:dyDescent="0.25">
      <c r="A20" s="99" t="s">
        <v>242</v>
      </c>
      <c r="B20" s="100" t="s">
        <v>236</v>
      </c>
      <c r="C20" s="100" t="s">
        <v>236</v>
      </c>
      <c r="D20" s="100">
        <v>125.26043185785454</v>
      </c>
      <c r="E20" s="100">
        <v>-9.3932138996860104</v>
      </c>
      <c r="F20" s="100">
        <v>68.679381912808708</v>
      </c>
      <c r="G20" s="100">
        <v>85.769241966338029</v>
      </c>
      <c r="H20" s="100">
        <v>7.7193151735853398</v>
      </c>
      <c r="I20" s="100">
        <v>152.77472515304606</v>
      </c>
      <c r="J20" s="100">
        <v>0</v>
      </c>
      <c r="K20" s="100">
        <v>0</v>
      </c>
      <c r="L20" s="100">
        <v>0</v>
      </c>
      <c r="M20" s="101">
        <v>20.311650066463201</v>
      </c>
      <c r="N20" s="100">
        <v>0</v>
      </c>
      <c r="O20" s="100">
        <v>20.311650066463201</v>
      </c>
      <c r="P20" s="100">
        <v>14.2</v>
      </c>
      <c r="Q20" s="102">
        <v>0</v>
      </c>
    </row>
    <row r="21" spans="1:17" x14ac:dyDescent="0.25">
      <c r="A21" s="99" t="s">
        <v>242</v>
      </c>
      <c r="B21" s="100" t="s">
        <v>236</v>
      </c>
      <c r="C21" s="100" t="s">
        <v>238</v>
      </c>
      <c r="D21" s="100">
        <v>125.26043185785454</v>
      </c>
      <c r="E21" s="100">
        <v>-9.3932138996860104</v>
      </c>
      <c r="F21" s="100">
        <v>0</v>
      </c>
      <c r="G21" s="100">
        <v>85.769241966338029</v>
      </c>
      <c r="H21" s="100">
        <v>7.7193151735853398</v>
      </c>
      <c r="I21" s="100">
        <v>84.095343240237369</v>
      </c>
      <c r="J21" s="100">
        <v>2.6226267329638944</v>
      </c>
      <c r="K21" s="100">
        <v>0</v>
      </c>
      <c r="L21" s="100">
        <v>2.6226267329638944</v>
      </c>
      <c r="M21" s="101">
        <v>20.311650066463201</v>
      </c>
      <c r="N21" s="100">
        <v>0</v>
      </c>
      <c r="O21" s="100">
        <v>20.311650066463201</v>
      </c>
      <c r="P21" s="100">
        <v>14.2</v>
      </c>
      <c r="Q21" s="102">
        <v>0</v>
      </c>
    </row>
    <row r="22" spans="1:17" x14ac:dyDescent="0.25">
      <c r="A22" s="99" t="s">
        <v>242</v>
      </c>
      <c r="B22" s="100" t="s">
        <v>238</v>
      </c>
      <c r="C22" s="100" t="s">
        <v>236</v>
      </c>
      <c r="D22" s="100">
        <v>125.26043185785454</v>
      </c>
      <c r="E22" s="100">
        <v>-9.3932138996860104</v>
      </c>
      <c r="F22" s="100">
        <v>68.679381912808708</v>
      </c>
      <c r="G22" s="100">
        <v>0</v>
      </c>
      <c r="H22" s="100">
        <v>7.7193151735853398</v>
      </c>
      <c r="I22" s="100">
        <v>67.005483186708034</v>
      </c>
      <c r="J22" s="100">
        <v>0</v>
      </c>
      <c r="K22" s="100">
        <v>3.8990822035958996</v>
      </c>
      <c r="L22" s="100">
        <v>3.8990822035958996</v>
      </c>
      <c r="M22" s="101">
        <v>20.311650066463201</v>
      </c>
      <c r="N22" s="100">
        <v>0</v>
      </c>
      <c r="O22" s="100">
        <v>20.311650066463201</v>
      </c>
      <c r="P22" s="100">
        <v>14.2</v>
      </c>
      <c r="Q22" s="102">
        <v>0</v>
      </c>
    </row>
    <row r="23" spans="1:17" x14ac:dyDescent="0.25">
      <c r="A23" s="99" t="s">
        <v>242</v>
      </c>
      <c r="B23" s="100" t="s">
        <v>238</v>
      </c>
      <c r="C23" s="100" t="s">
        <v>238</v>
      </c>
      <c r="D23" s="100">
        <v>125.26043185785454</v>
      </c>
      <c r="E23" s="100">
        <v>-9.3932138996860104</v>
      </c>
      <c r="F23" s="100">
        <v>0</v>
      </c>
      <c r="G23" s="100">
        <v>0</v>
      </c>
      <c r="H23" s="100">
        <v>7.7193151735853398</v>
      </c>
      <c r="I23" s="100">
        <v>-1.6738987261006706</v>
      </c>
      <c r="J23" s="100">
        <v>2.6226267329638944</v>
      </c>
      <c r="K23" s="100">
        <v>3.8990822035958996</v>
      </c>
      <c r="L23" s="100">
        <v>6.5217089365597936</v>
      </c>
      <c r="M23" s="101">
        <v>20.311650066463201</v>
      </c>
      <c r="N23" s="100">
        <v>0</v>
      </c>
      <c r="O23" s="100">
        <v>20.311650066463201</v>
      </c>
      <c r="P23" s="100">
        <v>14.2</v>
      </c>
      <c r="Q23" s="102">
        <v>0</v>
      </c>
    </row>
    <row r="24" spans="1:17" x14ac:dyDescent="0.25">
      <c r="A24" s="99" t="s">
        <v>242</v>
      </c>
      <c r="B24" s="100" t="s">
        <v>239</v>
      </c>
      <c r="C24" s="100" t="s">
        <v>239</v>
      </c>
      <c r="D24" s="100">
        <v>125.26043185785454</v>
      </c>
      <c r="E24" s="100">
        <v>-9.3932138996860104</v>
      </c>
      <c r="F24" s="100">
        <v>65.245412817168273</v>
      </c>
      <c r="G24" s="100">
        <v>50.78534950111932</v>
      </c>
      <c r="H24" s="100">
        <v>7.7193151735853398</v>
      </c>
      <c r="I24" s="100">
        <v>114.35686359218693</v>
      </c>
      <c r="J24" s="100">
        <v>0.13113133664819454</v>
      </c>
      <c r="K24" s="100">
        <v>1.590372835254648</v>
      </c>
      <c r="L24" s="100">
        <v>1.7215041719028426</v>
      </c>
      <c r="M24" s="101">
        <v>20.311650066463201</v>
      </c>
      <c r="N24" s="100">
        <v>0</v>
      </c>
      <c r="O24" s="100">
        <v>20.311650066463201</v>
      </c>
      <c r="P24" s="100">
        <v>14.2</v>
      </c>
      <c r="Q24" s="102">
        <v>0</v>
      </c>
    </row>
    <row r="25" spans="1:17" x14ac:dyDescent="0.25">
      <c r="A25" s="99" t="s">
        <v>243</v>
      </c>
      <c r="B25" s="100" t="s">
        <v>236</v>
      </c>
      <c r="C25" s="100" t="s">
        <v>236</v>
      </c>
      <c r="D25" s="100">
        <v>124.46974155728935</v>
      </c>
      <c r="E25" s="100">
        <v>-9.3932138996859962</v>
      </c>
      <c r="F25" s="100">
        <v>77.823418167738851</v>
      </c>
      <c r="G25" s="100">
        <v>103.30543469106063</v>
      </c>
      <c r="H25" s="100">
        <v>8.5455071285363502</v>
      </c>
      <c r="I25" s="100">
        <v>180.28114608764983</v>
      </c>
      <c r="J25" s="100">
        <v>0</v>
      </c>
      <c r="K25" s="100">
        <v>0</v>
      </c>
      <c r="L25" s="100">
        <v>0</v>
      </c>
      <c r="M25" s="101">
        <v>22.488092834209539</v>
      </c>
      <c r="N25" s="100">
        <v>0</v>
      </c>
      <c r="O25" s="100">
        <v>22.488092834209539</v>
      </c>
      <c r="P25" s="100">
        <v>14.2</v>
      </c>
      <c r="Q25" s="102">
        <v>0</v>
      </c>
    </row>
    <row r="26" spans="1:17" x14ac:dyDescent="0.25">
      <c r="A26" s="99" t="s">
        <v>243</v>
      </c>
      <c r="B26" s="100" t="s">
        <v>236</v>
      </c>
      <c r="C26" s="100" t="s">
        <v>238</v>
      </c>
      <c r="D26" s="100">
        <v>124.46974155728935</v>
      </c>
      <c r="E26" s="100">
        <v>-9.3932138996859962</v>
      </c>
      <c r="F26" s="100">
        <v>0</v>
      </c>
      <c r="G26" s="100">
        <v>103.30543469106063</v>
      </c>
      <c r="H26" s="100">
        <v>8.5455071285363502</v>
      </c>
      <c r="I26" s="100">
        <v>102.45772791991098</v>
      </c>
      <c r="J26" s="100">
        <v>2.9718056751945667</v>
      </c>
      <c r="K26" s="100">
        <v>0</v>
      </c>
      <c r="L26" s="100">
        <v>2.9718056751945667</v>
      </c>
      <c r="M26" s="101">
        <v>22.488092834209539</v>
      </c>
      <c r="N26" s="100">
        <v>0</v>
      </c>
      <c r="O26" s="100">
        <v>22.488092834209539</v>
      </c>
      <c r="P26" s="100">
        <v>14.2</v>
      </c>
      <c r="Q26" s="102">
        <v>0</v>
      </c>
    </row>
    <row r="27" spans="1:17" x14ac:dyDescent="0.25">
      <c r="A27" s="99" t="s">
        <v>243</v>
      </c>
      <c r="B27" s="100" t="s">
        <v>238</v>
      </c>
      <c r="C27" s="100" t="s">
        <v>236</v>
      </c>
      <c r="D27" s="100">
        <v>124.46974155728935</v>
      </c>
      <c r="E27" s="100">
        <v>-9.3932138996859962</v>
      </c>
      <c r="F27" s="100">
        <v>77.823418167738851</v>
      </c>
      <c r="G27" s="100">
        <v>0</v>
      </c>
      <c r="H27" s="100">
        <v>8.5455071285363502</v>
      </c>
      <c r="I27" s="100">
        <v>76.97571139658919</v>
      </c>
      <c r="J27" s="100">
        <v>0</v>
      </c>
      <c r="K27" s="100">
        <v>4.6962800731844982</v>
      </c>
      <c r="L27" s="100">
        <v>4.6962800731844982</v>
      </c>
      <c r="M27" s="101">
        <v>22.488092834209539</v>
      </c>
      <c r="N27" s="100">
        <v>0</v>
      </c>
      <c r="O27" s="100">
        <v>22.488092834209539</v>
      </c>
      <c r="P27" s="100">
        <v>14.2</v>
      </c>
      <c r="Q27" s="102">
        <v>0</v>
      </c>
    </row>
    <row r="28" spans="1:17" x14ac:dyDescent="0.25">
      <c r="A28" s="99" t="s">
        <v>243</v>
      </c>
      <c r="B28" s="100" t="s">
        <v>238</v>
      </c>
      <c r="C28" s="100" t="s">
        <v>238</v>
      </c>
      <c r="D28" s="100">
        <v>124.46974155728935</v>
      </c>
      <c r="E28" s="100">
        <v>-9.3932138996859962</v>
      </c>
      <c r="F28" s="100">
        <v>0</v>
      </c>
      <c r="G28" s="100">
        <v>0</v>
      </c>
      <c r="H28" s="100">
        <v>8.5455071285363502</v>
      </c>
      <c r="I28" s="100">
        <v>-0.84770677114964599</v>
      </c>
      <c r="J28" s="100">
        <v>2.9718056751945667</v>
      </c>
      <c r="K28" s="100">
        <v>4.6962800731844982</v>
      </c>
      <c r="L28" s="100">
        <v>7.668085748379065</v>
      </c>
      <c r="M28" s="101">
        <v>22.488092834209539</v>
      </c>
      <c r="N28" s="100">
        <v>0</v>
      </c>
      <c r="O28" s="100">
        <v>22.488092834209539</v>
      </c>
      <c r="P28" s="100">
        <v>14.2</v>
      </c>
      <c r="Q28" s="102">
        <v>0</v>
      </c>
    </row>
    <row r="29" spans="1:17" ht="15.75" thickBot="1" x14ac:dyDescent="0.3">
      <c r="A29" s="103" t="s">
        <v>243</v>
      </c>
      <c r="B29" s="104" t="s">
        <v>239</v>
      </c>
      <c r="C29" s="104" t="s">
        <v>239</v>
      </c>
      <c r="D29" s="104">
        <v>124.46974155728935</v>
      </c>
      <c r="E29" s="104">
        <v>-9.3932138996859962</v>
      </c>
      <c r="F29" s="104">
        <v>73.932247259351911</v>
      </c>
      <c r="G29" s="104">
        <v>61.16881163773877</v>
      </c>
      <c r="H29" s="104">
        <v>8.5455071285363502</v>
      </c>
      <c r="I29" s="104">
        <v>134.25335212594103</v>
      </c>
      <c r="J29" s="104">
        <v>0.14859028375972813</v>
      </c>
      <c r="K29" s="104">
        <v>1.915537007209609</v>
      </c>
      <c r="L29" s="104">
        <v>2.0641272909693371</v>
      </c>
      <c r="M29" s="105">
        <v>22.488092834209539</v>
      </c>
      <c r="N29" s="104">
        <v>0</v>
      </c>
      <c r="O29" s="104">
        <v>22.488092834209539</v>
      </c>
      <c r="P29" s="104">
        <v>14.2</v>
      </c>
      <c r="Q29" s="106">
        <v>0</v>
      </c>
    </row>
    <row r="31" spans="1:17" ht="15.75" thickBot="1" x14ac:dyDescent="0.3">
      <c r="A31" s="94" t="s">
        <v>244</v>
      </c>
    </row>
    <row r="32" spans="1:17" ht="15.75" thickBot="1" x14ac:dyDescent="0.3">
      <c r="A32" s="95" t="s">
        <v>245</v>
      </c>
      <c r="B32" s="96" t="s">
        <v>246</v>
      </c>
      <c r="C32" s="96" t="s">
        <v>247</v>
      </c>
      <c r="D32" s="96" t="s">
        <v>44</v>
      </c>
      <c r="E32" s="96" t="s">
        <v>248</v>
      </c>
      <c r="F32" s="96" t="s">
        <v>249</v>
      </c>
      <c r="G32" s="97" t="s">
        <v>250</v>
      </c>
      <c r="H32" s="98" t="s">
        <v>251</v>
      </c>
    </row>
    <row r="33" spans="1:8" x14ac:dyDescent="0.25">
      <c r="A33" s="107" t="s">
        <v>252</v>
      </c>
      <c r="B33" s="108" t="s">
        <v>253</v>
      </c>
      <c r="C33" s="109">
        <v>77.866184049917464</v>
      </c>
      <c r="D33" s="108">
        <v>10</v>
      </c>
      <c r="E33" s="110">
        <v>26.576457847363201</v>
      </c>
      <c r="F33" s="110">
        <v>0</v>
      </c>
      <c r="G33" s="111">
        <v>15.474249374681134</v>
      </c>
      <c r="H33" s="112">
        <v>2.1478316655366032</v>
      </c>
    </row>
    <row r="34" spans="1:8" x14ac:dyDescent="0.25">
      <c r="A34" s="113" t="s">
        <v>254</v>
      </c>
      <c r="B34" s="60" t="s">
        <v>253</v>
      </c>
      <c r="C34" s="114">
        <v>106.65963212575653</v>
      </c>
      <c r="D34" s="60">
        <v>10</v>
      </c>
      <c r="E34" s="115">
        <v>26.576457847363201</v>
      </c>
      <c r="F34" s="115">
        <v>0</v>
      </c>
      <c r="G34" s="116">
        <v>21.035307743707182</v>
      </c>
      <c r="H34" s="117">
        <v>2.9420593561811752</v>
      </c>
    </row>
    <row r="35" spans="1:8" ht="15.75" thickBot="1" x14ac:dyDescent="0.3">
      <c r="A35" s="118" t="s">
        <v>255</v>
      </c>
      <c r="B35" s="119" t="s">
        <v>253</v>
      </c>
      <c r="C35" s="120">
        <v>132.24929925201619</v>
      </c>
      <c r="D35" s="119">
        <v>10</v>
      </c>
      <c r="E35" s="121">
        <v>26.576457847363201</v>
      </c>
      <c r="F35" s="121">
        <v>0</v>
      </c>
      <c r="G35" s="122">
        <v>25.725939585407392</v>
      </c>
      <c r="H35" s="123">
        <v>3.6479151526985318</v>
      </c>
    </row>
    <row r="36" spans="1:8" x14ac:dyDescent="0.25">
      <c r="A36" s="95" t="s">
        <v>256</v>
      </c>
      <c r="B36" s="96" t="s">
        <v>253</v>
      </c>
      <c r="C36" s="124">
        <v>73.972874847421579</v>
      </c>
      <c r="D36" s="96">
        <v>10</v>
      </c>
      <c r="E36" s="125">
        <v>26.576457847363201</v>
      </c>
      <c r="F36" s="125">
        <v>0</v>
      </c>
      <c r="G36" s="111">
        <v>14.700536905947077</v>
      </c>
      <c r="H36" s="126">
        <v>2.040440082259773</v>
      </c>
    </row>
    <row r="37" spans="1:8" x14ac:dyDescent="0.25">
      <c r="A37" s="99" t="s">
        <v>257</v>
      </c>
      <c r="B37" s="100" t="s">
        <v>253</v>
      </c>
      <c r="C37" s="127">
        <v>108.08176055409996</v>
      </c>
      <c r="D37" s="100">
        <v>10</v>
      </c>
      <c r="E37" s="128">
        <v>26.576457847363201</v>
      </c>
      <c r="F37" s="128">
        <v>0</v>
      </c>
      <c r="G37" s="116">
        <v>21.315778513623279</v>
      </c>
      <c r="H37" s="129">
        <v>2.9812868142635911</v>
      </c>
    </row>
    <row r="38" spans="1:8" ht="15.75" thickBot="1" x14ac:dyDescent="0.3">
      <c r="A38" s="103" t="s">
        <v>258</v>
      </c>
      <c r="B38" s="104" t="s">
        <v>253</v>
      </c>
      <c r="C38" s="130">
        <v>143.58495347361759</v>
      </c>
      <c r="D38" s="104">
        <v>10</v>
      </c>
      <c r="E38" s="131">
        <v>26.576457847363201</v>
      </c>
      <c r="F38" s="131">
        <v>0</v>
      </c>
      <c r="G38" s="122">
        <v>27.931020121299458</v>
      </c>
      <c r="H38" s="132">
        <v>3.9605935943584067</v>
      </c>
    </row>
    <row r="39" spans="1:8" x14ac:dyDescent="0.25">
      <c r="A39" s="95" t="s">
        <v>259</v>
      </c>
      <c r="B39" s="96" t="s">
        <v>253</v>
      </c>
      <c r="C39" s="124">
        <v>87.599457056157135</v>
      </c>
      <c r="D39" s="96">
        <v>10</v>
      </c>
      <c r="E39" s="125">
        <v>33.95880724940853</v>
      </c>
      <c r="F39" s="125">
        <v>0</v>
      </c>
      <c r="G39" s="111">
        <v>17.408530546516275</v>
      </c>
      <c r="H39" s="126">
        <v>2.4163106237286782</v>
      </c>
    </row>
    <row r="40" spans="1:8" x14ac:dyDescent="0.25">
      <c r="A40" s="99" t="s">
        <v>260</v>
      </c>
      <c r="B40" s="100" t="s">
        <v>253</v>
      </c>
      <c r="C40" s="127">
        <v>127.99155855090784</v>
      </c>
      <c r="D40" s="100">
        <v>10</v>
      </c>
      <c r="E40" s="128">
        <v>33.95880724940853</v>
      </c>
      <c r="F40" s="128">
        <v>0</v>
      </c>
      <c r="G40" s="116">
        <v>25.242369292448618</v>
      </c>
      <c r="H40" s="129">
        <v>3.5304712274174102</v>
      </c>
    </row>
    <row r="41" spans="1:8" ht="15.75" thickBot="1" x14ac:dyDescent="0.3">
      <c r="A41" s="103" t="s">
        <v>261</v>
      </c>
      <c r="B41" s="104" t="s">
        <v>253</v>
      </c>
      <c r="C41" s="130">
        <v>170.03481332402083</v>
      </c>
      <c r="D41" s="104">
        <v>10</v>
      </c>
      <c r="E41" s="131">
        <v>33.95880724940853</v>
      </c>
      <c r="F41" s="131">
        <v>0</v>
      </c>
      <c r="G41" s="122">
        <v>33.07620803838094</v>
      </c>
      <c r="H41" s="132">
        <v>4.6901766248981129</v>
      </c>
    </row>
    <row r="42" spans="1:8" x14ac:dyDescent="0.25">
      <c r="A42" s="95" t="s">
        <v>252</v>
      </c>
      <c r="B42" s="96" t="s">
        <v>262</v>
      </c>
      <c r="C42" s="124">
        <v>3.8958087044816923</v>
      </c>
      <c r="D42" s="96">
        <v>10</v>
      </c>
      <c r="E42" s="133">
        <v>0</v>
      </c>
      <c r="F42" s="96">
        <v>0</v>
      </c>
      <c r="G42" s="97">
        <v>0</v>
      </c>
      <c r="H42" s="126">
        <v>0</v>
      </c>
    </row>
    <row r="43" spans="1:8" x14ac:dyDescent="0.25">
      <c r="A43" s="99" t="s">
        <v>254</v>
      </c>
      <c r="B43" s="100" t="s">
        <v>262</v>
      </c>
      <c r="C43" s="127">
        <v>5.2958649576548051</v>
      </c>
      <c r="D43" s="100">
        <v>10</v>
      </c>
      <c r="E43" s="134">
        <v>0</v>
      </c>
      <c r="F43" s="100">
        <v>0</v>
      </c>
      <c r="G43" s="101">
        <v>0</v>
      </c>
      <c r="H43" s="129">
        <v>0</v>
      </c>
    </row>
    <row r="44" spans="1:8" ht="15.75" thickBot="1" x14ac:dyDescent="0.3">
      <c r="A44" s="103" t="s">
        <v>255</v>
      </c>
      <c r="B44" s="104" t="s">
        <v>262</v>
      </c>
      <c r="C44" s="130">
        <v>6.4767819712008183</v>
      </c>
      <c r="D44" s="104">
        <v>10</v>
      </c>
      <c r="E44" s="135">
        <v>0</v>
      </c>
      <c r="F44" s="104">
        <v>0</v>
      </c>
      <c r="G44" s="105">
        <v>0</v>
      </c>
      <c r="H44" s="132">
        <v>0</v>
      </c>
    </row>
    <row r="45" spans="1:8" x14ac:dyDescent="0.25">
      <c r="A45" s="95" t="s">
        <v>256</v>
      </c>
      <c r="B45" s="96" t="s">
        <v>262</v>
      </c>
      <c r="C45" s="124">
        <v>3.7010182692576077</v>
      </c>
      <c r="D45" s="96">
        <v>10</v>
      </c>
      <c r="E45" s="133">
        <v>0</v>
      </c>
      <c r="F45" s="96">
        <v>0</v>
      </c>
      <c r="G45" s="97">
        <v>0</v>
      </c>
      <c r="H45" s="126">
        <v>0</v>
      </c>
    </row>
    <row r="46" spans="1:8" x14ac:dyDescent="0.25">
      <c r="A46" s="99" t="s">
        <v>257</v>
      </c>
      <c r="B46" s="100" t="s">
        <v>262</v>
      </c>
      <c r="C46" s="127">
        <v>5.3664764904235351</v>
      </c>
      <c r="D46" s="100">
        <v>10</v>
      </c>
      <c r="E46" s="134">
        <v>0</v>
      </c>
      <c r="F46" s="100">
        <v>0</v>
      </c>
      <c r="G46" s="101">
        <v>0</v>
      </c>
      <c r="H46" s="129">
        <v>0</v>
      </c>
    </row>
    <row r="47" spans="1:8" ht="15.75" thickBot="1" x14ac:dyDescent="0.3">
      <c r="A47" s="103" t="s">
        <v>258</v>
      </c>
      <c r="B47" s="104" t="s">
        <v>262</v>
      </c>
      <c r="C47" s="130">
        <v>7.0319347115894608</v>
      </c>
      <c r="D47" s="104">
        <v>10</v>
      </c>
      <c r="E47" s="135">
        <v>0</v>
      </c>
      <c r="F47" s="104">
        <v>0</v>
      </c>
      <c r="G47" s="105">
        <v>0</v>
      </c>
      <c r="H47" s="132">
        <v>0</v>
      </c>
    </row>
    <row r="48" spans="1:8" x14ac:dyDescent="0.25">
      <c r="A48" s="99" t="s">
        <v>259</v>
      </c>
      <c r="B48" s="100" t="s">
        <v>262</v>
      </c>
      <c r="C48" s="127">
        <v>4.3827847925419041</v>
      </c>
      <c r="D48" s="100">
        <v>10</v>
      </c>
      <c r="E48" s="134">
        <v>0</v>
      </c>
      <c r="F48" s="100">
        <v>0</v>
      </c>
      <c r="G48" s="101">
        <v>0</v>
      </c>
      <c r="H48" s="129">
        <v>0</v>
      </c>
    </row>
    <row r="49" spans="1:16" x14ac:dyDescent="0.25">
      <c r="A49" s="99" t="s">
        <v>260</v>
      </c>
      <c r="B49" s="100" t="s">
        <v>262</v>
      </c>
      <c r="C49" s="127">
        <v>6.3550379491857658</v>
      </c>
      <c r="D49" s="100">
        <v>10</v>
      </c>
      <c r="E49" s="134">
        <v>0</v>
      </c>
      <c r="F49" s="100">
        <v>0</v>
      </c>
      <c r="G49" s="101">
        <v>0</v>
      </c>
      <c r="H49" s="129">
        <v>0</v>
      </c>
    </row>
    <row r="50" spans="1:16" ht="15.75" thickBot="1" x14ac:dyDescent="0.3">
      <c r="A50" s="103" t="s">
        <v>261</v>
      </c>
      <c r="B50" s="104" t="s">
        <v>262</v>
      </c>
      <c r="C50" s="130">
        <v>8.3272911058296248</v>
      </c>
      <c r="D50" s="104">
        <v>10</v>
      </c>
      <c r="E50" s="135">
        <v>0</v>
      </c>
      <c r="F50" s="104">
        <v>0</v>
      </c>
      <c r="G50" s="105">
        <v>0</v>
      </c>
      <c r="H50" s="132">
        <v>0</v>
      </c>
    </row>
    <row r="52" spans="1:16" ht="15.75" thickBot="1" x14ac:dyDescent="0.3">
      <c r="A52" s="94" t="s">
        <v>263</v>
      </c>
    </row>
    <row r="53" spans="1:16" x14ac:dyDescent="0.25">
      <c r="A53" s="95" t="s">
        <v>245</v>
      </c>
      <c r="B53" s="96" t="s">
        <v>264</v>
      </c>
      <c r="C53" s="96" t="s">
        <v>265</v>
      </c>
      <c r="D53" s="96" t="s">
        <v>266</v>
      </c>
      <c r="E53" s="96" t="s">
        <v>267</v>
      </c>
      <c r="F53" s="96" t="s">
        <v>268</v>
      </c>
      <c r="G53" s="96" t="s">
        <v>269</v>
      </c>
      <c r="H53" s="96" t="s">
        <v>270</v>
      </c>
      <c r="I53" s="96" t="s">
        <v>271</v>
      </c>
      <c r="J53" s="96" t="s">
        <v>272</v>
      </c>
      <c r="K53" s="96" t="s">
        <v>273</v>
      </c>
      <c r="L53" s="96" t="s">
        <v>274</v>
      </c>
      <c r="M53" s="96" t="s">
        <v>275</v>
      </c>
      <c r="N53" s="97" t="s">
        <v>276</v>
      </c>
      <c r="O53" s="96" t="s">
        <v>277</v>
      </c>
      <c r="P53" s="98" t="s">
        <v>278</v>
      </c>
    </row>
    <row r="54" spans="1:16" x14ac:dyDescent="0.25">
      <c r="A54" s="99" t="s">
        <v>279</v>
      </c>
      <c r="B54" s="100" t="s">
        <v>96</v>
      </c>
      <c r="C54" s="100" t="s">
        <v>280</v>
      </c>
      <c r="D54" s="100" t="s">
        <v>281</v>
      </c>
      <c r="E54" s="100" t="s">
        <v>282</v>
      </c>
      <c r="F54" s="100" t="s">
        <v>283</v>
      </c>
      <c r="G54" s="100" t="s">
        <v>284</v>
      </c>
      <c r="H54" s="100" t="s">
        <v>285</v>
      </c>
      <c r="I54" s="100" t="s">
        <v>286</v>
      </c>
      <c r="J54" s="100" t="s">
        <v>287</v>
      </c>
      <c r="K54" s="100" t="s">
        <v>288</v>
      </c>
      <c r="L54" s="100" t="s">
        <v>289</v>
      </c>
      <c r="M54" s="128">
        <v>3253.65</v>
      </c>
      <c r="N54" s="116">
        <v>-48.475000000000001</v>
      </c>
      <c r="O54" s="100">
        <v>15</v>
      </c>
      <c r="P54" s="102">
        <v>3605</v>
      </c>
    </row>
    <row r="55" spans="1:16" x14ac:dyDescent="0.25">
      <c r="A55" s="99" t="s">
        <v>290</v>
      </c>
      <c r="B55" s="100" t="s">
        <v>96</v>
      </c>
      <c r="C55" s="100" t="s">
        <v>280</v>
      </c>
      <c r="D55" s="100" t="s">
        <v>281</v>
      </c>
      <c r="E55" s="100" t="s">
        <v>282</v>
      </c>
      <c r="F55" s="100" t="s">
        <v>283</v>
      </c>
      <c r="G55" s="100" t="s">
        <v>284</v>
      </c>
      <c r="H55" s="100" t="s">
        <v>285</v>
      </c>
      <c r="I55" s="100" t="s">
        <v>286</v>
      </c>
      <c r="J55" s="100" t="s">
        <v>291</v>
      </c>
      <c r="K55" s="100" t="s">
        <v>288</v>
      </c>
      <c r="L55" s="100" t="s">
        <v>289</v>
      </c>
      <c r="M55" s="128">
        <v>3438.28</v>
      </c>
      <c r="N55" s="116">
        <v>-80.331000000000003</v>
      </c>
      <c r="O55" s="100">
        <v>15</v>
      </c>
      <c r="P55" s="102">
        <v>6098</v>
      </c>
    </row>
    <row r="56" spans="1:16" x14ac:dyDescent="0.25">
      <c r="A56" s="99" t="s">
        <v>292</v>
      </c>
      <c r="B56" s="100" t="s">
        <v>96</v>
      </c>
      <c r="C56" s="100" t="s">
        <v>280</v>
      </c>
      <c r="D56" s="100" t="s">
        <v>281</v>
      </c>
      <c r="E56" s="100" t="s">
        <v>282</v>
      </c>
      <c r="F56" s="100" t="s">
        <v>283</v>
      </c>
      <c r="G56" s="100" t="s">
        <v>284</v>
      </c>
      <c r="H56" s="100" t="s">
        <v>285</v>
      </c>
      <c r="I56" s="100" t="s">
        <v>286</v>
      </c>
      <c r="J56" s="100" t="s">
        <v>293</v>
      </c>
      <c r="K56" s="100" t="s">
        <v>288</v>
      </c>
      <c r="L56" s="100" t="s">
        <v>289</v>
      </c>
      <c r="M56" s="128">
        <v>3526.87</v>
      </c>
      <c r="N56" s="116">
        <v>-115.00700000000001</v>
      </c>
      <c r="O56" s="100">
        <v>15</v>
      </c>
      <c r="P56" s="102">
        <v>8591</v>
      </c>
    </row>
    <row r="57" spans="1:16" x14ac:dyDescent="0.25">
      <c r="A57" s="99" t="s">
        <v>294</v>
      </c>
      <c r="B57" s="100" t="s">
        <v>96</v>
      </c>
      <c r="C57" s="100" t="s">
        <v>280</v>
      </c>
      <c r="D57" s="100" t="s">
        <v>295</v>
      </c>
      <c r="E57" s="100" t="s">
        <v>282</v>
      </c>
      <c r="F57" s="100" t="s">
        <v>283</v>
      </c>
      <c r="G57" s="100" t="s">
        <v>284</v>
      </c>
      <c r="H57" s="100" t="s">
        <v>285</v>
      </c>
      <c r="I57" s="100" t="s">
        <v>296</v>
      </c>
      <c r="J57" s="100" t="s">
        <v>289</v>
      </c>
      <c r="K57" s="100" t="s">
        <v>297</v>
      </c>
      <c r="L57" s="100" t="s">
        <v>289</v>
      </c>
      <c r="M57" s="128">
        <v>89.5</v>
      </c>
      <c r="N57" s="116">
        <v>-1.0980000000000001</v>
      </c>
      <c r="O57" s="100">
        <v>15</v>
      </c>
      <c r="P57" s="102">
        <v>82</v>
      </c>
    </row>
    <row r="58" spans="1:16" x14ac:dyDescent="0.25">
      <c r="A58" s="99" t="s">
        <v>298</v>
      </c>
      <c r="B58" s="100" t="s">
        <v>96</v>
      </c>
      <c r="C58" s="100" t="s">
        <v>280</v>
      </c>
      <c r="D58" s="100" t="s">
        <v>281</v>
      </c>
      <c r="E58" s="100" t="s">
        <v>282</v>
      </c>
      <c r="F58" s="100" t="s">
        <v>283</v>
      </c>
      <c r="G58" s="100" t="s">
        <v>284</v>
      </c>
      <c r="H58" s="100" t="s">
        <v>299</v>
      </c>
      <c r="I58" s="100" t="s">
        <v>300</v>
      </c>
      <c r="J58" s="100" t="s">
        <v>287</v>
      </c>
      <c r="K58" s="100" t="s">
        <v>288</v>
      </c>
      <c r="L58" s="100" t="s">
        <v>289</v>
      </c>
      <c r="M58" s="128">
        <v>4041.71</v>
      </c>
      <c r="N58" s="116">
        <v>-48.475000000000001</v>
      </c>
      <c r="O58" s="100">
        <v>15</v>
      </c>
      <c r="P58" s="102">
        <v>3463</v>
      </c>
    </row>
    <row r="59" spans="1:16" x14ac:dyDescent="0.25">
      <c r="A59" s="99" t="s">
        <v>301</v>
      </c>
      <c r="B59" s="100" t="s">
        <v>96</v>
      </c>
      <c r="C59" s="100" t="s">
        <v>280</v>
      </c>
      <c r="D59" s="100" t="s">
        <v>281</v>
      </c>
      <c r="E59" s="100" t="s">
        <v>282</v>
      </c>
      <c r="F59" s="100" t="s">
        <v>283</v>
      </c>
      <c r="G59" s="100" t="s">
        <v>284</v>
      </c>
      <c r="H59" s="100" t="s">
        <v>299</v>
      </c>
      <c r="I59" s="100" t="s">
        <v>300</v>
      </c>
      <c r="J59" s="100" t="s">
        <v>291</v>
      </c>
      <c r="K59" s="100" t="s">
        <v>288</v>
      </c>
      <c r="L59" s="100" t="s">
        <v>289</v>
      </c>
      <c r="M59" s="128">
        <v>4429.84</v>
      </c>
      <c r="N59" s="116">
        <v>-80.331000000000003</v>
      </c>
      <c r="O59" s="100">
        <v>15</v>
      </c>
      <c r="P59" s="102">
        <v>5879</v>
      </c>
    </row>
    <row r="60" spans="1:16" x14ac:dyDescent="0.25">
      <c r="A60" s="99" t="s">
        <v>302</v>
      </c>
      <c r="B60" s="100" t="s">
        <v>96</v>
      </c>
      <c r="C60" s="100" t="s">
        <v>280</v>
      </c>
      <c r="D60" s="100" t="s">
        <v>281</v>
      </c>
      <c r="E60" s="100" t="s">
        <v>282</v>
      </c>
      <c r="F60" s="100" t="s">
        <v>283</v>
      </c>
      <c r="G60" s="100" t="s">
        <v>284</v>
      </c>
      <c r="H60" s="100" t="s">
        <v>299</v>
      </c>
      <c r="I60" s="100" t="s">
        <v>300</v>
      </c>
      <c r="J60" s="100" t="s">
        <v>293</v>
      </c>
      <c r="K60" s="100" t="s">
        <v>288</v>
      </c>
      <c r="L60" s="100" t="s">
        <v>289</v>
      </c>
      <c r="M60" s="128">
        <v>4606.09</v>
      </c>
      <c r="N60" s="116">
        <v>-115.00700000000001</v>
      </c>
      <c r="O60" s="100">
        <v>15</v>
      </c>
      <c r="P60" s="102">
        <v>8254</v>
      </c>
    </row>
    <row r="61" spans="1:16" x14ac:dyDescent="0.25">
      <c r="A61" s="99" t="s">
        <v>303</v>
      </c>
      <c r="B61" s="100" t="s">
        <v>96</v>
      </c>
      <c r="C61" s="100" t="s">
        <v>280</v>
      </c>
      <c r="D61" s="100" t="s">
        <v>295</v>
      </c>
      <c r="E61" s="100" t="s">
        <v>282</v>
      </c>
      <c r="F61" s="100" t="s">
        <v>283</v>
      </c>
      <c r="G61" s="100" t="s">
        <v>284</v>
      </c>
      <c r="H61" s="100" t="s">
        <v>299</v>
      </c>
      <c r="I61" s="100" t="s">
        <v>304</v>
      </c>
      <c r="J61" s="100" t="s">
        <v>289</v>
      </c>
      <c r="K61" s="100" t="s">
        <v>305</v>
      </c>
      <c r="L61" s="100" t="s">
        <v>289</v>
      </c>
      <c r="M61" s="128">
        <v>5377.54</v>
      </c>
      <c r="N61" s="116">
        <v>-7.3159999999999998</v>
      </c>
      <c r="O61" s="100">
        <v>15</v>
      </c>
      <c r="P61" s="102">
        <v>672</v>
      </c>
    </row>
    <row r="62" spans="1:16" x14ac:dyDescent="0.25">
      <c r="A62" s="99" t="s">
        <v>306</v>
      </c>
      <c r="B62" s="100" t="s">
        <v>96</v>
      </c>
      <c r="C62" s="100" t="s">
        <v>280</v>
      </c>
      <c r="D62" s="100" t="s">
        <v>295</v>
      </c>
      <c r="E62" s="100" t="s">
        <v>282</v>
      </c>
      <c r="F62" s="100" t="s">
        <v>307</v>
      </c>
      <c r="G62" s="100" t="s">
        <v>284</v>
      </c>
      <c r="H62" s="100" t="s">
        <v>299</v>
      </c>
      <c r="I62" s="100" t="s">
        <v>296</v>
      </c>
      <c r="J62" s="100" t="s">
        <v>289</v>
      </c>
      <c r="K62" s="100" t="s">
        <v>297</v>
      </c>
      <c r="L62" s="100" t="s">
        <v>289</v>
      </c>
      <c r="M62" s="128">
        <v>89.5</v>
      </c>
      <c r="N62" s="116">
        <v>-1.0980000000000001</v>
      </c>
      <c r="O62" s="100">
        <v>15</v>
      </c>
      <c r="P62" s="102">
        <v>82</v>
      </c>
    </row>
    <row r="63" spans="1:16" x14ac:dyDescent="0.25">
      <c r="A63" s="99" t="s">
        <v>308</v>
      </c>
      <c r="B63" s="100" t="s">
        <v>96</v>
      </c>
      <c r="C63" s="100" t="s">
        <v>280</v>
      </c>
      <c r="D63" s="100" t="s">
        <v>295</v>
      </c>
      <c r="E63" s="100" t="s">
        <v>282</v>
      </c>
      <c r="F63" s="100" t="s">
        <v>307</v>
      </c>
      <c r="G63" s="100" t="s">
        <v>284</v>
      </c>
      <c r="H63" s="100" t="s">
        <v>299</v>
      </c>
      <c r="I63" s="100" t="s">
        <v>304</v>
      </c>
      <c r="J63" s="100" t="s">
        <v>289</v>
      </c>
      <c r="K63" s="100" t="s">
        <v>305</v>
      </c>
      <c r="L63" s="100" t="s">
        <v>289</v>
      </c>
      <c r="M63" s="128">
        <v>5377.54</v>
      </c>
      <c r="N63" s="116">
        <v>-7.3159999999999998</v>
      </c>
      <c r="O63" s="100">
        <v>15</v>
      </c>
      <c r="P63" s="102">
        <v>672</v>
      </c>
    </row>
    <row r="64" spans="1:16" x14ac:dyDescent="0.25">
      <c r="A64" s="99" t="s">
        <v>309</v>
      </c>
      <c r="B64" s="100" t="s">
        <v>96</v>
      </c>
      <c r="C64" s="100" t="s">
        <v>280</v>
      </c>
      <c r="D64" s="100" t="s">
        <v>295</v>
      </c>
      <c r="E64" s="100" t="s">
        <v>282</v>
      </c>
      <c r="F64" s="100" t="s">
        <v>307</v>
      </c>
      <c r="G64" s="100" t="s">
        <v>284</v>
      </c>
      <c r="H64" s="100" t="s">
        <v>299</v>
      </c>
      <c r="I64" s="100" t="s">
        <v>304</v>
      </c>
      <c r="J64" s="100" t="s">
        <v>289</v>
      </c>
      <c r="K64" s="100" t="s">
        <v>305</v>
      </c>
      <c r="L64" s="100" t="s">
        <v>289</v>
      </c>
      <c r="M64" s="128">
        <v>5377.54</v>
      </c>
      <c r="N64" s="116">
        <v>-9.468</v>
      </c>
      <c r="O64" s="100">
        <v>15</v>
      </c>
      <c r="P64" s="102">
        <v>833</v>
      </c>
    </row>
    <row r="65" spans="1:16" x14ac:dyDescent="0.25">
      <c r="A65" s="99" t="s">
        <v>310</v>
      </c>
      <c r="B65" s="100" t="s">
        <v>96</v>
      </c>
      <c r="C65" s="100" t="s">
        <v>280</v>
      </c>
      <c r="D65" s="100" t="s">
        <v>311</v>
      </c>
      <c r="E65" s="100" t="s">
        <v>282</v>
      </c>
      <c r="F65" s="100" t="s">
        <v>283</v>
      </c>
      <c r="G65" s="100" t="s">
        <v>284</v>
      </c>
      <c r="H65" s="100" t="s">
        <v>299</v>
      </c>
      <c r="I65" s="100" t="s">
        <v>312</v>
      </c>
      <c r="J65" s="100" t="s">
        <v>313</v>
      </c>
      <c r="K65" s="100" t="s">
        <v>314</v>
      </c>
      <c r="L65" s="100" t="s">
        <v>315</v>
      </c>
      <c r="M65" s="128">
        <v>3553.36</v>
      </c>
      <c r="N65" s="116">
        <v>-35.539000000000001</v>
      </c>
      <c r="O65" s="100">
        <v>15</v>
      </c>
      <c r="P65" s="102">
        <v>2259</v>
      </c>
    </row>
    <row r="66" spans="1:16" x14ac:dyDescent="0.25">
      <c r="A66" s="99" t="s">
        <v>316</v>
      </c>
      <c r="B66" s="100" t="s">
        <v>96</v>
      </c>
      <c r="C66" s="100" t="s">
        <v>280</v>
      </c>
      <c r="D66" s="100" t="s">
        <v>311</v>
      </c>
      <c r="E66" s="100" t="s">
        <v>282</v>
      </c>
      <c r="F66" s="100" t="s">
        <v>283</v>
      </c>
      <c r="G66" s="100" t="s">
        <v>284</v>
      </c>
      <c r="H66" s="100" t="s">
        <v>299</v>
      </c>
      <c r="I66" s="100" t="s">
        <v>312</v>
      </c>
      <c r="J66" s="100" t="s">
        <v>317</v>
      </c>
      <c r="K66" s="100" t="s">
        <v>314</v>
      </c>
      <c r="L66" s="100" t="s">
        <v>315</v>
      </c>
      <c r="M66" s="128">
        <v>3553.36</v>
      </c>
      <c r="N66" s="116">
        <v>-35.539000000000001</v>
      </c>
      <c r="O66" s="100">
        <v>15</v>
      </c>
      <c r="P66" s="102">
        <v>2259</v>
      </c>
    </row>
    <row r="67" spans="1:16" x14ac:dyDescent="0.25">
      <c r="A67" s="99" t="s">
        <v>318</v>
      </c>
      <c r="B67" s="100" t="s">
        <v>96</v>
      </c>
      <c r="C67" s="100" t="s">
        <v>280</v>
      </c>
      <c r="D67" s="100" t="s">
        <v>311</v>
      </c>
      <c r="E67" s="100" t="s">
        <v>282</v>
      </c>
      <c r="F67" s="100" t="s">
        <v>283</v>
      </c>
      <c r="G67" s="100" t="s">
        <v>284</v>
      </c>
      <c r="H67" s="100" t="s">
        <v>299</v>
      </c>
      <c r="I67" s="100" t="s">
        <v>312</v>
      </c>
      <c r="J67" s="100" t="s">
        <v>319</v>
      </c>
      <c r="K67" s="100" t="s">
        <v>314</v>
      </c>
      <c r="L67" s="100" t="s">
        <v>315</v>
      </c>
      <c r="M67" s="128">
        <v>3553.36</v>
      </c>
      <c r="N67" s="116">
        <v>-35.539000000000001</v>
      </c>
      <c r="O67" s="100">
        <v>15</v>
      </c>
      <c r="P67" s="102">
        <v>2375</v>
      </c>
    </row>
    <row r="68" spans="1:16" ht="15.75" thickBot="1" x14ac:dyDescent="0.3">
      <c r="A68" s="103" t="s">
        <v>320</v>
      </c>
      <c r="B68" s="104" t="s">
        <v>96</v>
      </c>
      <c r="C68" s="104" t="s">
        <v>280</v>
      </c>
      <c r="D68" s="104" t="s">
        <v>311</v>
      </c>
      <c r="E68" s="104" t="s">
        <v>282</v>
      </c>
      <c r="F68" s="104" t="s">
        <v>283</v>
      </c>
      <c r="G68" s="104" t="s">
        <v>284</v>
      </c>
      <c r="H68" s="104" t="s">
        <v>299</v>
      </c>
      <c r="I68" s="104" t="s">
        <v>312</v>
      </c>
      <c r="J68" s="104" t="s">
        <v>321</v>
      </c>
      <c r="K68" s="104" t="s">
        <v>314</v>
      </c>
      <c r="L68" s="104" t="s">
        <v>315</v>
      </c>
      <c r="M68" s="131">
        <v>3553.36</v>
      </c>
      <c r="N68" s="122">
        <v>-35.539000000000001</v>
      </c>
      <c r="O68" s="104">
        <v>15</v>
      </c>
      <c r="P68" s="106">
        <v>2499</v>
      </c>
    </row>
    <row r="70" spans="1:16" ht="15.75" thickBot="1" x14ac:dyDescent="0.3">
      <c r="A70" s="94" t="s">
        <v>322</v>
      </c>
    </row>
    <row r="71" spans="1:16" x14ac:dyDescent="0.25">
      <c r="A71" s="95" t="s">
        <v>323</v>
      </c>
      <c r="B71" s="96" t="s">
        <v>266</v>
      </c>
      <c r="C71" s="96" t="s">
        <v>324</v>
      </c>
      <c r="D71" s="96" t="s">
        <v>267</v>
      </c>
      <c r="E71" s="96" t="s">
        <v>268</v>
      </c>
      <c r="F71" s="96" t="s">
        <v>325</v>
      </c>
      <c r="G71" s="96" t="s">
        <v>326</v>
      </c>
      <c r="H71" s="96" t="s">
        <v>327</v>
      </c>
      <c r="I71" s="96" t="s">
        <v>275</v>
      </c>
      <c r="J71" s="96" t="s">
        <v>276</v>
      </c>
      <c r="K71" s="97" t="s">
        <v>328</v>
      </c>
      <c r="L71" s="96" t="s">
        <v>277</v>
      </c>
      <c r="M71" s="96" t="s">
        <v>329</v>
      </c>
      <c r="N71" s="98" t="s">
        <v>330</v>
      </c>
    </row>
    <row r="72" spans="1:16" x14ac:dyDescent="0.25">
      <c r="A72" s="99" t="s">
        <v>331</v>
      </c>
      <c r="B72" s="100" t="s">
        <v>332</v>
      </c>
      <c r="C72" s="100" t="s">
        <v>333</v>
      </c>
      <c r="D72" s="100" t="s">
        <v>334</v>
      </c>
      <c r="E72" s="100" t="s">
        <v>335</v>
      </c>
      <c r="F72" s="100" t="s">
        <v>336</v>
      </c>
      <c r="G72" s="100" t="s">
        <v>337</v>
      </c>
      <c r="H72" s="100" t="s">
        <v>338</v>
      </c>
      <c r="I72" s="128">
        <v>1.104279304943808</v>
      </c>
      <c r="J72" s="100">
        <v>0</v>
      </c>
      <c r="K72" s="116">
        <v>-6.848646173164429</v>
      </c>
      <c r="L72" s="127">
        <v>7.7486613613783257</v>
      </c>
      <c r="M72" s="136">
        <v>19.843487129357882</v>
      </c>
      <c r="N72" s="137">
        <v>22.293213662687457</v>
      </c>
    </row>
    <row r="73" spans="1:16" x14ac:dyDescent="0.25">
      <c r="A73" s="99" t="s">
        <v>339</v>
      </c>
      <c r="B73" s="100" t="s">
        <v>332</v>
      </c>
      <c r="C73" s="100" t="s">
        <v>333</v>
      </c>
      <c r="D73" s="100" t="s">
        <v>334</v>
      </c>
      <c r="E73" s="100" t="s">
        <v>335</v>
      </c>
      <c r="F73" s="100" t="s">
        <v>336</v>
      </c>
      <c r="G73" s="100" t="s">
        <v>340</v>
      </c>
      <c r="H73" s="100" t="s">
        <v>338</v>
      </c>
      <c r="I73" s="128">
        <v>0</v>
      </c>
      <c r="J73" s="100">
        <v>0</v>
      </c>
      <c r="K73" s="116">
        <v>-20.851381794687516</v>
      </c>
      <c r="L73" s="127">
        <v>7.8211249476750613</v>
      </c>
      <c r="M73" s="136">
        <v>15.928797942433603</v>
      </c>
      <c r="N73" s="137">
        <v>18.443871301765224</v>
      </c>
    </row>
    <row r="74" spans="1:16" x14ac:dyDescent="0.25">
      <c r="A74" s="99" t="s">
        <v>341</v>
      </c>
      <c r="B74" s="100" t="s">
        <v>332</v>
      </c>
      <c r="C74" s="100" t="s">
        <v>333</v>
      </c>
      <c r="D74" s="100" t="s">
        <v>334</v>
      </c>
      <c r="E74" s="100" t="s">
        <v>335</v>
      </c>
      <c r="F74" s="100" t="s">
        <v>336</v>
      </c>
      <c r="G74" s="100" t="s">
        <v>342</v>
      </c>
      <c r="H74" s="100" t="s">
        <v>338</v>
      </c>
      <c r="I74" s="128">
        <v>0</v>
      </c>
      <c r="J74" s="100">
        <v>0</v>
      </c>
      <c r="K74" s="116">
        <v>-5.4883172344481466</v>
      </c>
      <c r="L74" s="127">
        <v>10.983113332531543</v>
      </c>
      <c r="M74" s="136">
        <v>1.7565767997361463</v>
      </c>
      <c r="N74" s="137">
        <v>1.6380827383751453</v>
      </c>
    </row>
    <row r="75" spans="1:16" x14ac:dyDescent="0.25">
      <c r="A75" s="99" t="s">
        <v>343</v>
      </c>
      <c r="B75" s="100" t="s">
        <v>332</v>
      </c>
      <c r="C75" s="100" t="s">
        <v>333</v>
      </c>
      <c r="D75" s="100" t="s">
        <v>334</v>
      </c>
      <c r="E75" s="100" t="s">
        <v>335</v>
      </c>
      <c r="F75" s="100" t="s">
        <v>344</v>
      </c>
      <c r="G75" s="100" t="s">
        <v>337</v>
      </c>
      <c r="H75" s="100" t="s">
        <v>338</v>
      </c>
      <c r="I75" s="128">
        <v>0.62465266888585269</v>
      </c>
      <c r="J75" s="100">
        <v>0</v>
      </c>
      <c r="K75" s="116">
        <v>-5.2550828100114817</v>
      </c>
      <c r="L75" s="127">
        <v>6.3896290649020964</v>
      </c>
      <c r="M75" s="136">
        <v>10.124731131260376</v>
      </c>
      <c r="N75" s="137">
        <v>10.071975590512817</v>
      </c>
    </row>
    <row r="76" spans="1:16" x14ac:dyDescent="0.25">
      <c r="A76" s="99" t="s">
        <v>345</v>
      </c>
      <c r="B76" s="100" t="s">
        <v>332</v>
      </c>
      <c r="C76" s="100" t="s">
        <v>333</v>
      </c>
      <c r="D76" s="100" t="s">
        <v>334</v>
      </c>
      <c r="E76" s="100" t="s">
        <v>335</v>
      </c>
      <c r="F76" s="100" t="s">
        <v>344</v>
      </c>
      <c r="G76" s="100" t="s">
        <v>340</v>
      </c>
      <c r="H76" s="100" t="s">
        <v>338</v>
      </c>
      <c r="I76" s="128">
        <v>0.80252557616155662</v>
      </c>
      <c r="J76" s="100">
        <v>0</v>
      </c>
      <c r="K76" s="116">
        <v>-5.2093689413063151</v>
      </c>
      <c r="L76" s="127">
        <v>5.9350986317982608</v>
      </c>
      <c r="M76" s="136">
        <v>17.729528655321978</v>
      </c>
      <c r="N76" s="137">
        <v>16.964593623583514</v>
      </c>
    </row>
    <row r="77" spans="1:16" x14ac:dyDescent="0.25">
      <c r="A77" s="99" t="s">
        <v>346</v>
      </c>
      <c r="B77" s="100" t="s">
        <v>332</v>
      </c>
      <c r="C77" s="100" t="s">
        <v>333</v>
      </c>
      <c r="D77" s="100" t="s">
        <v>334</v>
      </c>
      <c r="E77" s="100" t="s">
        <v>335</v>
      </c>
      <c r="F77" s="100" t="s">
        <v>344</v>
      </c>
      <c r="G77" s="100" t="s">
        <v>342</v>
      </c>
      <c r="H77" s="100" t="s">
        <v>338</v>
      </c>
      <c r="I77" s="128">
        <v>0.44080153378228437</v>
      </c>
      <c r="J77" s="100">
        <v>0</v>
      </c>
      <c r="K77" s="116">
        <v>-5.1987017601440142</v>
      </c>
      <c r="L77" s="127">
        <v>6.1701420003058676</v>
      </c>
      <c r="M77" s="136">
        <v>12.758343042263466</v>
      </c>
      <c r="N77" s="137">
        <v>9.9174313602587301</v>
      </c>
    </row>
    <row r="78" spans="1:16" x14ac:dyDescent="0.25">
      <c r="A78" s="99" t="s">
        <v>347</v>
      </c>
      <c r="B78" s="100" t="s">
        <v>332</v>
      </c>
      <c r="C78" s="100" t="s">
        <v>333</v>
      </c>
      <c r="D78" s="100" t="s">
        <v>334</v>
      </c>
      <c r="E78" s="100" t="s">
        <v>335</v>
      </c>
      <c r="F78" s="100" t="s">
        <v>348</v>
      </c>
      <c r="G78" s="100" t="s">
        <v>337</v>
      </c>
      <c r="H78" s="100" t="s">
        <v>338</v>
      </c>
      <c r="I78" s="128">
        <v>2.4862795266351312</v>
      </c>
      <c r="J78" s="100">
        <v>0</v>
      </c>
      <c r="K78" s="116">
        <v>-6.9198422337992556</v>
      </c>
      <c r="L78" s="127">
        <v>11.794953128104282</v>
      </c>
      <c r="M78" s="136">
        <v>10.614093633679014</v>
      </c>
      <c r="N78" s="137">
        <v>12.214326152922833</v>
      </c>
    </row>
    <row r="79" spans="1:16" x14ac:dyDescent="0.25">
      <c r="A79" s="99" t="s">
        <v>349</v>
      </c>
      <c r="B79" s="100" t="s">
        <v>332</v>
      </c>
      <c r="C79" s="100" t="s">
        <v>333</v>
      </c>
      <c r="D79" s="100" t="s">
        <v>334</v>
      </c>
      <c r="E79" s="100" t="s">
        <v>335</v>
      </c>
      <c r="F79" s="100" t="s">
        <v>348</v>
      </c>
      <c r="G79" s="100" t="s">
        <v>340</v>
      </c>
      <c r="H79" s="100" t="s">
        <v>338</v>
      </c>
      <c r="I79" s="128">
        <v>0</v>
      </c>
      <c r="J79" s="100">
        <v>0</v>
      </c>
      <c r="K79" s="116">
        <v>-7.91201853747169</v>
      </c>
      <c r="L79" s="127">
        <v>10.077886389104112</v>
      </c>
      <c r="M79" s="136">
        <v>1.2499120862123494</v>
      </c>
      <c r="N79" s="137">
        <v>1.0902612609273137</v>
      </c>
    </row>
    <row r="80" spans="1:16" x14ac:dyDescent="0.25">
      <c r="A80" s="99" t="s">
        <v>350</v>
      </c>
      <c r="B80" s="100" t="s">
        <v>332</v>
      </c>
      <c r="C80" s="100" t="s">
        <v>333</v>
      </c>
      <c r="D80" s="100" t="s">
        <v>334</v>
      </c>
      <c r="E80" s="100" t="s">
        <v>335</v>
      </c>
      <c r="F80" s="100" t="s">
        <v>348</v>
      </c>
      <c r="G80" s="100" t="s">
        <v>342</v>
      </c>
      <c r="H80" s="100" t="s">
        <v>338</v>
      </c>
      <c r="I80" s="128">
        <v>0.95427284547086533</v>
      </c>
      <c r="J80" s="100">
        <v>0</v>
      </c>
      <c r="K80" s="116">
        <v>-15.267756077251816</v>
      </c>
      <c r="L80" s="127">
        <v>7.5479322344858275</v>
      </c>
      <c r="M80" s="136">
        <v>21.545892184367478</v>
      </c>
      <c r="N80" s="137">
        <v>24.947875160846557</v>
      </c>
    </row>
    <row r="81" spans="1:14" x14ac:dyDescent="0.25">
      <c r="A81" s="99" t="s">
        <v>351</v>
      </c>
      <c r="B81" s="100" t="s">
        <v>332</v>
      </c>
      <c r="C81" s="100" t="s">
        <v>333</v>
      </c>
      <c r="D81" s="100" t="s">
        <v>334</v>
      </c>
      <c r="E81" s="100" t="s">
        <v>335</v>
      </c>
      <c r="F81" s="100" t="s">
        <v>352</v>
      </c>
      <c r="G81" s="100" t="s">
        <v>337</v>
      </c>
      <c r="H81" s="100" t="s">
        <v>338</v>
      </c>
      <c r="I81" s="128">
        <v>0.64335491844562598</v>
      </c>
      <c r="J81" s="100">
        <v>0</v>
      </c>
      <c r="K81" s="116">
        <v>-15.149361087197073</v>
      </c>
      <c r="L81" s="127">
        <v>5.2770212368531402</v>
      </c>
      <c r="M81" s="136">
        <v>28.317831713503335</v>
      </c>
      <c r="N81" s="137">
        <v>30.048748684303082</v>
      </c>
    </row>
    <row r="82" spans="1:14" x14ac:dyDescent="0.25">
      <c r="A82" s="99" t="s">
        <v>353</v>
      </c>
      <c r="B82" s="100" t="s">
        <v>332</v>
      </c>
      <c r="C82" s="100" t="s">
        <v>333</v>
      </c>
      <c r="D82" s="100" t="s">
        <v>334</v>
      </c>
      <c r="E82" s="100" t="s">
        <v>335</v>
      </c>
      <c r="F82" s="100" t="s">
        <v>352</v>
      </c>
      <c r="G82" s="100" t="s">
        <v>340</v>
      </c>
      <c r="H82" s="100" t="s">
        <v>338</v>
      </c>
      <c r="I82" s="128">
        <v>0.92472333972651999</v>
      </c>
      <c r="J82" s="100">
        <v>0</v>
      </c>
      <c r="K82" s="116">
        <v>-22.004688051468243</v>
      </c>
      <c r="L82" s="127">
        <v>4.6726772597972897</v>
      </c>
      <c r="M82" s="136">
        <v>33.633292708196905</v>
      </c>
      <c r="N82" s="137">
        <v>36.201312907404471</v>
      </c>
    </row>
    <row r="83" spans="1:14" x14ac:dyDescent="0.25">
      <c r="A83" s="99" t="s">
        <v>354</v>
      </c>
      <c r="B83" s="100" t="s">
        <v>332</v>
      </c>
      <c r="C83" s="100" t="s">
        <v>333</v>
      </c>
      <c r="D83" s="100" t="s">
        <v>334</v>
      </c>
      <c r="E83" s="100" t="s">
        <v>335</v>
      </c>
      <c r="F83" s="100" t="s">
        <v>352</v>
      </c>
      <c r="G83" s="100" t="s">
        <v>342</v>
      </c>
      <c r="H83" s="100" t="s">
        <v>338</v>
      </c>
      <c r="I83" s="128">
        <v>0</v>
      </c>
      <c r="J83" s="100">
        <v>0</v>
      </c>
      <c r="K83" s="116">
        <v>-3.9017295771336924</v>
      </c>
      <c r="L83" s="127">
        <v>4.3085124656752116</v>
      </c>
      <c r="M83" s="136">
        <v>12.569799989053895</v>
      </c>
      <c r="N83" s="137">
        <v>8.3810562764444132</v>
      </c>
    </row>
    <row r="84" spans="1:14" x14ac:dyDescent="0.25">
      <c r="A84" s="99" t="s">
        <v>355</v>
      </c>
      <c r="B84" s="100" t="s">
        <v>356</v>
      </c>
      <c r="C84" s="100" t="s">
        <v>333</v>
      </c>
      <c r="D84" s="100" t="s">
        <v>334</v>
      </c>
      <c r="E84" s="100" t="s">
        <v>335</v>
      </c>
      <c r="F84" s="100" t="s">
        <v>336</v>
      </c>
      <c r="G84" s="100" t="s">
        <v>337</v>
      </c>
      <c r="H84" s="100" t="s">
        <v>338</v>
      </c>
      <c r="I84" s="128">
        <v>5.4393331274210057</v>
      </c>
      <c r="J84" s="100">
        <v>0</v>
      </c>
      <c r="K84" s="116">
        <v>-10.611177815673159</v>
      </c>
      <c r="L84" s="127">
        <v>12</v>
      </c>
      <c r="M84" s="136">
        <v>27.236687359862117</v>
      </c>
      <c r="N84" s="137">
        <v>26.383344393621815</v>
      </c>
    </row>
    <row r="85" spans="1:14" x14ac:dyDescent="0.25">
      <c r="A85" s="99" t="s">
        <v>357</v>
      </c>
      <c r="B85" s="100" t="s">
        <v>356</v>
      </c>
      <c r="C85" s="100" t="s">
        <v>333</v>
      </c>
      <c r="D85" s="100" t="s">
        <v>334</v>
      </c>
      <c r="E85" s="100" t="s">
        <v>335</v>
      </c>
      <c r="F85" s="100" t="s">
        <v>336</v>
      </c>
      <c r="G85" s="100" t="s">
        <v>340</v>
      </c>
      <c r="H85" s="100" t="s">
        <v>338</v>
      </c>
      <c r="I85" s="128">
        <v>5.414457029374109E-2</v>
      </c>
      <c r="J85" s="100">
        <v>0</v>
      </c>
      <c r="K85" s="116">
        <v>-22.120553884719815</v>
      </c>
      <c r="L85" s="127">
        <v>12</v>
      </c>
      <c r="M85" s="136">
        <v>23.001087007942537</v>
      </c>
      <c r="N85" s="137">
        <v>23.001087007942537</v>
      </c>
    </row>
    <row r="86" spans="1:14" x14ac:dyDescent="0.25">
      <c r="A86" s="99" t="s">
        <v>358</v>
      </c>
      <c r="B86" s="100" t="s">
        <v>356</v>
      </c>
      <c r="C86" s="100" t="s">
        <v>333</v>
      </c>
      <c r="D86" s="100" t="s">
        <v>334</v>
      </c>
      <c r="E86" s="100" t="s">
        <v>335</v>
      </c>
      <c r="F86" s="100" t="s">
        <v>336</v>
      </c>
      <c r="G86" s="100" t="s">
        <v>342</v>
      </c>
      <c r="H86" s="100" t="s">
        <v>338</v>
      </c>
      <c r="I86" s="128">
        <v>0.41414457029374141</v>
      </c>
      <c r="J86" s="100">
        <v>0</v>
      </c>
      <c r="K86" s="116">
        <v>-6.4857779980241173</v>
      </c>
      <c r="L86" s="127">
        <v>12</v>
      </c>
      <c r="M86" s="136">
        <v>4.3362206451627454</v>
      </c>
      <c r="N86" s="137">
        <v>3.8153676281913156</v>
      </c>
    </row>
    <row r="87" spans="1:14" x14ac:dyDescent="0.25">
      <c r="A87" s="99" t="s">
        <v>359</v>
      </c>
      <c r="B87" s="100" t="s">
        <v>356</v>
      </c>
      <c r="C87" s="100" t="s">
        <v>333</v>
      </c>
      <c r="D87" s="100" t="s">
        <v>334</v>
      </c>
      <c r="E87" s="100" t="s">
        <v>335</v>
      </c>
      <c r="F87" s="100" t="s">
        <v>344</v>
      </c>
      <c r="G87" s="100" t="s">
        <v>337</v>
      </c>
      <c r="H87" s="100" t="s">
        <v>338</v>
      </c>
      <c r="I87" s="128">
        <v>2.3071596161114374</v>
      </c>
      <c r="J87" s="100">
        <v>0</v>
      </c>
      <c r="K87" s="116">
        <v>-7.5999340371158972</v>
      </c>
      <c r="L87" s="127">
        <v>12</v>
      </c>
      <c r="M87" s="136">
        <v>15.19502725710106</v>
      </c>
      <c r="N87" s="137">
        <v>13.141975666137418</v>
      </c>
    </row>
    <row r="88" spans="1:14" x14ac:dyDescent="0.25">
      <c r="A88" s="99" t="s">
        <v>360</v>
      </c>
      <c r="B88" s="100" t="s">
        <v>356</v>
      </c>
      <c r="C88" s="100" t="s">
        <v>333</v>
      </c>
      <c r="D88" s="100" t="s">
        <v>334</v>
      </c>
      <c r="E88" s="100" t="s">
        <v>335</v>
      </c>
      <c r="F88" s="100" t="s">
        <v>344</v>
      </c>
      <c r="G88" s="100" t="s">
        <v>340</v>
      </c>
      <c r="H88" s="100" t="s">
        <v>338</v>
      </c>
      <c r="I88" s="128">
        <v>6.7042810500368919</v>
      </c>
      <c r="J88" s="100">
        <v>0</v>
      </c>
      <c r="K88" s="116">
        <v>-9.0750593042929815</v>
      </c>
      <c r="L88" s="127">
        <v>12</v>
      </c>
      <c r="M88" s="136">
        <v>26.528477417444723</v>
      </c>
      <c r="N88" s="137">
        <v>22.1066608298974</v>
      </c>
    </row>
    <row r="89" spans="1:14" x14ac:dyDescent="0.25">
      <c r="A89" s="99" t="s">
        <v>361</v>
      </c>
      <c r="B89" s="100" t="s">
        <v>356</v>
      </c>
      <c r="C89" s="100" t="s">
        <v>333</v>
      </c>
      <c r="D89" s="100" t="s">
        <v>334</v>
      </c>
      <c r="E89" s="100" t="s">
        <v>335</v>
      </c>
      <c r="F89" s="100" t="s">
        <v>344</v>
      </c>
      <c r="G89" s="100" t="s">
        <v>342</v>
      </c>
      <c r="H89" s="100" t="s">
        <v>338</v>
      </c>
      <c r="I89" s="128">
        <v>6.0438337216717404</v>
      </c>
      <c r="J89" s="100">
        <v>0</v>
      </c>
      <c r="K89" s="116">
        <v>-9.7516449167231478</v>
      </c>
      <c r="L89" s="127">
        <v>12</v>
      </c>
      <c r="M89" s="136">
        <v>23.165655422727809</v>
      </c>
      <c r="N89" s="137">
        <v>17.168755976324356</v>
      </c>
    </row>
    <row r="90" spans="1:14" x14ac:dyDescent="0.25">
      <c r="A90" s="99" t="s">
        <v>362</v>
      </c>
      <c r="B90" s="100" t="s">
        <v>356</v>
      </c>
      <c r="C90" s="100" t="s">
        <v>333</v>
      </c>
      <c r="D90" s="100" t="s">
        <v>334</v>
      </c>
      <c r="E90" s="100" t="s">
        <v>335</v>
      </c>
      <c r="F90" s="100" t="s">
        <v>348</v>
      </c>
      <c r="G90" s="100" t="s">
        <v>337</v>
      </c>
      <c r="H90" s="100" t="s">
        <v>338</v>
      </c>
      <c r="I90" s="128">
        <v>3.9153714405973519</v>
      </c>
      <c r="J90" s="100">
        <v>0</v>
      </c>
      <c r="K90" s="116">
        <v>-8.2105665943646304</v>
      </c>
      <c r="L90" s="127">
        <v>12</v>
      </c>
      <c r="M90" s="136">
        <v>13.968825305446195</v>
      </c>
      <c r="N90" s="137">
        <v>13.869250302994359</v>
      </c>
    </row>
    <row r="91" spans="1:14" x14ac:dyDescent="0.25">
      <c r="A91" s="99" t="s">
        <v>363</v>
      </c>
      <c r="B91" s="100" t="s">
        <v>356</v>
      </c>
      <c r="C91" s="100" t="s">
        <v>333</v>
      </c>
      <c r="D91" s="100" t="s">
        <v>334</v>
      </c>
      <c r="E91" s="100" t="s">
        <v>335</v>
      </c>
      <c r="F91" s="100" t="s">
        <v>348</v>
      </c>
      <c r="G91" s="100" t="s">
        <v>340</v>
      </c>
      <c r="H91" s="100" t="s">
        <v>338</v>
      </c>
      <c r="I91" s="128">
        <v>2.106689317798712</v>
      </c>
      <c r="J91" s="100">
        <v>0</v>
      </c>
      <c r="K91" s="116">
        <v>-10.687219246847548</v>
      </c>
      <c r="L91" s="127">
        <v>12</v>
      </c>
      <c r="M91" s="136">
        <v>2.3432217355775102</v>
      </c>
      <c r="N91" s="137">
        <v>1.8734778339810609</v>
      </c>
    </row>
    <row r="92" spans="1:14" x14ac:dyDescent="0.25">
      <c r="A92" s="99" t="s">
        <v>364</v>
      </c>
      <c r="B92" s="100" t="s">
        <v>356</v>
      </c>
      <c r="C92" s="100" t="s">
        <v>333</v>
      </c>
      <c r="D92" s="100" t="s">
        <v>334</v>
      </c>
      <c r="E92" s="100" t="s">
        <v>335</v>
      </c>
      <c r="F92" s="100" t="s">
        <v>348</v>
      </c>
      <c r="G92" s="100" t="s">
        <v>342</v>
      </c>
      <c r="H92" s="100" t="s">
        <v>338</v>
      </c>
      <c r="I92" s="128">
        <v>4.233731024829698</v>
      </c>
      <c r="J92" s="100">
        <v>0</v>
      </c>
      <c r="K92" s="116">
        <v>-18.25722762324348</v>
      </c>
      <c r="L92" s="127">
        <v>12</v>
      </c>
      <c r="M92" s="136">
        <v>34.786003369661223</v>
      </c>
      <c r="N92" s="137">
        <v>34.786003369661223</v>
      </c>
    </row>
    <row r="93" spans="1:14" x14ac:dyDescent="0.25">
      <c r="A93" s="99" t="s">
        <v>365</v>
      </c>
      <c r="B93" s="100" t="s">
        <v>356</v>
      </c>
      <c r="C93" s="100" t="s">
        <v>333</v>
      </c>
      <c r="D93" s="100" t="s">
        <v>334</v>
      </c>
      <c r="E93" s="100" t="s">
        <v>335</v>
      </c>
      <c r="F93" s="100" t="s">
        <v>352</v>
      </c>
      <c r="G93" s="100" t="s">
        <v>337</v>
      </c>
      <c r="H93" s="100" t="s">
        <v>338</v>
      </c>
      <c r="I93" s="128">
        <v>2.5753961643444376</v>
      </c>
      <c r="J93" s="100">
        <v>0</v>
      </c>
      <c r="K93" s="116">
        <v>-32.526268701070656</v>
      </c>
      <c r="L93" s="127">
        <v>11.999999999999998</v>
      </c>
      <c r="M93" s="136">
        <v>40.705929934468784</v>
      </c>
      <c r="N93" s="137">
        <v>37.287854884939257</v>
      </c>
    </row>
    <row r="94" spans="1:14" x14ac:dyDescent="0.25">
      <c r="A94" s="99" t="s">
        <v>366</v>
      </c>
      <c r="B94" s="100" t="s">
        <v>356</v>
      </c>
      <c r="C94" s="100" t="s">
        <v>333</v>
      </c>
      <c r="D94" s="100" t="s">
        <v>334</v>
      </c>
      <c r="E94" s="100" t="s">
        <v>335</v>
      </c>
      <c r="F94" s="100" t="s">
        <v>352</v>
      </c>
      <c r="G94" s="100" t="s">
        <v>340</v>
      </c>
      <c r="H94" s="100" t="s">
        <v>338</v>
      </c>
      <c r="I94" s="128">
        <v>5.9661133295088051</v>
      </c>
      <c r="J94" s="100">
        <v>0</v>
      </c>
      <c r="K94" s="116">
        <v>-49.922094173854887</v>
      </c>
      <c r="L94" s="127">
        <v>12</v>
      </c>
      <c r="M94" s="136">
        <v>51.666887561760205</v>
      </c>
      <c r="N94" s="137">
        <v>48.244901635656035</v>
      </c>
    </row>
    <row r="95" spans="1:14" x14ac:dyDescent="0.25">
      <c r="A95" s="99" t="s">
        <v>367</v>
      </c>
      <c r="B95" s="100" t="s">
        <v>356</v>
      </c>
      <c r="C95" s="100" t="s">
        <v>333</v>
      </c>
      <c r="D95" s="100" t="s">
        <v>334</v>
      </c>
      <c r="E95" s="100" t="s">
        <v>335</v>
      </c>
      <c r="F95" s="100" t="s">
        <v>352</v>
      </c>
      <c r="G95" s="100" t="s">
        <v>342</v>
      </c>
      <c r="H95" s="100" t="s">
        <v>338</v>
      </c>
      <c r="I95" s="128">
        <v>7.7335349494586705</v>
      </c>
      <c r="J95" s="100">
        <v>0</v>
      </c>
      <c r="K95" s="116">
        <v>-10.858961391398287</v>
      </c>
      <c r="L95" s="127">
        <v>12</v>
      </c>
      <c r="M95" s="136">
        <v>24.34664680721766</v>
      </c>
      <c r="N95" s="137">
        <v>16.750986061889609</v>
      </c>
    </row>
    <row r="96" spans="1:14" x14ac:dyDescent="0.25">
      <c r="A96" s="99" t="s">
        <v>368</v>
      </c>
      <c r="B96" s="100" t="s">
        <v>332</v>
      </c>
      <c r="C96" s="100" t="s">
        <v>333</v>
      </c>
      <c r="D96" s="100" t="s">
        <v>96</v>
      </c>
      <c r="E96" s="100" t="s">
        <v>335</v>
      </c>
      <c r="F96" s="100" t="s">
        <v>336</v>
      </c>
      <c r="G96" s="100" t="s">
        <v>337</v>
      </c>
      <c r="H96" s="100" t="s">
        <v>369</v>
      </c>
      <c r="I96" s="128">
        <v>1.9056345145744309</v>
      </c>
      <c r="J96" s="100">
        <v>0</v>
      </c>
      <c r="K96" s="116">
        <v>-6.848646173164429</v>
      </c>
      <c r="L96" s="127">
        <v>7.7486613613783257</v>
      </c>
      <c r="M96" s="136">
        <v>19.843487129357882</v>
      </c>
      <c r="N96" s="137">
        <v>22.293213662687457</v>
      </c>
    </row>
    <row r="97" spans="1:14" x14ac:dyDescent="0.25">
      <c r="A97" s="99" t="s">
        <v>370</v>
      </c>
      <c r="B97" s="100" t="s">
        <v>332</v>
      </c>
      <c r="C97" s="100" t="s">
        <v>333</v>
      </c>
      <c r="D97" s="100" t="s">
        <v>96</v>
      </c>
      <c r="E97" s="100" t="s">
        <v>335</v>
      </c>
      <c r="F97" s="100" t="s">
        <v>336</v>
      </c>
      <c r="G97" s="100" t="s">
        <v>340</v>
      </c>
      <c r="H97" s="100" t="s">
        <v>369</v>
      </c>
      <c r="I97" s="128">
        <v>0</v>
      </c>
      <c r="J97" s="100">
        <v>0</v>
      </c>
      <c r="K97" s="116">
        <v>-20.851381794687516</v>
      </c>
      <c r="L97" s="127">
        <v>7.8211249476750613</v>
      </c>
      <c r="M97" s="136">
        <v>15.928797942433603</v>
      </c>
      <c r="N97" s="137">
        <v>18.443871301765224</v>
      </c>
    </row>
    <row r="98" spans="1:14" x14ac:dyDescent="0.25">
      <c r="A98" s="99" t="s">
        <v>371</v>
      </c>
      <c r="B98" s="100" t="s">
        <v>332</v>
      </c>
      <c r="C98" s="100" t="s">
        <v>333</v>
      </c>
      <c r="D98" s="100" t="s">
        <v>96</v>
      </c>
      <c r="E98" s="100" t="s">
        <v>335</v>
      </c>
      <c r="F98" s="100" t="s">
        <v>336</v>
      </c>
      <c r="G98" s="100" t="s">
        <v>342</v>
      </c>
      <c r="H98" s="100" t="s">
        <v>369</v>
      </c>
      <c r="I98" s="128">
        <v>0</v>
      </c>
      <c r="J98" s="100">
        <v>0</v>
      </c>
      <c r="K98" s="116">
        <v>-5.4883172344481466</v>
      </c>
      <c r="L98" s="127">
        <v>10.983113332531543</v>
      </c>
      <c r="M98" s="136">
        <v>1.7565767997361463</v>
      </c>
      <c r="N98" s="137">
        <v>1.6380827383751453</v>
      </c>
    </row>
    <row r="99" spans="1:14" x14ac:dyDescent="0.25">
      <c r="A99" s="99" t="s">
        <v>372</v>
      </c>
      <c r="B99" s="100" t="s">
        <v>332</v>
      </c>
      <c r="C99" s="100" t="s">
        <v>333</v>
      </c>
      <c r="D99" s="100" t="s">
        <v>96</v>
      </c>
      <c r="E99" s="100" t="s">
        <v>335</v>
      </c>
      <c r="F99" s="100" t="s">
        <v>344</v>
      </c>
      <c r="G99" s="100" t="s">
        <v>337</v>
      </c>
      <c r="H99" s="100" t="s">
        <v>369</v>
      </c>
      <c r="I99" s="128">
        <v>1.3863276975909309</v>
      </c>
      <c r="J99" s="100">
        <v>0</v>
      </c>
      <c r="K99" s="116">
        <v>-5.6123058019090184</v>
      </c>
      <c r="L99" s="127">
        <v>8.4833887807419046</v>
      </c>
      <c r="M99" s="136">
        <v>7.6900520790060645</v>
      </c>
      <c r="N99" s="137">
        <v>7.6586305636484164</v>
      </c>
    </row>
    <row r="100" spans="1:14" x14ac:dyDescent="0.25">
      <c r="A100" s="99" t="s">
        <v>373</v>
      </c>
      <c r="B100" s="100" t="s">
        <v>332</v>
      </c>
      <c r="C100" s="100" t="s">
        <v>333</v>
      </c>
      <c r="D100" s="100" t="s">
        <v>96</v>
      </c>
      <c r="E100" s="100" t="s">
        <v>335</v>
      </c>
      <c r="F100" s="100" t="s">
        <v>344</v>
      </c>
      <c r="G100" s="100" t="s">
        <v>340</v>
      </c>
      <c r="H100" s="100" t="s">
        <v>369</v>
      </c>
      <c r="I100" s="128">
        <v>1.3326912125764629</v>
      </c>
      <c r="J100" s="100">
        <v>0</v>
      </c>
      <c r="K100" s="116">
        <v>-5.1996523813765609</v>
      </c>
      <c r="L100" s="127">
        <v>7.4159061658001111</v>
      </c>
      <c r="M100" s="136">
        <v>15.066307604382466</v>
      </c>
      <c r="N100" s="137">
        <v>14.655543499866161</v>
      </c>
    </row>
    <row r="101" spans="1:14" x14ac:dyDescent="0.25">
      <c r="A101" s="99" t="s">
        <v>374</v>
      </c>
      <c r="B101" s="100" t="s">
        <v>332</v>
      </c>
      <c r="C101" s="100" t="s">
        <v>333</v>
      </c>
      <c r="D101" s="100" t="s">
        <v>96</v>
      </c>
      <c r="E101" s="100" t="s">
        <v>335</v>
      </c>
      <c r="F101" s="100" t="s">
        <v>344</v>
      </c>
      <c r="G101" s="100" t="s">
        <v>342</v>
      </c>
      <c r="H101" s="100" t="s">
        <v>369</v>
      </c>
      <c r="I101" s="128">
        <v>0.53185090840134486</v>
      </c>
      <c r="J101" s="100">
        <v>0</v>
      </c>
      <c r="K101" s="116">
        <v>-5.4446456981532085</v>
      </c>
      <c r="L101" s="127">
        <v>7.5387920061363687</v>
      </c>
      <c r="M101" s="136">
        <v>11.664161034789657</v>
      </c>
      <c r="N101" s="137">
        <v>9.1867185228301693</v>
      </c>
    </row>
    <row r="102" spans="1:14" x14ac:dyDescent="0.25">
      <c r="A102" s="99" t="s">
        <v>375</v>
      </c>
      <c r="B102" s="100" t="s">
        <v>332</v>
      </c>
      <c r="C102" s="100" t="s">
        <v>333</v>
      </c>
      <c r="D102" s="100" t="s">
        <v>96</v>
      </c>
      <c r="E102" s="100" t="s">
        <v>335</v>
      </c>
      <c r="F102" s="100" t="s">
        <v>348</v>
      </c>
      <c r="G102" s="100" t="s">
        <v>337</v>
      </c>
      <c r="H102" s="100" t="s">
        <v>369</v>
      </c>
      <c r="I102" s="128">
        <v>2.2487213027450581</v>
      </c>
      <c r="J102" s="100">
        <v>0</v>
      </c>
      <c r="K102" s="116">
        <v>-6.9198422337992556</v>
      </c>
      <c r="L102" s="127">
        <v>11.794953128104282</v>
      </c>
      <c r="M102" s="136">
        <v>10.614093633679014</v>
      </c>
      <c r="N102" s="137">
        <v>12.214326152922833</v>
      </c>
    </row>
    <row r="103" spans="1:14" x14ac:dyDescent="0.25">
      <c r="A103" s="99" t="s">
        <v>376</v>
      </c>
      <c r="B103" s="100" t="s">
        <v>332</v>
      </c>
      <c r="C103" s="100" t="s">
        <v>333</v>
      </c>
      <c r="D103" s="100" t="s">
        <v>96</v>
      </c>
      <c r="E103" s="100" t="s">
        <v>335</v>
      </c>
      <c r="F103" s="100" t="s">
        <v>348</v>
      </c>
      <c r="G103" s="100" t="s">
        <v>340</v>
      </c>
      <c r="H103" s="100" t="s">
        <v>369</v>
      </c>
      <c r="I103" s="128">
        <v>0</v>
      </c>
      <c r="J103" s="100">
        <v>0</v>
      </c>
      <c r="K103" s="116">
        <v>-7.91201853747169</v>
      </c>
      <c r="L103" s="127">
        <v>10.077886389104112</v>
      </c>
      <c r="M103" s="136">
        <v>1.2499120862123494</v>
      </c>
      <c r="N103" s="137">
        <v>1.0902612609273137</v>
      </c>
    </row>
    <row r="104" spans="1:14" x14ac:dyDescent="0.25">
      <c r="A104" s="99" t="s">
        <v>377</v>
      </c>
      <c r="B104" s="100" t="s">
        <v>332</v>
      </c>
      <c r="C104" s="100" t="s">
        <v>333</v>
      </c>
      <c r="D104" s="100" t="s">
        <v>96</v>
      </c>
      <c r="E104" s="100" t="s">
        <v>335</v>
      </c>
      <c r="F104" s="100" t="s">
        <v>348</v>
      </c>
      <c r="G104" s="100" t="s">
        <v>342</v>
      </c>
      <c r="H104" s="100" t="s">
        <v>369</v>
      </c>
      <c r="I104" s="128">
        <v>0.64467857654570793</v>
      </c>
      <c r="J104" s="100">
        <v>0</v>
      </c>
      <c r="K104" s="116">
        <v>-15.267756077251816</v>
      </c>
      <c r="L104" s="127">
        <v>7.5479322344858275</v>
      </c>
      <c r="M104" s="136">
        <v>21.545892184367478</v>
      </c>
      <c r="N104" s="137">
        <v>24.947875160846557</v>
      </c>
    </row>
    <row r="105" spans="1:14" x14ac:dyDescent="0.25">
      <c r="A105" s="99" t="s">
        <v>378</v>
      </c>
      <c r="B105" s="100" t="s">
        <v>332</v>
      </c>
      <c r="C105" s="100" t="s">
        <v>333</v>
      </c>
      <c r="D105" s="100" t="s">
        <v>96</v>
      </c>
      <c r="E105" s="100" t="s">
        <v>335</v>
      </c>
      <c r="F105" s="100" t="s">
        <v>352</v>
      </c>
      <c r="G105" s="100" t="s">
        <v>337</v>
      </c>
      <c r="H105" s="100" t="s">
        <v>369</v>
      </c>
      <c r="I105" s="128">
        <v>8.4601271050911253E-2</v>
      </c>
      <c r="J105" s="100">
        <v>0</v>
      </c>
      <c r="K105" s="116">
        <v>-17.937475335334941</v>
      </c>
      <c r="L105" s="127">
        <v>6.494819915341985</v>
      </c>
      <c r="M105" s="136">
        <v>23.005417279204025</v>
      </c>
      <c r="N105" s="137">
        <v>24.411750648541112</v>
      </c>
    </row>
    <row r="106" spans="1:14" x14ac:dyDescent="0.25">
      <c r="A106" s="99" t="s">
        <v>379</v>
      </c>
      <c r="B106" s="100" t="s">
        <v>332</v>
      </c>
      <c r="C106" s="100" t="s">
        <v>333</v>
      </c>
      <c r="D106" s="100" t="s">
        <v>96</v>
      </c>
      <c r="E106" s="100" t="s">
        <v>335</v>
      </c>
      <c r="F106" s="100" t="s">
        <v>352</v>
      </c>
      <c r="G106" s="100" t="s">
        <v>340</v>
      </c>
      <c r="H106" s="100" t="s">
        <v>369</v>
      </c>
      <c r="I106" s="128">
        <v>0</v>
      </c>
      <c r="J106" s="100">
        <v>0</v>
      </c>
      <c r="K106" s="116">
        <v>-26.12347634424793</v>
      </c>
      <c r="L106" s="127">
        <v>5.5185475638507882</v>
      </c>
      <c r="M106" s="136">
        <v>28.478058799231359</v>
      </c>
      <c r="N106" s="137">
        <v>30.652458756593361</v>
      </c>
    </row>
    <row r="107" spans="1:14" x14ac:dyDescent="0.25">
      <c r="A107" s="99" t="s">
        <v>380</v>
      </c>
      <c r="B107" s="100" t="s">
        <v>332</v>
      </c>
      <c r="C107" s="100" t="s">
        <v>333</v>
      </c>
      <c r="D107" s="100" t="s">
        <v>96</v>
      </c>
      <c r="E107" s="100" t="s">
        <v>335</v>
      </c>
      <c r="F107" s="100" t="s">
        <v>352</v>
      </c>
      <c r="G107" s="100" t="s">
        <v>342</v>
      </c>
      <c r="H107" s="100" t="s">
        <v>369</v>
      </c>
      <c r="I107" s="128">
        <v>0.13737457097564265</v>
      </c>
      <c r="J107" s="100">
        <v>0</v>
      </c>
      <c r="K107" s="116">
        <v>-4.2487039495141312</v>
      </c>
      <c r="L107" s="127">
        <v>4.9675732201664324</v>
      </c>
      <c r="M107" s="136">
        <v>10.902132196869436</v>
      </c>
      <c r="N107" s="137">
        <v>7.2691199187550994</v>
      </c>
    </row>
    <row r="108" spans="1:14" x14ac:dyDescent="0.25">
      <c r="A108" s="99" t="s">
        <v>381</v>
      </c>
      <c r="B108" s="100" t="s">
        <v>356</v>
      </c>
      <c r="C108" s="100" t="s">
        <v>333</v>
      </c>
      <c r="D108" s="100" t="s">
        <v>96</v>
      </c>
      <c r="E108" s="100" t="s">
        <v>335</v>
      </c>
      <c r="F108" s="100" t="s">
        <v>336</v>
      </c>
      <c r="G108" s="100" t="s">
        <v>337</v>
      </c>
      <c r="H108" s="100" t="s">
        <v>369</v>
      </c>
      <c r="I108" s="128">
        <v>7.4393331274210057</v>
      </c>
      <c r="J108" s="100">
        <v>0</v>
      </c>
      <c r="K108" s="116">
        <v>-10.611177815673159</v>
      </c>
      <c r="L108" s="127">
        <v>12</v>
      </c>
      <c r="M108" s="136">
        <v>27.236687359862117</v>
      </c>
      <c r="N108" s="137">
        <v>26.383344393621815</v>
      </c>
    </row>
    <row r="109" spans="1:14" x14ac:dyDescent="0.25">
      <c r="A109" s="99" t="s">
        <v>382</v>
      </c>
      <c r="B109" s="100" t="s">
        <v>356</v>
      </c>
      <c r="C109" s="100" t="s">
        <v>333</v>
      </c>
      <c r="D109" s="100" t="s">
        <v>96</v>
      </c>
      <c r="E109" s="100" t="s">
        <v>335</v>
      </c>
      <c r="F109" s="100" t="s">
        <v>336</v>
      </c>
      <c r="G109" s="100" t="s">
        <v>340</v>
      </c>
      <c r="H109" s="100" t="s">
        <v>369</v>
      </c>
      <c r="I109" s="128">
        <v>2.0541445702937411</v>
      </c>
      <c r="J109" s="100">
        <v>0</v>
      </c>
      <c r="K109" s="116">
        <v>-22.120553884719815</v>
      </c>
      <c r="L109" s="127">
        <v>12</v>
      </c>
      <c r="M109" s="136">
        <v>23.001087007942537</v>
      </c>
      <c r="N109" s="137">
        <v>23.001087007942537</v>
      </c>
    </row>
    <row r="110" spans="1:14" x14ac:dyDescent="0.25">
      <c r="A110" s="99" t="s">
        <v>383</v>
      </c>
      <c r="B110" s="100" t="s">
        <v>356</v>
      </c>
      <c r="C110" s="100" t="s">
        <v>333</v>
      </c>
      <c r="D110" s="100" t="s">
        <v>96</v>
      </c>
      <c r="E110" s="100" t="s">
        <v>335</v>
      </c>
      <c r="F110" s="100" t="s">
        <v>336</v>
      </c>
      <c r="G110" s="100" t="s">
        <v>342</v>
      </c>
      <c r="H110" s="100" t="s">
        <v>369</v>
      </c>
      <c r="I110" s="128">
        <v>2.4141445702937414</v>
      </c>
      <c r="J110" s="100">
        <v>0</v>
      </c>
      <c r="K110" s="116">
        <v>-6.4857779980241173</v>
      </c>
      <c r="L110" s="127">
        <v>12</v>
      </c>
      <c r="M110" s="136">
        <v>4.3362206451627454</v>
      </c>
      <c r="N110" s="137">
        <v>3.8153676281913156</v>
      </c>
    </row>
    <row r="111" spans="1:14" x14ac:dyDescent="0.25">
      <c r="A111" s="99" t="s">
        <v>384</v>
      </c>
      <c r="B111" s="100" t="s">
        <v>356</v>
      </c>
      <c r="C111" s="100" t="s">
        <v>333</v>
      </c>
      <c r="D111" s="100" t="s">
        <v>96</v>
      </c>
      <c r="E111" s="100" t="s">
        <v>335</v>
      </c>
      <c r="F111" s="100" t="s">
        <v>344</v>
      </c>
      <c r="G111" s="100" t="s">
        <v>337</v>
      </c>
      <c r="H111" s="100" t="s">
        <v>369</v>
      </c>
      <c r="I111" s="128">
        <v>4.3066456780551867</v>
      </c>
      <c r="J111" s="100">
        <v>0</v>
      </c>
      <c r="K111" s="116">
        <v>-7.0249132057445802</v>
      </c>
      <c r="L111" s="127">
        <v>12</v>
      </c>
      <c r="M111" s="136">
        <v>11.529508629681489</v>
      </c>
      <c r="N111" s="137">
        <v>9.9809356131863716</v>
      </c>
    </row>
    <row r="112" spans="1:14" x14ac:dyDescent="0.25">
      <c r="A112" s="99" t="s">
        <v>385</v>
      </c>
      <c r="B112" s="100" t="s">
        <v>356</v>
      </c>
      <c r="C112" s="100" t="s">
        <v>333</v>
      </c>
      <c r="D112" s="100" t="s">
        <v>96</v>
      </c>
      <c r="E112" s="100" t="s">
        <v>335</v>
      </c>
      <c r="F112" s="100" t="s">
        <v>344</v>
      </c>
      <c r="G112" s="100" t="s">
        <v>340</v>
      </c>
      <c r="H112" s="100" t="s">
        <v>369</v>
      </c>
      <c r="I112" s="128">
        <v>8.7042810500368919</v>
      </c>
      <c r="J112" s="100">
        <v>0</v>
      </c>
      <c r="K112" s="116">
        <v>-8.1532119256357465</v>
      </c>
      <c r="L112" s="127">
        <v>12</v>
      </c>
      <c r="M112" s="136">
        <v>22.382528127594092</v>
      </c>
      <c r="N112" s="137">
        <v>18.921684092722234</v>
      </c>
    </row>
    <row r="113" spans="1:14" x14ac:dyDescent="0.25">
      <c r="A113" s="99" t="s">
        <v>386</v>
      </c>
      <c r="B113" s="100" t="s">
        <v>356</v>
      </c>
      <c r="C113" s="100" t="s">
        <v>333</v>
      </c>
      <c r="D113" s="100" t="s">
        <v>96</v>
      </c>
      <c r="E113" s="100" t="s">
        <v>335</v>
      </c>
      <c r="F113" s="100" t="s">
        <v>344</v>
      </c>
      <c r="G113" s="100" t="s">
        <v>342</v>
      </c>
      <c r="H113" s="100" t="s">
        <v>369</v>
      </c>
      <c r="I113" s="128">
        <v>8.0438337216717404</v>
      </c>
      <c r="J113" s="100">
        <v>0</v>
      </c>
      <c r="K113" s="116">
        <v>-8.7291659735987199</v>
      </c>
      <c r="L113" s="127">
        <v>12</v>
      </c>
      <c r="M113" s="136">
        <v>20.681556674029174</v>
      </c>
      <c r="N113" s="137">
        <v>15.344478694955725</v>
      </c>
    </row>
    <row r="114" spans="1:14" x14ac:dyDescent="0.25">
      <c r="A114" s="99" t="s">
        <v>387</v>
      </c>
      <c r="B114" s="100" t="s">
        <v>356</v>
      </c>
      <c r="C114" s="100" t="s">
        <v>333</v>
      </c>
      <c r="D114" s="100" t="s">
        <v>96</v>
      </c>
      <c r="E114" s="100" t="s">
        <v>335</v>
      </c>
      <c r="F114" s="100" t="s">
        <v>348</v>
      </c>
      <c r="G114" s="100" t="s">
        <v>337</v>
      </c>
      <c r="H114" s="100" t="s">
        <v>369</v>
      </c>
      <c r="I114" s="128">
        <v>5.9153714405973519</v>
      </c>
      <c r="J114" s="100">
        <v>0</v>
      </c>
      <c r="K114" s="116">
        <v>-8.2105665943646304</v>
      </c>
      <c r="L114" s="127">
        <v>12</v>
      </c>
      <c r="M114" s="136">
        <v>13.968825305446195</v>
      </c>
      <c r="N114" s="137">
        <v>13.869250302994359</v>
      </c>
    </row>
    <row r="115" spans="1:14" x14ac:dyDescent="0.25">
      <c r="A115" s="99" t="s">
        <v>388</v>
      </c>
      <c r="B115" s="100" t="s">
        <v>356</v>
      </c>
      <c r="C115" s="100" t="s">
        <v>333</v>
      </c>
      <c r="D115" s="100" t="s">
        <v>96</v>
      </c>
      <c r="E115" s="100" t="s">
        <v>335</v>
      </c>
      <c r="F115" s="100" t="s">
        <v>348</v>
      </c>
      <c r="G115" s="100" t="s">
        <v>340</v>
      </c>
      <c r="H115" s="100" t="s">
        <v>369</v>
      </c>
      <c r="I115" s="128">
        <v>4.106689317798712</v>
      </c>
      <c r="J115" s="100">
        <v>0</v>
      </c>
      <c r="K115" s="116">
        <v>-10.687219246847548</v>
      </c>
      <c r="L115" s="127">
        <v>12</v>
      </c>
      <c r="M115" s="136">
        <v>2.3432217355775102</v>
      </c>
      <c r="N115" s="137">
        <v>1.8734778339810609</v>
      </c>
    </row>
    <row r="116" spans="1:14" x14ac:dyDescent="0.25">
      <c r="A116" s="99" t="s">
        <v>389</v>
      </c>
      <c r="B116" s="100" t="s">
        <v>356</v>
      </c>
      <c r="C116" s="100" t="s">
        <v>333</v>
      </c>
      <c r="D116" s="100" t="s">
        <v>96</v>
      </c>
      <c r="E116" s="100" t="s">
        <v>335</v>
      </c>
      <c r="F116" s="100" t="s">
        <v>348</v>
      </c>
      <c r="G116" s="100" t="s">
        <v>342</v>
      </c>
      <c r="H116" s="100" t="s">
        <v>369</v>
      </c>
      <c r="I116" s="128">
        <v>6.233731024829698</v>
      </c>
      <c r="J116" s="100">
        <v>0</v>
      </c>
      <c r="K116" s="116">
        <v>-18.25722762324348</v>
      </c>
      <c r="L116" s="127">
        <v>12</v>
      </c>
      <c r="M116" s="136">
        <v>34.786003369661223</v>
      </c>
      <c r="N116" s="137">
        <v>34.786003369661223</v>
      </c>
    </row>
    <row r="117" spans="1:14" x14ac:dyDescent="0.25">
      <c r="A117" s="99" t="s">
        <v>390</v>
      </c>
      <c r="B117" s="100" t="s">
        <v>356</v>
      </c>
      <c r="C117" s="100" t="s">
        <v>333</v>
      </c>
      <c r="D117" s="100" t="s">
        <v>96</v>
      </c>
      <c r="E117" s="100" t="s">
        <v>335</v>
      </c>
      <c r="F117" s="100" t="s">
        <v>352</v>
      </c>
      <c r="G117" s="100" t="s">
        <v>337</v>
      </c>
      <c r="H117" s="100" t="s">
        <v>369</v>
      </c>
      <c r="I117" s="128">
        <v>4.5753961643444381</v>
      </c>
      <c r="J117" s="100">
        <v>0</v>
      </c>
      <c r="K117" s="116">
        <v>-31.924083108442883</v>
      </c>
      <c r="L117" s="127">
        <v>11.999999999999998</v>
      </c>
      <c r="M117" s="136">
        <v>33.069478660032779</v>
      </c>
      <c r="N117" s="137">
        <v>30.292802005519139</v>
      </c>
    </row>
    <row r="118" spans="1:14" x14ac:dyDescent="0.25">
      <c r="A118" s="99" t="s">
        <v>391</v>
      </c>
      <c r="B118" s="100" t="s">
        <v>356</v>
      </c>
      <c r="C118" s="100" t="s">
        <v>333</v>
      </c>
      <c r="D118" s="100" t="s">
        <v>96</v>
      </c>
      <c r="E118" s="100" t="s">
        <v>335</v>
      </c>
      <c r="F118" s="100" t="s">
        <v>352</v>
      </c>
      <c r="G118" s="100" t="s">
        <v>340</v>
      </c>
      <c r="H118" s="100" t="s">
        <v>369</v>
      </c>
      <c r="I118" s="128">
        <v>7.9661133295088051</v>
      </c>
      <c r="J118" s="100">
        <v>0</v>
      </c>
      <c r="K118" s="116">
        <v>-48.526132041114195</v>
      </c>
      <c r="L118" s="127">
        <v>12</v>
      </c>
      <c r="M118" s="136">
        <v>43.747505625534195</v>
      </c>
      <c r="N118" s="137">
        <v>40.850033847815965</v>
      </c>
    </row>
    <row r="119" spans="1:14" x14ac:dyDescent="0.25">
      <c r="A119" s="99" t="s">
        <v>392</v>
      </c>
      <c r="B119" s="100" t="s">
        <v>356</v>
      </c>
      <c r="C119" s="100" t="s">
        <v>333</v>
      </c>
      <c r="D119" s="100" t="s">
        <v>96</v>
      </c>
      <c r="E119" s="100" t="s">
        <v>335</v>
      </c>
      <c r="F119" s="100" t="s">
        <v>352</v>
      </c>
      <c r="G119" s="100" t="s">
        <v>342</v>
      </c>
      <c r="H119" s="100" t="s">
        <v>369</v>
      </c>
      <c r="I119" s="128">
        <v>9.7335349494586705</v>
      </c>
      <c r="J119" s="100">
        <v>0</v>
      </c>
      <c r="K119" s="116">
        <v>-9.6491275430230239</v>
      </c>
      <c r="L119" s="127">
        <v>12</v>
      </c>
      <c r="M119" s="136">
        <v>21.116514365695533</v>
      </c>
      <c r="N119" s="137">
        <v>14.528589526776029</v>
      </c>
    </row>
    <row r="120" spans="1:14" x14ac:dyDescent="0.25">
      <c r="A120" s="99" t="s">
        <v>393</v>
      </c>
      <c r="B120" s="100" t="s">
        <v>332</v>
      </c>
      <c r="C120" s="100" t="s">
        <v>333</v>
      </c>
      <c r="D120" s="100" t="s">
        <v>96</v>
      </c>
      <c r="E120" s="100" t="s">
        <v>335</v>
      </c>
      <c r="F120" s="100" t="s">
        <v>336</v>
      </c>
      <c r="G120" s="100" t="s">
        <v>337</v>
      </c>
      <c r="H120" s="100" t="s">
        <v>394</v>
      </c>
      <c r="I120" s="128">
        <v>1.9056345145744309</v>
      </c>
      <c r="J120" s="100">
        <v>0</v>
      </c>
      <c r="K120" s="116">
        <v>-6.848646173164429</v>
      </c>
      <c r="L120" s="127">
        <v>7.7486613613783257</v>
      </c>
      <c r="M120" s="136">
        <v>19.843487129357882</v>
      </c>
      <c r="N120" s="137">
        <v>22.293213662687457</v>
      </c>
    </row>
    <row r="121" spans="1:14" x14ac:dyDescent="0.25">
      <c r="A121" s="99" t="s">
        <v>395</v>
      </c>
      <c r="B121" s="100" t="s">
        <v>332</v>
      </c>
      <c r="C121" s="100" t="s">
        <v>333</v>
      </c>
      <c r="D121" s="100" t="s">
        <v>96</v>
      </c>
      <c r="E121" s="100" t="s">
        <v>335</v>
      </c>
      <c r="F121" s="100" t="s">
        <v>336</v>
      </c>
      <c r="G121" s="100" t="s">
        <v>340</v>
      </c>
      <c r="H121" s="100" t="s">
        <v>394</v>
      </c>
      <c r="I121" s="128">
        <v>0</v>
      </c>
      <c r="J121" s="100">
        <v>0</v>
      </c>
      <c r="K121" s="116">
        <v>-20.851381794687516</v>
      </c>
      <c r="L121" s="127">
        <v>7.8211249476750613</v>
      </c>
      <c r="M121" s="136">
        <v>15.928797942433603</v>
      </c>
      <c r="N121" s="137">
        <v>18.443871301765224</v>
      </c>
    </row>
    <row r="122" spans="1:14" x14ac:dyDescent="0.25">
      <c r="A122" s="99" t="s">
        <v>396</v>
      </c>
      <c r="B122" s="100" t="s">
        <v>332</v>
      </c>
      <c r="C122" s="100" t="s">
        <v>333</v>
      </c>
      <c r="D122" s="100" t="s">
        <v>96</v>
      </c>
      <c r="E122" s="100" t="s">
        <v>335</v>
      </c>
      <c r="F122" s="100" t="s">
        <v>336</v>
      </c>
      <c r="G122" s="100" t="s">
        <v>342</v>
      </c>
      <c r="H122" s="100" t="s">
        <v>394</v>
      </c>
      <c r="I122" s="128">
        <v>0</v>
      </c>
      <c r="J122" s="100">
        <v>0</v>
      </c>
      <c r="K122" s="116">
        <v>-5.4883172344481466</v>
      </c>
      <c r="L122" s="127">
        <v>10.983113332531543</v>
      </c>
      <c r="M122" s="136">
        <v>1.7565767997361463</v>
      </c>
      <c r="N122" s="137">
        <v>1.6380827383751453</v>
      </c>
    </row>
    <row r="123" spans="1:14" x14ac:dyDescent="0.25">
      <c r="A123" s="99" t="s">
        <v>397</v>
      </c>
      <c r="B123" s="100" t="s">
        <v>332</v>
      </c>
      <c r="C123" s="100" t="s">
        <v>333</v>
      </c>
      <c r="D123" s="100" t="s">
        <v>96</v>
      </c>
      <c r="E123" s="100" t="s">
        <v>335</v>
      </c>
      <c r="F123" s="100" t="s">
        <v>344</v>
      </c>
      <c r="G123" s="100" t="s">
        <v>337</v>
      </c>
      <c r="H123" s="100" t="s">
        <v>394</v>
      </c>
      <c r="I123" s="128">
        <v>1.3863276975909309</v>
      </c>
      <c r="J123" s="100">
        <v>0</v>
      </c>
      <c r="K123" s="116">
        <v>-5.6123058019090184</v>
      </c>
      <c r="L123" s="127">
        <v>8.4833887807419046</v>
      </c>
      <c r="M123" s="136">
        <v>7.6900520790060645</v>
      </c>
      <c r="N123" s="137">
        <v>7.6586305636484164</v>
      </c>
    </row>
    <row r="124" spans="1:14" x14ac:dyDescent="0.25">
      <c r="A124" s="99" t="s">
        <v>398</v>
      </c>
      <c r="B124" s="100" t="s">
        <v>332</v>
      </c>
      <c r="C124" s="100" t="s">
        <v>333</v>
      </c>
      <c r="D124" s="100" t="s">
        <v>96</v>
      </c>
      <c r="E124" s="100" t="s">
        <v>335</v>
      </c>
      <c r="F124" s="100" t="s">
        <v>344</v>
      </c>
      <c r="G124" s="100" t="s">
        <v>340</v>
      </c>
      <c r="H124" s="100" t="s">
        <v>394</v>
      </c>
      <c r="I124" s="128">
        <v>1.3326912125764629</v>
      </c>
      <c r="J124" s="100">
        <v>0</v>
      </c>
      <c r="K124" s="116">
        <v>-5.1996523813765609</v>
      </c>
      <c r="L124" s="127">
        <v>7.4159061658001111</v>
      </c>
      <c r="M124" s="136">
        <v>15.066307604382466</v>
      </c>
      <c r="N124" s="137">
        <v>14.655543499866161</v>
      </c>
    </row>
    <row r="125" spans="1:14" x14ac:dyDescent="0.25">
      <c r="A125" s="99" t="s">
        <v>399</v>
      </c>
      <c r="B125" s="100" t="s">
        <v>332</v>
      </c>
      <c r="C125" s="100" t="s">
        <v>333</v>
      </c>
      <c r="D125" s="100" t="s">
        <v>96</v>
      </c>
      <c r="E125" s="100" t="s">
        <v>335</v>
      </c>
      <c r="F125" s="100" t="s">
        <v>344</v>
      </c>
      <c r="G125" s="100" t="s">
        <v>342</v>
      </c>
      <c r="H125" s="100" t="s">
        <v>394</v>
      </c>
      <c r="I125" s="128">
        <v>0.53185090840134486</v>
      </c>
      <c r="J125" s="100">
        <v>0</v>
      </c>
      <c r="K125" s="116">
        <v>-5.4446456981532085</v>
      </c>
      <c r="L125" s="127">
        <v>7.5387920061363687</v>
      </c>
      <c r="M125" s="136">
        <v>11.664161034789657</v>
      </c>
      <c r="N125" s="137">
        <v>9.1867185228301693</v>
      </c>
    </row>
    <row r="126" spans="1:14" x14ac:dyDescent="0.25">
      <c r="A126" s="99" t="s">
        <v>400</v>
      </c>
      <c r="B126" s="100" t="s">
        <v>332</v>
      </c>
      <c r="C126" s="100" t="s">
        <v>333</v>
      </c>
      <c r="D126" s="100" t="s">
        <v>96</v>
      </c>
      <c r="E126" s="100" t="s">
        <v>335</v>
      </c>
      <c r="F126" s="100" t="s">
        <v>348</v>
      </c>
      <c r="G126" s="100" t="s">
        <v>337</v>
      </c>
      <c r="H126" s="100" t="s">
        <v>394</v>
      </c>
      <c r="I126" s="128">
        <v>2.2487213027450581</v>
      </c>
      <c r="J126" s="100">
        <v>0</v>
      </c>
      <c r="K126" s="116">
        <v>-6.9198422337992556</v>
      </c>
      <c r="L126" s="127">
        <v>11.794953128104282</v>
      </c>
      <c r="M126" s="136">
        <v>10.614093633679014</v>
      </c>
      <c r="N126" s="137">
        <v>12.214326152922833</v>
      </c>
    </row>
    <row r="127" spans="1:14" x14ac:dyDescent="0.25">
      <c r="A127" s="99" t="s">
        <v>401</v>
      </c>
      <c r="B127" s="100" t="s">
        <v>332</v>
      </c>
      <c r="C127" s="100" t="s">
        <v>333</v>
      </c>
      <c r="D127" s="100" t="s">
        <v>96</v>
      </c>
      <c r="E127" s="100" t="s">
        <v>335</v>
      </c>
      <c r="F127" s="100" t="s">
        <v>348</v>
      </c>
      <c r="G127" s="100" t="s">
        <v>340</v>
      </c>
      <c r="H127" s="100" t="s">
        <v>394</v>
      </c>
      <c r="I127" s="128">
        <v>0</v>
      </c>
      <c r="J127" s="100">
        <v>0</v>
      </c>
      <c r="K127" s="116">
        <v>-7.91201853747169</v>
      </c>
      <c r="L127" s="127">
        <v>10.077886389104112</v>
      </c>
      <c r="M127" s="136">
        <v>1.2499120862123494</v>
      </c>
      <c r="N127" s="137">
        <v>1.0902612609273137</v>
      </c>
    </row>
    <row r="128" spans="1:14" x14ac:dyDescent="0.25">
      <c r="A128" s="99" t="s">
        <v>402</v>
      </c>
      <c r="B128" s="100" t="s">
        <v>332</v>
      </c>
      <c r="C128" s="100" t="s">
        <v>333</v>
      </c>
      <c r="D128" s="100" t="s">
        <v>96</v>
      </c>
      <c r="E128" s="100" t="s">
        <v>335</v>
      </c>
      <c r="F128" s="100" t="s">
        <v>348</v>
      </c>
      <c r="G128" s="100" t="s">
        <v>342</v>
      </c>
      <c r="H128" s="100" t="s">
        <v>394</v>
      </c>
      <c r="I128" s="128">
        <v>0.64467857654570793</v>
      </c>
      <c r="J128" s="100">
        <v>0</v>
      </c>
      <c r="K128" s="116">
        <v>-15.267756077251816</v>
      </c>
      <c r="L128" s="127">
        <v>7.5479322344858275</v>
      </c>
      <c r="M128" s="136">
        <v>21.545892184367478</v>
      </c>
      <c r="N128" s="137">
        <v>24.947875160846557</v>
      </c>
    </row>
    <row r="129" spans="1:14" x14ac:dyDescent="0.25">
      <c r="A129" s="99" t="s">
        <v>403</v>
      </c>
      <c r="B129" s="100" t="s">
        <v>332</v>
      </c>
      <c r="C129" s="100" t="s">
        <v>333</v>
      </c>
      <c r="D129" s="100" t="s">
        <v>96</v>
      </c>
      <c r="E129" s="100" t="s">
        <v>335</v>
      </c>
      <c r="F129" s="100" t="s">
        <v>352</v>
      </c>
      <c r="G129" s="100" t="s">
        <v>337</v>
      </c>
      <c r="H129" s="100" t="s">
        <v>394</v>
      </c>
      <c r="I129" s="128">
        <v>8.4601271050911253E-2</v>
      </c>
      <c r="J129" s="100">
        <v>0</v>
      </c>
      <c r="K129" s="116">
        <v>-17.937475335334941</v>
      </c>
      <c r="L129" s="127">
        <v>6.494819915341985</v>
      </c>
      <c r="M129" s="136">
        <v>23.005417279204025</v>
      </c>
      <c r="N129" s="137">
        <v>24.411750648541112</v>
      </c>
    </row>
    <row r="130" spans="1:14" x14ac:dyDescent="0.25">
      <c r="A130" s="99" t="s">
        <v>404</v>
      </c>
      <c r="B130" s="100" t="s">
        <v>332</v>
      </c>
      <c r="C130" s="100" t="s">
        <v>333</v>
      </c>
      <c r="D130" s="100" t="s">
        <v>96</v>
      </c>
      <c r="E130" s="100" t="s">
        <v>335</v>
      </c>
      <c r="F130" s="100" t="s">
        <v>352</v>
      </c>
      <c r="G130" s="100" t="s">
        <v>340</v>
      </c>
      <c r="H130" s="100" t="s">
        <v>394</v>
      </c>
      <c r="I130" s="128">
        <v>0</v>
      </c>
      <c r="J130" s="100">
        <v>0</v>
      </c>
      <c r="K130" s="116">
        <v>-26.12347634424793</v>
      </c>
      <c r="L130" s="127">
        <v>5.5185475638507882</v>
      </c>
      <c r="M130" s="136">
        <v>28.478058799231359</v>
      </c>
      <c r="N130" s="137">
        <v>30.652458756593361</v>
      </c>
    </row>
    <row r="131" spans="1:14" x14ac:dyDescent="0.25">
      <c r="A131" s="99" t="s">
        <v>405</v>
      </c>
      <c r="B131" s="100" t="s">
        <v>332</v>
      </c>
      <c r="C131" s="100" t="s">
        <v>333</v>
      </c>
      <c r="D131" s="100" t="s">
        <v>96</v>
      </c>
      <c r="E131" s="100" t="s">
        <v>335</v>
      </c>
      <c r="F131" s="100" t="s">
        <v>352</v>
      </c>
      <c r="G131" s="100" t="s">
        <v>342</v>
      </c>
      <c r="H131" s="100" t="s">
        <v>394</v>
      </c>
      <c r="I131" s="128">
        <v>0.13737457097564265</v>
      </c>
      <c r="J131" s="100">
        <v>0</v>
      </c>
      <c r="K131" s="116">
        <v>-4.2487039495141312</v>
      </c>
      <c r="L131" s="127">
        <v>4.9675732201664324</v>
      </c>
      <c r="M131" s="136">
        <v>10.902132196869436</v>
      </c>
      <c r="N131" s="137">
        <v>7.2691199187550994</v>
      </c>
    </row>
    <row r="132" spans="1:14" x14ac:dyDescent="0.25">
      <c r="A132" s="99" t="s">
        <v>406</v>
      </c>
      <c r="B132" s="100" t="s">
        <v>356</v>
      </c>
      <c r="C132" s="100" t="s">
        <v>333</v>
      </c>
      <c r="D132" s="100" t="s">
        <v>96</v>
      </c>
      <c r="E132" s="100" t="s">
        <v>335</v>
      </c>
      <c r="F132" s="100" t="s">
        <v>336</v>
      </c>
      <c r="G132" s="100" t="s">
        <v>337</v>
      </c>
      <c r="H132" s="100" t="s">
        <v>394</v>
      </c>
      <c r="I132" s="128">
        <v>7.4393331274210057</v>
      </c>
      <c r="J132" s="100">
        <v>0</v>
      </c>
      <c r="K132" s="116">
        <v>-11.295550986735863</v>
      </c>
      <c r="L132" s="127">
        <v>13.080000000000004</v>
      </c>
      <c r="M132" s="136">
        <v>20.699882393495205</v>
      </c>
      <c r="N132" s="137">
        <v>23.284829231688573</v>
      </c>
    </row>
    <row r="133" spans="1:14" x14ac:dyDescent="0.25">
      <c r="A133" s="99" t="s">
        <v>407</v>
      </c>
      <c r="B133" s="100" t="s">
        <v>356</v>
      </c>
      <c r="C133" s="100" t="s">
        <v>333</v>
      </c>
      <c r="D133" s="100" t="s">
        <v>96</v>
      </c>
      <c r="E133" s="100" t="s">
        <v>335</v>
      </c>
      <c r="F133" s="100" t="s">
        <v>336</v>
      </c>
      <c r="G133" s="100" t="s">
        <v>340</v>
      </c>
      <c r="H133" s="100" t="s">
        <v>394</v>
      </c>
      <c r="I133" s="128">
        <v>2.0541445702937411</v>
      </c>
      <c r="J133" s="100">
        <v>0</v>
      </c>
      <c r="K133" s="116">
        <v>-23.547229968253973</v>
      </c>
      <c r="L133" s="127">
        <v>13.080000000000002</v>
      </c>
      <c r="M133" s="136">
        <v>17.480826126036327</v>
      </c>
      <c r="N133" s="137">
        <v>20.240956566989428</v>
      </c>
    </row>
    <row r="134" spans="1:14" x14ac:dyDescent="0.25">
      <c r="A134" s="99" t="s">
        <v>408</v>
      </c>
      <c r="B134" s="100" t="s">
        <v>356</v>
      </c>
      <c r="C134" s="100" t="s">
        <v>333</v>
      </c>
      <c r="D134" s="100" t="s">
        <v>96</v>
      </c>
      <c r="E134" s="100" t="s">
        <v>335</v>
      </c>
      <c r="F134" s="100" t="s">
        <v>336</v>
      </c>
      <c r="G134" s="100" t="s">
        <v>342</v>
      </c>
      <c r="H134" s="100" t="s">
        <v>394</v>
      </c>
      <c r="I134" s="128">
        <v>2.4141445702937414</v>
      </c>
      <c r="J134" s="100">
        <v>0</v>
      </c>
      <c r="K134" s="116">
        <v>-6.9040814637110604</v>
      </c>
      <c r="L134" s="127">
        <v>13.080000000000002</v>
      </c>
      <c r="M134" s="136">
        <v>3.2955276903236865</v>
      </c>
      <c r="N134" s="137">
        <v>3.4200258748449284</v>
      </c>
    </row>
    <row r="135" spans="1:14" x14ac:dyDescent="0.25">
      <c r="A135" s="99" t="s">
        <v>409</v>
      </c>
      <c r="B135" s="100" t="s">
        <v>356</v>
      </c>
      <c r="C135" s="100" t="s">
        <v>333</v>
      </c>
      <c r="D135" s="100" t="s">
        <v>96</v>
      </c>
      <c r="E135" s="100" t="s">
        <v>335</v>
      </c>
      <c r="F135" s="100" t="s">
        <v>344</v>
      </c>
      <c r="G135" s="100" t="s">
        <v>337</v>
      </c>
      <c r="H135" s="100" t="s">
        <v>394</v>
      </c>
      <c r="I135" s="128">
        <v>4.3066456780551867</v>
      </c>
      <c r="J135" s="100">
        <v>0</v>
      </c>
      <c r="K135" s="116">
        <v>-7.4779884637950609</v>
      </c>
      <c r="L135" s="127">
        <v>13.08</v>
      </c>
      <c r="M135" s="136">
        <v>8.762426558557932</v>
      </c>
      <c r="N135" s="137">
        <v>8.9003273294453145</v>
      </c>
    </row>
    <row r="136" spans="1:14" x14ac:dyDescent="0.25">
      <c r="A136" s="99" t="s">
        <v>410</v>
      </c>
      <c r="B136" s="100" t="s">
        <v>356</v>
      </c>
      <c r="C136" s="100" t="s">
        <v>333</v>
      </c>
      <c r="D136" s="100" t="s">
        <v>96</v>
      </c>
      <c r="E136" s="100" t="s">
        <v>335</v>
      </c>
      <c r="F136" s="100" t="s">
        <v>344</v>
      </c>
      <c r="G136" s="100" t="s">
        <v>340</v>
      </c>
      <c r="H136" s="100" t="s">
        <v>394</v>
      </c>
      <c r="I136" s="128">
        <v>8.7042810500368919</v>
      </c>
      <c r="J136" s="100">
        <v>0</v>
      </c>
      <c r="K136" s="116">
        <v>-8.6790573686978654</v>
      </c>
      <c r="L136" s="127">
        <v>13.08</v>
      </c>
      <c r="M136" s="136">
        <v>17.010721376971503</v>
      </c>
      <c r="N136" s="137">
        <v>16.906969973390311</v>
      </c>
    </row>
    <row r="137" spans="1:14" x14ac:dyDescent="0.25">
      <c r="A137" s="99" t="s">
        <v>411</v>
      </c>
      <c r="B137" s="100" t="s">
        <v>356</v>
      </c>
      <c r="C137" s="100" t="s">
        <v>333</v>
      </c>
      <c r="D137" s="100" t="s">
        <v>96</v>
      </c>
      <c r="E137" s="100" t="s">
        <v>335</v>
      </c>
      <c r="F137" s="100" t="s">
        <v>344</v>
      </c>
      <c r="G137" s="100" t="s">
        <v>342</v>
      </c>
      <c r="H137" s="100" t="s">
        <v>394</v>
      </c>
      <c r="I137" s="128">
        <v>8.0438337216717404</v>
      </c>
      <c r="J137" s="100">
        <v>0</v>
      </c>
      <c r="K137" s="116">
        <v>-9.2921578583695652</v>
      </c>
      <c r="L137" s="127">
        <v>13.080000000000004</v>
      </c>
      <c r="M137" s="136">
        <v>15.717983072262172</v>
      </c>
      <c r="N137" s="137">
        <v>13.880617724114135</v>
      </c>
    </row>
    <row r="138" spans="1:14" x14ac:dyDescent="0.25">
      <c r="A138" s="99" t="s">
        <v>412</v>
      </c>
      <c r="B138" s="100" t="s">
        <v>356</v>
      </c>
      <c r="C138" s="100" t="s">
        <v>333</v>
      </c>
      <c r="D138" s="100" t="s">
        <v>96</v>
      </c>
      <c r="E138" s="100" t="s">
        <v>335</v>
      </c>
      <c r="F138" s="100" t="s">
        <v>348</v>
      </c>
      <c r="G138" s="100" t="s">
        <v>337</v>
      </c>
      <c r="H138" s="100" t="s">
        <v>394</v>
      </c>
      <c r="I138" s="128">
        <v>5.9153714405973519</v>
      </c>
      <c r="J138" s="100">
        <v>0</v>
      </c>
      <c r="K138" s="116">
        <v>-8.7401111552056712</v>
      </c>
      <c r="L138" s="127">
        <v>13.080000000000004</v>
      </c>
      <c r="M138" s="136">
        <v>10.616307232139107</v>
      </c>
      <c r="N138" s="137">
        <v>12.216889266929259</v>
      </c>
    </row>
    <row r="139" spans="1:14" x14ac:dyDescent="0.25">
      <c r="A139" s="99" t="s">
        <v>413</v>
      </c>
      <c r="B139" s="100" t="s">
        <v>356</v>
      </c>
      <c r="C139" s="100" t="s">
        <v>333</v>
      </c>
      <c r="D139" s="100" t="s">
        <v>96</v>
      </c>
      <c r="E139" s="100" t="s">
        <v>335</v>
      </c>
      <c r="F139" s="100" t="s">
        <v>348</v>
      </c>
      <c r="G139" s="100" t="s">
        <v>340</v>
      </c>
      <c r="H139" s="100" t="s">
        <v>394</v>
      </c>
      <c r="I139" s="128">
        <v>4.106689317798712</v>
      </c>
      <c r="J139" s="100">
        <v>0</v>
      </c>
      <c r="K139" s="116">
        <v>-11.376496747692389</v>
      </c>
      <c r="L139" s="127">
        <v>13.080000000000002</v>
      </c>
      <c r="M139" s="136">
        <v>1.7808485190389081</v>
      </c>
      <c r="N139" s="137">
        <v>1.705029762094908</v>
      </c>
    </row>
    <row r="140" spans="1:14" x14ac:dyDescent="0.25">
      <c r="A140" s="99" t="s">
        <v>414</v>
      </c>
      <c r="B140" s="100" t="s">
        <v>356</v>
      </c>
      <c r="C140" s="100" t="s">
        <v>333</v>
      </c>
      <c r="D140" s="100" t="s">
        <v>96</v>
      </c>
      <c r="E140" s="100" t="s">
        <v>335</v>
      </c>
      <c r="F140" s="100" t="s">
        <v>348</v>
      </c>
      <c r="G140" s="100" t="s">
        <v>342</v>
      </c>
      <c r="H140" s="100" t="s">
        <v>394</v>
      </c>
      <c r="I140" s="128">
        <v>6.233731024829698</v>
      </c>
      <c r="J140" s="100">
        <v>0</v>
      </c>
      <c r="K140" s="116">
        <v>-19.434736565264739</v>
      </c>
      <c r="L140" s="127">
        <v>13.080000000000002</v>
      </c>
      <c r="M140" s="136">
        <v>26.437362560942532</v>
      </c>
      <c r="N140" s="137">
        <v>30.611682965301874</v>
      </c>
    </row>
    <row r="141" spans="1:14" x14ac:dyDescent="0.25">
      <c r="A141" s="99" t="s">
        <v>415</v>
      </c>
      <c r="B141" s="100" t="s">
        <v>356</v>
      </c>
      <c r="C141" s="100" t="s">
        <v>333</v>
      </c>
      <c r="D141" s="100" t="s">
        <v>96</v>
      </c>
      <c r="E141" s="100" t="s">
        <v>335</v>
      </c>
      <c r="F141" s="100" t="s">
        <v>352</v>
      </c>
      <c r="G141" s="100" t="s">
        <v>337</v>
      </c>
      <c r="H141" s="100" t="s">
        <v>394</v>
      </c>
      <c r="I141" s="128">
        <v>4.5753961643444381</v>
      </c>
      <c r="J141" s="100">
        <v>0</v>
      </c>
      <c r="K141" s="116">
        <v>-33.983042666911842</v>
      </c>
      <c r="L141" s="127">
        <v>13.079999999999998</v>
      </c>
      <c r="M141" s="136">
        <v>25.132803781624908</v>
      </c>
      <c r="N141" s="137">
        <v>26.875040282923184</v>
      </c>
    </row>
    <row r="142" spans="1:14" x14ac:dyDescent="0.25">
      <c r="A142" s="99" t="s">
        <v>416</v>
      </c>
      <c r="B142" s="100" t="s">
        <v>356</v>
      </c>
      <c r="C142" s="100" t="s">
        <v>333</v>
      </c>
      <c r="D142" s="100" t="s">
        <v>96</v>
      </c>
      <c r="E142" s="100" t="s">
        <v>335</v>
      </c>
      <c r="F142" s="100" t="s">
        <v>352</v>
      </c>
      <c r="G142" s="100" t="s">
        <v>340</v>
      </c>
      <c r="H142" s="100" t="s">
        <v>394</v>
      </c>
      <c r="I142" s="128">
        <v>7.9661133295088051</v>
      </c>
      <c r="J142" s="100">
        <v>0</v>
      </c>
      <c r="K142" s="116">
        <v>-51.655848971814599</v>
      </c>
      <c r="L142" s="127">
        <v>13.080000000000002</v>
      </c>
      <c r="M142" s="136">
        <v>33.248104275405986</v>
      </c>
      <c r="N142" s="137">
        <v>36.175669307953456</v>
      </c>
    </row>
    <row r="143" spans="1:14" x14ac:dyDescent="0.25">
      <c r="A143" s="99" t="s">
        <v>417</v>
      </c>
      <c r="B143" s="100" t="s">
        <v>356</v>
      </c>
      <c r="C143" s="100" t="s">
        <v>333</v>
      </c>
      <c r="D143" s="100" t="s">
        <v>96</v>
      </c>
      <c r="E143" s="100" t="s">
        <v>335</v>
      </c>
      <c r="F143" s="100" t="s">
        <v>352</v>
      </c>
      <c r="G143" s="100" t="s">
        <v>342</v>
      </c>
      <c r="H143" s="100" t="s">
        <v>394</v>
      </c>
      <c r="I143" s="128">
        <v>9.7335349494586705</v>
      </c>
      <c r="J143" s="100">
        <v>0</v>
      </c>
      <c r="K143" s="116">
        <v>-10.271452805055041</v>
      </c>
      <c r="L143" s="127">
        <v>13.080000000000002</v>
      </c>
      <c r="M143" s="136">
        <v>16.048550917928605</v>
      </c>
      <c r="N143" s="137">
        <v>13.228131069455189</v>
      </c>
    </row>
    <row r="144" spans="1:14" x14ac:dyDescent="0.25">
      <c r="A144" s="99" t="s">
        <v>418</v>
      </c>
      <c r="B144" s="100" t="s">
        <v>332</v>
      </c>
      <c r="C144" s="100" t="s">
        <v>333</v>
      </c>
      <c r="D144" s="100" t="s">
        <v>96</v>
      </c>
      <c r="E144" s="100" t="s">
        <v>335</v>
      </c>
      <c r="F144" s="100" t="s">
        <v>336</v>
      </c>
      <c r="G144" s="100" t="s">
        <v>337</v>
      </c>
      <c r="H144" s="100" t="s">
        <v>419</v>
      </c>
      <c r="I144" s="128">
        <v>0.12022185699679676</v>
      </c>
      <c r="J144" s="100">
        <v>0</v>
      </c>
      <c r="K144" s="116">
        <v>-6.848646173164429</v>
      </c>
      <c r="L144" s="127">
        <v>7.7486613613783257</v>
      </c>
      <c r="M144" s="136">
        <v>19.843487129357882</v>
      </c>
      <c r="N144" s="137">
        <v>22.293213662687457</v>
      </c>
    </row>
    <row r="145" spans="1:14" x14ac:dyDescent="0.25">
      <c r="A145" s="99" t="s">
        <v>420</v>
      </c>
      <c r="B145" s="100" t="s">
        <v>332</v>
      </c>
      <c r="C145" s="100" t="s">
        <v>333</v>
      </c>
      <c r="D145" s="100" t="s">
        <v>96</v>
      </c>
      <c r="E145" s="100" t="s">
        <v>335</v>
      </c>
      <c r="F145" s="100" t="s">
        <v>336</v>
      </c>
      <c r="G145" s="100" t="s">
        <v>340</v>
      </c>
      <c r="H145" s="100" t="s">
        <v>419</v>
      </c>
      <c r="I145" s="128">
        <v>0</v>
      </c>
      <c r="J145" s="100">
        <v>0</v>
      </c>
      <c r="K145" s="116">
        <v>-20.851381794687516</v>
      </c>
      <c r="L145" s="127">
        <v>7.8211249476750613</v>
      </c>
      <c r="M145" s="136">
        <v>15.928797942433603</v>
      </c>
      <c r="N145" s="137">
        <v>18.443871301765224</v>
      </c>
    </row>
    <row r="146" spans="1:14" x14ac:dyDescent="0.25">
      <c r="A146" s="99" t="s">
        <v>421</v>
      </c>
      <c r="B146" s="100" t="s">
        <v>332</v>
      </c>
      <c r="C146" s="100" t="s">
        <v>333</v>
      </c>
      <c r="D146" s="100" t="s">
        <v>96</v>
      </c>
      <c r="E146" s="100" t="s">
        <v>335</v>
      </c>
      <c r="F146" s="100" t="s">
        <v>336</v>
      </c>
      <c r="G146" s="100" t="s">
        <v>342</v>
      </c>
      <c r="H146" s="100" t="s">
        <v>419</v>
      </c>
      <c r="I146" s="128">
        <v>0</v>
      </c>
      <c r="J146" s="100">
        <v>0</v>
      </c>
      <c r="K146" s="116">
        <v>-5.4883172344481466</v>
      </c>
      <c r="L146" s="127">
        <v>10.983113332531543</v>
      </c>
      <c r="M146" s="136">
        <v>1.7565767997361463</v>
      </c>
      <c r="N146" s="137">
        <v>1.6380827383751453</v>
      </c>
    </row>
    <row r="147" spans="1:14" x14ac:dyDescent="0.25">
      <c r="A147" s="99" t="s">
        <v>422</v>
      </c>
      <c r="B147" s="100" t="s">
        <v>332</v>
      </c>
      <c r="C147" s="100" t="s">
        <v>333</v>
      </c>
      <c r="D147" s="100" t="s">
        <v>96</v>
      </c>
      <c r="E147" s="100" t="s">
        <v>335</v>
      </c>
      <c r="F147" s="100" t="s">
        <v>344</v>
      </c>
      <c r="G147" s="100" t="s">
        <v>337</v>
      </c>
      <c r="H147" s="100" t="s">
        <v>419</v>
      </c>
      <c r="I147" s="128">
        <v>1.7368780630155085E-2</v>
      </c>
      <c r="J147" s="100">
        <v>0</v>
      </c>
      <c r="K147" s="116">
        <v>-5.6123058019090184</v>
      </c>
      <c r="L147" s="127">
        <v>8.4833887807419046</v>
      </c>
      <c r="M147" s="136">
        <v>7.6900520790060645</v>
      </c>
      <c r="N147" s="137">
        <v>7.6586305636484164</v>
      </c>
    </row>
    <row r="148" spans="1:14" x14ac:dyDescent="0.25">
      <c r="A148" s="99" t="s">
        <v>423</v>
      </c>
      <c r="B148" s="100" t="s">
        <v>332</v>
      </c>
      <c r="C148" s="100" t="s">
        <v>333</v>
      </c>
      <c r="D148" s="100" t="s">
        <v>96</v>
      </c>
      <c r="E148" s="100" t="s">
        <v>335</v>
      </c>
      <c r="F148" s="100" t="s">
        <v>344</v>
      </c>
      <c r="G148" s="100" t="s">
        <v>340</v>
      </c>
      <c r="H148" s="100" t="s">
        <v>419</v>
      </c>
      <c r="I148" s="128">
        <v>0.1721567766027671</v>
      </c>
      <c r="J148" s="100">
        <v>0</v>
      </c>
      <c r="K148" s="116">
        <v>-5.1996523813765609</v>
      </c>
      <c r="L148" s="127">
        <v>7.4159061658001111</v>
      </c>
      <c r="M148" s="136">
        <v>15.066307604382466</v>
      </c>
      <c r="N148" s="137">
        <v>14.655543499866161</v>
      </c>
    </row>
    <row r="149" spans="1:14" x14ac:dyDescent="0.25">
      <c r="A149" s="99" t="s">
        <v>424</v>
      </c>
      <c r="B149" s="100" t="s">
        <v>332</v>
      </c>
      <c r="C149" s="100" t="s">
        <v>333</v>
      </c>
      <c r="D149" s="100" t="s">
        <v>96</v>
      </c>
      <c r="E149" s="100" t="s">
        <v>335</v>
      </c>
      <c r="F149" s="100" t="s">
        <v>344</v>
      </c>
      <c r="G149" s="100" t="s">
        <v>342</v>
      </c>
      <c r="H149" s="100" t="s">
        <v>419</v>
      </c>
      <c r="I149" s="128">
        <v>0</v>
      </c>
      <c r="J149" s="100">
        <v>0</v>
      </c>
      <c r="K149" s="116">
        <v>-5.4446456981532085</v>
      </c>
      <c r="L149" s="127">
        <v>7.5387920061363687</v>
      </c>
      <c r="M149" s="136">
        <v>11.664161034789657</v>
      </c>
      <c r="N149" s="137">
        <v>9.1867185228301693</v>
      </c>
    </row>
    <row r="150" spans="1:14" x14ac:dyDescent="0.25">
      <c r="A150" s="99" t="s">
        <v>425</v>
      </c>
      <c r="B150" s="100" t="s">
        <v>332</v>
      </c>
      <c r="C150" s="100" t="s">
        <v>333</v>
      </c>
      <c r="D150" s="100" t="s">
        <v>96</v>
      </c>
      <c r="E150" s="100" t="s">
        <v>335</v>
      </c>
      <c r="F150" s="100" t="s">
        <v>348</v>
      </c>
      <c r="G150" s="100" t="s">
        <v>337</v>
      </c>
      <c r="H150" s="100" t="s">
        <v>419</v>
      </c>
      <c r="I150" s="128">
        <v>0.56422423243255804</v>
      </c>
      <c r="J150" s="100">
        <v>0</v>
      </c>
      <c r="K150" s="116">
        <v>-6.9198422337992556</v>
      </c>
      <c r="L150" s="127">
        <v>11.794953128104282</v>
      </c>
      <c r="M150" s="136">
        <v>10.614093633679014</v>
      </c>
      <c r="N150" s="137">
        <v>12.214326152922833</v>
      </c>
    </row>
    <row r="151" spans="1:14" x14ac:dyDescent="0.25">
      <c r="A151" s="99" t="s">
        <v>426</v>
      </c>
      <c r="B151" s="100" t="s">
        <v>332</v>
      </c>
      <c r="C151" s="100" t="s">
        <v>333</v>
      </c>
      <c r="D151" s="100" t="s">
        <v>96</v>
      </c>
      <c r="E151" s="100" t="s">
        <v>335</v>
      </c>
      <c r="F151" s="100" t="s">
        <v>348</v>
      </c>
      <c r="G151" s="100" t="s">
        <v>340</v>
      </c>
      <c r="H151" s="100" t="s">
        <v>419</v>
      </c>
      <c r="I151" s="128">
        <v>0</v>
      </c>
      <c r="J151" s="100">
        <v>0</v>
      </c>
      <c r="K151" s="116">
        <v>-7.91201853747169</v>
      </c>
      <c r="L151" s="127">
        <v>10.077886389104112</v>
      </c>
      <c r="M151" s="136">
        <v>1.2499120862123494</v>
      </c>
      <c r="N151" s="137">
        <v>1.0902612609273137</v>
      </c>
    </row>
    <row r="152" spans="1:14" x14ac:dyDescent="0.25">
      <c r="A152" s="99" t="s">
        <v>427</v>
      </c>
      <c r="B152" s="100" t="s">
        <v>332</v>
      </c>
      <c r="C152" s="100" t="s">
        <v>333</v>
      </c>
      <c r="D152" s="100" t="s">
        <v>96</v>
      </c>
      <c r="E152" s="100" t="s">
        <v>335</v>
      </c>
      <c r="F152" s="100" t="s">
        <v>348</v>
      </c>
      <c r="G152" s="100" t="s">
        <v>342</v>
      </c>
      <c r="H152" s="100" t="s">
        <v>419</v>
      </c>
      <c r="I152" s="128">
        <v>0</v>
      </c>
      <c r="J152" s="100">
        <v>0</v>
      </c>
      <c r="K152" s="116">
        <v>-15.267756077251816</v>
      </c>
      <c r="L152" s="127">
        <v>7.5479322344858275</v>
      </c>
      <c r="M152" s="136">
        <v>21.545892184367478</v>
      </c>
      <c r="N152" s="137">
        <v>24.947875160846557</v>
      </c>
    </row>
    <row r="153" spans="1:14" x14ac:dyDescent="0.25">
      <c r="A153" s="99" t="s">
        <v>428</v>
      </c>
      <c r="B153" s="100" t="s">
        <v>332</v>
      </c>
      <c r="C153" s="100" t="s">
        <v>333</v>
      </c>
      <c r="D153" s="100" t="s">
        <v>96</v>
      </c>
      <c r="E153" s="100" t="s">
        <v>335</v>
      </c>
      <c r="F153" s="100" t="s">
        <v>352</v>
      </c>
      <c r="G153" s="100" t="s">
        <v>337</v>
      </c>
      <c r="H153" s="100" t="s">
        <v>419</v>
      </c>
      <c r="I153" s="128">
        <v>2.0942456321478155E-2</v>
      </c>
      <c r="J153" s="100">
        <v>0</v>
      </c>
      <c r="K153" s="116">
        <v>-17.937475335334941</v>
      </c>
      <c r="L153" s="127">
        <v>6.494819915341985</v>
      </c>
      <c r="M153" s="136">
        <v>23.005417279204025</v>
      </c>
      <c r="N153" s="137">
        <v>24.411750648541112</v>
      </c>
    </row>
    <row r="154" spans="1:14" x14ac:dyDescent="0.25">
      <c r="A154" s="99" t="s">
        <v>429</v>
      </c>
      <c r="B154" s="100" t="s">
        <v>332</v>
      </c>
      <c r="C154" s="100" t="s">
        <v>333</v>
      </c>
      <c r="D154" s="100" t="s">
        <v>96</v>
      </c>
      <c r="E154" s="100" t="s">
        <v>335</v>
      </c>
      <c r="F154" s="100" t="s">
        <v>352</v>
      </c>
      <c r="G154" s="100" t="s">
        <v>340</v>
      </c>
      <c r="H154" s="100" t="s">
        <v>419</v>
      </c>
      <c r="I154" s="128">
        <v>0</v>
      </c>
      <c r="J154" s="100">
        <v>0</v>
      </c>
      <c r="K154" s="116">
        <v>-26.12347634424793</v>
      </c>
      <c r="L154" s="127">
        <v>5.5185475638507882</v>
      </c>
      <c r="M154" s="136">
        <v>28.478058799231359</v>
      </c>
      <c r="N154" s="137">
        <v>30.652458756593361</v>
      </c>
    </row>
    <row r="155" spans="1:14" x14ac:dyDescent="0.25">
      <c r="A155" s="99" t="s">
        <v>430</v>
      </c>
      <c r="B155" s="100" t="s">
        <v>332</v>
      </c>
      <c r="C155" s="100" t="s">
        <v>333</v>
      </c>
      <c r="D155" s="100" t="s">
        <v>96</v>
      </c>
      <c r="E155" s="100" t="s">
        <v>335</v>
      </c>
      <c r="F155" s="100" t="s">
        <v>352</v>
      </c>
      <c r="G155" s="100" t="s">
        <v>342</v>
      </c>
      <c r="H155" s="100" t="s">
        <v>419</v>
      </c>
      <c r="I155" s="128">
        <v>0</v>
      </c>
      <c r="J155" s="100">
        <v>0</v>
      </c>
      <c r="K155" s="116">
        <v>-4.2487039495141312</v>
      </c>
      <c r="L155" s="127">
        <v>4.9675732201664324</v>
      </c>
      <c r="M155" s="136">
        <v>10.902132196869436</v>
      </c>
      <c r="N155" s="137">
        <v>7.2691199187550994</v>
      </c>
    </row>
    <row r="156" spans="1:14" x14ac:dyDescent="0.25">
      <c r="A156" s="99" t="s">
        <v>431</v>
      </c>
      <c r="B156" s="100" t="s">
        <v>356</v>
      </c>
      <c r="C156" s="100" t="s">
        <v>333</v>
      </c>
      <c r="D156" s="100" t="s">
        <v>96</v>
      </c>
      <c r="E156" s="100" t="s">
        <v>335</v>
      </c>
      <c r="F156" s="100" t="s">
        <v>336</v>
      </c>
      <c r="G156" s="100" t="s">
        <v>337</v>
      </c>
      <c r="H156" s="100" t="s">
        <v>419</v>
      </c>
      <c r="I156" s="128">
        <v>5.6393331274210059</v>
      </c>
      <c r="J156" s="100">
        <v>0</v>
      </c>
      <c r="K156" s="116">
        <v>-11.295550986735863</v>
      </c>
      <c r="L156" s="127">
        <v>13.080000000000004</v>
      </c>
      <c r="M156" s="136">
        <v>20.699882393495205</v>
      </c>
      <c r="N156" s="137">
        <v>23.284829231688573</v>
      </c>
    </row>
    <row r="157" spans="1:14" x14ac:dyDescent="0.25">
      <c r="A157" s="99" t="s">
        <v>432</v>
      </c>
      <c r="B157" s="100" t="s">
        <v>356</v>
      </c>
      <c r="C157" s="100" t="s">
        <v>333</v>
      </c>
      <c r="D157" s="100" t="s">
        <v>96</v>
      </c>
      <c r="E157" s="100" t="s">
        <v>335</v>
      </c>
      <c r="F157" s="100" t="s">
        <v>336</v>
      </c>
      <c r="G157" s="100" t="s">
        <v>340</v>
      </c>
      <c r="H157" s="100" t="s">
        <v>419</v>
      </c>
      <c r="I157" s="128">
        <v>0.25414457029374127</v>
      </c>
      <c r="J157" s="100">
        <v>0</v>
      </c>
      <c r="K157" s="116">
        <v>-23.547229968253973</v>
      </c>
      <c r="L157" s="127">
        <v>13.080000000000002</v>
      </c>
      <c r="M157" s="136">
        <v>17.480826126036327</v>
      </c>
      <c r="N157" s="137">
        <v>20.240956566989428</v>
      </c>
    </row>
    <row r="158" spans="1:14" x14ac:dyDescent="0.25">
      <c r="A158" s="99" t="s">
        <v>433</v>
      </c>
      <c r="B158" s="100" t="s">
        <v>356</v>
      </c>
      <c r="C158" s="100" t="s">
        <v>333</v>
      </c>
      <c r="D158" s="100" t="s">
        <v>96</v>
      </c>
      <c r="E158" s="100" t="s">
        <v>335</v>
      </c>
      <c r="F158" s="100" t="s">
        <v>336</v>
      </c>
      <c r="G158" s="100" t="s">
        <v>342</v>
      </c>
      <c r="H158" s="100" t="s">
        <v>419</v>
      </c>
      <c r="I158" s="128">
        <v>0.61414457029374159</v>
      </c>
      <c r="J158" s="100">
        <v>0</v>
      </c>
      <c r="K158" s="116">
        <v>-6.9040814637110604</v>
      </c>
      <c r="L158" s="127">
        <v>13.080000000000002</v>
      </c>
      <c r="M158" s="136">
        <v>3.2955276903236865</v>
      </c>
      <c r="N158" s="137">
        <v>3.4200258748449284</v>
      </c>
    </row>
    <row r="159" spans="1:14" x14ac:dyDescent="0.25">
      <c r="A159" s="99" t="s">
        <v>434</v>
      </c>
      <c r="B159" s="100" t="s">
        <v>356</v>
      </c>
      <c r="C159" s="100" t="s">
        <v>333</v>
      </c>
      <c r="D159" s="100" t="s">
        <v>96</v>
      </c>
      <c r="E159" s="100" t="s">
        <v>335</v>
      </c>
      <c r="F159" s="100" t="s">
        <v>344</v>
      </c>
      <c r="G159" s="100" t="s">
        <v>337</v>
      </c>
      <c r="H159" s="100" t="s">
        <v>419</v>
      </c>
      <c r="I159" s="128">
        <v>2.5066456780551869</v>
      </c>
      <c r="J159" s="100">
        <v>0</v>
      </c>
      <c r="K159" s="116">
        <v>-7.4779884637950609</v>
      </c>
      <c r="L159" s="127">
        <v>13.08</v>
      </c>
      <c r="M159" s="136">
        <v>8.762426558557932</v>
      </c>
      <c r="N159" s="137">
        <v>8.9003273294453145</v>
      </c>
    </row>
    <row r="160" spans="1:14" x14ac:dyDescent="0.25">
      <c r="A160" s="99" t="s">
        <v>435</v>
      </c>
      <c r="B160" s="100" t="s">
        <v>356</v>
      </c>
      <c r="C160" s="100" t="s">
        <v>333</v>
      </c>
      <c r="D160" s="100" t="s">
        <v>96</v>
      </c>
      <c r="E160" s="100" t="s">
        <v>335</v>
      </c>
      <c r="F160" s="100" t="s">
        <v>344</v>
      </c>
      <c r="G160" s="100" t="s">
        <v>340</v>
      </c>
      <c r="H160" s="100" t="s">
        <v>419</v>
      </c>
      <c r="I160" s="128">
        <v>6.9042810500368912</v>
      </c>
      <c r="J160" s="100">
        <v>0</v>
      </c>
      <c r="K160" s="116">
        <v>-8.6790573686978654</v>
      </c>
      <c r="L160" s="127">
        <v>13.08</v>
      </c>
      <c r="M160" s="136">
        <v>17.010721376971503</v>
      </c>
      <c r="N160" s="137">
        <v>16.906969973390311</v>
      </c>
    </row>
    <row r="161" spans="1:14" x14ac:dyDescent="0.25">
      <c r="A161" s="99" t="s">
        <v>436</v>
      </c>
      <c r="B161" s="100" t="s">
        <v>356</v>
      </c>
      <c r="C161" s="100" t="s">
        <v>333</v>
      </c>
      <c r="D161" s="100" t="s">
        <v>96</v>
      </c>
      <c r="E161" s="100" t="s">
        <v>335</v>
      </c>
      <c r="F161" s="100" t="s">
        <v>344</v>
      </c>
      <c r="G161" s="100" t="s">
        <v>342</v>
      </c>
      <c r="H161" s="100" t="s">
        <v>419</v>
      </c>
      <c r="I161" s="128">
        <v>6.2438337216717388</v>
      </c>
      <c r="J161" s="100">
        <v>0</v>
      </c>
      <c r="K161" s="116">
        <v>-9.2921578583695652</v>
      </c>
      <c r="L161" s="127">
        <v>13.080000000000004</v>
      </c>
      <c r="M161" s="136">
        <v>15.717983072262172</v>
      </c>
      <c r="N161" s="137">
        <v>13.880617724114135</v>
      </c>
    </row>
    <row r="162" spans="1:14" x14ac:dyDescent="0.25">
      <c r="A162" s="99" t="s">
        <v>437</v>
      </c>
      <c r="B162" s="100" t="s">
        <v>356</v>
      </c>
      <c r="C162" s="100" t="s">
        <v>333</v>
      </c>
      <c r="D162" s="100" t="s">
        <v>96</v>
      </c>
      <c r="E162" s="100" t="s">
        <v>335</v>
      </c>
      <c r="F162" s="100" t="s">
        <v>348</v>
      </c>
      <c r="G162" s="100" t="s">
        <v>337</v>
      </c>
      <c r="H162" s="100" t="s">
        <v>419</v>
      </c>
      <c r="I162" s="128">
        <v>4.115371440597352</v>
      </c>
      <c r="J162" s="100">
        <v>0</v>
      </c>
      <c r="K162" s="116">
        <v>-8.7401111552056712</v>
      </c>
      <c r="L162" s="127">
        <v>13.080000000000004</v>
      </c>
      <c r="M162" s="136">
        <v>10.616307232139107</v>
      </c>
      <c r="N162" s="137">
        <v>12.216889266929259</v>
      </c>
    </row>
    <row r="163" spans="1:14" x14ac:dyDescent="0.25">
      <c r="A163" s="99" t="s">
        <v>438</v>
      </c>
      <c r="B163" s="100" t="s">
        <v>356</v>
      </c>
      <c r="C163" s="100" t="s">
        <v>333</v>
      </c>
      <c r="D163" s="100" t="s">
        <v>96</v>
      </c>
      <c r="E163" s="100" t="s">
        <v>335</v>
      </c>
      <c r="F163" s="100" t="s">
        <v>348</v>
      </c>
      <c r="G163" s="100" t="s">
        <v>340</v>
      </c>
      <c r="H163" s="100" t="s">
        <v>419</v>
      </c>
      <c r="I163" s="128">
        <v>2.3066893177987113</v>
      </c>
      <c r="J163" s="100">
        <v>0</v>
      </c>
      <c r="K163" s="116">
        <v>-11.376496747692389</v>
      </c>
      <c r="L163" s="127">
        <v>13.080000000000002</v>
      </c>
      <c r="M163" s="136">
        <v>1.7808485190389081</v>
      </c>
      <c r="N163" s="137">
        <v>1.705029762094908</v>
      </c>
    </row>
    <row r="164" spans="1:14" x14ac:dyDescent="0.25">
      <c r="A164" s="99" t="s">
        <v>439</v>
      </c>
      <c r="B164" s="100" t="s">
        <v>356</v>
      </c>
      <c r="C164" s="100" t="s">
        <v>333</v>
      </c>
      <c r="D164" s="100" t="s">
        <v>96</v>
      </c>
      <c r="E164" s="100" t="s">
        <v>335</v>
      </c>
      <c r="F164" s="100" t="s">
        <v>348</v>
      </c>
      <c r="G164" s="100" t="s">
        <v>342</v>
      </c>
      <c r="H164" s="100" t="s">
        <v>419</v>
      </c>
      <c r="I164" s="128">
        <v>4.4337310248296982</v>
      </c>
      <c r="J164" s="100">
        <v>0</v>
      </c>
      <c r="K164" s="116">
        <v>-19.434736565264739</v>
      </c>
      <c r="L164" s="127">
        <v>13.080000000000002</v>
      </c>
      <c r="M164" s="136">
        <v>26.437362560942532</v>
      </c>
      <c r="N164" s="137">
        <v>30.611682965301874</v>
      </c>
    </row>
    <row r="165" spans="1:14" x14ac:dyDescent="0.25">
      <c r="A165" s="99" t="s">
        <v>440</v>
      </c>
      <c r="B165" s="100" t="s">
        <v>356</v>
      </c>
      <c r="C165" s="100" t="s">
        <v>333</v>
      </c>
      <c r="D165" s="100" t="s">
        <v>96</v>
      </c>
      <c r="E165" s="100" t="s">
        <v>335</v>
      </c>
      <c r="F165" s="100" t="s">
        <v>352</v>
      </c>
      <c r="G165" s="100" t="s">
        <v>337</v>
      </c>
      <c r="H165" s="100" t="s">
        <v>419</v>
      </c>
      <c r="I165" s="128">
        <v>2.7753961643444383</v>
      </c>
      <c r="J165" s="100">
        <v>0</v>
      </c>
      <c r="K165" s="116">
        <v>-33.983042666911842</v>
      </c>
      <c r="L165" s="127">
        <v>13.079999999999998</v>
      </c>
      <c r="M165" s="136">
        <v>25.132803781624908</v>
      </c>
      <c r="N165" s="137">
        <v>26.875040282923184</v>
      </c>
    </row>
    <row r="166" spans="1:14" x14ac:dyDescent="0.25">
      <c r="A166" s="99" t="s">
        <v>441</v>
      </c>
      <c r="B166" s="100" t="s">
        <v>356</v>
      </c>
      <c r="C166" s="100" t="s">
        <v>333</v>
      </c>
      <c r="D166" s="100" t="s">
        <v>96</v>
      </c>
      <c r="E166" s="100" t="s">
        <v>335</v>
      </c>
      <c r="F166" s="100" t="s">
        <v>352</v>
      </c>
      <c r="G166" s="100" t="s">
        <v>340</v>
      </c>
      <c r="H166" s="100" t="s">
        <v>419</v>
      </c>
      <c r="I166" s="128">
        <v>6.1661133295088044</v>
      </c>
      <c r="J166" s="100">
        <v>0</v>
      </c>
      <c r="K166" s="116">
        <v>-51.655848971814599</v>
      </c>
      <c r="L166" s="127">
        <v>13.080000000000002</v>
      </c>
      <c r="M166" s="136">
        <v>33.248104275405986</v>
      </c>
      <c r="N166" s="137">
        <v>36.175669307953456</v>
      </c>
    </row>
    <row r="167" spans="1:14" x14ac:dyDescent="0.25">
      <c r="A167" s="99" t="s">
        <v>442</v>
      </c>
      <c r="B167" s="100" t="s">
        <v>356</v>
      </c>
      <c r="C167" s="100" t="s">
        <v>333</v>
      </c>
      <c r="D167" s="100" t="s">
        <v>96</v>
      </c>
      <c r="E167" s="100" t="s">
        <v>335</v>
      </c>
      <c r="F167" s="100" t="s">
        <v>352</v>
      </c>
      <c r="G167" s="100" t="s">
        <v>342</v>
      </c>
      <c r="H167" s="100" t="s">
        <v>419</v>
      </c>
      <c r="I167" s="128">
        <v>7.9335349494586698</v>
      </c>
      <c r="J167" s="100">
        <v>0</v>
      </c>
      <c r="K167" s="116">
        <v>-10.271452805055041</v>
      </c>
      <c r="L167" s="127">
        <v>13.080000000000002</v>
      </c>
      <c r="M167" s="136">
        <v>16.048550917928605</v>
      </c>
      <c r="N167" s="137">
        <v>13.228131069455189</v>
      </c>
    </row>
    <row r="168" spans="1:14" x14ac:dyDescent="0.25">
      <c r="A168" s="99" t="s">
        <v>443</v>
      </c>
      <c r="B168" s="100" t="s">
        <v>332</v>
      </c>
      <c r="C168" s="100" t="s">
        <v>333</v>
      </c>
      <c r="D168" s="100" t="s">
        <v>444</v>
      </c>
      <c r="E168" s="100" t="s">
        <v>335</v>
      </c>
      <c r="F168" s="100" t="s">
        <v>336</v>
      </c>
      <c r="G168" s="100" t="s">
        <v>337</v>
      </c>
      <c r="H168" s="100" t="s">
        <v>445</v>
      </c>
      <c r="I168" s="128">
        <v>3.4686332327965768</v>
      </c>
      <c r="J168" s="100">
        <v>0</v>
      </c>
      <c r="K168" s="116">
        <v>-3.2021843378159072</v>
      </c>
      <c r="L168" s="127">
        <v>3.8980426037000409</v>
      </c>
      <c r="M168" s="136">
        <v>53.771450530668062</v>
      </c>
      <c r="N168" s="137">
        <v>51.887648322040107</v>
      </c>
    </row>
    <row r="169" spans="1:14" x14ac:dyDescent="0.25">
      <c r="A169" s="99" t="s">
        <v>446</v>
      </c>
      <c r="B169" s="100" t="s">
        <v>332</v>
      </c>
      <c r="C169" s="100" t="s">
        <v>333</v>
      </c>
      <c r="D169" s="100" t="s">
        <v>444</v>
      </c>
      <c r="E169" s="100" t="s">
        <v>335</v>
      </c>
      <c r="F169" s="100" t="s">
        <v>336</v>
      </c>
      <c r="G169" s="100" t="s">
        <v>340</v>
      </c>
      <c r="H169" s="100" t="s">
        <v>445</v>
      </c>
      <c r="I169" s="128">
        <v>4.139746296363656</v>
      </c>
      <c r="J169" s="100">
        <v>0</v>
      </c>
      <c r="K169" s="116">
        <v>-13.820943501885695</v>
      </c>
      <c r="L169" s="127">
        <v>3.8980426037000422</v>
      </c>
      <c r="M169" s="136">
        <v>41.394007128592563</v>
      </c>
      <c r="N169" s="137">
        <v>41.394007128592563</v>
      </c>
    </row>
    <row r="170" spans="1:14" x14ac:dyDescent="0.25">
      <c r="A170" s="99" t="s">
        <v>447</v>
      </c>
      <c r="B170" s="100" t="s">
        <v>332</v>
      </c>
      <c r="C170" s="100" t="s">
        <v>333</v>
      </c>
      <c r="D170" s="100" t="s">
        <v>444</v>
      </c>
      <c r="E170" s="100" t="s">
        <v>335</v>
      </c>
      <c r="F170" s="100" t="s">
        <v>336</v>
      </c>
      <c r="G170" s="100" t="s">
        <v>342</v>
      </c>
      <c r="H170" s="100" t="s">
        <v>445</v>
      </c>
      <c r="I170" s="128">
        <v>4.2902403610210254</v>
      </c>
      <c r="J170" s="100">
        <v>0</v>
      </c>
      <c r="K170" s="116">
        <v>-16.585132202262834</v>
      </c>
      <c r="L170" s="127">
        <v>3.8980426037000422</v>
      </c>
      <c r="M170" s="136">
        <v>65.151799996994157</v>
      </c>
      <c r="N170" s="137">
        <v>32.848859265173687</v>
      </c>
    </row>
    <row r="171" spans="1:14" x14ac:dyDescent="0.25">
      <c r="A171" s="99" t="s">
        <v>448</v>
      </c>
      <c r="B171" s="100" t="s">
        <v>332</v>
      </c>
      <c r="C171" s="100" t="s">
        <v>333</v>
      </c>
      <c r="D171" s="100" t="s">
        <v>444</v>
      </c>
      <c r="E171" s="100" t="s">
        <v>335</v>
      </c>
      <c r="F171" s="100" t="s">
        <v>344</v>
      </c>
      <c r="G171" s="100" t="s">
        <v>337</v>
      </c>
      <c r="H171" s="100" t="s">
        <v>445</v>
      </c>
      <c r="I171" s="128">
        <v>3.5054800656318856</v>
      </c>
      <c r="J171" s="100">
        <v>0</v>
      </c>
      <c r="K171" s="116">
        <v>-4.3666177331211999</v>
      </c>
      <c r="L171" s="127">
        <v>3.9798324622731052</v>
      </c>
      <c r="M171" s="136">
        <v>28.177259643255692</v>
      </c>
      <c r="N171" s="137">
        <v>23.162365283471889</v>
      </c>
    </row>
    <row r="172" spans="1:14" x14ac:dyDescent="0.25">
      <c r="A172" s="99" t="s">
        <v>449</v>
      </c>
      <c r="B172" s="100" t="s">
        <v>332</v>
      </c>
      <c r="C172" s="100" t="s">
        <v>333</v>
      </c>
      <c r="D172" s="100" t="s">
        <v>444</v>
      </c>
      <c r="E172" s="100" t="s">
        <v>335</v>
      </c>
      <c r="F172" s="100" t="s">
        <v>344</v>
      </c>
      <c r="G172" s="100" t="s">
        <v>340</v>
      </c>
      <c r="H172" s="100" t="s">
        <v>445</v>
      </c>
      <c r="I172" s="128">
        <v>3.7204586186159632</v>
      </c>
      <c r="J172" s="100">
        <v>0</v>
      </c>
      <c r="K172" s="116">
        <v>-4.5608385401610976</v>
      </c>
      <c r="L172" s="127">
        <v>3.8980426037000395</v>
      </c>
      <c r="M172" s="136">
        <v>53.085460411268897</v>
      </c>
      <c r="N172" s="137">
        <v>41.947918097302477</v>
      </c>
    </row>
    <row r="173" spans="1:14" x14ac:dyDescent="0.25">
      <c r="A173" s="99" t="s">
        <v>450</v>
      </c>
      <c r="B173" s="100" t="s">
        <v>332</v>
      </c>
      <c r="C173" s="100" t="s">
        <v>333</v>
      </c>
      <c r="D173" s="100" t="s">
        <v>444</v>
      </c>
      <c r="E173" s="100" t="s">
        <v>335</v>
      </c>
      <c r="F173" s="100" t="s">
        <v>344</v>
      </c>
      <c r="G173" s="100" t="s">
        <v>342</v>
      </c>
      <c r="H173" s="100" t="s">
        <v>445</v>
      </c>
      <c r="I173" s="128">
        <v>4.036359745245413</v>
      </c>
      <c r="J173" s="100">
        <v>0</v>
      </c>
      <c r="K173" s="116">
        <v>-6.916489392738371</v>
      </c>
      <c r="L173" s="127">
        <v>3.8980426037000413</v>
      </c>
      <c r="M173" s="136">
        <v>82.263447228694133</v>
      </c>
      <c r="N173" s="137">
        <v>50.129455990841258</v>
      </c>
    </row>
    <row r="174" spans="1:14" x14ac:dyDescent="0.25">
      <c r="A174" s="99" t="s">
        <v>451</v>
      </c>
      <c r="B174" s="100" t="s">
        <v>332</v>
      </c>
      <c r="C174" s="100" t="s">
        <v>333</v>
      </c>
      <c r="D174" s="100" t="s">
        <v>444</v>
      </c>
      <c r="E174" s="100" t="s">
        <v>335</v>
      </c>
      <c r="F174" s="100" t="s">
        <v>348</v>
      </c>
      <c r="G174" s="100" t="s">
        <v>337</v>
      </c>
      <c r="H174" s="100" t="s">
        <v>445</v>
      </c>
      <c r="I174" s="128">
        <v>4.4395381959802771</v>
      </c>
      <c r="J174" s="100">
        <v>0</v>
      </c>
      <c r="K174" s="116">
        <v>-4.8125233748977276</v>
      </c>
      <c r="L174" s="127">
        <v>3.9780599824121978</v>
      </c>
      <c r="M174" s="136">
        <v>44.659229386582012</v>
      </c>
      <c r="N174" s="137">
        <v>42.88354829917813</v>
      </c>
    </row>
    <row r="175" spans="1:14" x14ac:dyDescent="0.25">
      <c r="A175" s="99" t="s">
        <v>452</v>
      </c>
      <c r="B175" s="100" t="s">
        <v>332</v>
      </c>
      <c r="C175" s="100" t="s">
        <v>333</v>
      </c>
      <c r="D175" s="100" t="s">
        <v>444</v>
      </c>
      <c r="E175" s="100" t="s">
        <v>335</v>
      </c>
      <c r="F175" s="100" t="s">
        <v>348</v>
      </c>
      <c r="G175" s="100" t="s">
        <v>340</v>
      </c>
      <c r="H175" s="100" t="s">
        <v>445</v>
      </c>
      <c r="I175" s="128">
        <v>4.7780751100412235</v>
      </c>
      <c r="J175" s="100">
        <v>0</v>
      </c>
      <c r="K175" s="116">
        <v>-8.3289370050837483</v>
      </c>
      <c r="L175" s="127">
        <v>3.8980426037000422</v>
      </c>
      <c r="M175" s="136">
        <v>46.025791634805572</v>
      </c>
      <c r="N175" s="137">
        <v>22.887882054243462</v>
      </c>
    </row>
    <row r="176" spans="1:14" x14ac:dyDescent="0.25">
      <c r="A176" s="99" t="s">
        <v>453</v>
      </c>
      <c r="B176" s="100" t="s">
        <v>332</v>
      </c>
      <c r="C176" s="100" t="s">
        <v>333</v>
      </c>
      <c r="D176" s="100" t="s">
        <v>444</v>
      </c>
      <c r="E176" s="100" t="s">
        <v>335</v>
      </c>
      <c r="F176" s="100" t="s">
        <v>348</v>
      </c>
      <c r="G176" s="100" t="s">
        <v>342</v>
      </c>
      <c r="H176" s="100" t="s">
        <v>445</v>
      </c>
      <c r="I176" s="128">
        <v>4.5002557902044806</v>
      </c>
      <c r="J176" s="100">
        <v>0</v>
      </c>
      <c r="K176" s="116">
        <v>-10.001998586890965</v>
      </c>
      <c r="L176" s="127">
        <v>3.8980426037000422</v>
      </c>
      <c r="M176" s="136">
        <v>53.686327592701431</v>
      </c>
      <c r="N176" s="137">
        <v>53.686327592701431</v>
      </c>
    </row>
    <row r="177" spans="1:14" x14ac:dyDescent="0.25">
      <c r="A177" s="99" t="s">
        <v>454</v>
      </c>
      <c r="B177" s="100" t="s">
        <v>332</v>
      </c>
      <c r="C177" s="100" t="s">
        <v>333</v>
      </c>
      <c r="D177" s="100" t="s">
        <v>444</v>
      </c>
      <c r="E177" s="100" t="s">
        <v>335</v>
      </c>
      <c r="F177" s="100" t="s">
        <v>352</v>
      </c>
      <c r="G177" s="100" t="s">
        <v>337</v>
      </c>
      <c r="H177" s="100" t="s">
        <v>445</v>
      </c>
      <c r="I177" s="128">
        <v>4.8785848967015815</v>
      </c>
      <c r="J177" s="100">
        <v>0</v>
      </c>
      <c r="K177" s="116">
        <v>-12.168660311423734</v>
      </c>
      <c r="L177" s="127">
        <v>3.8980426037000417</v>
      </c>
      <c r="M177" s="136">
        <v>57.005989637566792</v>
      </c>
      <c r="N177" s="137">
        <v>51.787162155825342</v>
      </c>
    </row>
    <row r="178" spans="1:14" x14ac:dyDescent="0.25">
      <c r="A178" s="99" t="s">
        <v>455</v>
      </c>
      <c r="B178" s="100" t="s">
        <v>332</v>
      </c>
      <c r="C178" s="100" t="s">
        <v>333</v>
      </c>
      <c r="D178" s="100" t="s">
        <v>444</v>
      </c>
      <c r="E178" s="100" t="s">
        <v>335</v>
      </c>
      <c r="F178" s="100" t="s">
        <v>352</v>
      </c>
      <c r="G178" s="100" t="s">
        <v>340</v>
      </c>
      <c r="H178" s="100" t="s">
        <v>445</v>
      </c>
      <c r="I178" s="128">
        <v>5.8678983963288465</v>
      </c>
      <c r="J178" s="100">
        <v>0</v>
      </c>
      <c r="K178" s="116">
        <v>-17.130695761547795</v>
      </c>
      <c r="L178" s="127">
        <v>3.8980426037000404</v>
      </c>
      <c r="M178" s="136">
        <v>57.349541401787782</v>
      </c>
      <c r="N178" s="137">
        <v>52.921638865075586</v>
      </c>
    </row>
    <row r="179" spans="1:14" x14ac:dyDescent="0.25">
      <c r="A179" s="99" t="s">
        <v>456</v>
      </c>
      <c r="B179" s="100" t="s">
        <v>332</v>
      </c>
      <c r="C179" s="100" t="s">
        <v>333</v>
      </c>
      <c r="D179" s="100" t="s">
        <v>444</v>
      </c>
      <c r="E179" s="100" t="s">
        <v>335</v>
      </c>
      <c r="F179" s="100" t="s">
        <v>352</v>
      </c>
      <c r="G179" s="100" t="s">
        <v>342</v>
      </c>
      <c r="H179" s="100" t="s">
        <v>445</v>
      </c>
      <c r="I179" s="128">
        <v>3.3529517846344143</v>
      </c>
      <c r="J179" s="100">
        <v>0</v>
      </c>
      <c r="K179" s="116">
        <v>-12.002398304269157</v>
      </c>
      <c r="L179" s="127">
        <v>3.8980426037000404</v>
      </c>
      <c r="M179" s="136">
        <v>88.707775524007189</v>
      </c>
      <c r="N179" s="137">
        <v>47.998188228584731</v>
      </c>
    </row>
    <row r="180" spans="1:14" x14ac:dyDescent="0.25">
      <c r="A180" s="99" t="s">
        <v>457</v>
      </c>
      <c r="B180" s="100" t="s">
        <v>356</v>
      </c>
      <c r="C180" s="100" t="s">
        <v>333</v>
      </c>
      <c r="D180" s="100" t="s">
        <v>444</v>
      </c>
      <c r="E180" s="100" t="s">
        <v>335</v>
      </c>
      <c r="F180" s="100" t="s">
        <v>336</v>
      </c>
      <c r="G180" s="100" t="s">
        <v>337</v>
      </c>
      <c r="H180" s="100" t="s">
        <v>445</v>
      </c>
      <c r="I180" s="128">
        <v>9.0023318456431518</v>
      </c>
      <c r="J180" s="100">
        <v>0</v>
      </c>
      <c r="K180" s="116">
        <v>-11.096322359127489</v>
      </c>
      <c r="L180" s="127">
        <v>12</v>
      </c>
      <c r="M180" s="136">
        <v>55.979939044800382</v>
      </c>
      <c r="N180" s="137">
        <v>54.096136836172434</v>
      </c>
    </row>
    <row r="181" spans="1:14" x14ac:dyDescent="0.25">
      <c r="A181" s="99" t="s">
        <v>458</v>
      </c>
      <c r="B181" s="100" t="s">
        <v>356</v>
      </c>
      <c r="C181" s="100" t="s">
        <v>333</v>
      </c>
      <c r="D181" s="100" t="s">
        <v>444</v>
      </c>
      <c r="E181" s="100" t="s">
        <v>335</v>
      </c>
      <c r="F181" s="100" t="s">
        <v>336</v>
      </c>
      <c r="G181" s="100" t="s">
        <v>340</v>
      </c>
      <c r="H181" s="100" t="s">
        <v>445</v>
      </c>
      <c r="I181" s="128">
        <v>7.239721783952513</v>
      </c>
      <c r="J181" s="100">
        <v>0</v>
      </c>
      <c r="K181" s="116">
        <v>-24.261029154922205</v>
      </c>
      <c r="L181" s="127">
        <v>12</v>
      </c>
      <c r="M181" s="136">
        <v>45.427247171438665</v>
      </c>
      <c r="N181" s="137">
        <v>45.427247171438665</v>
      </c>
    </row>
    <row r="182" spans="1:14" x14ac:dyDescent="0.25">
      <c r="A182" s="99" t="s">
        <v>459</v>
      </c>
      <c r="B182" s="100" t="s">
        <v>356</v>
      </c>
      <c r="C182" s="100" t="s">
        <v>333</v>
      </c>
      <c r="D182" s="100" t="s">
        <v>444</v>
      </c>
      <c r="E182" s="100" t="s">
        <v>335</v>
      </c>
      <c r="F182" s="100" t="s">
        <v>336</v>
      </c>
      <c r="G182" s="100" t="s">
        <v>342</v>
      </c>
      <c r="H182" s="100" t="s">
        <v>445</v>
      </c>
      <c r="I182" s="128">
        <v>7.239721783952513</v>
      </c>
      <c r="J182" s="100">
        <v>0</v>
      </c>
      <c r="K182" s="116">
        <v>-25.377798861114755</v>
      </c>
      <c r="L182" s="127">
        <v>12</v>
      </c>
      <c r="M182" s="136">
        <v>70.77940657933452</v>
      </c>
      <c r="N182" s="137">
        <v>38.476465847514056</v>
      </c>
    </row>
    <row r="183" spans="1:14" x14ac:dyDescent="0.25">
      <c r="A183" s="99" t="s">
        <v>460</v>
      </c>
      <c r="B183" s="100" t="s">
        <v>356</v>
      </c>
      <c r="C183" s="100" t="s">
        <v>333</v>
      </c>
      <c r="D183" s="100" t="s">
        <v>444</v>
      </c>
      <c r="E183" s="100" t="s">
        <v>335</v>
      </c>
      <c r="F183" s="100" t="s">
        <v>344</v>
      </c>
      <c r="G183" s="100" t="s">
        <v>337</v>
      </c>
      <c r="H183" s="100" t="s">
        <v>445</v>
      </c>
      <c r="I183" s="128">
        <v>6.4257980460961415</v>
      </c>
      <c r="J183" s="100">
        <v>0</v>
      </c>
      <c r="K183" s="116">
        <v>-9.461512456464801</v>
      </c>
      <c r="L183" s="127">
        <v>12</v>
      </c>
      <c r="M183" s="136">
        <v>31.157533069908258</v>
      </c>
      <c r="N183" s="137">
        <v>26.142638710124452</v>
      </c>
    </row>
    <row r="184" spans="1:14" x14ac:dyDescent="0.25">
      <c r="A184" s="99" t="s">
        <v>461</v>
      </c>
      <c r="B184" s="100" t="s">
        <v>356</v>
      </c>
      <c r="C184" s="100" t="s">
        <v>333</v>
      </c>
      <c r="D184" s="100" t="s">
        <v>444</v>
      </c>
      <c r="E184" s="100" t="s">
        <v>335</v>
      </c>
      <c r="F184" s="100" t="s">
        <v>344</v>
      </c>
      <c r="G184" s="100" t="s">
        <v>340</v>
      </c>
      <c r="H184" s="100" t="s">
        <v>445</v>
      </c>
      <c r="I184" s="128">
        <v>11.092048456076391</v>
      </c>
      <c r="J184" s="100">
        <v>0</v>
      </c>
      <c r="K184" s="116">
        <v>-11.104882345972873</v>
      </c>
      <c r="L184" s="127">
        <v>12</v>
      </c>
      <c r="M184" s="136">
        <v>57.834070858544294</v>
      </c>
      <c r="N184" s="137">
        <v>46.69652854457788</v>
      </c>
    </row>
    <row r="185" spans="1:14" x14ac:dyDescent="0.25">
      <c r="A185" s="99" t="s">
        <v>462</v>
      </c>
      <c r="B185" s="100" t="s">
        <v>356</v>
      </c>
      <c r="C185" s="100" t="s">
        <v>333</v>
      </c>
      <c r="D185" s="100" t="s">
        <v>444</v>
      </c>
      <c r="E185" s="100" t="s">
        <v>335</v>
      </c>
      <c r="F185" s="100" t="s">
        <v>344</v>
      </c>
      <c r="G185" s="100" t="s">
        <v>342</v>
      </c>
      <c r="H185" s="100" t="s">
        <v>445</v>
      </c>
      <c r="I185" s="128">
        <v>11.548342558515809</v>
      </c>
      <c r="J185" s="100">
        <v>0</v>
      </c>
      <c r="K185" s="116">
        <v>-15.136420748975921</v>
      </c>
      <c r="L185" s="127">
        <v>12</v>
      </c>
      <c r="M185" s="136">
        <v>92.233704220447123</v>
      </c>
      <c r="N185" s="137">
        <v>60.099712982594269</v>
      </c>
    </row>
    <row r="186" spans="1:14" x14ac:dyDescent="0.25">
      <c r="A186" s="99" t="s">
        <v>463</v>
      </c>
      <c r="B186" s="100" t="s">
        <v>356</v>
      </c>
      <c r="C186" s="100" t="s">
        <v>333</v>
      </c>
      <c r="D186" s="100" t="s">
        <v>444</v>
      </c>
      <c r="E186" s="100" t="s">
        <v>335</v>
      </c>
      <c r="F186" s="100" t="s">
        <v>348</v>
      </c>
      <c r="G186" s="100" t="s">
        <v>337</v>
      </c>
      <c r="H186" s="100" t="s">
        <v>445</v>
      </c>
      <c r="I186" s="128">
        <v>8.1218676321207077</v>
      </c>
      <c r="J186" s="100">
        <v>0</v>
      </c>
      <c r="K186" s="116">
        <v>-15.498909730743796</v>
      </c>
      <c r="L186" s="127">
        <v>12</v>
      </c>
      <c r="M186" s="136">
        <v>44.656901506544322</v>
      </c>
      <c r="N186" s="137">
        <v>42.88122041914044</v>
      </c>
    </row>
    <row r="187" spans="1:14" x14ac:dyDescent="0.25">
      <c r="A187" s="99" t="s">
        <v>464</v>
      </c>
      <c r="B187" s="100" t="s">
        <v>356</v>
      </c>
      <c r="C187" s="100" t="s">
        <v>333</v>
      </c>
      <c r="D187" s="100" t="s">
        <v>444</v>
      </c>
      <c r="E187" s="100" t="s">
        <v>335</v>
      </c>
      <c r="F187" s="100" t="s">
        <v>348</v>
      </c>
      <c r="G187" s="100" t="s">
        <v>340</v>
      </c>
      <c r="H187" s="100" t="s">
        <v>445</v>
      </c>
      <c r="I187" s="128">
        <v>12.412266531457483</v>
      </c>
      <c r="J187" s="100">
        <v>0</v>
      </c>
      <c r="K187" s="116">
        <v>-17.667029910550983</v>
      </c>
      <c r="L187" s="127">
        <v>12</v>
      </c>
      <c r="M187" s="136">
        <v>47.808434591248492</v>
      </c>
      <c r="N187" s="137">
        <v>24.670525010686376</v>
      </c>
    </row>
    <row r="188" spans="1:14" x14ac:dyDescent="0.25">
      <c r="A188" s="99" t="s">
        <v>465</v>
      </c>
      <c r="B188" s="100" t="s">
        <v>356</v>
      </c>
      <c r="C188" s="100" t="s">
        <v>333</v>
      </c>
      <c r="D188" s="100" t="s">
        <v>444</v>
      </c>
      <c r="E188" s="100" t="s">
        <v>335</v>
      </c>
      <c r="F188" s="100" t="s">
        <v>348</v>
      </c>
      <c r="G188" s="100" t="s">
        <v>342</v>
      </c>
      <c r="H188" s="100" t="s">
        <v>445</v>
      </c>
      <c r="I188" s="128">
        <v>10.089308238488471</v>
      </c>
      <c r="J188" s="100">
        <v>0</v>
      </c>
      <c r="K188" s="116">
        <v>-20.86302360435943</v>
      </c>
      <c r="L188" s="127">
        <v>12</v>
      </c>
      <c r="M188" s="136">
        <v>65.874501505375818</v>
      </c>
      <c r="N188" s="137">
        <v>65.874501505375818</v>
      </c>
    </row>
    <row r="189" spans="1:14" x14ac:dyDescent="0.25">
      <c r="A189" s="99" t="s">
        <v>466</v>
      </c>
      <c r="B189" s="100" t="s">
        <v>356</v>
      </c>
      <c r="C189" s="100" t="s">
        <v>333</v>
      </c>
      <c r="D189" s="100" t="s">
        <v>444</v>
      </c>
      <c r="E189" s="100" t="s">
        <v>335</v>
      </c>
      <c r="F189" s="100" t="s">
        <v>352</v>
      </c>
      <c r="G189" s="100" t="s">
        <v>337</v>
      </c>
      <c r="H189" s="100" t="s">
        <v>445</v>
      </c>
      <c r="I189" s="128">
        <v>9.5276412463718767</v>
      </c>
      <c r="J189" s="100">
        <v>0</v>
      </c>
      <c r="K189" s="116">
        <v>-35.666051470970217</v>
      </c>
      <c r="L189" s="127">
        <v>11.999999999999998</v>
      </c>
      <c r="M189" s="136">
        <v>61.606753348642876</v>
      </c>
      <c r="N189" s="137">
        <v>56.387925866901426</v>
      </c>
    </row>
    <row r="190" spans="1:14" x14ac:dyDescent="0.25">
      <c r="A190" s="99" t="s">
        <v>467</v>
      </c>
      <c r="B190" s="100" t="s">
        <v>356</v>
      </c>
      <c r="C190" s="100" t="s">
        <v>333</v>
      </c>
      <c r="D190" s="100" t="s">
        <v>444</v>
      </c>
      <c r="E190" s="100" t="s">
        <v>335</v>
      </c>
      <c r="F190" s="100" t="s">
        <v>352</v>
      </c>
      <c r="G190" s="100" t="s">
        <v>340</v>
      </c>
      <c r="H190" s="100" t="s">
        <v>445</v>
      </c>
      <c r="I190" s="128">
        <v>14.691690543167578</v>
      </c>
      <c r="J190" s="100">
        <v>0</v>
      </c>
      <c r="K190" s="116">
        <v>-52.248697728422691</v>
      </c>
      <c r="L190" s="127">
        <v>12</v>
      </c>
      <c r="M190" s="136">
        <v>65.931158813716038</v>
      </c>
      <c r="N190" s="137">
        <v>61.503256277003828</v>
      </c>
    </row>
    <row r="191" spans="1:14" x14ac:dyDescent="0.25">
      <c r="A191" s="99" t="s">
        <v>468</v>
      </c>
      <c r="B191" s="100" t="s">
        <v>356</v>
      </c>
      <c r="C191" s="100" t="s">
        <v>333</v>
      </c>
      <c r="D191" s="100" t="s">
        <v>444</v>
      </c>
      <c r="E191" s="100" t="s">
        <v>335</v>
      </c>
      <c r="F191" s="100" t="s">
        <v>352</v>
      </c>
      <c r="G191" s="100" t="s">
        <v>342</v>
      </c>
      <c r="H191" s="100" t="s">
        <v>445</v>
      </c>
      <c r="I191" s="128">
        <v>12.949112163117441</v>
      </c>
      <c r="J191" s="100">
        <v>0</v>
      </c>
      <c r="K191" s="116">
        <v>-20.723760462765814</v>
      </c>
      <c r="L191" s="127">
        <v>12</v>
      </c>
      <c r="M191" s="136">
        <v>96.786179649312515</v>
      </c>
      <c r="N191" s="137">
        <v>56.076592353890042</v>
      </c>
    </row>
    <row r="192" spans="1:14" x14ac:dyDescent="0.25">
      <c r="A192" s="99" t="s">
        <v>469</v>
      </c>
      <c r="B192" s="100" t="s">
        <v>332</v>
      </c>
      <c r="C192" s="100" t="s">
        <v>333</v>
      </c>
      <c r="D192" s="100" t="s">
        <v>470</v>
      </c>
      <c r="E192" s="100" t="s">
        <v>335</v>
      </c>
      <c r="F192" s="100" t="s">
        <v>336</v>
      </c>
      <c r="G192" s="100" t="s">
        <v>337</v>
      </c>
      <c r="H192" s="100" t="s">
        <v>445</v>
      </c>
      <c r="I192" s="128">
        <v>3.4686332327965768</v>
      </c>
      <c r="J192" s="100">
        <v>0</v>
      </c>
      <c r="K192" s="116">
        <v>-5.8174855677301398</v>
      </c>
      <c r="L192" s="127">
        <v>6.0858668385481112</v>
      </c>
      <c r="M192" s="136">
        <v>41.887274773283032</v>
      </c>
      <c r="N192" s="137">
        <v>40.420317411688828</v>
      </c>
    </row>
    <row r="193" spans="1:14" x14ac:dyDescent="0.25">
      <c r="A193" s="99" t="s">
        <v>471</v>
      </c>
      <c r="B193" s="100" t="s">
        <v>332</v>
      </c>
      <c r="C193" s="100" t="s">
        <v>333</v>
      </c>
      <c r="D193" s="100" t="s">
        <v>470</v>
      </c>
      <c r="E193" s="100" t="s">
        <v>335</v>
      </c>
      <c r="F193" s="100" t="s">
        <v>336</v>
      </c>
      <c r="G193" s="100" t="s">
        <v>340</v>
      </c>
      <c r="H193" s="100" t="s">
        <v>445</v>
      </c>
      <c r="I193" s="128">
        <v>4.139746296363656</v>
      </c>
      <c r="J193" s="100">
        <v>0</v>
      </c>
      <c r="K193" s="116">
        <v>-18.652855629317393</v>
      </c>
      <c r="L193" s="127">
        <v>5.4733479296697238</v>
      </c>
      <c r="M193" s="136">
        <v>35.853423719772131</v>
      </c>
      <c r="N193" s="137">
        <v>35.853423719772131</v>
      </c>
    </row>
    <row r="194" spans="1:14" x14ac:dyDescent="0.25">
      <c r="A194" s="99" t="s">
        <v>472</v>
      </c>
      <c r="B194" s="100" t="s">
        <v>332</v>
      </c>
      <c r="C194" s="100" t="s">
        <v>333</v>
      </c>
      <c r="D194" s="100" t="s">
        <v>470</v>
      </c>
      <c r="E194" s="100" t="s">
        <v>335</v>
      </c>
      <c r="F194" s="100" t="s">
        <v>336</v>
      </c>
      <c r="G194" s="100" t="s">
        <v>342</v>
      </c>
      <c r="H194" s="100" t="s">
        <v>445</v>
      </c>
      <c r="I194" s="128">
        <v>4.2902403610210254</v>
      </c>
      <c r="J194" s="100">
        <v>0</v>
      </c>
      <c r="K194" s="116">
        <v>-18.658594299666017</v>
      </c>
      <c r="L194" s="127">
        <v>5.628516992147647</v>
      </c>
      <c r="M194" s="136">
        <v>54.875521064335807</v>
      </c>
      <c r="N194" s="137">
        <v>27.667666413339401</v>
      </c>
    </row>
    <row r="195" spans="1:14" x14ac:dyDescent="0.25">
      <c r="A195" s="99" t="s">
        <v>473</v>
      </c>
      <c r="B195" s="100" t="s">
        <v>332</v>
      </c>
      <c r="C195" s="100" t="s">
        <v>333</v>
      </c>
      <c r="D195" s="100" t="s">
        <v>470</v>
      </c>
      <c r="E195" s="100" t="s">
        <v>335</v>
      </c>
      <c r="F195" s="100" t="s">
        <v>344</v>
      </c>
      <c r="G195" s="100" t="s">
        <v>337</v>
      </c>
      <c r="H195" s="100" t="s">
        <v>445</v>
      </c>
      <c r="I195" s="128">
        <v>3.5054800656318856</v>
      </c>
      <c r="J195" s="100">
        <v>0</v>
      </c>
      <c r="K195" s="116">
        <v>-5.7609116368440674</v>
      </c>
      <c r="L195" s="127">
        <v>5.965088738310298</v>
      </c>
      <c r="M195" s="136">
        <v>23.164812346206833</v>
      </c>
      <c r="N195" s="137">
        <v>19.166426309717323</v>
      </c>
    </row>
    <row r="196" spans="1:14" x14ac:dyDescent="0.25">
      <c r="A196" s="99" t="s">
        <v>474</v>
      </c>
      <c r="B196" s="100" t="s">
        <v>332</v>
      </c>
      <c r="C196" s="100" t="s">
        <v>333</v>
      </c>
      <c r="D196" s="100" t="s">
        <v>470</v>
      </c>
      <c r="E196" s="100" t="s">
        <v>335</v>
      </c>
      <c r="F196" s="100" t="s">
        <v>344</v>
      </c>
      <c r="G196" s="100" t="s">
        <v>340</v>
      </c>
      <c r="H196" s="100" t="s">
        <v>445</v>
      </c>
      <c r="I196" s="128">
        <v>3.7204586186159632</v>
      </c>
      <c r="J196" s="100">
        <v>0</v>
      </c>
      <c r="K196" s="116">
        <v>-6.4098761943749425</v>
      </c>
      <c r="L196" s="127">
        <v>6.0936391287811356</v>
      </c>
      <c r="M196" s="136">
        <v>40.873016631318421</v>
      </c>
      <c r="N196" s="137">
        <v>32.141142968659224</v>
      </c>
    </row>
    <row r="197" spans="1:14" x14ac:dyDescent="0.25">
      <c r="A197" s="99" t="s">
        <v>475</v>
      </c>
      <c r="B197" s="100" t="s">
        <v>332</v>
      </c>
      <c r="C197" s="100" t="s">
        <v>333</v>
      </c>
      <c r="D197" s="100" t="s">
        <v>470</v>
      </c>
      <c r="E197" s="100" t="s">
        <v>335</v>
      </c>
      <c r="F197" s="100" t="s">
        <v>344</v>
      </c>
      <c r="G197" s="100" t="s">
        <v>342</v>
      </c>
      <c r="H197" s="100" t="s">
        <v>445</v>
      </c>
      <c r="I197" s="128">
        <v>4.036359745245413</v>
      </c>
      <c r="J197" s="100">
        <v>0</v>
      </c>
      <c r="K197" s="116">
        <v>-8.9058062233927373</v>
      </c>
      <c r="L197" s="127">
        <v>6.2218825986565554</v>
      </c>
      <c r="M197" s="136">
        <v>62.02717268359919</v>
      </c>
      <c r="N197" s="137">
        <v>37.661605145157978</v>
      </c>
    </row>
    <row r="198" spans="1:14" x14ac:dyDescent="0.25">
      <c r="A198" s="99" t="s">
        <v>476</v>
      </c>
      <c r="B198" s="100" t="s">
        <v>332</v>
      </c>
      <c r="C198" s="100" t="s">
        <v>333</v>
      </c>
      <c r="D198" s="100" t="s">
        <v>470</v>
      </c>
      <c r="E198" s="100" t="s">
        <v>335</v>
      </c>
      <c r="F198" s="100" t="s">
        <v>348</v>
      </c>
      <c r="G198" s="100" t="s">
        <v>337</v>
      </c>
      <c r="H198" s="100" t="s">
        <v>445</v>
      </c>
      <c r="I198" s="128">
        <v>4.4395381959802771</v>
      </c>
      <c r="J198" s="100">
        <v>0</v>
      </c>
      <c r="K198" s="116">
        <v>-7.3274294049398456</v>
      </c>
      <c r="L198" s="127">
        <v>5.6819604171444427</v>
      </c>
      <c r="M198" s="136">
        <v>37.680734561470075</v>
      </c>
      <c r="N198" s="137">
        <v>36.0324719115006</v>
      </c>
    </row>
    <row r="199" spans="1:14" x14ac:dyDescent="0.25">
      <c r="A199" s="99" t="s">
        <v>477</v>
      </c>
      <c r="B199" s="100" t="s">
        <v>332</v>
      </c>
      <c r="C199" s="100" t="s">
        <v>333</v>
      </c>
      <c r="D199" s="100" t="s">
        <v>470</v>
      </c>
      <c r="E199" s="100" t="s">
        <v>335</v>
      </c>
      <c r="F199" s="100" t="s">
        <v>348</v>
      </c>
      <c r="G199" s="100" t="s">
        <v>340</v>
      </c>
      <c r="H199" s="100" t="s">
        <v>445</v>
      </c>
      <c r="I199" s="128">
        <v>4.7780751100412235</v>
      </c>
      <c r="J199" s="100">
        <v>0</v>
      </c>
      <c r="K199" s="116">
        <v>-10.362112538210846</v>
      </c>
      <c r="L199" s="127">
        <v>5.7404335927787002</v>
      </c>
      <c r="M199" s="136">
        <v>38.010430605398312</v>
      </c>
      <c r="N199" s="137">
        <v>18.901972603323316</v>
      </c>
    </row>
    <row r="200" spans="1:14" x14ac:dyDescent="0.25">
      <c r="A200" s="99" t="s">
        <v>478</v>
      </c>
      <c r="B200" s="100" t="s">
        <v>332</v>
      </c>
      <c r="C200" s="100" t="s">
        <v>333</v>
      </c>
      <c r="D200" s="100" t="s">
        <v>470</v>
      </c>
      <c r="E200" s="100" t="s">
        <v>335</v>
      </c>
      <c r="F200" s="100" t="s">
        <v>348</v>
      </c>
      <c r="G200" s="100" t="s">
        <v>342</v>
      </c>
      <c r="H200" s="100" t="s">
        <v>445</v>
      </c>
      <c r="I200" s="128">
        <v>4.5002557902044806</v>
      </c>
      <c r="J200" s="100">
        <v>0</v>
      </c>
      <c r="K200" s="116">
        <v>-13.707484671523112</v>
      </c>
      <c r="L200" s="127">
        <v>5.5306414443618541</v>
      </c>
      <c r="M200" s="136">
        <v>46.018707123340207</v>
      </c>
      <c r="N200" s="137">
        <v>46.018707123340207</v>
      </c>
    </row>
    <row r="201" spans="1:14" x14ac:dyDescent="0.25">
      <c r="A201" s="99" t="s">
        <v>479</v>
      </c>
      <c r="B201" s="100" t="s">
        <v>332</v>
      </c>
      <c r="C201" s="100" t="s">
        <v>333</v>
      </c>
      <c r="D201" s="100" t="s">
        <v>470</v>
      </c>
      <c r="E201" s="100" t="s">
        <v>335</v>
      </c>
      <c r="F201" s="100" t="s">
        <v>352</v>
      </c>
      <c r="G201" s="100" t="s">
        <v>337</v>
      </c>
      <c r="H201" s="100" t="s">
        <v>445</v>
      </c>
      <c r="I201" s="128">
        <v>4.8785848967015815</v>
      </c>
      <c r="J201" s="100">
        <v>0</v>
      </c>
      <c r="K201" s="116">
        <v>-18.410597756400144</v>
      </c>
      <c r="L201" s="127">
        <v>5.7011795907697049</v>
      </c>
      <c r="M201" s="136">
        <v>47.391327418753072</v>
      </c>
      <c r="N201" s="137">
        <v>43.053633653064509</v>
      </c>
    </row>
    <row r="202" spans="1:14" x14ac:dyDescent="0.25">
      <c r="A202" s="99" t="s">
        <v>480</v>
      </c>
      <c r="B202" s="100" t="s">
        <v>332</v>
      </c>
      <c r="C202" s="100" t="s">
        <v>333</v>
      </c>
      <c r="D202" s="100" t="s">
        <v>470</v>
      </c>
      <c r="E202" s="100" t="s">
        <v>335</v>
      </c>
      <c r="F202" s="100" t="s">
        <v>352</v>
      </c>
      <c r="G202" s="100" t="s">
        <v>340</v>
      </c>
      <c r="H202" s="100" t="s">
        <v>445</v>
      </c>
      <c r="I202" s="128">
        <v>5.8678983963288465</v>
      </c>
      <c r="J202" s="100">
        <v>0</v>
      </c>
      <c r="K202" s="116">
        <v>-26.117746648184738</v>
      </c>
      <c r="L202" s="127">
        <v>5.6652125201216599</v>
      </c>
      <c r="M202" s="136">
        <v>47.991018057326002</v>
      </c>
      <c r="N202" s="137">
        <v>44.285678042369746</v>
      </c>
    </row>
    <row r="203" spans="1:14" x14ac:dyDescent="0.25">
      <c r="A203" s="99" t="s">
        <v>481</v>
      </c>
      <c r="B203" s="100" t="s">
        <v>332</v>
      </c>
      <c r="C203" s="100" t="s">
        <v>333</v>
      </c>
      <c r="D203" s="100" t="s">
        <v>470</v>
      </c>
      <c r="E203" s="100" t="s">
        <v>335</v>
      </c>
      <c r="F203" s="100" t="s">
        <v>352</v>
      </c>
      <c r="G203" s="100" t="s">
        <v>342</v>
      </c>
      <c r="H203" s="100" t="s">
        <v>445</v>
      </c>
      <c r="I203" s="128">
        <v>3.3529517846344143</v>
      </c>
      <c r="J203" s="100">
        <v>0</v>
      </c>
      <c r="K203" s="116">
        <v>-14.11784405842103</v>
      </c>
      <c r="L203" s="127">
        <v>5.6741625257197379</v>
      </c>
      <c r="M203" s="136">
        <v>74.115004180559936</v>
      </c>
      <c r="N203" s="137">
        <v>40.102301068953281</v>
      </c>
    </row>
    <row r="204" spans="1:14" x14ac:dyDescent="0.25">
      <c r="A204" s="99" t="s">
        <v>482</v>
      </c>
      <c r="B204" s="100" t="s">
        <v>356</v>
      </c>
      <c r="C204" s="100" t="s">
        <v>333</v>
      </c>
      <c r="D204" s="100" t="s">
        <v>470</v>
      </c>
      <c r="E204" s="100" t="s">
        <v>335</v>
      </c>
      <c r="F204" s="100" t="s">
        <v>336</v>
      </c>
      <c r="G204" s="100" t="s">
        <v>337</v>
      </c>
      <c r="H204" s="100" t="s">
        <v>445</v>
      </c>
      <c r="I204" s="128">
        <v>9.0023318456431518</v>
      </c>
      <c r="J204" s="100">
        <v>0</v>
      </c>
      <c r="K204" s="116">
        <v>-10.90318730800681</v>
      </c>
      <c r="L204" s="127">
        <v>12</v>
      </c>
      <c r="M204" s="136">
        <v>43.607639785711719</v>
      </c>
      <c r="N204" s="137">
        <v>42.140682424117514</v>
      </c>
    </row>
    <row r="205" spans="1:14" x14ac:dyDescent="0.25">
      <c r="A205" s="99" t="s">
        <v>483</v>
      </c>
      <c r="B205" s="100" t="s">
        <v>356</v>
      </c>
      <c r="C205" s="100" t="s">
        <v>333</v>
      </c>
      <c r="D205" s="100" t="s">
        <v>470</v>
      </c>
      <c r="E205" s="100" t="s">
        <v>335</v>
      </c>
      <c r="F205" s="100" t="s">
        <v>336</v>
      </c>
      <c r="G205" s="100" t="s">
        <v>340</v>
      </c>
      <c r="H205" s="100" t="s">
        <v>445</v>
      </c>
      <c r="I205" s="128">
        <v>7.239721783952513</v>
      </c>
      <c r="J205" s="100">
        <v>0</v>
      </c>
      <c r="K205" s="116">
        <v>-23.237323590912368</v>
      </c>
      <c r="L205" s="127">
        <v>12</v>
      </c>
      <c r="M205" s="136">
        <v>39.346815016016755</v>
      </c>
      <c r="N205" s="137">
        <v>39.346815016016755</v>
      </c>
    </row>
    <row r="206" spans="1:14" x14ac:dyDescent="0.25">
      <c r="A206" s="99" t="s">
        <v>484</v>
      </c>
      <c r="B206" s="100" t="s">
        <v>356</v>
      </c>
      <c r="C206" s="100" t="s">
        <v>333</v>
      </c>
      <c r="D206" s="100" t="s">
        <v>470</v>
      </c>
      <c r="E206" s="100" t="s">
        <v>335</v>
      </c>
      <c r="F206" s="100" t="s">
        <v>336</v>
      </c>
      <c r="G206" s="100" t="s">
        <v>342</v>
      </c>
      <c r="H206" s="100" t="s">
        <v>445</v>
      </c>
      <c r="I206" s="128">
        <v>7.239721783952513</v>
      </c>
      <c r="J206" s="100">
        <v>0</v>
      </c>
      <c r="K206" s="116">
        <v>-22.958131164364229</v>
      </c>
      <c r="L206" s="127">
        <v>12</v>
      </c>
      <c r="M206" s="136">
        <v>59.615495148939168</v>
      </c>
      <c r="N206" s="137">
        <v>32.407640497942765</v>
      </c>
    </row>
    <row r="207" spans="1:14" x14ac:dyDescent="0.25">
      <c r="A207" s="99" t="s">
        <v>485</v>
      </c>
      <c r="B207" s="100" t="s">
        <v>356</v>
      </c>
      <c r="C207" s="100" t="s">
        <v>333</v>
      </c>
      <c r="D207" s="100" t="s">
        <v>470</v>
      </c>
      <c r="E207" s="100" t="s">
        <v>335</v>
      </c>
      <c r="F207" s="100" t="s">
        <v>344</v>
      </c>
      <c r="G207" s="100" t="s">
        <v>337</v>
      </c>
      <c r="H207" s="100" t="s">
        <v>445</v>
      </c>
      <c r="I207" s="128">
        <v>6.4257980460961415</v>
      </c>
      <c r="J207" s="100">
        <v>0</v>
      </c>
      <c r="K207" s="116">
        <v>-8.4903278927286614</v>
      </c>
      <c r="L207" s="127">
        <v>12</v>
      </c>
      <c r="M207" s="136">
        <v>25.547707055665938</v>
      </c>
      <c r="N207" s="137">
        <v>21.549321019176432</v>
      </c>
    </row>
    <row r="208" spans="1:14" x14ac:dyDescent="0.25">
      <c r="A208" s="99" t="s">
        <v>486</v>
      </c>
      <c r="B208" s="100" t="s">
        <v>356</v>
      </c>
      <c r="C208" s="100" t="s">
        <v>333</v>
      </c>
      <c r="D208" s="100" t="s">
        <v>470</v>
      </c>
      <c r="E208" s="100" t="s">
        <v>335</v>
      </c>
      <c r="F208" s="100" t="s">
        <v>344</v>
      </c>
      <c r="G208" s="100" t="s">
        <v>340</v>
      </c>
      <c r="H208" s="100" t="s">
        <v>445</v>
      </c>
      <c r="I208" s="128">
        <v>11.092048456076391</v>
      </c>
      <c r="J208" s="100">
        <v>0</v>
      </c>
      <c r="K208" s="116">
        <v>-9.9131023757995571</v>
      </c>
      <c r="L208" s="127">
        <v>12</v>
      </c>
      <c r="M208" s="136">
        <v>44.56923326343577</v>
      </c>
      <c r="N208" s="137">
        <v>35.837359600776573</v>
      </c>
    </row>
    <row r="209" spans="1:14" x14ac:dyDescent="0.25">
      <c r="A209" s="99" t="s">
        <v>487</v>
      </c>
      <c r="B209" s="100" t="s">
        <v>356</v>
      </c>
      <c r="C209" s="100" t="s">
        <v>333</v>
      </c>
      <c r="D209" s="100" t="s">
        <v>470</v>
      </c>
      <c r="E209" s="100" t="s">
        <v>335</v>
      </c>
      <c r="F209" s="100" t="s">
        <v>344</v>
      </c>
      <c r="G209" s="100" t="s">
        <v>342</v>
      </c>
      <c r="H209" s="100" t="s">
        <v>445</v>
      </c>
      <c r="I209" s="128">
        <v>11.548342558515809</v>
      </c>
      <c r="J209" s="100">
        <v>0</v>
      </c>
      <c r="K209" s="116">
        <v>-13.013522168962258</v>
      </c>
      <c r="L209" s="127">
        <v>12</v>
      </c>
      <c r="M209" s="136">
        <v>69.587775558703669</v>
      </c>
      <c r="N209" s="137">
        <v>45.222208020262457</v>
      </c>
    </row>
    <row r="210" spans="1:14" x14ac:dyDescent="0.25">
      <c r="A210" s="99" t="s">
        <v>488</v>
      </c>
      <c r="B210" s="100" t="s">
        <v>356</v>
      </c>
      <c r="C210" s="100" t="s">
        <v>333</v>
      </c>
      <c r="D210" s="100" t="s">
        <v>470</v>
      </c>
      <c r="E210" s="100" t="s">
        <v>335</v>
      </c>
      <c r="F210" s="100" t="s">
        <v>348</v>
      </c>
      <c r="G210" s="100" t="s">
        <v>337</v>
      </c>
      <c r="H210" s="100" t="s">
        <v>445</v>
      </c>
      <c r="I210" s="128">
        <v>8.1218676321207077</v>
      </c>
      <c r="J210" s="100">
        <v>0</v>
      </c>
      <c r="K210" s="116">
        <v>-15.359950909901862</v>
      </c>
      <c r="L210" s="127">
        <v>12</v>
      </c>
      <c r="M210" s="136">
        <v>37.683185488384758</v>
      </c>
      <c r="N210" s="137">
        <v>36.034922838415277</v>
      </c>
    </row>
    <row r="211" spans="1:14" x14ac:dyDescent="0.25">
      <c r="A211" s="99" t="s">
        <v>489</v>
      </c>
      <c r="B211" s="100" t="s">
        <v>356</v>
      </c>
      <c r="C211" s="100" t="s">
        <v>333</v>
      </c>
      <c r="D211" s="100" t="s">
        <v>470</v>
      </c>
      <c r="E211" s="100" t="s">
        <v>335</v>
      </c>
      <c r="F211" s="100" t="s">
        <v>348</v>
      </c>
      <c r="G211" s="100" t="s">
        <v>340</v>
      </c>
      <c r="H211" s="100" t="s">
        <v>445</v>
      </c>
      <c r="I211" s="128">
        <v>12.412266531457483</v>
      </c>
      <c r="J211" s="100">
        <v>0</v>
      </c>
      <c r="K211" s="116">
        <v>-16.736388488723858</v>
      </c>
      <c r="L211" s="127">
        <v>12</v>
      </c>
      <c r="M211" s="136">
        <v>39.482627475529597</v>
      </c>
      <c r="N211" s="137">
        <v>20.3741694734546</v>
      </c>
    </row>
    <row r="212" spans="1:14" x14ac:dyDescent="0.25">
      <c r="A212" s="99" t="s">
        <v>490</v>
      </c>
      <c r="B212" s="100" t="s">
        <v>356</v>
      </c>
      <c r="C212" s="100" t="s">
        <v>333</v>
      </c>
      <c r="D212" s="100" t="s">
        <v>470</v>
      </c>
      <c r="E212" s="100" t="s">
        <v>335</v>
      </c>
      <c r="F212" s="100" t="s">
        <v>348</v>
      </c>
      <c r="G212" s="100" t="s">
        <v>342</v>
      </c>
      <c r="H212" s="100" t="s">
        <v>445</v>
      </c>
      <c r="I212" s="128">
        <v>10.089308238488471</v>
      </c>
      <c r="J212" s="100">
        <v>0</v>
      </c>
      <c r="K212" s="116">
        <v>-18.815612476339755</v>
      </c>
      <c r="L212" s="127">
        <v>12</v>
      </c>
      <c r="M212" s="136">
        <v>56.466134444331892</v>
      </c>
      <c r="N212" s="137">
        <v>56.466134444331892</v>
      </c>
    </row>
    <row r="213" spans="1:14" x14ac:dyDescent="0.25">
      <c r="A213" s="99" t="s">
        <v>491</v>
      </c>
      <c r="B213" s="100" t="s">
        <v>356</v>
      </c>
      <c r="C213" s="100" t="s">
        <v>333</v>
      </c>
      <c r="D213" s="100" t="s">
        <v>470</v>
      </c>
      <c r="E213" s="100" t="s">
        <v>335</v>
      </c>
      <c r="F213" s="100" t="s">
        <v>352</v>
      </c>
      <c r="G213" s="100" t="s">
        <v>337</v>
      </c>
      <c r="H213" s="100" t="s">
        <v>445</v>
      </c>
      <c r="I213" s="128">
        <v>9.5276412463718767</v>
      </c>
      <c r="J213" s="100">
        <v>0</v>
      </c>
      <c r="K213" s="116">
        <v>-34.628113829575462</v>
      </c>
      <c r="L213" s="127">
        <v>11.999999999999998</v>
      </c>
      <c r="M213" s="136">
        <v>51.215243041392661</v>
      </c>
      <c r="N213" s="137">
        <v>46.877549275704105</v>
      </c>
    </row>
    <row r="214" spans="1:14" x14ac:dyDescent="0.25">
      <c r="A214" s="99" t="s">
        <v>492</v>
      </c>
      <c r="B214" s="100" t="s">
        <v>356</v>
      </c>
      <c r="C214" s="100" t="s">
        <v>333</v>
      </c>
      <c r="D214" s="100" t="s">
        <v>470</v>
      </c>
      <c r="E214" s="100" t="s">
        <v>335</v>
      </c>
      <c r="F214" s="100" t="s">
        <v>352</v>
      </c>
      <c r="G214" s="100" t="s">
        <v>340</v>
      </c>
      <c r="H214" s="100" t="s">
        <v>445</v>
      </c>
      <c r="I214" s="128">
        <v>14.691690543167578</v>
      </c>
      <c r="J214" s="100">
        <v>0</v>
      </c>
      <c r="K214" s="116">
        <v>-50.480479026951159</v>
      </c>
      <c r="L214" s="127">
        <v>12</v>
      </c>
      <c r="M214" s="136">
        <v>55.17225344492185</v>
      </c>
      <c r="N214" s="137">
        <v>51.466913429965587</v>
      </c>
    </row>
    <row r="215" spans="1:14" x14ac:dyDescent="0.25">
      <c r="A215" s="99" t="s">
        <v>493</v>
      </c>
      <c r="B215" s="100" t="s">
        <v>356</v>
      </c>
      <c r="C215" s="100" t="s">
        <v>333</v>
      </c>
      <c r="D215" s="100" t="s">
        <v>470</v>
      </c>
      <c r="E215" s="100" t="s">
        <v>335</v>
      </c>
      <c r="F215" s="100" t="s">
        <v>352</v>
      </c>
      <c r="G215" s="100" t="s">
        <v>342</v>
      </c>
      <c r="H215" s="100" t="s">
        <v>445</v>
      </c>
      <c r="I215" s="128">
        <v>12.949112163117441</v>
      </c>
      <c r="J215" s="100">
        <v>0</v>
      </c>
      <c r="K215" s="116">
        <v>-18.955541761294278</v>
      </c>
      <c r="L215" s="127">
        <v>12</v>
      </c>
      <c r="M215" s="136">
        <v>80.864479657568396</v>
      </c>
      <c r="N215" s="137">
        <v>46.851776545961712</v>
      </c>
    </row>
    <row r="216" spans="1:14" x14ac:dyDescent="0.25">
      <c r="A216" s="99" t="s">
        <v>494</v>
      </c>
      <c r="B216" s="100" t="s">
        <v>332</v>
      </c>
      <c r="C216" s="100" t="s">
        <v>333</v>
      </c>
      <c r="D216" s="100" t="s">
        <v>495</v>
      </c>
      <c r="E216" s="100" t="s">
        <v>335</v>
      </c>
      <c r="F216" s="100" t="s">
        <v>336</v>
      </c>
      <c r="G216" s="100" t="s">
        <v>337</v>
      </c>
      <c r="H216" s="100" t="s">
        <v>445</v>
      </c>
      <c r="I216" s="128">
        <v>3.4686332327965768</v>
      </c>
      <c r="J216" s="100">
        <v>0</v>
      </c>
      <c r="K216" s="116">
        <v>-3.9124080987262322</v>
      </c>
      <c r="L216" s="127">
        <v>8.101587422760451</v>
      </c>
      <c r="M216" s="136">
        <v>20.875582429066352</v>
      </c>
      <c r="N216" s="137">
        <v>20.621707797290032</v>
      </c>
    </row>
    <row r="217" spans="1:14" x14ac:dyDescent="0.25">
      <c r="A217" s="99" t="s">
        <v>496</v>
      </c>
      <c r="B217" s="100" t="s">
        <v>332</v>
      </c>
      <c r="C217" s="100" t="s">
        <v>333</v>
      </c>
      <c r="D217" s="100" t="s">
        <v>495</v>
      </c>
      <c r="E217" s="100" t="s">
        <v>335</v>
      </c>
      <c r="F217" s="100" t="s">
        <v>336</v>
      </c>
      <c r="G217" s="100" t="s">
        <v>340</v>
      </c>
      <c r="H217" s="100" t="s">
        <v>445</v>
      </c>
      <c r="I217" s="128">
        <v>4.139746296363656</v>
      </c>
      <c r="J217" s="100">
        <v>0</v>
      </c>
      <c r="K217" s="116">
        <v>-11.100336293973188</v>
      </c>
      <c r="L217" s="127">
        <v>9.3748964252407365</v>
      </c>
      <c r="M217" s="136">
        <v>13.885309382879193</v>
      </c>
      <c r="N217" s="137">
        <v>13.885309382879193</v>
      </c>
    </row>
    <row r="218" spans="1:14" x14ac:dyDescent="0.25">
      <c r="A218" s="99" t="s">
        <v>497</v>
      </c>
      <c r="B218" s="100" t="s">
        <v>332</v>
      </c>
      <c r="C218" s="100" t="s">
        <v>333</v>
      </c>
      <c r="D218" s="100" t="s">
        <v>495</v>
      </c>
      <c r="E218" s="100" t="s">
        <v>335</v>
      </c>
      <c r="F218" s="100" t="s">
        <v>336</v>
      </c>
      <c r="G218" s="100" t="s">
        <v>342</v>
      </c>
      <c r="H218" s="100" t="s">
        <v>445</v>
      </c>
      <c r="I218" s="128">
        <v>4.2902403610210254</v>
      </c>
      <c r="J218" s="100">
        <v>0</v>
      </c>
      <c r="K218" s="116">
        <v>-15.15901315291187</v>
      </c>
      <c r="L218" s="127">
        <v>9.7296722291937812</v>
      </c>
      <c r="M218" s="136">
        <v>21.057789386928533</v>
      </c>
      <c r="N218" s="137">
        <v>16.312372060296752</v>
      </c>
    </row>
    <row r="219" spans="1:14" x14ac:dyDescent="0.25">
      <c r="A219" s="99" t="s">
        <v>498</v>
      </c>
      <c r="B219" s="100" t="s">
        <v>332</v>
      </c>
      <c r="C219" s="100" t="s">
        <v>333</v>
      </c>
      <c r="D219" s="100" t="s">
        <v>495</v>
      </c>
      <c r="E219" s="100" t="s">
        <v>335</v>
      </c>
      <c r="F219" s="100" t="s">
        <v>344</v>
      </c>
      <c r="G219" s="100" t="s">
        <v>337</v>
      </c>
      <c r="H219" s="100" t="s">
        <v>445</v>
      </c>
      <c r="I219" s="128">
        <v>3.5054800656318856</v>
      </c>
      <c r="J219" s="100">
        <v>0</v>
      </c>
      <c r="K219" s="116">
        <v>-4.2060392889703273</v>
      </c>
      <c r="L219" s="127">
        <v>9.3447398604096001</v>
      </c>
      <c r="M219" s="136">
        <v>9.8800889225658342</v>
      </c>
      <c r="N219" s="137">
        <v>9.23846710714278</v>
      </c>
    </row>
    <row r="220" spans="1:14" x14ac:dyDescent="0.25">
      <c r="A220" s="99" t="s">
        <v>499</v>
      </c>
      <c r="B220" s="100" t="s">
        <v>332</v>
      </c>
      <c r="C220" s="100" t="s">
        <v>333</v>
      </c>
      <c r="D220" s="100" t="s">
        <v>495</v>
      </c>
      <c r="E220" s="100" t="s">
        <v>335</v>
      </c>
      <c r="F220" s="100" t="s">
        <v>344</v>
      </c>
      <c r="G220" s="100" t="s">
        <v>340</v>
      </c>
      <c r="H220" s="100" t="s">
        <v>445</v>
      </c>
      <c r="I220" s="128">
        <v>3.7204586186159632</v>
      </c>
      <c r="J220" s="100">
        <v>0</v>
      </c>
      <c r="K220" s="116">
        <v>-4.6669532330361063</v>
      </c>
      <c r="L220" s="127">
        <v>9.3661552222641866</v>
      </c>
      <c r="M220" s="136">
        <v>18.026925565902918</v>
      </c>
      <c r="N220" s="137">
        <v>16.582976238462628</v>
      </c>
    </row>
    <row r="221" spans="1:14" x14ac:dyDescent="0.25">
      <c r="A221" s="99" t="s">
        <v>500</v>
      </c>
      <c r="B221" s="100" t="s">
        <v>332</v>
      </c>
      <c r="C221" s="100" t="s">
        <v>333</v>
      </c>
      <c r="D221" s="100" t="s">
        <v>495</v>
      </c>
      <c r="E221" s="100" t="s">
        <v>335</v>
      </c>
      <c r="F221" s="100" t="s">
        <v>344</v>
      </c>
      <c r="G221" s="100" t="s">
        <v>342</v>
      </c>
      <c r="H221" s="100" t="s">
        <v>445</v>
      </c>
      <c r="I221" s="128">
        <v>4.036359745245413</v>
      </c>
      <c r="J221" s="100">
        <v>0</v>
      </c>
      <c r="K221" s="116">
        <v>-7.105745228152955</v>
      </c>
      <c r="L221" s="127">
        <v>9.7082313220998575</v>
      </c>
      <c r="M221" s="136">
        <v>27.018645579415431</v>
      </c>
      <c r="N221" s="137">
        <v>22.556417859616012</v>
      </c>
    </row>
    <row r="222" spans="1:14" x14ac:dyDescent="0.25">
      <c r="A222" s="99" t="s">
        <v>501</v>
      </c>
      <c r="B222" s="100" t="s">
        <v>332</v>
      </c>
      <c r="C222" s="100" t="s">
        <v>333</v>
      </c>
      <c r="D222" s="100" t="s">
        <v>495</v>
      </c>
      <c r="E222" s="100" t="s">
        <v>335</v>
      </c>
      <c r="F222" s="100" t="s">
        <v>348</v>
      </c>
      <c r="G222" s="100" t="s">
        <v>337</v>
      </c>
      <c r="H222" s="100" t="s">
        <v>445</v>
      </c>
      <c r="I222" s="128">
        <v>4.4395381959802771</v>
      </c>
      <c r="J222" s="100">
        <v>0</v>
      </c>
      <c r="K222" s="116">
        <v>-6.7318493255309146</v>
      </c>
      <c r="L222" s="127">
        <v>10.198644239292749</v>
      </c>
      <c r="M222" s="136">
        <v>13.924409156078138</v>
      </c>
      <c r="N222" s="137">
        <v>13.670415511040082</v>
      </c>
    </row>
    <row r="223" spans="1:14" x14ac:dyDescent="0.25">
      <c r="A223" s="99" t="s">
        <v>502</v>
      </c>
      <c r="B223" s="100" t="s">
        <v>332</v>
      </c>
      <c r="C223" s="100" t="s">
        <v>333</v>
      </c>
      <c r="D223" s="100" t="s">
        <v>495</v>
      </c>
      <c r="E223" s="100" t="s">
        <v>335</v>
      </c>
      <c r="F223" s="100" t="s">
        <v>348</v>
      </c>
      <c r="G223" s="100" t="s">
        <v>340</v>
      </c>
      <c r="H223" s="100" t="s">
        <v>445</v>
      </c>
      <c r="I223" s="128">
        <v>4.7780751100412235</v>
      </c>
      <c r="J223" s="100">
        <v>0</v>
      </c>
      <c r="K223" s="116">
        <v>-10.261730609056116</v>
      </c>
      <c r="L223" s="127">
        <v>10.162103514092532</v>
      </c>
      <c r="M223" s="136">
        <v>14.285260656535275</v>
      </c>
      <c r="N223" s="137">
        <v>11.039578348405003</v>
      </c>
    </row>
    <row r="224" spans="1:14" x14ac:dyDescent="0.25">
      <c r="A224" s="99" t="s">
        <v>503</v>
      </c>
      <c r="B224" s="100" t="s">
        <v>332</v>
      </c>
      <c r="C224" s="100" t="s">
        <v>333</v>
      </c>
      <c r="D224" s="100" t="s">
        <v>495</v>
      </c>
      <c r="E224" s="100" t="s">
        <v>335</v>
      </c>
      <c r="F224" s="100" t="s">
        <v>348</v>
      </c>
      <c r="G224" s="100" t="s">
        <v>342</v>
      </c>
      <c r="H224" s="100" t="s">
        <v>445</v>
      </c>
      <c r="I224" s="128">
        <v>4.5002557902044806</v>
      </c>
      <c r="J224" s="100">
        <v>0</v>
      </c>
      <c r="K224" s="116">
        <v>-8.4828804912138605</v>
      </c>
      <c r="L224" s="127">
        <v>8.7735592182867066</v>
      </c>
      <c r="M224" s="136">
        <v>19.394161977674464</v>
      </c>
      <c r="N224" s="137">
        <v>19.394161977674464</v>
      </c>
    </row>
    <row r="225" spans="1:14" x14ac:dyDescent="0.25">
      <c r="A225" s="99" t="s">
        <v>504</v>
      </c>
      <c r="B225" s="100" t="s">
        <v>332</v>
      </c>
      <c r="C225" s="100" t="s">
        <v>333</v>
      </c>
      <c r="D225" s="100" t="s">
        <v>495</v>
      </c>
      <c r="E225" s="100" t="s">
        <v>335</v>
      </c>
      <c r="F225" s="100" t="s">
        <v>352</v>
      </c>
      <c r="G225" s="100" t="s">
        <v>337</v>
      </c>
      <c r="H225" s="100" t="s">
        <v>445</v>
      </c>
      <c r="I225" s="128">
        <v>4.8785848967015815</v>
      </c>
      <c r="J225" s="100">
        <v>0</v>
      </c>
      <c r="K225" s="116">
        <v>-14.695068982864536</v>
      </c>
      <c r="L225" s="127">
        <v>8.6331435516310435</v>
      </c>
      <c r="M225" s="136">
        <v>20.799440104957441</v>
      </c>
      <c r="N225" s="137">
        <v>20.137216067792245</v>
      </c>
    </row>
    <row r="226" spans="1:14" x14ac:dyDescent="0.25">
      <c r="A226" s="99" t="s">
        <v>505</v>
      </c>
      <c r="B226" s="100" t="s">
        <v>332</v>
      </c>
      <c r="C226" s="100" t="s">
        <v>333</v>
      </c>
      <c r="D226" s="100" t="s">
        <v>495</v>
      </c>
      <c r="E226" s="100" t="s">
        <v>335</v>
      </c>
      <c r="F226" s="100" t="s">
        <v>352</v>
      </c>
      <c r="G226" s="100" t="s">
        <v>340</v>
      </c>
      <c r="H226" s="100" t="s">
        <v>445</v>
      </c>
      <c r="I226" s="128">
        <v>5.8678983963288465</v>
      </c>
      <c r="J226" s="100">
        <v>0</v>
      </c>
      <c r="K226" s="116">
        <v>-20.557533295631792</v>
      </c>
      <c r="L226" s="127">
        <v>8.8567820791380338</v>
      </c>
      <c r="M226" s="136">
        <v>20.466434610033478</v>
      </c>
      <c r="N226" s="137">
        <v>19.920805348475735</v>
      </c>
    </row>
    <row r="227" spans="1:14" x14ac:dyDescent="0.25">
      <c r="A227" s="99" t="s">
        <v>506</v>
      </c>
      <c r="B227" s="100" t="s">
        <v>332</v>
      </c>
      <c r="C227" s="100" t="s">
        <v>333</v>
      </c>
      <c r="D227" s="100" t="s">
        <v>495</v>
      </c>
      <c r="E227" s="100" t="s">
        <v>335</v>
      </c>
      <c r="F227" s="100" t="s">
        <v>352</v>
      </c>
      <c r="G227" s="100" t="s">
        <v>342</v>
      </c>
      <c r="H227" s="100" t="s">
        <v>445</v>
      </c>
      <c r="I227" s="128">
        <v>3.3529517846344143</v>
      </c>
      <c r="J227" s="100">
        <v>0</v>
      </c>
      <c r="K227" s="116">
        <v>-13.286900571786903</v>
      </c>
      <c r="L227" s="127">
        <v>9.0659853258476364</v>
      </c>
      <c r="M227" s="136">
        <v>31.032204109119061</v>
      </c>
      <c r="N227" s="137">
        <v>24.770812020274239</v>
      </c>
    </row>
    <row r="228" spans="1:14" x14ac:dyDescent="0.25">
      <c r="A228" s="99" t="s">
        <v>507</v>
      </c>
      <c r="B228" s="100" t="s">
        <v>356</v>
      </c>
      <c r="C228" s="100" t="s">
        <v>333</v>
      </c>
      <c r="D228" s="100" t="s">
        <v>495</v>
      </c>
      <c r="E228" s="100" t="s">
        <v>335</v>
      </c>
      <c r="F228" s="100" t="s">
        <v>336</v>
      </c>
      <c r="G228" s="100" t="s">
        <v>337</v>
      </c>
      <c r="H228" s="100" t="s">
        <v>445</v>
      </c>
      <c r="I228" s="128">
        <v>9.0023318456431518</v>
      </c>
      <c r="J228" s="100">
        <v>0</v>
      </c>
      <c r="K228" s="116">
        <v>-6.2828742466954406</v>
      </c>
      <c r="L228" s="127">
        <v>12</v>
      </c>
      <c r="M228" s="136">
        <v>21.732984631115983</v>
      </c>
      <c r="N228" s="137">
        <v>21.479109999339659</v>
      </c>
    </row>
    <row r="229" spans="1:14" x14ac:dyDescent="0.25">
      <c r="A229" s="99" t="s">
        <v>508</v>
      </c>
      <c r="B229" s="100" t="s">
        <v>356</v>
      </c>
      <c r="C229" s="100" t="s">
        <v>333</v>
      </c>
      <c r="D229" s="100" t="s">
        <v>495</v>
      </c>
      <c r="E229" s="100" t="s">
        <v>335</v>
      </c>
      <c r="F229" s="100" t="s">
        <v>336</v>
      </c>
      <c r="G229" s="100" t="s">
        <v>340</v>
      </c>
      <c r="H229" s="100" t="s">
        <v>445</v>
      </c>
      <c r="I229" s="128">
        <v>7.239721783952513</v>
      </c>
      <c r="J229" s="100">
        <v>0</v>
      </c>
      <c r="K229" s="116">
        <v>-12.721075524265853</v>
      </c>
      <c r="L229" s="127">
        <v>12</v>
      </c>
      <c r="M229" s="136">
        <v>15.238229520240132</v>
      </c>
      <c r="N229" s="137">
        <v>15.238229520240132</v>
      </c>
    </row>
    <row r="230" spans="1:14" x14ac:dyDescent="0.25">
      <c r="A230" s="99" t="s">
        <v>509</v>
      </c>
      <c r="B230" s="100" t="s">
        <v>356</v>
      </c>
      <c r="C230" s="100" t="s">
        <v>333</v>
      </c>
      <c r="D230" s="100" t="s">
        <v>495</v>
      </c>
      <c r="E230" s="100" t="s">
        <v>335</v>
      </c>
      <c r="F230" s="100" t="s">
        <v>336</v>
      </c>
      <c r="G230" s="100" t="s">
        <v>342</v>
      </c>
      <c r="H230" s="100" t="s">
        <v>445</v>
      </c>
      <c r="I230" s="128">
        <v>7.239721783952513</v>
      </c>
      <c r="J230" s="100">
        <v>0</v>
      </c>
      <c r="K230" s="116">
        <v>-16.722833638122491</v>
      </c>
      <c r="L230" s="127">
        <v>12</v>
      </c>
      <c r="M230" s="136">
        <v>22.876694684539395</v>
      </c>
      <c r="N230" s="137">
        <v>18.131277357907614</v>
      </c>
    </row>
    <row r="231" spans="1:14" x14ac:dyDescent="0.25">
      <c r="A231" s="99" t="s">
        <v>510</v>
      </c>
      <c r="B231" s="100" t="s">
        <v>356</v>
      </c>
      <c r="C231" s="100" t="s">
        <v>333</v>
      </c>
      <c r="D231" s="100" t="s">
        <v>495</v>
      </c>
      <c r="E231" s="100" t="s">
        <v>335</v>
      </c>
      <c r="F231" s="100" t="s">
        <v>344</v>
      </c>
      <c r="G231" s="100" t="s">
        <v>337</v>
      </c>
      <c r="H231" s="100" t="s">
        <v>445</v>
      </c>
      <c r="I231" s="128">
        <v>6.4257980460961415</v>
      </c>
      <c r="J231" s="100">
        <v>0</v>
      </c>
      <c r="K231" s="116">
        <v>-5.412915991418263</v>
      </c>
      <c r="L231" s="127">
        <v>12</v>
      </c>
      <c r="M231" s="136">
        <v>10.894544561759536</v>
      </c>
      <c r="N231" s="137">
        <v>10.252922746336479</v>
      </c>
    </row>
    <row r="232" spans="1:14" x14ac:dyDescent="0.25">
      <c r="A232" s="99" t="s">
        <v>511</v>
      </c>
      <c r="B232" s="100" t="s">
        <v>356</v>
      </c>
      <c r="C232" s="100" t="s">
        <v>333</v>
      </c>
      <c r="D232" s="100" t="s">
        <v>495</v>
      </c>
      <c r="E232" s="100" t="s">
        <v>335</v>
      </c>
      <c r="F232" s="100" t="s">
        <v>344</v>
      </c>
      <c r="G232" s="100" t="s">
        <v>340</v>
      </c>
      <c r="H232" s="100" t="s">
        <v>445</v>
      </c>
      <c r="I232" s="128">
        <v>11.092048456076391</v>
      </c>
      <c r="J232" s="100">
        <v>0</v>
      </c>
      <c r="K232" s="116">
        <v>-6.583641886596836</v>
      </c>
      <c r="L232" s="127">
        <v>12</v>
      </c>
      <c r="M232" s="136">
        <v>19.633524542072493</v>
      </c>
      <c r="N232" s="137">
        <v>18.1895752146322</v>
      </c>
    </row>
    <row r="233" spans="1:14" x14ac:dyDescent="0.25">
      <c r="A233" s="99" t="s">
        <v>512</v>
      </c>
      <c r="B233" s="100" t="s">
        <v>356</v>
      </c>
      <c r="C233" s="100" t="s">
        <v>333</v>
      </c>
      <c r="D233" s="100" t="s">
        <v>495</v>
      </c>
      <c r="E233" s="100" t="s">
        <v>335</v>
      </c>
      <c r="F233" s="100" t="s">
        <v>344</v>
      </c>
      <c r="G233" s="100" t="s">
        <v>342</v>
      </c>
      <c r="H233" s="100" t="s">
        <v>445</v>
      </c>
      <c r="I233" s="128">
        <v>11.548342558515809</v>
      </c>
      <c r="J233" s="100">
        <v>0</v>
      </c>
      <c r="K233" s="116">
        <v>-9.3485930357615583</v>
      </c>
      <c r="L233" s="127">
        <v>12</v>
      </c>
      <c r="M233" s="136">
        <v>30.287655857663594</v>
      </c>
      <c r="N233" s="137">
        <v>25.825428137864172</v>
      </c>
    </row>
    <row r="234" spans="1:14" x14ac:dyDescent="0.25">
      <c r="A234" s="99" t="s">
        <v>513</v>
      </c>
      <c r="B234" s="100" t="s">
        <v>356</v>
      </c>
      <c r="C234" s="100" t="s">
        <v>333</v>
      </c>
      <c r="D234" s="100" t="s">
        <v>495</v>
      </c>
      <c r="E234" s="100" t="s">
        <v>335</v>
      </c>
      <c r="F234" s="100" t="s">
        <v>348</v>
      </c>
      <c r="G234" s="100" t="s">
        <v>337</v>
      </c>
      <c r="H234" s="100" t="s">
        <v>445</v>
      </c>
      <c r="I234" s="128">
        <v>8.1218676321207077</v>
      </c>
      <c r="J234" s="100">
        <v>0</v>
      </c>
      <c r="K234" s="116">
        <v>-8.5181470681249625</v>
      </c>
      <c r="L234" s="127">
        <v>12</v>
      </c>
      <c r="M234" s="136">
        <v>13.926394704008171</v>
      </c>
      <c r="N234" s="137">
        <v>13.672401058970122</v>
      </c>
    </row>
    <row r="235" spans="1:14" x14ac:dyDescent="0.25">
      <c r="A235" s="99" t="s">
        <v>514</v>
      </c>
      <c r="B235" s="100" t="s">
        <v>356</v>
      </c>
      <c r="C235" s="100" t="s">
        <v>333</v>
      </c>
      <c r="D235" s="100" t="s">
        <v>495</v>
      </c>
      <c r="E235" s="100" t="s">
        <v>335</v>
      </c>
      <c r="F235" s="100" t="s">
        <v>348</v>
      </c>
      <c r="G235" s="100" t="s">
        <v>340</v>
      </c>
      <c r="H235" s="100" t="s">
        <v>445</v>
      </c>
      <c r="I235" s="128">
        <v>12.412266531457483</v>
      </c>
      <c r="J235" s="100">
        <v>0</v>
      </c>
      <c r="K235" s="116">
        <v>-12.734630374867223</v>
      </c>
      <c r="L235" s="127">
        <v>12</v>
      </c>
      <c r="M235" s="136">
        <v>14.838548680180395</v>
      </c>
      <c r="N235" s="137">
        <v>11.592866372050119</v>
      </c>
    </row>
    <row r="236" spans="1:14" x14ac:dyDescent="0.25">
      <c r="A236" s="99" t="s">
        <v>515</v>
      </c>
      <c r="B236" s="100" t="s">
        <v>356</v>
      </c>
      <c r="C236" s="100" t="s">
        <v>333</v>
      </c>
      <c r="D236" s="100" t="s">
        <v>495</v>
      </c>
      <c r="E236" s="100" t="s">
        <v>335</v>
      </c>
      <c r="F236" s="100" t="s">
        <v>348</v>
      </c>
      <c r="G236" s="100" t="s">
        <v>342</v>
      </c>
      <c r="H236" s="100" t="s">
        <v>445</v>
      </c>
      <c r="I236" s="128">
        <v>10.089308238488471</v>
      </c>
      <c r="J236" s="100">
        <v>0</v>
      </c>
      <c r="K236" s="116">
        <v>-11.091288675174619</v>
      </c>
      <c r="L236" s="127">
        <v>12</v>
      </c>
      <c r="M236" s="136">
        <v>23.797134385617841</v>
      </c>
      <c r="N236" s="137">
        <v>23.797134385617841</v>
      </c>
    </row>
    <row r="237" spans="1:14" x14ac:dyDescent="0.25">
      <c r="A237" s="99" t="s">
        <v>516</v>
      </c>
      <c r="B237" s="100" t="s">
        <v>356</v>
      </c>
      <c r="C237" s="100" t="s">
        <v>333</v>
      </c>
      <c r="D237" s="100" t="s">
        <v>495</v>
      </c>
      <c r="E237" s="100" t="s">
        <v>335</v>
      </c>
      <c r="F237" s="100" t="s">
        <v>352</v>
      </c>
      <c r="G237" s="100" t="s">
        <v>337</v>
      </c>
      <c r="H237" s="100" t="s">
        <v>445</v>
      </c>
      <c r="I237" s="128">
        <v>9.5276412463718767</v>
      </c>
      <c r="J237" s="100">
        <v>0</v>
      </c>
      <c r="K237" s="116">
        <v>-20.415565866624039</v>
      </c>
      <c r="L237" s="127">
        <v>11.999999999999998</v>
      </c>
      <c r="M237" s="136">
        <v>22.478545067430616</v>
      </c>
      <c r="N237" s="137">
        <v>21.816321030265417</v>
      </c>
    </row>
    <row r="238" spans="1:14" x14ac:dyDescent="0.25">
      <c r="A238" s="99" t="s">
        <v>517</v>
      </c>
      <c r="B238" s="100" t="s">
        <v>356</v>
      </c>
      <c r="C238" s="100" t="s">
        <v>333</v>
      </c>
      <c r="D238" s="100" t="s">
        <v>495</v>
      </c>
      <c r="E238" s="100" t="s">
        <v>335</v>
      </c>
      <c r="F238" s="100" t="s">
        <v>352</v>
      </c>
      <c r="G238" s="100" t="s">
        <v>340</v>
      </c>
      <c r="H238" s="100" t="s">
        <v>445</v>
      </c>
      <c r="I238" s="128">
        <v>14.691690543167578</v>
      </c>
      <c r="J238" s="100">
        <v>0</v>
      </c>
      <c r="K238" s="116">
        <v>-29.168790467109996</v>
      </c>
      <c r="L238" s="127">
        <v>12</v>
      </c>
      <c r="M238" s="136">
        <v>23.528971943663819</v>
      </c>
      <c r="N238" s="137">
        <v>22.983342682106077</v>
      </c>
    </row>
    <row r="239" spans="1:14" ht="15.75" thickBot="1" x14ac:dyDescent="0.3">
      <c r="A239" s="103" t="s">
        <v>518</v>
      </c>
      <c r="B239" s="104" t="s">
        <v>356</v>
      </c>
      <c r="C239" s="104" t="s">
        <v>333</v>
      </c>
      <c r="D239" s="104" t="s">
        <v>495</v>
      </c>
      <c r="E239" s="104" t="s">
        <v>335</v>
      </c>
      <c r="F239" s="104" t="s">
        <v>352</v>
      </c>
      <c r="G239" s="104" t="s">
        <v>342</v>
      </c>
      <c r="H239" s="104" t="s">
        <v>445</v>
      </c>
      <c r="I239" s="131">
        <v>12.949112163117441</v>
      </c>
      <c r="J239" s="104">
        <v>0</v>
      </c>
      <c r="K239" s="122">
        <v>-15.977489211447475</v>
      </c>
      <c r="L239" s="130">
        <v>12</v>
      </c>
      <c r="M239" s="138">
        <v>33.858232427511268</v>
      </c>
      <c r="N239" s="139">
        <v>27.596840338666453</v>
      </c>
    </row>
    <row r="241" spans="1:13" ht="15.75" thickBot="1" x14ac:dyDescent="0.3">
      <c r="A241" s="94" t="s">
        <v>519</v>
      </c>
    </row>
    <row r="242" spans="1:13" x14ac:dyDescent="0.25">
      <c r="A242" s="95" t="s">
        <v>323</v>
      </c>
      <c r="B242" s="96" t="s">
        <v>267</v>
      </c>
      <c r="C242" s="96" t="s">
        <v>268</v>
      </c>
      <c r="D242" s="125" t="s">
        <v>520</v>
      </c>
      <c r="E242" s="96" t="s">
        <v>521</v>
      </c>
      <c r="F242" s="96" t="s">
        <v>522</v>
      </c>
      <c r="G242" s="96" t="s">
        <v>523</v>
      </c>
      <c r="H242" s="96" t="s">
        <v>524</v>
      </c>
      <c r="I242" s="96" t="s">
        <v>275</v>
      </c>
      <c r="J242" s="96" t="s">
        <v>276</v>
      </c>
      <c r="K242" s="97" t="s">
        <v>328</v>
      </c>
      <c r="L242" s="96" t="s">
        <v>277</v>
      </c>
      <c r="M242" s="98" t="s">
        <v>525</v>
      </c>
    </row>
    <row r="243" spans="1:13" x14ac:dyDescent="0.25">
      <c r="A243" s="99" t="s">
        <v>526</v>
      </c>
      <c r="B243" s="100" t="s">
        <v>282</v>
      </c>
      <c r="C243" s="100" t="s">
        <v>307</v>
      </c>
      <c r="D243" s="128" t="s">
        <v>527</v>
      </c>
      <c r="E243" s="100" t="s">
        <v>528</v>
      </c>
      <c r="F243" s="100" t="s">
        <v>529</v>
      </c>
      <c r="G243" s="100" t="s">
        <v>530</v>
      </c>
      <c r="H243" s="100">
        <v>0</v>
      </c>
      <c r="I243" s="128">
        <v>2412.34</v>
      </c>
      <c r="J243" s="128">
        <v>0</v>
      </c>
      <c r="K243" s="116">
        <v>151.68</v>
      </c>
      <c r="L243" s="100">
        <v>45</v>
      </c>
      <c r="M243" s="102">
        <v>470</v>
      </c>
    </row>
    <row r="244" spans="1:13" x14ac:dyDescent="0.25">
      <c r="A244" s="99" t="s">
        <v>531</v>
      </c>
      <c r="B244" s="100" t="s">
        <v>282</v>
      </c>
      <c r="C244" s="100" t="s">
        <v>307</v>
      </c>
      <c r="D244" s="128" t="s">
        <v>532</v>
      </c>
      <c r="E244" s="100" t="s">
        <v>528</v>
      </c>
      <c r="F244" s="100" t="s">
        <v>529</v>
      </c>
      <c r="G244" s="100" t="s">
        <v>530</v>
      </c>
      <c r="H244" s="100">
        <v>0</v>
      </c>
      <c r="I244" s="128">
        <v>2885.14</v>
      </c>
      <c r="J244" s="128">
        <v>0</v>
      </c>
      <c r="K244" s="116">
        <v>436.19</v>
      </c>
      <c r="L244" s="100">
        <v>45</v>
      </c>
      <c r="M244" s="102">
        <v>3095</v>
      </c>
    </row>
    <row r="245" spans="1:13" ht="15.75" thickBot="1" x14ac:dyDescent="0.3">
      <c r="A245" s="103" t="s">
        <v>533</v>
      </c>
      <c r="B245" s="104" t="s">
        <v>282</v>
      </c>
      <c r="C245" s="104" t="s">
        <v>307</v>
      </c>
      <c r="D245" s="131" t="s">
        <v>534</v>
      </c>
      <c r="E245" s="104" t="s">
        <v>528</v>
      </c>
      <c r="F245" s="104" t="s">
        <v>529</v>
      </c>
      <c r="G245" s="104" t="s">
        <v>530</v>
      </c>
      <c r="H245" s="104">
        <v>0</v>
      </c>
      <c r="I245" s="131">
        <v>3258.23</v>
      </c>
      <c r="J245" s="131">
        <v>0</v>
      </c>
      <c r="K245" s="122">
        <v>1319.93</v>
      </c>
      <c r="L245" s="104">
        <v>45</v>
      </c>
      <c r="M245" s="106">
        <v>2006</v>
      </c>
    </row>
    <row r="246" spans="1:13" ht="15.75" thickBot="1" x14ac:dyDescent="0.3"/>
    <row r="247" spans="1:13" x14ac:dyDescent="0.25">
      <c r="A247" s="141" t="s">
        <v>557</v>
      </c>
      <c r="B247" s="96"/>
      <c r="C247" s="96"/>
      <c r="D247" s="98"/>
    </row>
    <row r="248" spans="1:13" x14ac:dyDescent="0.25">
      <c r="A248" s="113" t="s">
        <v>558</v>
      </c>
      <c r="B248" s="100" t="s">
        <v>85</v>
      </c>
      <c r="C248" s="100" t="s">
        <v>559</v>
      </c>
      <c r="D248" s="142" t="s">
        <v>78</v>
      </c>
    </row>
    <row r="249" spans="1:13" x14ac:dyDescent="0.25">
      <c r="A249" s="99" t="s">
        <v>510</v>
      </c>
      <c r="B249" s="115">
        <v>5.41</v>
      </c>
      <c r="C249" s="127">
        <v>12</v>
      </c>
      <c r="D249" s="137">
        <v>10.894544561759536</v>
      </c>
    </row>
    <row r="250" spans="1:13" x14ac:dyDescent="0.25">
      <c r="A250" s="99" t="s">
        <v>511</v>
      </c>
      <c r="B250" s="115">
        <v>6.58</v>
      </c>
      <c r="C250" s="127">
        <v>12</v>
      </c>
      <c r="D250" s="137">
        <v>19.633524542072493</v>
      </c>
    </row>
    <row r="251" spans="1:13" x14ac:dyDescent="0.25">
      <c r="A251" s="99" t="s">
        <v>560</v>
      </c>
      <c r="B251" s="115">
        <v>0</v>
      </c>
      <c r="C251" s="127"/>
      <c r="D251" s="137"/>
    </row>
    <row r="252" spans="1:13" x14ac:dyDescent="0.25">
      <c r="A252" s="113" t="s">
        <v>561</v>
      </c>
      <c r="B252" s="115">
        <v>1500</v>
      </c>
      <c r="C252" s="100"/>
      <c r="D252" s="102"/>
    </row>
    <row r="253" spans="1:13" x14ac:dyDescent="0.25">
      <c r="A253" s="113" t="s">
        <v>562</v>
      </c>
      <c r="B253" s="115">
        <v>500</v>
      </c>
      <c r="C253" s="100"/>
      <c r="D253" s="102"/>
    </row>
    <row r="254" spans="1:13" x14ac:dyDescent="0.25">
      <c r="A254" s="113" t="s">
        <v>563</v>
      </c>
      <c r="B254" s="100" t="s">
        <v>564</v>
      </c>
      <c r="C254" s="100"/>
      <c r="D254" s="102"/>
    </row>
    <row r="255" spans="1:13" x14ac:dyDescent="0.25">
      <c r="A255" s="113" t="s">
        <v>565</v>
      </c>
      <c r="B255" s="115">
        <v>628</v>
      </c>
      <c r="C255" s="100"/>
      <c r="D255" s="102"/>
    </row>
    <row r="256" spans="1:13" ht="15.75" thickBot="1" x14ac:dyDescent="0.3">
      <c r="A256" s="118" t="s">
        <v>566</v>
      </c>
      <c r="B256" s="121">
        <v>398</v>
      </c>
      <c r="C256" s="104"/>
      <c r="D256" s="106"/>
    </row>
    <row r="257" spans="1:2" ht="15.75" thickBot="1" x14ac:dyDescent="0.3"/>
    <row r="258" spans="1:2" ht="45" x14ac:dyDescent="0.25">
      <c r="A258" s="107" t="s">
        <v>827</v>
      </c>
      <c r="B258" s="162" t="s">
        <v>828</v>
      </c>
    </row>
    <row r="259" spans="1:2" x14ac:dyDescent="0.25">
      <c r="A259" s="99" t="s">
        <v>610</v>
      </c>
      <c r="B259" s="163">
        <v>28</v>
      </c>
    </row>
    <row r="260" spans="1:2" x14ac:dyDescent="0.25">
      <c r="A260" s="99" t="s">
        <v>611</v>
      </c>
      <c r="B260" s="163">
        <v>2</v>
      </c>
    </row>
    <row r="261" spans="1:2" x14ac:dyDescent="0.25">
      <c r="A261" s="99" t="s">
        <v>612</v>
      </c>
      <c r="B261" s="163">
        <v>3.5</v>
      </c>
    </row>
    <row r="262" spans="1:2" x14ac:dyDescent="0.25">
      <c r="A262" s="99" t="s">
        <v>613</v>
      </c>
      <c r="B262" s="163">
        <v>2</v>
      </c>
    </row>
    <row r="263" spans="1:2" x14ac:dyDescent="0.25">
      <c r="A263" s="99" t="s">
        <v>614</v>
      </c>
      <c r="B263" s="163">
        <v>6</v>
      </c>
    </row>
    <row r="264" spans="1:2" x14ac:dyDescent="0.25">
      <c r="A264" s="99" t="s">
        <v>615</v>
      </c>
      <c r="B264" s="163">
        <v>9</v>
      </c>
    </row>
    <row r="265" spans="1:2" x14ac:dyDescent="0.25">
      <c r="A265" s="99" t="s">
        <v>616</v>
      </c>
      <c r="B265" s="163">
        <v>7</v>
      </c>
    </row>
    <row r="266" spans="1:2" x14ac:dyDescent="0.25">
      <c r="A266" s="99" t="s">
        <v>617</v>
      </c>
      <c r="B266" s="163">
        <v>10</v>
      </c>
    </row>
    <row r="267" spans="1:2" x14ac:dyDescent="0.25">
      <c r="A267" s="99" t="s">
        <v>618</v>
      </c>
      <c r="B267" s="163">
        <v>21</v>
      </c>
    </row>
    <row r="268" spans="1:2" x14ac:dyDescent="0.25">
      <c r="A268" s="99" t="s">
        <v>619</v>
      </c>
      <c r="B268" s="163">
        <v>26</v>
      </c>
    </row>
    <row r="269" spans="1:2" x14ac:dyDescent="0.25">
      <c r="A269" s="99" t="s">
        <v>620</v>
      </c>
      <c r="B269" s="163">
        <v>31</v>
      </c>
    </row>
    <row r="270" spans="1:2" x14ac:dyDescent="0.25">
      <c r="A270" s="99" t="s">
        <v>621</v>
      </c>
      <c r="B270" s="163">
        <v>8</v>
      </c>
    </row>
    <row r="271" spans="1:2" x14ac:dyDescent="0.25">
      <c r="A271" s="99" t="s">
        <v>633</v>
      </c>
      <c r="B271" s="163">
        <v>2</v>
      </c>
    </row>
    <row r="272" spans="1:2" x14ac:dyDescent="0.25">
      <c r="A272" s="99" t="s">
        <v>622</v>
      </c>
      <c r="B272" s="163">
        <v>1</v>
      </c>
    </row>
    <row r="273" spans="1:2" x14ac:dyDescent="0.25">
      <c r="A273" s="99" t="s">
        <v>623</v>
      </c>
      <c r="B273" s="163">
        <v>1</v>
      </c>
    </row>
    <row r="274" spans="1:2" x14ac:dyDescent="0.25">
      <c r="A274" s="99" t="s">
        <v>624</v>
      </c>
      <c r="B274" s="163">
        <v>2.5</v>
      </c>
    </row>
    <row r="275" spans="1:2" x14ac:dyDescent="0.25">
      <c r="A275" s="99" t="s">
        <v>625</v>
      </c>
      <c r="B275" s="163">
        <v>0.5</v>
      </c>
    </row>
    <row r="276" spans="1:2" x14ac:dyDescent="0.25">
      <c r="A276" s="99" t="s">
        <v>626</v>
      </c>
      <c r="B276" s="163">
        <v>0.5</v>
      </c>
    </row>
    <row r="277" spans="1:2" x14ac:dyDescent="0.25">
      <c r="A277" s="99" t="s">
        <v>627</v>
      </c>
      <c r="B277" s="163">
        <v>3</v>
      </c>
    </row>
    <row r="278" spans="1:2" x14ac:dyDescent="0.25">
      <c r="A278" s="99" t="s">
        <v>628</v>
      </c>
      <c r="B278" s="163">
        <v>1.4</v>
      </c>
    </row>
    <row r="279" spans="1:2" x14ac:dyDescent="0.25">
      <c r="A279" s="99" t="s">
        <v>629</v>
      </c>
      <c r="B279" s="163">
        <v>18</v>
      </c>
    </row>
    <row r="280" spans="1:2" x14ac:dyDescent="0.25">
      <c r="A280" s="99" t="s">
        <v>630</v>
      </c>
      <c r="B280" s="163">
        <v>34</v>
      </c>
    </row>
    <row r="281" spans="1:2" x14ac:dyDescent="0.25">
      <c r="A281" s="99" t="s">
        <v>631</v>
      </c>
      <c r="B281" s="163">
        <v>1</v>
      </c>
    </row>
    <row r="282" spans="1:2" ht="15.75" thickBot="1" x14ac:dyDescent="0.3">
      <c r="A282" s="103" t="s">
        <v>632</v>
      </c>
      <c r="B282" s="164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B17" sqref="B17"/>
    </sheetView>
  </sheetViews>
  <sheetFormatPr defaultRowHeight="15" x14ac:dyDescent="0.25"/>
  <cols>
    <col min="1" max="1" width="57.140625" style="56" bestFit="1" customWidth="1"/>
    <col min="2" max="2" width="13.140625" style="56" bestFit="1" customWidth="1"/>
    <col min="3" max="3" width="17.7109375" style="56" bestFit="1" customWidth="1"/>
    <col min="4" max="4" width="19.42578125" style="56" customWidth="1"/>
    <col min="5" max="5" width="17.28515625" style="56" customWidth="1"/>
    <col min="6" max="6" width="10.28515625" style="56" bestFit="1" customWidth="1"/>
    <col min="7" max="8" width="9.140625" style="56"/>
    <col min="9" max="9" width="10.5703125" style="56" bestFit="1" customWidth="1"/>
    <col min="10" max="11" width="9.140625" style="56"/>
    <col min="12" max="12" width="10.42578125" style="56" customWidth="1"/>
    <col min="13" max="13" width="11.28515625" style="56" customWidth="1"/>
    <col min="14" max="14" width="11.140625" style="56" customWidth="1"/>
    <col min="15" max="15" width="10.42578125" style="56" customWidth="1"/>
    <col min="16" max="19" width="9.140625" style="56"/>
    <col min="20" max="20" width="10.140625" style="56" customWidth="1"/>
    <col min="21" max="22" width="11.85546875" style="56" customWidth="1"/>
    <col min="23" max="23" width="13" style="56" customWidth="1"/>
    <col min="24" max="24" width="12.42578125" style="56" customWidth="1"/>
    <col min="25" max="25" width="13" style="56" customWidth="1"/>
    <col min="26" max="26" width="11.28515625" style="56" customWidth="1"/>
    <col min="27" max="27" width="12.5703125" style="56" bestFit="1" customWidth="1"/>
    <col min="28" max="28" width="13.42578125" style="56" bestFit="1" customWidth="1"/>
    <col min="29" max="29" width="11" style="56" customWidth="1"/>
    <col min="30" max="30" width="13.42578125" style="56" bestFit="1" customWidth="1"/>
    <col min="31" max="33" width="9.140625" style="56"/>
    <col min="34" max="36" width="11.5703125" style="56" bestFit="1" customWidth="1"/>
    <col min="37" max="37" width="15" style="56" customWidth="1"/>
    <col min="38" max="38" width="12.42578125" style="56" customWidth="1"/>
    <col min="39" max="54" width="9.140625" style="56"/>
    <col min="55" max="55" width="24.28515625" style="56" bestFit="1" customWidth="1"/>
    <col min="56" max="16384" width="9.140625" style="56"/>
  </cols>
  <sheetData>
    <row r="1" spans="1:55" ht="30" x14ac:dyDescent="0.25">
      <c r="A1" s="75" t="s">
        <v>547</v>
      </c>
      <c r="E1" s="64" t="s">
        <v>153</v>
      </c>
      <c r="F1" s="65" t="s">
        <v>154</v>
      </c>
      <c r="T1" s="59" t="s">
        <v>61</v>
      </c>
      <c r="BC1" s="56" t="s">
        <v>9</v>
      </c>
    </row>
    <row r="2" spans="1:55" x14ac:dyDescent="0.25">
      <c r="BC2" s="56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62" t="s">
        <v>535</v>
      </c>
      <c r="B4" s="62">
        <v>100</v>
      </c>
      <c r="C4" s="62" t="s">
        <v>13</v>
      </c>
      <c r="D4" s="62" t="s">
        <v>39</v>
      </c>
      <c r="E4" s="63">
        <v>854.23</v>
      </c>
      <c r="F4" s="62">
        <v>1306</v>
      </c>
      <c r="G4" s="62">
        <v>0</v>
      </c>
      <c r="H4" s="62">
        <v>13</v>
      </c>
      <c r="I4" s="63">
        <v>200</v>
      </c>
      <c r="J4" s="63">
        <v>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987.29269406585126</v>
      </c>
      <c r="M4" s="66">
        <f>IF(D4="Annual",VLOOKUP(H4,'NG AC'!$E$4:$I$43,4)*'Res Pres wo Conv'!G4,IF(D4="Winter",VLOOKUP('Res Pres wo Conv'!H4,'NG AC'!$E$3:$I$43,5)*'Res Pres wo Conv'!G4,IF(D4="NA",0,0)))</f>
        <v>0</v>
      </c>
      <c r="N4" s="67">
        <f t="shared" ref="N4:N35" si="0">(L4/(L4+M4))*E4</f>
        <v>854.23</v>
      </c>
      <c r="O4" s="67">
        <f t="shared" ref="O4:O35" si="1">E4-N4</f>
        <v>0</v>
      </c>
      <c r="P4" s="67">
        <f t="shared" ref="P4:P35" si="2">(L4/(L4+M4))*I4</f>
        <v>200</v>
      </c>
      <c r="Q4" s="67">
        <f t="shared" ref="Q4:Q35" si="3">I4-P4</f>
        <v>0</v>
      </c>
      <c r="R4" s="68">
        <f>(L4+M4+(PV('NG AC'!$B$1,'Res Pres wo Conv'!H4,'Res Pres wo Conv'!K4)*-1)+'Res Pres wo Conv'!J4)/'Res Pres wo Conv'!E4</f>
        <v>1.1557691652902042</v>
      </c>
      <c r="S4" s="68">
        <f t="shared" ref="S4:S35" si="4">((L4+M4)/1.1)/I4</f>
        <v>4.4876940639356873</v>
      </c>
      <c r="T4" s="69">
        <f t="shared" ref="T4:T35" si="5">F4*B4</f>
        <v>130600</v>
      </c>
      <c r="U4" s="68">
        <f t="shared" ref="U4:U35" si="6">G4*B4</f>
        <v>0</v>
      </c>
      <c r="V4" s="68">
        <f t="shared" ref="V4:V35" si="7">L4*B4</f>
        <v>98729.269406585125</v>
      </c>
      <c r="W4" s="68">
        <f t="shared" ref="W4:W35" si="8">M4*B4</f>
        <v>0</v>
      </c>
      <c r="X4" s="67">
        <f t="shared" ref="X4:X35" si="9">B4*N4</f>
        <v>85423</v>
      </c>
      <c r="Y4" s="67">
        <f t="shared" ref="Y4:Y35" si="10">O4*B4</f>
        <v>0</v>
      </c>
      <c r="Z4" s="67">
        <f t="shared" ref="Z4:Z35" si="11">B4*P4</f>
        <v>20000</v>
      </c>
      <c r="AA4" s="67">
        <f t="shared" ref="AA4:AA35" si="12"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 t="shared" ref="AE4:AE35" si="13">J4*B4</f>
        <v>0</v>
      </c>
      <c r="AF4" s="67">
        <f>AE4*(L4/(L4+M4))</f>
        <v>0</v>
      </c>
      <c r="AG4" s="67">
        <f>AE4-AF4</f>
        <v>0</v>
      </c>
      <c r="AH4" s="66">
        <f>-PV('NG AC'!$B$1,'Res Pres wo Conv'!H4,'Res Pres wo Conv'!K4)*'Res Pres wo Conv'!B4</f>
        <v>0</v>
      </c>
      <c r="AI4" s="67">
        <f>AH4*(L4/(L4+M4))</f>
        <v>0</v>
      </c>
      <c r="AJ4" s="67">
        <f>AH4-AI4</f>
        <v>0</v>
      </c>
      <c r="AK4" s="66">
        <f>B4*F4*H4*'Electric AC'!$BE$1</f>
        <v>130029.09990909089</v>
      </c>
      <c r="AL4" s="67">
        <f>B4*G4*H4*'Electric AC'!$BE$33</f>
        <v>0</v>
      </c>
      <c r="AM4" s="67">
        <f>P4/F4</f>
        <v>0.15313935681470137</v>
      </c>
      <c r="AN4" s="67" t="e">
        <f>Q4/G4</f>
        <v>#DIV/0!</v>
      </c>
      <c r="AO4" s="36"/>
      <c r="AP4" s="36"/>
      <c r="AQ4" s="36"/>
      <c r="BC4" s="52" t="s">
        <v>12</v>
      </c>
    </row>
    <row r="5" spans="1:55" x14ac:dyDescent="0.25">
      <c r="A5" s="62" t="s">
        <v>536</v>
      </c>
      <c r="B5" s="62">
        <v>100</v>
      </c>
      <c r="C5" s="62" t="s">
        <v>13</v>
      </c>
      <c r="D5" s="62" t="s">
        <v>39</v>
      </c>
      <c r="E5" s="63">
        <v>870.41</v>
      </c>
      <c r="F5" s="62">
        <v>1662</v>
      </c>
      <c r="G5" s="62">
        <v>0</v>
      </c>
      <c r="H5" s="62">
        <v>13</v>
      </c>
      <c r="I5" s="63">
        <v>200</v>
      </c>
      <c r="J5" s="63">
        <v>0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1256.416889385486</v>
      </c>
      <c r="M5" s="66">
        <f>IF(D5="Annual",VLOOKUP(H5,'NG AC'!$E$4:$I$43,4)*'Res Pres wo Conv'!G5,IF(D5="Winter",VLOOKUP('Res Pres wo Conv'!H5,'NG AC'!$E$3:$I$43,5)*'Res Pres wo Conv'!G5,IF(D5="NA",0,0)))</f>
        <v>0</v>
      </c>
      <c r="N5" s="67">
        <f t="shared" si="0"/>
        <v>870.41</v>
      </c>
      <c r="O5" s="67">
        <f t="shared" si="1"/>
        <v>0</v>
      </c>
      <c r="P5" s="67">
        <f t="shared" si="2"/>
        <v>200</v>
      </c>
      <c r="Q5" s="67">
        <f t="shared" si="3"/>
        <v>0</v>
      </c>
      <c r="R5" s="68">
        <f>(L5+M5+(PV('NG AC'!$B$1,'Res Pres wo Conv'!H5,'Res Pres wo Conv'!K5)*-1)+'Res Pres wo Conv'!J5)/'Res Pres wo Conv'!E5</f>
        <v>1.4434770848054206</v>
      </c>
      <c r="S5" s="68">
        <f t="shared" si="4"/>
        <v>5.7109858608431185</v>
      </c>
      <c r="T5" s="69">
        <f t="shared" si="5"/>
        <v>166200</v>
      </c>
      <c r="U5" s="68">
        <f t="shared" si="6"/>
        <v>0</v>
      </c>
      <c r="V5" s="68">
        <f t="shared" si="7"/>
        <v>125641.6889385486</v>
      </c>
      <c r="W5" s="68">
        <f t="shared" si="8"/>
        <v>0</v>
      </c>
      <c r="X5" s="67">
        <f t="shared" si="9"/>
        <v>87041</v>
      </c>
      <c r="Y5" s="67">
        <f t="shared" si="10"/>
        <v>0</v>
      </c>
      <c r="Z5" s="67">
        <f t="shared" si="11"/>
        <v>20000</v>
      </c>
      <c r="AA5" s="67">
        <f t="shared" si="12"/>
        <v>0</v>
      </c>
      <c r="AB5" s="63">
        <v>0</v>
      </c>
      <c r="AC5" s="67">
        <f t="shared" ref="AC5:AC68" si="14">AB5*(L5/(L5+M5))</f>
        <v>0</v>
      </c>
      <c r="AD5" s="67">
        <f t="shared" ref="AD5:AD68" si="15">AB5-AC5</f>
        <v>0</v>
      </c>
      <c r="AE5" s="67">
        <f t="shared" si="13"/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AC'!$B$1,'Res Pres wo Conv'!H5,'Res Pres wo Conv'!K5)*'Res Pres wo Conv'!B5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165473.47936363635</v>
      </c>
      <c r="AL5" s="67">
        <f>B5*G5*H5*'Electric AC'!$BE$33</f>
        <v>0</v>
      </c>
      <c r="AM5" s="67">
        <f t="shared" ref="AM5:AN68" si="20">P5/F5</f>
        <v>0.12033694344163658</v>
      </c>
      <c r="AN5" s="67" t="e">
        <f t="shared" si="20"/>
        <v>#DIV/0!</v>
      </c>
      <c r="AO5" s="36"/>
      <c r="AP5" s="36"/>
      <c r="AQ5" s="36"/>
      <c r="BC5" s="52" t="s">
        <v>13</v>
      </c>
    </row>
    <row r="6" spans="1:55" x14ac:dyDescent="0.25">
      <c r="A6" s="62" t="s">
        <v>537</v>
      </c>
      <c r="B6" s="62">
        <v>100</v>
      </c>
      <c r="C6" s="62" t="s">
        <v>13</v>
      </c>
      <c r="D6" s="62" t="s">
        <v>39</v>
      </c>
      <c r="E6" s="63">
        <v>870.41</v>
      </c>
      <c r="F6" s="62">
        <v>1756</v>
      </c>
      <c r="G6" s="62">
        <v>0</v>
      </c>
      <c r="H6" s="62">
        <v>13</v>
      </c>
      <c r="I6" s="63">
        <v>200</v>
      </c>
      <c r="J6" s="63">
        <v>0</v>
      </c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1327.4777724193223</v>
      </c>
      <c r="M6" s="66">
        <f>IF(D6="Annual",VLOOKUP(H6,'NG AC'!$E$4:$I$43,4)*'Res Pres wo Conv'!G6,IF(D6="Winter",VLOOKUP('Res Pres wo Conv'!H6,'NG AC'!$E$3:$I$43,5)*'Res Pres wo Conv'!G6,IF(D6="NA",0,0)))</f>
        <v>0</v>
      </c>
      <c r="N6" s="67">
        <f t="shared" si="0"/>
        <v>870.41</v>
      </c>
      <c r="O6" s="67">
        <f t="shared" si="1"/>
        <v>0</v>
      </c>
      <c r="P6" s="67">
        <f t="shared" si="2"/>
        <v>200</v>
      </c>
      <c r="Q6" s="67">
        <f t="shared" si="3"/>
        <v>0</v>
      </c>
      <c r="R6" s="68">
        <f>(L6+M6+(PV('NG AC'!$B$1,'Res Pres wo Conv'!H6,'Res Pres wo Conv'!K6)*-1)+'Res Pres wo Conv'!J6)/'Res Pres wo Conv'!E6</f>
        <v>1.5251177863527789</v>
      </c>
      <c r="S6" s="68">
        <f t="shared" si="4"/>
        <v>6.0339898746332823</v>
      </c>
      <c r="T6" s="69">
        <f t="shared" si="5"/>
        <v>175600</v>
      </c>
      <c r="U6" s="68">
        <f t="shared" si="6"/>
        <v>0</v>
      </c>
      <c r="V6" s="68">
        <f t="shared" si="7"/>
        <v>132747.77724193223</v>
      </c>
      <c r="W6" s="68">
        <f t="shared" si="8"/>
        <v>0</v>
      </c>
      <c r="X6" s="67">
        <f t="shared" si="9"/>
        <v>87041</v>
      </c>
      <c r="Y6" s="67">
        <f t="shared" si="10"/>
        <v>0</v>
      </c>
      <c r="Z6" s="67">
        <f t="shared" si="11"/>
        <v>20000</v>
      </c>
      <c r="AA6" s="67">
        <f t="shared" si="12"/>
        <v>0</v>
      </c>
      <c r="AB6" s="63">
        <v>0</v>
      </c>
      <c r="AC6" s="67">
        <f t="shared" si="14"/>
        <v>0</v>
      </c>
      <c r="AD6" s="67">
        <f t="shared" si="15"/>
        <v>0</v>
      </c>
      <c r="AE6" s="67">
        <f t="shared" si="13"/>
        <v>0</v>
      </c>
      <c r="AF6" s="67">
        <f t="shared" si="16"/>
        <v>0</v>
      </c>
      <c r="AG6" s="67">
        <f t="shared" si="17"/>
        <v>0</v>
      </c>
      <c r="AH6" s="66">
        <f>-PV('NG AC'!$B$1,'Res Pres wo Conv'!H6,'Res Pres wo Conv'!K6)*'Res Pres wo Conv'!B6</f>
        <v>0</v>
      </c>
      <c r="AI6" s="67">
        <f t="shared" si="18"/>
        <v>0</v>
      </c>
      <c r="AJ6" s="67">
        <f t="shared" si="19"/>
        <v>0</v>
      </c>
      <c r="AK6" s="66">
        <f>B6*F6*H6*'Electric AC'!$BE$1</f>
        <v>174832.38854545454</v>
      </c>
      <c r="AL6" s="67">
        <f>B6*G6*H6*'Electric AC'!$BE$33</f>
        <v>0</v>
      </c>
      <c r="AM6" s="67">
        <f t="shared" si="20"/>
        <v>0.11389521640091116</v>
      </c>
      <c r="AN6" s="67" t="e">
        <f t="shared" si="20"/>
        <v>#DIV/0!</v>
      </c>
      <c r="AO6" s="36"/>
      <c r="AP6" s="36"/>
      <c r="AQ6" s="36"/>
      <c r="BC6" s="52" t="s">
        <v>14</v>
      </c>
    </row>
    <row r="7" spans="1:55" x14ac:dyDescent="0.25">
      <c r="A7" s="62" t="s">
        <v>548</v>
      </c>
      <c r="B7" s="62">
        <v>0</v>
      </c>
      <c r="C7" s="62" t="s">
        <v>9</v>
      </c>
      <c r="D7" s="62" t="s">
        <v>39</v>
      </c>
      <c r="E7" s="63">
        <v>1.54</v>
      </c>
      <c r="F7" s="62">
        <v>1.9</v>
      </c>
      <c r="G7" s="62">
        <v>0</v>
      </c>
      <c r="H7" s="62">
        <v>40</v>
      </c>
      <c r="I7" s="63">
        <v>0.2</v>
      </c>
      <c r="J7" s="63">
        <v>0</v>
      </c>
      <c r="K7" s="63">
        <v>0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4.6131705828053855</v>
      </c>
      <c r="M7" s="66">
        <f>IF(D7="Annual",VLOOKUP(H7,'NG AC'!$E$4:$I$43,4)*'Res Pres wo Conv'!G7,IF(D7="Winter",VLOOKUP('Res Pres wo Conv'!H7,'NG AC'!$E$3:$I$43,5)*'Res Pres wo Conv'!G7,IF(D7="NA",0,0)))</f>
        <v>0</v>
      </c>
      <c r="N7" s="67">
        <f t="shared" si="0"/>
        <v>1.54</v>
      </c>
      <c r="O7" s="67">
        <f t="shared" si="1"/>
        <v>0</v>
      </c>
      <c r="P7" s="67">
        <f t="shared" si="2"/>
        <v>0.2</v>
      </c>
      <c r="Q7" s="67">
        <f t="shared" si="3"/>
        <v>0</v>
      </c>
      <c r="R7" s="68">
        <f>(L7+M7+(PV('NG AC'!$B$1,'Res Pres wo Conv'!H7,'Res Pres wo Conv'!K7)*-1)+'Res Pres wo Conv'!J7)/'Res Pres wo Conv'!E7</f>
        <v>2.9955653135099904</v>
      </c>
      <c r="S7" s="68">
        <f t="shared" si="4"/>
        <v>20.968957194569928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>
        <f t="shared" si="9"/>
        <v>0</v>
      </c>
      <c r="Y7" s="67">
        <f t="shared" si="10"/>
        <v>0</v>
      </c>
      <c r="Z7" s="67">
        <f t="shared" si="11"/>
        <v>0</v>
      </c>
      <c r="AA7" s="67">
        <f t="shared" si="12"/>
        <v>0</v>
      </c>
      <c r="AB7" s="63">
        <v>0</v>
      </c>
      <c r="AC7" s="67">
        <f t="shared" si="14"/>
        <v>0</v>
      </c>
      <c r="AD7" s="67">
        <f t="shared" si="15"/>
        <v>0</v>
      </c>
      <c r="AE7" s="67">
        <f t="shared" si="13"/>
        <v>0</v>
      </c>
      <c r="AF7" s="67">
        <f t="shared" si="16"/>
        <v>0</v>
      </c>
      <c r="AG7" s="67">
        <f t="shared" si="17"/>
        <v>0</v>
      </c>
      <c r="AH7" s="66">
        <f>-PV('NG AC'!$B$1,'Res Pres wo Conv'!H7,'Res Pres wo Conv'!K7)*'Res Pres wo Conv'!B7</f>
        <v>0</v>
      </c>
      <c r="AI7" s="67">
        <f t="shared" si="18"/>
        <v>0</v>
      </c>
      <c r="AJ7" s="67">
        <f t="shared" si="19"/>
        <v>0</v>
      </c>
      <c r="AK7" s="66">
        <f>B7*F7*H7*'Electric AC'!$BE$1</f>
        <v>0</v>
      </c>
      <c r="AL7" s="67">
        <f>B7*G7*H7*'Electric AC'!$BE$33</f>
        <v>0</v>
      </c>
      <c r="AM7" s="67">
        <f t="shared" si="20"/>
        <v>0.10526315789473685</v>
      </c>
      <c r="AN7" s="67" t="e">
        <f t="shared" si="20"/>
        <v>#DIV/0!</v>
      </c>
      <c r="AO7" s="36"/>
      <c r="AP7" s="36"/>
      <c r="AQ7" s="36"/>
      <c r="BC7" s="52" t="s">
        <v>15</v>
      </c>
    </row>
    <row r="8" spans="1:55" x14ac:dyDescent="0.25">
      <c r="A8" s="62" t="s">
        <v>549</v>
      </c>
      <c r="B8" s="62">
        <v>0</v>
      </c>
      <c r="C8" s="62" t="s">
        <v>9</v>
      </c>
      <c r="D8" s="62" t="s">
        <v>39</v>
      </c>
      <c r="E8" s="63">
        <v>1.36</v>
      </c>
      <c r="F8" s="62">
        <v>0.83</v>
      </c>
      <c r="G8" s="62">
        <v>0</v>
      </c>
      <c r="H8" s="62">
        <v>40</v>
      </c>
      <c r="I8" s="63">
        <v>0.1</v>
      </c>
      <c r="J8" s="63">
        <v>0</v>
      </c>
      <c r="K8" s="63">
        <v>0</v>
      </c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2.0152271493307738</v>
      </c>
      <c r="M8" s="66">
        <f>IF(D8="Annual",VLOOKUP(H8,'NG AC'!$E$4:$I$43,4)*'Res Pres wo Conv'!G8,IF(D8="Winter",VLOOKUP('Res Pres wo Conv'!H8,'NG AC'!$E$3:$I$43,5)*'Res Pres wo Conv'!G8,IF(D8="NA",0,0)))</f>
        <v>0</v>
      </c>
      <c r="N8" s="67">
        <f t="shared" si="0"/>
        <v>1.36</v>
      </c>
      <c r="O8" s="67">
        <f t="shared" si="1"/>
        <v>0</v>
      </c>
      <c r="P8" s="67">
        <f t="shared" si="2"/>
        <v>0.1</v>
      </c>
      <c r="Q8" s="67">
        <f t="shared" si="3"/>
        <v>0</v>
      </c>
      <c r="R8" s="68">
        <f>(L8+M8+(PV('NG AC'!$B$1,'Res Pres wo Conv'!H8,'Res Pres wo Conv'!K8)*-1)+'Res Pres wo Conv'!J8)/'Res Pres wo Conv'!E8</f>
        <v>1.4817846686255689</v>
      </c>
      <c r="S8" s="68">
        <f t="shared" si="4"/>
        <v>18.320246812097942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>
        <f t="shared" si="9"/>
        <v>0</v>
      </c>
      <c r="Y8" s="67">
        <f t="shared" si="10"/>
        <v>0</v>
      </c>
      <c r="Z8" s="67">
        <f t="shared" si="11"/>
        <v>0</v>
      </c>
      <c r="AA8" s="67">
        <f t="shared" si="12"/>
        <v>0</v>
      </c>
      <c r="AB8" s="63">
        <v>0</v>
      </c>
      <c r="AC8" s="67">
        <f t="shared" si="14"/>
        <v>0</v>
      </c>
      <c r="AD8" s="67">
        <f t="shared" si="15"/>
        <v>0</v>
      </c>
      <c r="AE8" s="67">
        <f t="shared" si="13"/>
        <v>0</v>
      </c>
      <c r="AF8" s="67">
        <f t="shared" si="16"/>
        <v>0</v>
      </c>
      <c r="AG8" s="67">
        <f t="shared" si="17"/>
        <v>0</v>
      </c>
      <c r="AH8" s="66">
        <f>-PV('NG AC'!$B$1,'Res Pres wo Conv'!H8,'Res Pres wo Conv'!K8)*'Res Pres wo Conv'!B8</f>
        <v>0</v>
      </c>
      <c r="AI8" s="67">
        <f t="shared" si="18"/>
        <v>0</v>
      </c>
      <c r="AJ8" s="67">
        <f t="shared" si="19"/>
        <v>0</v>
      </c>
      <c r="AK8" s="66">
        <f>B8*F8*H8*'Electric AC'!$BE$1</f>
        <v>0</v>
      </c>
      <c r="AL8" s="67">
        <f>B8*G8*H8*'Electric AC'!$BE$33</f>
        <v>0</v>
      </c>
      <c r="AM8" s="67">
        <f t="shared" si="20"/>
        <v>0.12048192771084339</v>
      </c>
      <c r="AN8" s="67" t="e">
        <f t="shared" si="20"/>
        <v>#DIV/0!</v>
      </c>
      <c r="AO8" s="36"/>
      <c r="AP8" s="36"/>
      <c r="AQ8" s="36"/>
      <c r="BC8" s="52" t="s">
        <v>16</v>
      </c>
    </row>
    <row r="9" spans="1:55" x14ac:dyDescent="0.25">
      <c r="A9" s="62" t="s">
        <v>571</v>
      </c>
      <c r="B9" s="62">
        <v>0</v>
      </c>
      <c r="C9" s="62" t="s">
        <v>9</v>
      </c>
      <c r="D9" s="62" t="s">
        <v>39</v>
      </c>
      <c r="E9" s="63">
        <v>20.5</v>
      </c>
      <c r="F9" s="62">
        <v>12.04</v>
      </c>
      <c r="G9" s="62">
        <v>0</v>
      </c>
      <c r="H9" s="62">
        <v>40</v>
      </c>
      <c r="I9" s="63">
        <v>1.5</v>
      </c>
      <c r="J9" s="63">
        <v>0</v>
      </c>
      <c r="K9" s="63">
        <v>0</v>
      </c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29.232933587882549</v>
      </c>
      <c r="M9" s="66">
        <f>IF(D9="Annual",VLOOKUP(H9,'NG AC'!$E$4:$I$43,4)*'Res Pres wo Conv'!G9,IF(D9="Winter",VLOOKUP('Res Pres wo Conv'!H9,'NG AC'!$E$3:$I$43,5)*'Res Pres wo Conv'!G9,IF(D9="NA",0,0)))</f>
        <v>0</v>
      </c>
      <c r="N9" s="67">
        <f t="shared" si="0"/>
        <v>20.5</v>
      </c>
      <c r="O9" s="67">
        <f t="shared" si="1"/>
        <v>0</v>
      </c>
      <c r="P9" s="67">
        <f t="shared" si="2"/>
        <v>1.5</v>
      </c>
      <c r="Q9" s="67">
        <f t="shared" si="3"/>
        <v>0</v>
      </c>
      <c r="R9" s="68">
        <f>(L9+M9+(PV('NG AC'!$B$1,'Res Pres wo Conv'!H9,'Res Pres wo Conv'!K9)*-1)+'Res Pres wo Conv'!J9)/'Res Pres wo Conv'!E9</f>
        <v>1.4259967603845145</v>
      </c>
      <c r="S9" s="68">
        <f t="shared" si="4"/>
        <v>17.716929447201544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>
        <f t="shared" si="9"/>
        <v>0</v>
      </c>
      <c r="Y9" s="67">
        <f t="shared" si="10"/>
        <v>0</v>
      </c>
      <c r="Z9" s="67">
        <f t="shared" si="11"/>
        <v>0</v>
      </c>
      <c r="AA9" s="67">
        <f t="shared" si="12"/>
        <v>0</v>
      </c>
      <c r="AB9" s="63">
        <v>0</v>
      </c>
      <c r="AC9" s="67">
        <f t="shared" si="14"/>
        <v>0</v>
      </c>
      <c r="AD9" s="67">
        <f t="shared" si="15"/>
        <v>0</v>
      </c>
      <c r="AE9" s="67">
        <f t="shared" si="13"/>
        <v>0</v>
      </c>
      <c r="AF9" s="67">
        <f t="shared" si="16"/>
        <v>0</v>
      </c>
      <c r="AG9" s="67">
        <f t="shared" si="17"/>
        <v>0</v>
      </c>
      <c r="AH9" s="66">
        <f>-PV('NG AC'!$B$1,'Res Pres wo Conv'!H9,'Res Pres wo Conv'!K9)*'Res Pres wo Conv'!B9</f>
        <v>0</v>
      </c>
      <c r="AI9" s="67">
        <f t="shared" si="18"/>
        <v>0</v>
      </c>
      <c r="AJ9" s="67">
        <f t="shared" si="19"/>
        <v>0</v>
      </c>
      <c r="AK9" s="66">
        <f>B9*F9*H9*'Electric AC'!$BE$1</f>
        <v>0</v>
      </c>
      <c r="AL9" s="67">
        <f>B9*G9*H9*'Electric AC'!$BE$33</f>
        <v>0</v>
      </c>
      <c r="AM9" s="67">
        <f t="shared" si="20"/>
        <v>0.12458471760797343</v>
      </c>
      <c r="AN9" s="67" t="e">
        <f t="shared" si="20"/>
        <v>#DIV/0!</v>
      </c>
      <c r="AO9" s="36"/>
      <c r="AP9" s="36"/>
      <c r="AQ9" s="36"/>
      <c r="BC9" s="52" t="s">
        <v>17</v>
      </c>
    </row>
    <row r="10" spans="1:55" x14ac:dyDescent="0.25">
      <c r="A10" s="62" t="s">
        <v>550</v>
      </c>
      <c r="B10" s="62">
        <v>0</v>
      </c>
      <c r="C10" s="62" t="s">
        <v>9</v>
      </c>
      <c r="D10" s="62" t="s">
        <v>39</v>
      </c>
      <c r="E10" s="63">
        <v>0.93</v>
      </c>
      <c r="F10" s="62">
        <v>0.42</v>
      </c>
      <c r="G10" s="62">
        <v>0</v>
      </c>
      <c r="H10" s="62">
        <v>40</v>
      </c>
      <c r="I10" s="63">
        <v>0.08</v>
      </c>
      <c r="J10" s="63">
        <v>0</v>
      </c>
      <c r="K10" s="63">
        <v>0</v>
      </c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1.0197534972517168</v>
      </c>
      <c r="M10" s="66">
        <f>IF(D10="Annual",VLOOKUP(H10,'NG AC'!$E$4:$I$43,4)*'Res Pres wo Conv'!G10,IF(D10="Winter",VLOOKUP('Res Pres wo Conv'!H10,'NG AC'!$E$3:$I$43,5)*'Res Pres wo Conv'!G10,IF(D10="NA",0,0)))</f>
        <v>0</v>
      </c>
      <c r="N10" s="67">
        <f t="shared" si="0"/>
        <v>0.93</v>
      </c>
      <c r="O10" s="67">
        <f t="shared" si="1"/>
        <v>0</v>
      </c>
      <c r="P10" s="67">
        <f t="shared" si="2"/>
        <v>0.08</v>
      </c>
      <c r="Q10" s="67">
        <f t="shared" si="3"/>
        <v>0</v>
      </c>
      <c r="R10" s="68">
        <f>(L10+M10+(PV('NG AC'!$B$1,'Res Pres wo Conv'!H10,'Res Pres wo Conv'!K10)*-1)+'Res Pres wo Conv'!J10)/'Res Pres wo Conv'!E10</f>
        <v>1.096509136829803</v>
      </c>
      <c r="S10" s="68">
        <f t="shared" si="4"/>
        <v>11.588107923314963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>
        <f t="shared" si="9"/>
        <v>0</v>
      </c>
      <c r="Y10" s="67">
        <f t="shared" si="10"/>
        <v>0</v>
      </c>
      <c r="Z10" s="67">
        <f t="shared" si="11"/>
        <v>0</v>
      </c>
      <c r="AA10" s="67">
        <f t="shared" si="12"/>
        <v>0</v>
      </c>
      <c r="AB10" s="63">
        <v>0</v>
      </c>
      <c r="AC10" s="67">
        <f t="shared" si="14"/>
        <v>0</v>
      </c>
      <c r="AD10" s="67">
        <f t="shared" si="15"/>
        <v>0</v>
      </c>
      <c r="AE10" s="67">
        <f t="shared" si="13"/>
        <v>0</v>
      </c>
      <c r="AF10" s="67">
        <f t="shared" si="16"/>
        <v>0</v>
      </c>
      <c r="AG10" s="67">
        <f t="shared" si="17"/>
        <v>0</v>
      </c>
      <c r="AH10" s="66">
        <f>-PV('NG AC'!$B$1,'Res Pres wo Conv'!H10,'Res Pres wo Conv'!K10)*'Res Pres wo Conv'!B10</f>
        <v>0</v>
      </c>
      <c r="AI10" s="67">
        <f t="shared" si="18"/>
        <v>0</v>
      </c>
      <c r="AJ10" s="67">
        <f t="shared" si="19"/>
        <v>0</v>
      </c>
      <c r="AK10" s="66">
        <f>B10*F10*H10*'Electric AC'!$BE$1</f>
        <v>0</v>
      </c>
      <c r="AL10" s="67">
        <f>B10*G10*H10*'Electric AC'!$BE$33</f>
        <v>0</v>
      </c>
      <c r="AM10" s="67">
        <f>P10/F10</f>
        <v>0.19047619047619049</v>
      </c>
      <c r="AN10" s="67" t="e">
        <f>Q10/G10</f>
        <v>#DIV/0!</v>
      </c>
      <c r="AO10" s="36"/>
      <c r="AP10" s="36"/>
      <c r="AQ10" s="36"/>
      <c r="BC10" s="52" t="s">
        <v>18</v>
      </c>
    </row>
    <row r="11" spans="1:55" x14ac:dyDescent="0.25">
      <c r="A11" s="62" t="s">
        <v>152</v>
      </c>
      <c r="B11" s="62">
        <v>7</v>
      </c>
      <c r="C11" s="62" t="s">
        <v>9</v>
      </c>
      <c r="D11" s="62" t="s">
        <v>39</v>
      </c>
      <c r="E11" s="63">
        <v>2885.14</v>
      </c>
      <c r="F11" s="62">
        <v>3095</v>
      </c>
      <c r="G11" s="62">
        <v>0</v>
      </c>
      <c r="H11" s="62">
        <v>40</v>
      </c>
      <c r="I11" s="63">
        <v>600</v>
      </c>
      <c r="J11" s="63">
        <v>0</v>
      </c>
      <c r="K11" s="63">
        <v>0</v>
      </c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7514.6120809382473</v>
      </c>
      <c r="M11" s="66">
        <f>IF(D11="Annual",VLOOKUP(H11,'NG AC'!$E$4:$I$43,4)*'Res Pres wo Conv'!G11,IF(D11="Winter",VLOOKUP('Res Pres wo Conv'!H11,'NG AC'!$E$3:$I$43,5)*'Res Pres wo Conv'!G11,IF(D11="NA",0,0)))</f>
        <v>0</v>
      </c>
      <c r="N11" s="67">
        <f t="shared" si="0"/>
        <v>2885.14</v>
      </c>
      <c r="O11" s="67">
        <f t="shared" si="1"/>
        <v>0</v>
      </c>
      <c r="P11" s="67">
        <f t="shared" si="2"/>
        <v>600</v>
      </c>
      <c r="Q11" s="67">
        <f t="shared" si="3"/>
        <v>0</v>
      </c>
      <c r="R11" s="68">
        <f>(L11+M11+(PV('NG AC'!$B$1,'Res Pres wo Conv'!H11,'Res Pres wo Conv'!K11)*-1)+'Res Pres wo Conv'!J11)/'Res Pres wo Conv'!E11</f>
        <v>2.6045918329572388</v>
      </c>
      <c r="S11" s="68">
        <f t="shared" si="4"/>
        <v>11.385775880209465</v>
      </c>
      <c r="T11" s="69">
        <f t="shared" si="5"/>
        <v>21665</v>
      </c>
      <c r="U11" s="68">
        <f t="shared" si="6"/>
        <v>0</v>
      </c>
      <c r="V11" s="68">
        <f t="shared" si="7"/>
        <v>52602.284566567731</v>
      </c>
      <c r="W11" s="68">
        <f t="shared" si="8"/>
        <v>0</v>
      </c>
      <c r="X11" s="67">
        <f t="shared" si="9"/>
        <v>20195.98</v>
      </c>
      <c r="Y11" s="67">
        <f t="shared" si="10"/>
        <v>0</v>
      </c>
      <c r="Z11" s="67">
        <f t="shared" si="11"/>
        <v>4200</v>
      </c>
      <c r="AA11" s="67">
        <f t="shared" si="12"/>
        <v>0</v>
      </c>
      <c r="AB11" s="63">
        <v>0</v>
      </c>
      <c r="AC11" s="67">
        <f t="shared" si="14"/>
        <v>0</v>
      </c>
      <c r="AD11" s="67">
        <f t="shared" si="15"/>
        <v>0</v>
      </c>
      <c r="AE11" s="67">
        <f t="shared" si="13"/>
        <v>0</v>
      </c>
      <c r="AF11" s="67">
        <f t="shared" si="16"/>
        <v>0</v>
      </c>
      <c r="AG11" s="67">
        <f t="shared" si="17"/>
        <v>0</v>
      </c>
      <c r="AH11" s="66">
        <f>-PV('NG AC'!$B$1,'Res Pres wo Conv'!H11,'Res Pres wo Conv'!K11)*'Res Pres wo Conv'!B11</f>
        <v>0</v>
      </c>
      <c r="AI11" s="67">
        <f t="shared" si="18"/>
        <v>0</v>
      </c>
      <c r="AJ11" s="67">
        <f t="shared" si="19"/>
        <v>0</v>
      </c>
      <c r="AK11" s="66">
        <f>B11*F11*H11*'Electric AC'!$BE$1</f>
        <v>66370.136636363633</v>
      </c>
      <c r="AL11" s="67">
        <f>B11*G11*H11*'Electric AC'!$BE$33</f>
        <v>0</v>
      </c>
      <c r="AM11" s="67">
        <f>P11/F11</f>
        <v>0.1938610662358643</v>
      </c>
      <c r="AN11" s="67" t="e">
        <f>Q11/G11</f>
        <v>#DIV/0!</v>
      </c>
      <c r="AO11" s="36"/>
      <c r="AP11" s="36"/>
      <c r="AQ11" s="36"/>
      <c r="BC11" s="52" t="s">
        <v>19</v>
      </c>
    </row>
    <row r="12" spans="1:55" x14ac:dyDescent="0.25">
      <c r="A12" s="62" t="s">
        <v>540</v>
      </c>
      <c r="B12" s="62">
        <v>5000</v>
      </c>
      <c r="C12" s="62" t="s">
        <v>9</v>
      </c>
      <c r="D12" s="62" t="s">
        <v>39</v>
      </c>
      <c r="E12" s="63">
        <v>9.9</v>
      </c>
      <c r="F12" s="62">
        <v>8.5</v>
      </c>
      <c r="G12" s="62">
        <v>0</v>
      </c>
      <c r="H12" s="62">
        <v>20</v>
      </c>
      <c r="I12" s="63">
        <v>1</v>
      </c>
      <c r="J12" s="63">
        <v>0</v>
      </c>
      <c r="K12" s="63">
        <v>0</v>
      </c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12.06667992669712</v>
      </c>
      <c r="M12" s="66">
        <f>IF(D12="Annual",VLOOKUP(H12,'NG AC'!$E$4:$I$43,4)*'Res Pres wo Conv'!G12,IF(D12="Winter",VLOOKUP('Res Pres wo Conv'!H12,'NG AC'!$E$3:$I$43,5)*'Res Pres wo Conv'!G12,IF(D12="NA",0,0)))</f>
        <v>0</v>
      </c>
      <c r="N12" s="67">
        <f t="shared" si="0"/>
        <v>9.9</v>
      </c>
      <c r="O12" s="67">
        <f t="shared" si="1"/>
        <v>0</v>
      </c>
      <c r="P12" s="67">
        <f t="shared" si="2"/>
        <v>1</v>
      </c>
      <c r="Q12" s="67">
        <f t="shared" si="3"/>
        <v>0</v>
      </c>
      <c r="R12" s="68">
        <f>(L12+M12+(PV('NG AC'!$B$1,'Res Pres wo Conv'!H12,'Res Pres wo Conv'!K12)*-1)+'Res Pres wo Conv'!J12)/'Res Pres wo Conv'!E12</f>
        <v>1.2188565582522342</v>
      </c>
      <c r="S12" s="68">
        <f t="shared" si="4"/>
        <v>10.969709024270108</v>
      </c>
      <c r="T12" s="69">
        <f t="shared" si="5"/>
        <v>42500</v>
      </c>
      <c r="U12" s="68">
        <f t="shared" si="6"/>
        <v>0</v>
      </c>
      <c r="V12" s="68">
        <f t="shared" si="7"/>
        <v>60333.399633485598</v>
      </c>
      <c r="W12" s="68">
        <f t="shared" si="8"/>
        <v>0</v>
      </c>
      <c r="X12" s="67">
        <f t="shared" si="9"/>
        <v>49500</v>
      </c>
      <c r="Y12" s="67">
        <f t="shared" si="10"/>
        <v>0</v>
      </c>
      <c r="Z12" s="67">
        <f t="shared" si="11"/>
        <v>5000</v>
      </c>
      <c r="AA12" s="67">
        <f t="shared" si="12"/>
        <v>0</v>
      </c>
      <c r="AB12" s="63">
        <v>0</v>
      </c>
      <c r="AC12" s="67">
        <f t="shared" si="14"/>
        <v>0</v>
      </c>
      <c r="AD12" s="67">
        <f t="shared" si="15"/>
        <v>0</v>
      </c>
      <c r="AE12" s="67">
        <f t="shared" si="13"/>
        <v>0</v>
      </c>
      <c r="AF12" s="67">
        <f t="shared" si="16"/>
        <v>0</v>
      </c>
      <c r="AG12" s="67">
        <f t="shared" si="17"/>
        <v>0</v>
      </c>
      <c r="AH12" s="66">
        <f>-PV('NG AC'!$B$1,'Res Pres wo Conv'!H12,'Res Pres wo Conv'!K12)*'Res Pres wo Conv'!B12</f>
        <v>0</v>
      </c>
      <c r="AI12" s="67">
        <f t="shared" si="18"/>
        <v>0</v>
      </c>
      <c r="AJ12" s="67">
        <f t="shared" si="19"/>
        <v>0</v>
      </c>
      <c r="AK12" s="66">
        <f>B12*F12*H12*'Electric AC'!$BE$1</f>
        <v>65098.795454545449</v>
      </c>
      <c r="AL12" s="67">
        <f>B12*G12*H12*'Electric AC'!$BE$33</f>
        <v>0</v>
      </c>
      <c r="AM12" s="67">
        <f t="shared" si="20"/>
        <v>0.11764705882352941</v>
      </c>
      <c r="AN12" s="67" t="e">
        <f t="shared" si="20"/>
        <v>#DIV/0!</v>
      </c>
      <c r="AO12" s="36"/>
      <c r="AP12" s="36"/>
      <c r="AQ12" s="36"/>
      <c r="BC12" s="52" t="s">
        <v>20</v>
      </c>
    </row>
    <row r="13" spans="1:55" x14ac:dyDescent="0.25">
      <c r="A13" s="62" t="s">
        <v>545</v>
      </c>
      <c r="B13" s="62">
        <v>4</v>
      </c>
      <c r="C13" s="62" t="s">
        <v>13</v>
      </c>
      <c r="D13" s="62" t="s">
        <v>0</v>
      </c>
      <c r="E13" s="63">
        <v>200</v>
      </c>
      <c r="F13" s="62">
        <v>600</v>
      </c>
      <c r="G13" s="62">
        <v>0</v>
      </c>
      <c r="H13" s="62">
        <v>15</v>
      </c>
      <c r="I13" s="63">
        <v>75</v>
      </c>
      <c r="J13" s="63">
        <v>0</v>
      </c>
      <c r="K13" s="63">
        <v>0</v>
      </c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527.80433793553402</v>
      </c>
      <c r="M13" s="66">
        <f>IF(D13="Annual",VLOOKUP(H13,'NG AC'!$E$4:$I$43,4)*'Res Pres wo Conv'!G13,IF(D13="Winter",VLOOKUP('Res Pres wo Conv'!H13,'NG AC'!$E$3:$I$43,5)*'Res Pres wo Conv'!G13,IF(D13="NA",0,0)))</f>
        <v>0</v>
      </c>
      <c r="N13" s="67">
        <f t="shared" si="0"/>
        <v>200</v>
      </c>
      <c r="O13" s="67">
        <f t="shared" si="1"/>
        <v>0</v>
      </c>
      <c r="P13" s="67">
        <f t="shared" si="2"/>
        <v>75</v>
      </c>
      <c r="Q13" s="67">
        <f t="shared" si="3"/>
        <v>0</v>
      </c>
      <c r="R13" s="68">
        <f>(L13+M13+(PV('NG AC'!$B$1,'Res Pres wo Conv'!H13,'Res Pres wo Conv'!K13)*-1)+'Res Pres wo Conv'!J13)/'Res Pres wo Conv'!E13</f>
        <v>2.6390216896776701</v>
      </c>
      <c r="S13" s="68">
        <f t="shared" si="4"/>
        <v>6.3976283386125328</v>
      </c>
      <c r="T13" s="69">
        <f t="shared" si="5"/>
        <v>2400</v>
      </c>
      <c r="U13" s="68">
        <f t="shared" si="6"/>
        <v>0</v>
      </c>
      <c r="V13" s="68">
        <f t="shared" si="7"/>
        <v>2111.2173517421361</v>
      </c>
      <c r="W13" s="68">
        <f t="shared" si="8"/>
        <v>0</v>
      </c>
      <c r="X13" s="67">
        <f t="shared" si="9"/>
        <v>800</v>
      </c>
      <c r="Y13" s="67">
        <f t="shared" si="10"/>
        <v>0</v>
      </c>
      <c r="Z13" s="67">
        <f t="shared" si="11"/>
        <v>300</v>
      </c>
      <c r="AA13" s="67">
        <f t="shared" si="12"/>
        <v>0</v>
      </c>
      <c r="AB13" s="63">
        <v>0</v>
      </c>
      <c r="AC13" s="67">
        <f t="shared" si="14"/>
        <v>0</v>
      </c>
      <c r="AD13" s="67">
        <f t="shared" si="15"/>
        <v>0</v>
      </c>
      <c r="AE13" s="67">
        <f t="shared" si="13"/>
        <v>0</v>
      </c>
      <c r="AF13" s="67">
        <f t="shared" si="16"/>
        <v>0</v>
      </c>
      <c r="AG13" s="67">
        <f t="shared" si="17"/>
        <v>0</v>
      </c>
      <c r="AH13" s="66">
        <f>-PV('NG AC'!$B$1,'Res Pres wo Conv'!H13,'Res Pres wo Conv'!K13)*'Res Pres wo Conv'!B13</f>
        <v>0</v>
      </c>
      <c r="AI13" s="67">
        <f t="shared" si="18"/>
        <v>0</v>
      </c>
      <c r="AJ13" s="67">
        <f t="shared" si="19"/>
        <v>0</v>
      </c>
      <c r="AK13" s="66">
        <f>B13*F13*H13*'Electric AC'!$BE$1</f>
        <v>2757.1254545454544</v>
      </c>
      <c r="AL13" s="67">
        <f>B13*G13*H13*'Electric AC'!$BE$33</f>
        <v>0</v>
      </c>
      <c r="AM13" s="67">
        <f t="shared" si="20"/>
        <v>0.125</v>
      </c>
      <c r="AN13" s="67" t="e">
        <f t="shared" si="20"/>
        <v>#DIV/0!</v>
      </c>
      <c r="AO13" s="36"/>
      <c r="AP13" s="36"/>
      <c r="AQ13" s="36"/>
      <c r="BC13" s="52" t="s">
        <v>21</v>
      </c>
    </row>
    <row r="14" spans="1:55" x14ac:dyDescent="0.25">
      <c r="A14" s="62" t="s">
        <v>811</v>
      </c>
      <c r="B14" s="62">
        <v>20</v>
      </c>
      <c r="C14" s="62" t="s">
        <v>13</v>
      </c>
      <c r="D14" s="62" t="s">
        <v>0</v>
      </c>
      <c r="E14" s="63">
        <v>350</v>
      </c>
      <c r="F14" s="62">
        <v>600</v>
      </c>
      <c r="G14" s="62">
        <v>0</v>
      </c>
      <c r="H14" s="62">
        <v>15</v>
      </c>
      <c r="I14" s="63">
        <v>100</v>
      </c>
      <c r="J14" s="63">
        <v>0</v>
      </c>
      <c r="K14" s="63">
        <v>0</v>
      </c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527.80433793553402</v>
      </c>
      <c r="M14" s="66">
        <f>IF(D14="Annual",VLOOKUP(H14,'NG AC'!$E$4:$I$43,4)*'Res Pres wo Conv'!G14,IF(D14="Winter",VLOOKUP('Res Pres wo Conv'!H14,'NG AC'!$E$3:$I$43,5)*'Res Pres wo Conv'!G14,IF(D14="NA",0,0)))</f>
        <v>0</v>
      </c>
      <c r="N14" s="67">
        <f t="shared" si="0"/>
        <v>350</v>
      </c>
      <c r="O14" s="67">
        <f t="shared" si="1"/>
        <v>0</v>
      </c>
      <c r="P14" s="67">
        <f t="shared" si="2"/>
        <v>100</v>
      </c>
      <c r="Q14" s="67">
        <f t="shared" si="3"/>
        <v>0</v>
      </c>
      <c r="R14" s="68">
        <f>(L14+M14+(PV('NG AC'!$B$1,'Res Pres wo Conv'!H14,'Res Pres wo Conv'!K14)*-1)+'Res Pres wo Conv'!J14)/'Res Pres wo Conv'!E14</f>
        <v>1.5080123941015258</v>
      </c>
      <c r="S14" s="68">
        <f t="shared" si="4"/>
        <v>4.7982212539594</v>
      </c>
      <c r="T14" s="69">
        <f t="shared" si="5"/>
        <v>12000</v>
      </c>
      <c r="U14" s="68">
        <f t="shared" si="6"/>
        <v>0</v>
      </c>
      <c r="V14" s="68">
        <f t="shared" si="7"/>
        <v>10556.08675871068</v>
      </c>
      <c r="W14" s="68">
        <f t="shared" si="8"/>
        <v>0</v>
      </c>
      <c r="X14" s="67">
        <f t="shared" si="9"/>
        <v>7000</v>
      </c>
      <c r="Y14" s="67">
        <f t="shared" si="10"/>
        <v>0</v>
      </c>
      <c r="Z14" s="67">
        <f t="shared" si="11"/>
        <v>2000</v>
      </c>
      <c r="AA14" s="67">
        <f t="shared" si="12"/>
        <v>0</v>
      </c>
      <c r="AB14" s="63">
        <v>0</v>
      </c>
      <c r="AC14" s="67">
        <f t="shared" si="14"/>
        <v>0</v>
      </c>
      <c r="AD14" s="67">
        <f t="shared" si="15"/>
        <v>0</v>
      </c>
      <c r="AE14" s="67">
        <f t="shared" si="13"/>
        <v>0</v>
      </c>
      <c r="AF14" s="67">
        <f t="shared" si="16"/>
        <v>0</v>
      </c>
      <c r="AG14" s="67">
        <f t="shared" si="17"/>
        <v>0</v>
      </c>
      <c r="AH14" s="66">
        <f>-PV('NG AC'!$B$1,'Res Pres wo Conv'!H14,'Res Pres wo Conv'!K14)*'Res Pres wo Conv'!B14</f>
        <v>0</v>
      </c>
      <c r="AI14" s="67">
        <f t="shared" si="18"/>
        <v>0</v>
      </c>
      <c r="AJ14" s="67">
        <f t="shared" si="19"/>
        <v>0</v>
      </c>
      <c r="AK14" s="66">
        <f>B14*F14*H14*'Electric AC'!$BE$1</f>
        <v>13785.627272727272</v>
      </c>
      <c r="AL14" s="67">
        <f>B14*G14*H14*'Electric AC'!$BE$33</f>
        <v>0</v>
      </c>
      <c r="AM14" s="67">
        <f t="shared" si="20"/>
        <v>0.16666666666666666</v>
      </c>
      <c r="AN14" s="67" t="e">
        <f t="shared" si="20"/>
        <v>#DIV/0!</v>
      </c>
      <c r="AO14" s="36"/>
      <c r="AP14" s="36"/>
      <c r="AQ14" s="36"/>
      <c r="BC14" s="52" t="s">
        <v>22</v>
      </c>
    </row>
    <row r="15" spans="1:55" x14ac:dyDescent="0.25">
      <c r="A15" s="62" t="s">
        <v>541</v>
      </c>
      <c r="B15" s="62">
        <v>20</v>
      </c>
      <c r="C15" s="62" t="s">
        <v>9</v>
      </c>
      <c r="D15" s="62" t="s">
        <v>39</v>
      </c>
      <c r="E15" s="63">
        <v>3553.36</v>
      </c>
      <c r="F15" s="62">
        <v>2259</v>
      </c>
      <c r="G15" s="62">
        <v>0</v>
      </c>
      <c r="H15" s="62">
        <v>15</v>
      </c>
      <c r="I15" s="63">
        <v>450</v>
      </c>
      <c r="J15" s="63">
        <v>0</v>
      </c>
      <c r="K15" s="63">
        <v>35.54</v>
      </c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2417.2534306424304</v>
      </c>
      <c r="M15" s="66">
        <f>IF(D15="Annual",VLOOKUP(H15,'NG AC'!$E$4:$I$43,4)*'Res Pres wo Conv'!G15,IF(D15="Winter",VLOOKUP('Res Pres wo Conv'!H15,'NG AC'!$E$3:$I$43,5)*'Res Pres wo Conv'!G15,IF(D15="NA",0,0)))</f>
        <v>0</v>
      </c>
      <c r="N15" s="67">
        <f t="shared" si="0"/>
        <v>3553.36</v>
      </c>
      <c r="O15" s="67">
        <f t="shared" si="1"/>
        <v>0</v>
      </c>
      <c r="P15" s="67">
        <f t="shared" si="2"/>
        <v>450</v>
      </c>
      <c r="Q15" s="67">
        <f t="shared" si="3"/>
        <v>0</v>
      </c>
      <c r="R15" s="68">
        <f>(L15+M15+(PV('NG AC'!$B$1,'Res Pres wo Conv'!H15,'Res Pres wo Conv'!K15)*-1)+'Res Pres wo Conv'!J15)/'Res Pres wo Conv'!E15</f>
        <v>0.78835509846014051</v>
      </c>
      <c r="S15" s="68">
        <f t="shared" si="4"/>
        <v>4.8833402639241008</v>
      </c>
      <c r="T15" s="69">
        <f t="shared" si="5"/>
        <v>45180</v>
      </c>
      <c r="U15" s="68">
        <f t="shared" si="6"/>
        <v>0</v>
      </c>
      <c r="V15" s="68">
        <f t="shared" si="7"/>
        <v>48345.068612848612</v>
      </c>
      <c r="W15" s="68">
        <f t="shared" si="8"/>
        <v>0</v>
      </c>
      <c r="X15" s="67">
        <f t="shared" si="9"/>
        <v>71067.199999999997</v>
      </c>
      <c r="Y15" s="67">
        <f t="shared" si="10"/>
        <v>0</v>
      </c>
      <c r="Z15" s="67">
        <f t="shared" si="11"/>
        <v>9000</v>
      </c>
      <c r="AA15" s="67">
        <f t="shared" si="12"/>
        <v>0</v>
      </c>
      <c r="AB15" s="63">
        <v>0</v>
      </c>
      <c r="AC15" s="67">
        <f t="shared" si="14"/>
        <v>0</v>
      </c>
      <c r="AD15" s="67">
        <f t="shared" si="15"/>
        <v>0</v>
      </c>
      <c r="AE15" s="67">
        <f t="shared" si="13"/>
        <v>0</v>
      </c>
      <c r="AF15" s="67">
        <f t="shared" si="16"/>
        <v>0</v>
      </c>
      <c r="AG15" s="67">
        <f t="shared" si="17"/>
        <v>0</v>
      </c>
      <c r="AH15" s="66">
        <f>-PV('NG AC'!$B$1,'Res Pres wo Conv'!H15,'Res Pres wo Conv'!K15)*'Res Pres wo Conv'!B15</f>
        <v>7681.1208404378904</v>
      </c>
      <c r="AI15" s="67">
        <f t="shared" si="18"/>
        <v>7681.1208404378904</v>
      </c>
      <c r="AJ15" s="67">
        <f t="shared" si="19"/>
        <v>0</v>
      </c>
      <c r="AK15" s="66">
        <f>B15*F15*H15*'Electric AC'!$BE$1</f>
        <v>51902.886681818178</v>
      </c>
      <c r="AL15" s="67">
        <f>B15*G15*H15*'Electric AC'!$BE$33</f>
        <v>0</v>
      </c>
      <c r="AM15" s="67">
        <f t="shared" si="20"/>
        <v>0.19920318725099601</v>
      </c>
      <c r="AN15" s="67" t="e">
        <f t="shared" si="20"/>
        <v>#DIV/0!</v>
      </c>
      <c r="AO15" s="36"/>
      <c r="AP15" s="36"/>
      <c r="AQ15" s="36"/>
      <c r="BC15" s="52" t="s">
        <v>23</v>
      </c>
    </row>
    <row r="16" spans="1:55" x14ac:dyDescent="0.25">
      <c r="A16" s="62" t="s">
        <v>542</v>
      </c>
      <c r="B16" s="62">
        <v>20</v>
      </c>
      <c r="C16" s="62" t="s">
        <v>9</v>
      </c>
      <c r="D16" s="62" t="s">
        <v>39</v>
      </c>
      <c r="E16" s="63">
        <v>3553.36</v>
      </c>
      <c r="F16" s="62">
        <v>2259</v>
      </c>
      <c r="G16" s="62">
        <v>0</v>
      </c>
      <c r="H16" s="62">
        <v>15</v>
      </c>
      <c r="I16" s="63">
        <v>450</v>
      </c>
      <c r="J16" s="63">
        <v>0</v>
      </c>
      <c r="K16" s="63">
        <v>35.54</v>
      </c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2417.2534306424304</v>
      </c>
      <c r="M16" s="66">
        <f>IF(D16="Annual",VLOOKUP(H16,'NG AC'!$E$4:$I$43,4)*'Res Pres wo Conv'!G16,IF(D16="Winter",VLOOKUP('Res Pres wo Conv'!H16,'NG AC'!$E$3:$I$43,5)*'Res Pres wo Conv'!G16,IF(D16="NA",0,0)))</f>
        <v>0</v>
      </c>
      <c r="N16" s="67">
        <f t="shared" si="0"/>
        <v>3553.36</v>
      </c>
      <c r="O16" s="67">
        <f t="shared" si="1"/>
        <v>0</v>
      </c>
      <c r="P16" s="67">
        <f t="shared" si="2"/>
        <v>450</v>
      </c>
      <c r="Q16" s="67">
        <f t="shared" si="3"/>
        <v>0</v>
      </c>
      <c r="R16" s="68">
        <f>(L16+M16+(PV('NG AC'!$B$1,'Res Pres wo Conv'!H16,'Res Pres wo Conv'!K16)*-1)+'Res Pres wo Conv'!J16)/'Res Pres wo Conv'!E16</f>
        <v>0.78835509846014051</v>
      </c>
      <c r="S16" s="68">
        <f t="shared" si="4"/>
        <v>4.8833402639241008</v>
      </c>
      <c r="T16" s="69">
        <f t="shared" si="5"/>
        <v>45180</v>
      </c>
      <c r="U16" s="68">
        <f t="shared" si="6"/>
        <v>0</v>
      </c>
      <c r="V16" s="68">
        <f t="shared" si="7"/>
        <v>48345.068612848612</v>
      </c>
      <c r="W16" s="68">
        <f t="shared" si="8"/>
        <v>0</v>
      </c>
      <c r="X16" s="67">
        <f t="shared" si="9"/>
        <v>71067.199999999997</v>
      </c>
      <c r="Y16" s="67">
        <f t="shared" si="10"/>
        <v>0</v>
      </c>
      <c r="Z16" s="67">
        <f t="shared" si="11"/>
        <v>9000</v>
      </c>
      <c r="AA16" s="67">
        <f t="shared" si="12"/>
        <v>0</v>
      </c>
      <c r="AB16" s="63">
        <v>0</v>
      </c>
      <c r="AC16" s="67">
        <f t="shared" si="14"/>
        <v>0</v>
      </c>
      <c r="AD16" s="67">
        <f t="shared" si="15"/>
        <v>0</v>
      </c>
      <c r="AE16" s="67">
        <f t="shared" si="13"/>
        <v>0</v>
      </c>
      <c r="AF16" s="67">
        <f t="shared" si="16"/>
        <v>0</v>
      </c>
      <c r="AG16" s="67">
        <f t="shared" si="17"/>
        <v>0</v>
      </c>
      <c r="AH16" s="66">
        <f>-PV('NG AC'!$B$1,'Res Pres wo Conv'!H16,'Res Pres wo Conv'!K16)*'Res Pres wo Conv'!B16</f>
        <v>7681.1208404378904</v>
      </c>
      <c r="AI16" s="67">
        <f t="shared" si="18"/>
        <v>7681.1208404378904</v>
      </c>
      <c r="AJ16" s="67">
        <f t="shared" si="19"/>
        <v>0</v>
      </c>
      <c r="AK16" s="66">
        <f>B16*F16*H16*'Electric AC'!$BE$1</f>
        <v>51902.886681818178</v>
      </c>
      <c r="AL16" s="67">
        <f>B16*G16*H16*'Electric AC'!$BE$33</f>
        <v>0</v>
      </c>
      <c r="AM16" s="67">
        <f t="shared" si="20"/>
        <v>0.19920318725099601</v>
      </c>
      <c r="AN16" s="67" t="e">
        <f t="shared" si="20"/>
        <v>#DIV/0!</v>
      </c>
      <c r="AO16" s="36"/>
      <c r="AP16" s="36"/>
      <c r="AQ16" s="36"/>
      <c r="BC16" s="52" t="s">
        <v>24</v>
      </c>
    </row>
    <row r="17" spans="1:55" x14ac:dyDescent="0.25">
      <c r="A17" s="62" t="s">
        <v>543</v>
      </c>
      <c r="B17" s="62">
        <v>20</v>
      </c>
      <c r="C17" s="62" t="s">
        <v>9</v>
      </c>
      <c r="D17" s="62" t="s">
        <v>39</v>
      </c>
      <c r="E17" s="63">
        <v>3553.36</v>
      </c>
      <c r="F17" s="62">
        <v>2375</v>
      </c>
      <c r="G17" s="62">
        <v>0</v>
      </c>
      <c r="H17" s="62">
        <v>15</v>
      </c>
      <c r="I17" s="63">
        <v>450</v>
      </c>
      <c r="J17" s="63">
        <v>0</v>
      </c>
      <c r="K17" s="63">
        <v>35.54</v>
      </c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2541.3797688250429</v>
      </c>
      <c r="M17" s="66">
        <f>IF(D17="Annual",VLOOKUP(H17,'NG AC'!$E$4:$I$43,4)*'Res Pres wo Conv'!G17,IF(D17="Winter",VLOOKUP('Res Pres wo Conv'!H17,'NG AC'!$E$3:$I$43,5)*'Res Pres wo Conv'!G17,IF(D17="NA",0,0)))</f>
        <v>0</v>
      </c>
      <c r="N17" s="67">
        <f t="shared" si="0"/>
        <v>3553.36</v>
      </c>
      <c r="O17" s="67">
        <f t="shared" si="1"/>
        <v>0</v>
      </c>
      <c r="P17" s="67">
        <f t="shared" si="2"/>
        <v>450</v>
      </c>
      <c r="Q17" s="67">
        <f t="shared" si="3"/>
        <v>0</v>
      </c>
      <c r="R17" s="68">
        <f>(L17+M17+(PV('NG AC'!$B$1,'Res Pres wo Conv'!H17,'Res Pres wo Conv'!K17)*-1)+'Res Pres wo Conv'!J17)/'Res Pres wo Conv'!E17</f>
        <v>0.82328720164771851</v>
      </c>
      <c r="S17" s="68">
        <f t="shared" si="4"/>
        <v>5.1341005430808941</v>
      </c>
      <c r="T17" s="69">
        <f t="shared" si="5"/>
        <v>47500</v>
      </c>
      <c r="U17" s="68">
        <f t="shared" si="6"/>
        <v>0</v>
      </c>
      <c r="V17" s="68">
        <f t="shared" si="7"/>
        <v>50827.59537650086</v>
      </c>
      <c r="W17" s="68">
        <f t="shared" si="8"/>
        <v>0</v>
      </c>
      <c r="X17" s="67">
        <f t="shared" si="9"/>
        <v>71067.199999999997</v>
      </c>
      <c r="Y17" s="67">
        <f t="shared" si="10"/>
        <v>0</v>
      </c>
      <c r="Z17" s="67">
        <f t="shared" si="11"/>
        <v>9000</v>
      </c>
      <c r="AA17" s="67">
        <f t="shared" si="12"/>
        <v>0</v>
      </c>
      <c r="AB17" s="63">
        <v>0</v>
      </c>
      <c r="AC17" s="67">
        <f t="shared" si="14"/>
        <v>0</v>
      </c>
      <c r="AD17" s="67">
        <f t="shared" si="15"/>
        <v>0</v>
      </c>
      <c r="AE17" s="67">
        <f t="shared" si="13"/>
        <v>0</v>
      </c>
      <c r="AF17" s="67">
        <f t="shared" si="16"/>
        <v>0</v>
      </c>
      <c r="AG17" s="67">
        <f t="shared" si="17"/>
        <v>0</v>
      </c>
      <c r="AH17" s="66">
        <f>-PV('NG AC'!$B$1,'Res Pres wo Conv'!H17,'Res Pres wo Conv'!K17)*'Res Pres wo Conv'!B17</f>
        <v>7681.1208404378904</v>
      </c>
      <c r="AI17" s="67">
        <f t="shared" si="18"/>
        <v>7681.1208404378904</v>
      </c>
      <c r="AJ17" s="67">
        <f t="shared" si="19"/>
        <v>0</v>
      </c>
      <c r="AK17" s="66">
        <f>B17*F17*H17*'Electric AC'!$BE$1</f>
        <v>54568.107954545449</v>
      </c>
      <c r="AL17" s="67">
        <f>B17*G17*H17*'Electric AC'!$BE$33</f>
        <v>0</v>
      </c>
      <c r="AM17" s="67">
        <f t="shared" si="20"/>
        <v>0.18947368421052632</v>
      </c>
      <c r="AN17" s="67" t="e">
        <f t="shared" si="20"/>
        <v>#DIV/0!</v>
      </c>
      <c r="AO17" s="36"/>
      <c r="AP17" s="36"/>
      <c r="AQ17" s="36"/>
      <c r="BC17" s="52" t="s">
        <v>25</v>
      </c>
    </row>
    <row r="18" spans="1:55" x14ac:dyDescent="0.25">
      <c r="A18" s="62" t="s">
        <v>544</v>
      </c>
      <c r="B18" s="62">
        <v>20</v>
      </c>
      <c r="C18" s="62" t="s">
        <v>9</v>
      </c>
      <c r="D18" s="62" t="s">
        <v>39</v>
      </c>
      <c r="E18" s="63">
        <v>3553.36</v>
      </c>
      <c r="F18" s="62">
        <v>2499</v>
      </c>
      <c r="G18" s="62">
        <v>0</v>
      </c>
      <c r="H18" s="62">
        <v>15</v>
      </c>
      <c r="I18" s="63">
        <v>450</v>
      </c>
      <c r="J18" s="63">
        <v>0</v>
      </c>
      <c r="K18" s="63">
        <v>35.54</v>
      </c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2674.0665441236979</v>
      </c>
      <c r="M18" s="66">
        <f>IF(D18="Annual",VLOOKUP(H18,'NG AC'!$E$4:$I$43,4)*'Res Pres wo Conv'!G18,IF(D18="Winter",VLOOKUP('Res Pres wo Conv'!H18,'NG AC'!$E$3:$I$43,5)*'Res Pres wo Conv'!G18,IF(D18="NA",0,0)))</f>
        <v>0</v>
      </c>
      <c r="N18" s="67">
        <f t="shared" si="0"/>
        <v>3553.36</v>
      </c>
      <c r="O18" s="67">
        <f t="shared" si="1"/>
        <v>0</v>
      </c>
      <c r="P18" s="67">
        <f t="shared" si="2"/>
        <v>450</v>
      </c>
      <c r="Q18" s="67">
        <f t="shared" si="3"/>
        <v>0</v>
      </c>
      <c r="R18" s="68">
        <f>(L18+M18+(PV('NG AC'!$B$1,'Res Pres wo Conv'!H18,'Res Pres wo Conv'!K18)*-1)+'Res Pres wo Conv'!J18)/'Res Pres wo Conv'!E18</f>
        <v>0.86062841539995727</v>
      </c>
      <c r="S18" s="68">
        <f t="shared" si="4"/>
        <v>5.4021546345933285</v>
      </c>
      <c r="T18" s="69">
        <f t="shared" si="5"/>
        <v>49980</v>
      </c>
      <c r="U18" s="68">
        <f t="shared" si="6"/>
        <v>0</v>
      </c>
      <c r="V18" s="68">
        <f t="shared" si="7"/>
        <v>53481.330882473958</v>
      </c>
      <c r="W18" s="68">
        <f t="shared" si="8"/>
        <v>0</v>
      </c>
      <c r="X18" s="67">
        <f t="shared" si="9"/>
        <v>71067.199999999997</v>
      </c>
      <c r="Y18" s="67">
        <f t="shared" si="10"/>
        <v>0</v>
      </c>
      <c r="Z18" s="67">
        <f t="shared" si="11"/>
        <v>9000</v>
      </c>
      <c r="AA18" s="67">
        <f t="shared" si="12"/>
        <v>0</v>
      </c>
      <c r="AB18" s="63">
        <v>0</v>
      </c>
      <c r="AC18" s="67">
        <f t="shared" si="14"/>
        <v>0</v>
      </c>
      <c r="AD18" s="67">
        <f t="shared" si="15"/>
        <v>0</v>
      </c>
      <c r="AE18" s="67">
        <f t="shared" si="13"/>
        <v>0</v>
      </c>
      <c r="AF18" s="67">
        <f t="shared" si="16"/>
        <v>0</v>
      </c>
      <c r="AG18" s="67">
        <f t="shared" si="17"/>
        <v>0</v>
      </c>
      <c r="AH18" s="66">
        <f>-PV('NG AC'!$B$1,'Res Pres wo Conv'!H18,'Res Pres wo Conv'!K18)*'Res Pres wo Conv'!B18</f>
        <v>7681.1208404378904</v>
      </c>
      <c r="AI18" s="67">
        <f t="shared" si="18"/>
        <v>7681.1208404378904</v>
      </c>
      <c r="AJ18" s="67">
        <f t="shared" si="19"/>
        <v>0</v>
      </c>
      <c r="AK18" s="66">
        <f>B18*F18*H18*'Electric AC'!$BE$1</f>
        <v>57417.137590909086</v>
      </c>
      <c r="AL18" s="67">
        <f>B18*G18*H18*'Electric AC'!$BE$33</f>
        <v>0</v>
      </c>
      <c r="AM18" s="67">
        <f t="shared" si="20"/>
        <v>0.18007202881152462</v>
      </c>
      <c r="AN18" s="67" t="e">
        <f t="shared" si="20"/>
        <v>#DIV/0!</v>
      </c>
      <c r="AO18" s="36"/>
      <c r="AP18" s="36"/>
      <c r="AQ18" s="36"/>
      <c r="BC18" s="52" t="s">
        <v>26</v>
      </c>
    </row>
    <row r="19" spans="1:55" x14ac:dyDescent="0.25">
      <c r="A19" s="62" t="s">
        <v>546</v>
      </c>
      <c r="B19" s="62">
        <v>635</v>
      </c>
      <c r="C19" s="62" t="s">
        <v>9</v>
      </c>
      <c r="D19" s="62" t="s">
        <v>39</v>
      </c>
      <c r="E19" s="63">
        <v>275</v>
      </c>
      <c r="F19" s="62">
        <v>414</v>
      </c>
      <c r="G19" s="62">
        <v>0</v>
      </c>
      <c r="H19" s="62">
        <v>20</v>
      </c>
      <c r="I19" s="63">
        <v>80</v>
      </c>
      <c r="J19" s="63">
        <v>0</v>
      </c>
      <c r="K19" s="63">
        <v>0</v>
      </c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587.71829290030678</v>
      </c>
      <c r="M19" s="66">
        <f>IF(D19="Annual",VLOOKUP(H19,'NG AC'!$E$4:$I$43,4)*'Res Pres wo Conv'!G19,IF(D19="Winter",VLOOKUP('Res Pres wo Conv'!H19,'NG AC'!$E$3:$I$43,5)*'Res Pres wo Conv'!G19,IF(D19="NA",0,0)))</f>
        <v>0</v>
      </c>
      <c r="N19" s="67">
        <f t="shared" si="0"/>
        <v>275</v>
      </c>
      <c r="O19" s="67">
        <f t="shared" si="1"/>
        <v>0</v>
      </c>
      <c r="P19" s="67">
        <f t="shared" si="2"/>
        <v>80</v>
      </c>
      <c r="Q19" s="67">
        <f t="shared" si="3"/>
        <v>0</v>
      </c>
      <c r="R19" s="68">
        <f>(L19+M19+(PV('NG AC'!$B$1,'Res Pres wo Conv'!H19,'Res Pres wo Conv'!K19)*-1)+'Res Pres wo Conv'!J19)/'Res Pres wo Conv'!E19</f>
        <v>2.1371574287283881</v>
      </c>
      <c r="S19" s="68">
        <f t="shared" si="4"/>
        <v>6.6786169647762126</v>
      </c>
      <c r="T19" s="69">
        <f t="shared" si="5"/>
        <v>262890</v>
      </c>
      <c r="U19" s="68">
        <f t="shared" si="6"/>
        <v>0</v>
      </c>
      <c r="V19" s="68">
        <f t="shared" si="7"/>
        <v>373201.11599169479</v>
      </c>
      <c r="W19" s="68">
        <f t="shared" si="8"/>
        <v>0</v>
      </c>
      <c r="X19" s="67">
        <f t="shared" si="9"/>
        <v>174625</v>
      </c>
      <c r="Y19" s="67">
        <f t="shared" si="10"/>
        <v>0</v>
      </c>
      <c r="Z19" s="67">
        <f t="shared" si="11"/>
        <v>50800</v>
      </c>
      <c r="AA19" s="67">
        <f t="shared" si="12"/>
        <v>0</v>
      </c>
      <c r="AB19" s="63">
        <v>0</v>
      </c>
      <c r="AC19" s="67">
        <f t="shared" si="14"/>
        <v>0</v>
      </c>
      <c r="AD19" s="67">
        <f t="shared" si="15"/>
        <v>0</v>
      </c>
      <c r="AE19" s="67">
        <f t="shared" si="13"/>
        <v>0</v>
      </c>
      <c r="AF19" s="67">
        <f t="shared" si="16"/>
        <v>0</v>
      </c>
      <c r="AG19" s="67">
        <f t="shared" si="17"/>
        <v>0</v>
      </c>
      <c r="AH19" s="66">
        <f>-PV('NG AC'!$B$1,'Res Pres wo Conv'!H19,'Res Pres wo Conv'!K19)*'Res Pres wo Conv'!B19</f>
        <v>0</v>
      </c>
      <c r="AI19" s="67">
        <f t="shared" si="18"/>
        <v>0</v>
      </c>
      <c r="AJ19" s="67">
        <f t="shared" si="19"/>
        <v>0</v>
      </c>
      <c r="AK19" s="66">
        <f>B19*F19*H19*'Electric AC'!$BE$1</f>
        <v>402678.1726363636</v>
      </c>
      <c r="AL19" s="67">
        <f>B19*G19*H19*'Electric AC'!$BE$33</f>
        <v>0</v>
      </c>
      <c r="AM19" s="67">
        <f t="shared" si="20"/>
        <v>0.19323671497584541</v>
      </c>
      <c r="AN19" s="67" t="e">
        <f t="shared" si="20"/>
        <v>#DIV/0!</v>
      </c>
      <c r="AO19" s="36"/>
      <c r="AP19" s="36"/>
      <c r="AQ19" s="36"/>
      <c r="BC19" s="52" t="s">
        <v>27</v>
      </c>
    </row>
    <row r="20" spans="1:55" x14ac:dyDescent="0.25">
      <c r="A20" s="62" t="s">
        <v>551</v>
      </c>
      <c r="B20" s="62">
        <v>60</v>
      </c>
      <c r="C20" s="62" t="s">
        <v>9</v>
      </c>
      <c r="D20" s="62" t="s">
        <v>39</v>
      </c>
      <c r="E20" s="63">
        <v>3500</v>
      </c>
      <c r="F20" s="62">
        <v>3605</v>
      </c>
      <c r="G20" s="62">
        <v>0</v>
      </c>
      <c r="H20" s="62">
        <v>15</v>
      </c>
      <c r="I20" s="63">
        <v>700</v>
      </c>
      <c r="J20" s="63">
        <v>0</v>
      </c>
      <c r="K20" s="63">
        <v>80</v>
      </c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3857.5469754165388</v>
      </c>
      <c r="M20" s="66">
        <f>IF(D20="Annual",VLOOKUP(H20,'NG AC'!$E$4:$I$43,4)*'Res Pres wo Conv'!G20,IF(D20="Winter",VLOOKUP('Res Pres wo Conv'!H20,'NG AC'!$E$3:$I$43,5)*'Res Pres wo Conv'!G20,IF(D20="NA",0,0)))</f>
        <v>0</v>
      </c>
      <c r="N20" s="67">
        <f t="shared" si="0"/>
        <v>3500</v>
      </c>
      <c r="O20" s="67">
        <f t="shared" si="1"/>
        <v>0</v>
      </c>
      <c r="P20" s="67">
        <f t="shared" si="2"/>
        <v>700</v>
      </c>
      <c r="Q20" s="67">
        <f t="shared" si="3"/>
        <v>0</v>
      </c>
      <c r="R20" s="68">
        <f>(L20+M20+(PV('NG AC'!$B$1,'Res Pres wo Conv'!H20,'Res Pres wo Conv'!K20)*-1)+'Res Pres wo Conv'!J20)/'Res Pres wo Conv'!E20</f>
        <v>1.3491575116010559</v>
      </c>
      <c r="S20" s="68">
        <f t="shared" si="4"/>
        <v>5.0098012667747254</v>
      </c>
      <c r="T20" s="69">
        <f t="shared" si="5"/>
        <v>216300</v>
      </c>
      <c r="U20" s="68">
        <f t="shared" si="6"/>
        <v>0</v>
      </c>
      <c r="V20" s="68">
        <f t="shared" si="7"/>
        <v>231452.81852499233</v>
      </c>
      <c r="W20" s="68">
        <f t="shared" si="8"/>
        <v>0</v>
      </c>
      <c r="X20" s="67">
        <f t="shared" si="9"/>
        <v>210000</v>
      </c>
      <c r="Y20" s="67">
        <f t="shared" si="10"/>
        <v>0</v>
      </c>
      <c r="Z20" s="67">
        <f t="shared" si="11"/>
        <v>42000</v>
      </c>
      <c r="AA20" s="67">
        <f t="shared" si="12"/>
        <v>0</v>
      </c>
      <c r="AB20" s="63">
        <v>0</v>
      </c>
      <c r="AC20" s="67">
        <f t="shared" si="14"/>
        <v>0</v>
      </c>
      <c r="AD20" s="67">
        <f t="shared" si="15"/>
        <v>0</v>
      </c>
      <c r="AE20" s="67">
        <f t="shared" si="13"/>
        <v>0</v>
      </c>
      <c r="AF20" s="67">
        <f t="shared" si="16"/>
        <v>0</v>
      </c>
      <c r="AG20" s="67">
        <f t="shared" si="17"/>
        <v>0</v>
      </c>
      <c r="AH20" s="66">
        <f>-PV('NG AC'!$B$1,'Res Pres wo Conv'!H20,'Res Pres wo Conv'!K20)*'Res Pres wo Conv'!B20</f>
        <v>51870.25891122943</v>
      </c>
      <c r="AI20" s="67">
        <f t="shared" si="18"/>
        <v>51870.25891122943</v>
      </c>
      <c r="AJ20" s="67">
        <f t="shared" si="19"/>
        <v>0</v>
      </c>
      <c r="AK20" s="66">
        <f>B20*F20*H20*'Electric AC'!$BE$1</f>
        <v>248485.93159090905</v>
      </c>
      <c r="AL20" s="67">
        <f>B20*G20*H20*'Electric AC'!$BE$33</f>
        <v>0</v>
      </c>
      <c r="AM20" s="67">
        <f t="shared" si="20"/>
        <v>0.1941747572815534</v>
      </c>
      <c r="AN20" s="67" t="e">
        <f t="shared" si="20"/>
        <v>#DIV/0!</v>
      </c>
      <c r="AO20" s="36"/>
      <c r="AP20" s="36"/>
      <c r="AQ20" s="36"/>
      <c r="BC20" s="52" t="s">
        <v>28</v>
      </c>
    </row>
    <row r="21" spans="1:55" x14ac:dyDescent="0.25">
      <c r="A21" s="62"/>
      <c r="B21" s="62"/>
      <c r="C21" s="62"/>
      <c r="D21" s="62" t="s">
        <v>36</v>
      </c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AC'!$E$4:$I$43,4)*'Res Pres wo Conv'!G21,IF(D21="Winter",VLOOKUP('Res Pres wo Conv'!H21,'NG AC'!$E$3:$I$43,5)*'Res Pres wo Conv'!G21,IF(D21="NA",0,0)))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AC'!$B$1,'Res Pres wo Conv'!H21,'Res Pres wo Conv'!K21)*-1)+'Res Pres wo Conv'!J21)/'Res Pres wo Conv'!E21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4"/>
        <v>#DIV/0!</v>
      </c>
      <c r="AD21" s="67" t="e">
        <f t="shared" si="15"/>
        <v>#DIV/0!</v>
      </c>
      <c r="AE21" s="67">
        <f t="shared" si="13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AC'!$B$1,'Res Pres wo Conv'!H21,'Res Pres wo Conv'!K21)*'Res Pres wo Conv'!B21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36"/>
      <c r="AP21" s="36"/>
      <c r="AQ21" s="36"/>
      <c r="BC21" s="52" t="s">
        <v>29</v>
      </c>
    </row>
    <row r="22" spans="1:55" x14ac:dyDescent="0.25">
      <c r="A22" s="62"/>
      <c r="B22" s="62"/>
      <c r="C22" s="62"/>
      <c r="D22" s="62" t="s">
        <v>36</v>
      </c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AC'!$E$4:$I$43,4)*'Res Pres wo Conv'!G22,IF(D22="Winter",VLOOKUP('Res Pres wo Conv'!H22,'NG AC'!$E$3:$I$43,5)*'Res Pres wo Conv'!G22,IF(D22="NA",0,0)))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AC'!$B$1,'Res Pres wo Conv'!H22,'Res Pres wo Conv'!K22)*-1)+'Res Pres wo Conv'!J22)/'Res Pres wo Conv'!E22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4"/>
        <v>#DIV/0!</v>
      </c>
      <c r="AD22" s="67" t="e">
        <f t="shared" si="15"/>
        <v>#DIV/0!</v>
      </c>
      <c r="AE22" s="67">
        <f t="shared" si="13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AC'!$B$1,'Res Pres wo Conv'!H22,'Res Pres wo Conv'!K22)*'Res Pres wo Conv'!B22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36"/>
      <c r="AP22" s="36"/>
      <c r="AQ22" s="36"/>
      <c r="BC22" s="52" t="s">
        <v>30</v>
      </c>
    </row>
    <row r="23" spans="1:55" x14ac:dyDescent="0.25">
      <c r="A23" s="62"/>
      <c r="B23" s="62"/>
      <c r="C23" s="62"/>
      <c r="D23" s="62" t="s">
        <v>36</v>
      </c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AC'!$E$4:$I$43,4)*'Res Pres wo Conv'!G23,IF(D23="Winter",VLOOKUP('Res Pres wo Conv'!H23,'NG AC'!$E$3:$I$43,5)*'Res Pres wo Conv'!G23,IF(D23="NA",0,0)))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AC'!$B$1,'Res Pres wo Conv'!H23,'Res Pres wo Conv'!K23)*-1)+'Res Pres wo Conv'!J23)/'Res Pres wo Conv'!E23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4"/>
        <v>#DIV/0!</v>
      </c>
      <c r="AD23" s="67" t="e">
        <f t="shared" si="15"/>
        <v>#DIV/0!</v>
      </c>
      <c r="AE23" s="67">
        <f t="shared" si="13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AC'!$B$1,'Res Pres wo Conv'!H23,'Res Pres wo Conv'!K23)*'Res Pres wo Conv'!B23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36"/>
      <c r="AP23" s="36"/>
      <c r="AQ23" s="36"/>
      <c r="BC23" s="52"/>
    </row>
    <row r="24" spans="1:55" x14ac:dyDescent="0.25">
      <c r="A24" s="62"/>
      <c r="B24" s="62"/>
      <c r="C24" s="62"/>
      <c r="D24" s="62" t="s">
        <v>36</v>
      </c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AC'!$E$4:$I$43,4)*'Res Pres wo Conv'!G24,IF(D24="Winter",VLOOKUP('Res Pres wo Conv'!H24,'NG AC'!$E$3:$I$43,5)*'Res Pres wo Conv'!G24,IF(D24="NA",0,0)))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AC'!$B$1,'Res Pres wo Conv'!H24,'Res Pres wo Conv'!K24)*-1)+'Res Pres wo Conv'!J24)/'Res Pres wo Conv'!E24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4"/>
        <v>#DIV/0!</v>
      </c>
      <c r="AD24" s="67" t="e">
        <f t="shared" si="15"/>
        <v>#DIV/0!</v>
      </c>
      <c r="AE24" s="67">
        <f t="shared" si="13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AC'!$B$1,'Res Pres wo Conv'!H24,'Res Pres wo Conv'!K24)*'Res Pres wo Conv'!B24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36"/>
      <c r="AP24" s="36"/>
      <c r="AQ24" s="36"/>
      <c r="BC24" s="52" t="s">
        <v>0</v>
      </c>
    </row>
    <row r="25" spans="1:55" x14ac:dyDescent="0.25">
      <c r="A25" s="62"/>
      <c r="B25" s="62"/>
      <c r="C25" s="62"/>
      <c r="D25" s="62" t="s">
        <v>36</v>
      </c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AC'!$E$4:$I$43,4)*'Res Pres wo Conv'!G25,IF(D25="Winter",VLOOKUP('Res Pres wo Conv'!H25,'NG AC'!$E$3:$I$43,5)*'Res Pres wo Conv'!G25,IF(D25="NA",0,0)))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AC'!$B$1,'Res Pres wo Conv'!H25,'Res Pres wo Conv'!K25)*-1)+'Res Pres wo Conv'!J25)/'Res Pres wo Conv'!E25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4"/>
        <v>#DIV/0!</v>
      </c>
      <c r="AD25" s="67" t="e">
        <f t="shared" si="15"/>
        <v>#DIV/0!</v>
      </c>
      <c r="AE25" s="67">
        <f t="shared" si="13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AC'!$B$1,'Res Pres wo Conv'!H25,'Res Pres wo Conv'!K25)*'Res Pres wo Conv'!B25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36"/>
      <c r="AP25" s="36"/>
      <c r="AQ25" s="36"/>
      <c r="BC25" s="52" t="s">
        <v>39</v>
      </c>
    </row>
    <row r="26" spans="1:55" x14ac:dyDescent="0.25">
      <c r="A26" s="62"/>
      <c r="B26" s="62"/>
      <c r="C26" s="62"/>
      <c r="D26" s="62" t="s">
        <v>36</v>
      </c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AC'!$E$4:$I$43,4)*'Res Pres wo Conv'!G26,IF(D26="Winter",VLOOKUP('Res Pres wo Conv'!H26,'NG AC'!$E$3:$I$43,5)*'Res Pres wo Conv'!G26,IF(D26="NA",0,0)))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AC'!$B$1,'Res Pres wo Conv'!H26,'Res Pres wo Conv'!K26)*-1)+'Res Pres wo Conv'!J26)/'Res Pres wo Conv'!E26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4"/>
        <v>#DIV/0!</v>
      </c>
      <c r="AD26" s="67" t="e">
        <f t="shared" si="15"/>
        <v>#DIV/0!</v>
      </c>
      <c r="AE26" s="67">
        <f t="shared" si="13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AC'!$B$1,'Res Pres wo Conv'!H26,'Res Pres wo Conv'!K26)*'Res Pres wo Conv'!B26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36"/>
      <c r="AP26" s="36"/>
      <c r="AQ26" s="36"/>
      <c r="BC26" s="52" t="s">
        <v>36</v>
      </c>
    </row>
    <row r="27" spans="1:55" x14ac:dyDescent="0.25">
      <c r="A27" s="62"/>
      <c r="B27" s="62"/>
      <c r="C27" s="62"/>
      <c r="D27" s="62" t="s">
        <v>36</v>
      </c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AC'!$E$4:$I$43,4)*'Res Pres wo Conv'!G27,IF(D27="Winter",VLOOKUP('Res Pres wo Conv'!H27,'NG AC'!$E$3:$I$43,5)*'Res Pres wo Conv'!G27,IF(D27="NA",0,0)))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AC'!$B$1,'Res Pres wo Conv'!H27,'Res Pres wo Conv'!K27)*-1)+'Res Pres wo Conv'!J27)/'Res Pres wo Conv'!E27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4"/>
        <v>#DIV/0!</v>
      </c>
      <c r="AD27" s="67" t="e">
        <f t="shared" si="15"/>
        <v>#DIV/0!</v>
      </c>
      <c r="AE27" s="67">
        <f t="shared" si="13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AC'!$B$1,'Res Pres wo Conv'!H27,'Res Pres wo Conv'!K27)*'Res Pres wo Conv'!B27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36"/>
      <c r="AP27" s="36"/>
      <c r="AQ27" s="36"/>
    </row>
    <row r="28" spans="1:55" x14ac:dyDescent="0.25">
      <c r="A28" s="62"/>
      <c r="B28" s="62"/>
      <c r="C28" s="62"/>
      <c r="D28" s="62" t="s">
        <v>36</v>
      </c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AC'!$E$4:$I$43,4)*'Res Pres wo Conv'!G28,IF(D28="Winter",VLOOKUP('Res Pres wo Conv'!H28,'NG AC'!$E$3:$I$43,5)*'Res Pres wo Conv'!G28,IF(D28="NA",0,0)))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AC'!$B$1,'Res Pres wo Conv'!H28,'Res Pres wo Conv'!K28)*-1)+'Res Pres wo Conv'!J28)/'Res Pres wo Conv'!E28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4"/>
        <v>#DIV/0!</v>
      </c>
      <c r="AD28" s="67" t="e">
        <f t="shared" si="15"/>
        <v>#DIV/0!</v>
      </c>
      <c r="AE28" s="67">
        <f t="shared" si="13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AC'!$B$1,'Res Pres wo Conv'!H28,'Res Pres wo Conv'!K28)*'Res Pres wo Conv'!B28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36"/>
      <c r="AP28" s="36"/>
      <c r="AQ28" s="36"/>
    </row>
    <row r="29" spans="1:55" x14ac:dyDescent="0.25">
      <c r="A29" s="62"/>
      <c r="B29" s="62"/>
      <c r="C29" s="62"/>
      <c r="D29" s="62" t="s">
        <v>36</v>
      </c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AC'!$E$4:$I$43,4)*'Res Pres wo Conv'!G29,IF(D29="Winter",VLOOKUP('Res Pres wo Conv'!H29,'NG AC'!$E$3:$I$43,5)*'Res Pres wo Conv'!G29,IF(D29="NA",0,0)))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AC'!$B$1,'Res Pres wo Conv'!H29,'Res Pres wo Conv'!K29)*-1)+'Res Pres wo Conv'!J29)/'Res Pres wo Conv'!E29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4"/>
        <v>#DIV/0!</v>
      </c>
      <c r="AD29" s="67" t="e">
        <f t="shared" si="15"/>
        <v>#DIV/0!</v>
      </c>
      <c r="AE29" s="67">
        <f t="shared" si="13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AC'!$B$1,'Res Pres wo Conv'!H29,'Res Pres wo Conv'!K29)*'Res Pres wo Conv'!B29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36"/>
      <c r="AP29" s="36"/>
      <c r="AQ29" s="36"/>
    </row>
    <row r="30" spans="1:55" x14ac:dyDescent="0.25">
      <c r="A30" s="62"/>
      <c r="B30" s="62"/>
      <c r="C30" s="62"/>
      <c r="D30" s="62" t="s">
        <v>36</v>
      </c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AC'!$E$4:$I$43,4)*'Res Pres wo Conv'!G30,IF(D30="Winter",VLOOKUP('Res Pres wo Conv'!H30,'NG AC'!$E$3:$I$43,5)*'Res Pres wo Conv'!G30,IF(D30="NA",0,0)))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AC'!$B$1,'Res Pres wo Conv'!H30,'Res Pres wo Conv'!K30)*-1)+'Res Pres wo Conv'!J30)/'Res Pres wo Conv'!E30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4"/>
        <v>#DIV/0!</v>
      </c>
      <c r="AD30" s="67" t="e">
        <f t="shared" si="15"/>
        <v>#DIV/0!</v>
      </c>
      <c r="AE30" s="67">
        <f t="shared" si="13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AC'!$B$1,'Res Pres wo Conv'!H30,'Res Pres wo Conv'!K30)*'Res Pres wo Conv'!B30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36"/>
      <c r="AP30" s="36"/>
      <c r="AQ30" s="36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AC'!$E$4:$I$43,4)*'Res Pres wo Conv'!G31,IF(D31="Winter",VLOOKUP('Res Pres wo Conv'!H31,'NG AC'!$E$3:$I$43,5)*'Res Pres wo Conv'!G31,IF(D31="NA",0,0)))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AC'!$B$1,'Res Pres wo Conv'!H31,'Res Pres wo Conv'!K31)*-1)+'Res Pres wo Conv'!J31)/'Res Pres wo Conv'!E31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4"/>
        <v>#DIV/0!</v>
      </c>
      <c r="AD31" s="67" t="e">
        <f t="shared" si="15"/>
        <v>#DIV/0!</v>
      </c>
      <c r="AE31" s="67">
        <f t="shared" si="13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AC'!$B$1,'Res Pres wo Conv'!H31,'Res Pres wo Conv'!K31)*'Res Pres wo Conv'!B31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36"/>
      <c r="AP31" s="36"/>
      <c r="AQ31" s="36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AC'!$E$4:$I$43,4)*'Res Pres wo Conv'!G32,IF(D32="Winter",VLOOKUP('Res Pres wo Conv'!H32,'NG AC'!$E$3:$I$43,5)*'Res Pres wo Conv'!G32,IF(D32="NA",0,0)))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AC'!$B$1,'Res Pres wo Conv'!H32,'Res Pres wo Conv'!K32)*-1)+'Res Pres wo Conv'!J32)/'Res Pres wo Conv'!E32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4"/>
        <v>#DIV/0!</v>
      </c>
      <c r="AD32" s="67" t="e">
        <f t="shared" si="15"/>
        <v>#DIV/0!</v>
      </c>
      <c r="AE32" s="67">
        <f t="shared" si="13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AC'!$B$1,'Res Pres wo Conv'!H32,'Res Pres wo Conv'!K32)*'Res Pres wo Conv'!B32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36"/>
      <c r="AP32" s="36"/>
      <c r="AQ32" s="36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AC'!$E$4:$I$43,4)*'Res Pres wo Conv'!G33,IF(D33="Winter",VLOOKUP('Res Pres wo Conv'!H33,'NG AC'!$E$3:$I$43,5)*'Res Pres wo Conv'!G33,IF(D33="NA",0,0)))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AC'!$B$1,'Res Pres wo Conv'!H33,'Res Pres wo Conv'!K33)*-1)+'Res Pres wo Conv'!J33)/'Res Pres wo Conv'!E33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4"/>
        <v>#DIV/0!</v>
      </c>
      <c r="AD33" s="67" t="e">
        <f t="shared" si="15"/>
        <v>#DIV/0!</v>
      </c>
      <c r="AE33" s="67">
        <f t="shared" si="13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AC'!$B$1,'Res Pres wo Conv'!H33,'Res Pres wo Conv'!K33)*'Res Pres wo Conv'!B33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36"/>
      <c r="AP33" s="36"/>
      <c r="AQ33" s="36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AC'!$E$4:$I$43,4)*'Res Pres wo Conv'!G34,IF(D34="Winter",VLOOKUP('Res Pres wo Conv'!H34,'NG AC'!$E$3:$I$43,5)*'Res Pres wo Conv'!G34,IF(D34="NA",0,0)))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AC'!$B$1,'Res Pres wo Conv'!H34,'Res Pres wo Conv'!K34)*-1)+'Res Pres wo Conv'!J34)/'Res Pres wo Conv'!E34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4"/>
        <v>#DIV/0!</v>
      </c>
      <c r="AD34" s="67" t="e">
        <f t="shared" si="15"/>
        <v>#DIV/0!</v>
      </c>
      <c r="AE34" s="67">
        <f t="shared" si="13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AC'!$B$1,'Res Pres wo Conv'!H34,'Res Pres wo Conv'!K34)*'Res Pres wo Conv'!B34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36"/>
      <c r="AP34" s="36"/>
      <c r="AQ34" s="36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AC'!$E$4:$I$43,4)*'Res Pres wo Conv'!G35,IF(D35="Winter",VLOOKUP('Res Pres wo Conv'!H35,'NG AC'!$E$3:$I$43,5)*'Res Pres wo Conv'!G35,IF(D35="NA",0,0)))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AC'!$B$1,'Res Pres wo Conv'!H35,'Res Pres wo Conv'!K35)*-1)+'Res Pres wo Conv'!J35)/'Res Pres wo Conv'!E35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4"/>
        <v>#DIV/0!</v>
      </c>
      <c r="AD35" s="67" t="e">
        <f t="shared" si="15"/>
        <v>#DIV/0!</v>
      </c>
      <c r="AE35" s="67">
        <f t="shared" si="13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AC'!$B$1,'Res Pres wo Conv'!H35,'Res Pres wo Conv'!K35)*'Res Pres wo Conv'!B35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36"/>
      <c r="AP35" s="36"/>
      <c r="AQ35" s="36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AC'!$E$4:$I$43,4)*'Res Pres wo Conv'!G36,IF(D36="Winter",VLOOKUP('Res Pres wo Conv'!H36,'NG AC'!$E$3:$I$43,5)*'Res Pres wo Conv'!G36,IF(D36="NA",0,0)))</f>
        <v>0</v>
      </c>
      <c r="N36" s="67" t="e">
        <f t="shared" ref="N36:N67" si="21">(L36/(L36+M36))*E36</f>
        <v>#DIV/0!</v>
      </c>
      <c r="O36" s="67" t="e">
        <f t="shared" ref="O36:O67" si="22">E36-N36</f>
        <v>#DIV/0!</v>
      </c>
      <c r="P36" s="67" t="e">
        <f t="shared" ref="P36:P67" si="23">(L36/(L36+M36))*I36</f>
        <v>#DIV/0!</v>
      </c>
      <c r="Q36" s="67" t="e">
        <f t="shared" ref="Q36:Q67" si="24">I36-P36</f>
        <v>#DIV/0!</v>
      </c>
      <c r="R36" s="68" t="e">
        <f>(L36+M36+(PV('NG AC'!$B$1,'Res Pres wo Conv'!H36,'Res Pres wo Conv'!K36)*-1)+'Res Pres wo Conv'!J36)/'Res Pres wo Conv'!E36</f>
        <v>#DIV/0!</v>
      </c>
      <c r="S36" s="68" t="e">
        <f t="shared" ref="S36:S67" si="25">((L36+M36)/1.1)/I36</f>
        <v>#DIV/0!</v>
      </c>
      <c r="T36" s="69">
        <f t="shared" ref="T36:T67" si="26">F36*B36</f>
        <v>0</v>
      </c>
      <c r="U36" s="68">
        <f t="shared" ref="U36:U67" si="27">G36*B36</f>
        <v>0</v>
      </c>
      <c r="V36" s="68">
        <f t="shared" ref="V36:V67" si="28">L36*B36</f>
        <v>0</v>
      </c>
      <c r="W36" s="68">
        <f t="shared" ref="W36:W67" si="29">M36*B36</f>
        <v>0</v>
      </c>
      <c r="X36" s="67" t="e">
        <f t="shared" ref="X36:X67" si="30">B36*N36</f>
        <v>#DIV/0!</v>
      </c>
      <c r="Y36" s="67" t="e">
        <f t="shared" ref="Y36:Y67" si="31">O36*B36</f>
        <v>#DIV/0!</v>
      </c>
      <c r="Z36" s="67" t="e">
        <f t="shared" ref="Z36:Z67" si="32">B36*P36</f>
        <v>#DIV/0!</v>
      </c>
      <c r="AA36" s="67" t="e">
        <f t="shared" ref="AA36:AA67" si="33">B36*Q36</f>
        <v>#DIV/0!</v>
      </c>
      <c r="AB36" s="63">
        <v>0</v>
      </c>
      <c r="AC36" s="67" t="e">
        <f t="shared" si="14"/>
        <v>#DIV/0!</v>
      </c>
      <c r="AD36" s="67" t="e">
        <f t="shared" si="15"/>
        <v>#DIV/0!</v>
      </c>
      <c r="AE36" s="67">
        <f t="shared" ref="AE36:AE67" si="34">J36*B36</f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AC'!$B$1,'Res Pres wo Conv'!H36,'Res Pres wo Conv'!K36)*'Res Pres wo Conv'!B36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36"/>
      <c r="AP36" s="36"/>
      <c r="AQ36" s="36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AC'!$E$4:$I$43,4)*'Res Pres wo Conv'!G37,IF(D37="Winter",VLOOKUP('Res Pres wo Conv'!H37,'NG AC'!$E$3:$I$43,5)*'Res Pres wo Conv'!G37,IF(D37="NA",0,0)))</f>
        <v>0</v>
      </c>
      <c r="N37" s="67" t="e">
        <f t="shared" si="21"/>
        <v>#DIV/0!</v>
      </c>
      <c r="O37" s="67" t="e">
        <f t="shared" si="22"/>
        <v>#DIV/0!</v>
      </c>
      <c r="P37" s="67" t="e">
        <f t="shared" si="23"/>
        <v>#DIV/0!</v>
      </c>
      <c r="Q37" s="67" t="e">
        <f t="shared" si="24"/>
        <v>#DIV/0!</v>
      </c>
      <c r="R37" s="68" t="e">
        <f>(L37+M37+(PV('NG AC'!$B$1,'Res Pres wo Conv'!H37,'Res Pres wo Conv'!K37)*-1)+'Res Pres wo Conv'!J37)/'Res Pres wo Conv'!E37</f>
        <v>#DIV/0!</v>
      </c>
      <c r="S37" s="68" t="e">
        <f t="shared" si="25"/>
        <v>#DIV/0!</v>
      </c>
      <c r="T37" s="69">
        <f t="shared" si="26"/>
        <v>0</v>
      </c>
      <c r="U37" s="68">
        <f t="shared" si="27"/>
        <v>0</v>
      </c>
      <c r="V37" s="68">
        <f t="shared" si="28"/>
        <v>0</v>
      </c>
      <c r="W37" s="68">
        <f t="shared" si="29"/>
        <v>0</v>
      </c>
      <c r="X37" s="67" t="e">
        <f t="shared" si="30"/>
        <v>#DIV/0!</v>
      </c>
      <c r="Y37" s="67" t="e">
        <f t="shared" si="31"/>
        <v>#DIV/0!</v>
      </c>
      <c r="Z37" s="67" t="e">
        <f t="shared" si="32"/>
        <v>#DIV/0!</v>
      </c>
      <c r="AA37" s="67" t="e">
        <f t="shared" si="33"/>
        <v>#DIV/0!</v>
      </c>
      <c r="AB37" s="63">
        <v>0</v>
      </c>
      <c r="AC37" s="67" t="e">
        <f t="shared" si="14"/>
        <v>#DIV/0!</v>
      </c>
      <c r="AD37" s="67" t="e">
        <f t="shared" si="15"/>
        <v>#DIV/0!</v>
      </c>
      <c r="AE37" s="67">
        <f t="shared" si="34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AC'!$B$1,'Res Pres wo Conv'!H37,'Res Pres wo Conv'!K37)*'Res Pres wo Conv'!B37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36"/>
      <c r="AP37" s="36"/>
      <c r="AQ37" s="36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AC'!$E$4:$I$43,4)*'Res Pres wo Conv'!G38,IF(D38="Winter",VLOOKUP('Res Pres wo Conv'!H38,'NG AC'!$E$3:$I$43,5)*'Res Pres wo Conv'!G38,IF(D38="NA",0,0)))</f>
        <v>0</v>
      </c>
      <c r="N38" s="67" t="e">
        <f t="shared" si="21"/>
        <v>#DIV/0!</v>
      </c>
      <c r="O38" s="67" t="e">
        <f t="shared" si="22"/>
        <v>#DIV/0!</v>
      </c>
      <c r="P38" s="67" t="e">
        <f t="shared" si="23"/>
        <v>#DIV/0!</v>
      </c>
      <c r="Q38" s="67" t="e">
        <f t="shared" si="24"/>
        <v>#DIV/0!</v>
      </c>
      <c r="R38" s="68" t="e">
        <f>(L38+M38+(PV('NG AC'!$B$1,'Res Pres wo Conv'!H38,'Res Pres wo Conv'!K38)*-1)+'Res Pres wo Conv'!J38)/'Res Pres wo Conv'!E38</f>
        <v>#DIV/0!</v>
      </c>
      <c r="S38" s="68" t="e">
        <f t="shared" si="25"/>
        <v>#DIV/0!</v>
      </c>
      <c r="T38" s="69">
        <f t="shared" si="26"/>
        <v>0</v>
      </c>
      <c r="U38" s="68">
        <f t="shared" si="27"/>
        <v>0</v>
      </c>
      <c r="V38" s="68">
        <f t="shared" si="28"/>
        <v>0</v>
      </c>
      <c r="W38" s="68">
        <f t="shared" si="29"/>
        <v>0</v>
      </c>
      <c r="X38" s="67" t="e">
        <f t="shared" si="30"/>
        <v>#DIV/0!</v>
      </c>
      <c r="Y38" s="67" t="e">
        <f t="shared" si="31"/>
        <v>#DIV/0!</v>
      </c>
      <c r="Z38" s="67" t="e">
        <f t="shared" si="32"/>
        <v>#DIV/0!</v>
      </c>
      <c r="AA38" s="67" t="e">
        <f t="shared" si="33"/>
        <v>#DIV/0!</v>
      </c>
      <c r="AB38" s="63">
        <v>0</v>
      </c>
      <c r="AC38" s="67" t="e">
        <f t="shared" si="14"/>
        <v>#DIV/0!</v>
      </c>
      <c r="AD38" s="67" t="e">
        <f t="shared" si="15"/>
        <v>#DIV/0!</v>
      </c>
      <c r="AE38" s="67">
        <f t="shared" si="34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AC'!$B$1,'Res Pres wo Conv'!H38,'Res Pres wo Conv'!K38)*'Res Pres wo Conv'!B38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36"/>
      <c r="AP38" s="36"/>
      <c r="AQ38" s="36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AC'!$E$4:$I$43,4)*'Res Pres wo Conv'!G39,IF(D39="Winter",VLOOKUP('Res Pres wo Conv'!H39,'NG AC'!$E$3:$I$43,5)*'Res Pres wo Conv'!G39,IF(D39="NA",0,0)))</f>
        <v>0</v>
      </c>
      <c r="N39" s="67" t="e">
        <f t="shared" si="21"/>
        <v>#DIV/0!</v>
      </c>
      <c r="O39" s="67" t="e">
        <f t="shared" si="22"/>
        <v>#DIV/0!</v>
      </c>
      <c r="P39" s="67" t="e">
        <f t="shared" si="23"/>
        <v>#DIV/0!</v>
      </c>
      <c r="Q39" s="67" t="e">
        <f t="shared" si="24"/>
        <v>#DIV/0!</v>
      </c>
      <c r="R39" s="68" t="e">
        <f>(L39+M39+(PV('NG AC'!$B$1,'Res Pres wo Conv'!H39,'Res Pres wo Conv'!K39)*-1)+'Res Pres wo Conv'!J39)/'Res Pres wo Conv'!E39</f>
        <v>#DIV/0!</v>
      </c>
      <c r="S39" s="68" t="e">
        <f t="shared" si="25"/>
        <v>#DIV/0!</v>
      </c>
      <c r="T39" s="69">
        <f t="shared" si="26"/>
        <v>0</v>
      </c>
      <c r="U39" s="68">
        <f t="shared" si="27"/>
        <v>0</v>
      </c>
      <c r="V39" s="68">
        <f t="shared" si="28"/>
        <v>0</v>
      </c>
      <c r="W39" s="68">
        <f t="shared" si="29"/>
        <v>0</v>
      </c>
      <c r="X39" s="67" t="e">
        <f t="shared" si="30"/>
        <v>#DIV/0!</v>
      </c>
      <c r="Y39" s="67" t="e">
        <f t="shared" si="31"/>
        <v>#DIV/0!</v>
      </c>
      <c r="Z39" s="67" t="e">
        <f t="shared" si="32"/>
        <v>#DIV/0!</v>
      </c>
      <c r="AA39" s="67" t="e">
        <f t="shared" si="33"/>
        <v>#DIV/0!</v>
      </c>
      <c r="AB39" s="63">
        <v>0</v>
      </c>
      <c r="AC39" s="67" t="e">
        <f t="shared" si="14"/>
        <v>#DIV/0!</v>
      </c>
      <c r="AD39" s="67" t="e">
        <f t="shared" si="15"/>
        <v>#DIV/0!</v>
      </c>
      <c r="AE39" s="67">
        <f t="shared" si="34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AC'!$B$1,'Res Pres wo Conv'!H39,'Res Pres wo Conv'!K39)*'Res Pres wo Conv'!B39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36"/>
      <c r="AP39" s="36"/>
      <c r="AQ39" s="36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AC'!$E$4:$I$43,4)*'Res Pres wo Conv'!G40,IF(D40="Winter",VLOOKUP('Res Pres wo Conv'!H40,'NG AC'!$E$3:$I$43,5)*'Res Pres wo Conv'!G40,IF(D40="NA",0,0)))</f>
        <v>0</v>
      </c>
      <c r="N40" s="67" t="e">
        <f t="shared" si="21"/>
        <v>#DIV/0!</v>
      </c>
      <c r="O40" s="67" t="e">
        <f t="shared" si="22"/>
        <v>#DIV/0!</v>
      </c>
      <c r="P40" s="67" t="e">
        <f t="shared" si="23"/>
        <v>#DIV/0!</v>
      </c>
      <c r="Q40" s="67" t="e">
        <f t="shared" si="24"/>
        <v>#DIV/0!</v>
      </c>
      <c r="R40" s="68" t="e">
        <f>(L40+M40+(PV('NG AC'!$B$1,'Res Pres wo Conv'!H40,'Res Pres wo Conv'!K40)*-1)+'Res Pres wo Conv'!J40)/'Res Pres wo Conv'!E40</f>
        <v>#DIV/0!</v>
      </c>
      <c r="S40" s="68" t="e">
        <f t="shared" si="25"/>
        <v>#DIV/0!</v>
      </c>
      <c r="T40" s="69">
        <f t="shared" si="26"/>
        <v>0</v>
      </c>
      <c r="U40" s="68">
        <f t="shared" si="27"/>
        <v>0</v>
      </c>
      <c r="V40" s="68">
        <f t="shared" si="28"/>
        <v>0</v>
      </c>
      <c r="W40" s="68">
        <f t="shared" si="29"/>
        <v>0</v>
      </c>
      <c r="X40" s="67" t="e">
        <f t="shared" si="30"/>
        <v>#DIV/0!</v>
      </c>
      <c r="Y40" s="67" t="e">
        <f t="shared" si="31"/>
        <v>#DIV/0!</v>
      </c>
      <c r="Z40" s="67" t="e">
        <f t="shared" si="32"/>
        <v>#DIV/0!</v>
      </c>
      <c r="AA40" s="67" t="e">
        <f t="shared" si="33"/>
        <v>#DIV/0!</v>
      </c>
      <c r="AB40" s="63">
        <v>0</v>
      </c>
      <c r="AC40" s="67" t="e">
        <f t="shared" si="14"/>
        <v>#DIV/0!</v>
      </c>
      <c r="AD40" s="67" t="e">
        <f t="shared" si="15"/>
        <v>#DIV/0!</v>
      </c>
      <c r="AE40" s="67">
        <f t="shared" si="34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AC'!$B$1,'Res Pres wo Conv'!H40,'Res Pres wo Conv'!K40)*'Res Pres wo Conv'!B40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36"/>
      <c r="AP40" s="36"/>
      <c r="AQ40" s="36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AC'!$E$4:$I$43,4)*'Res Pres wo Conv'!G41,IF(D41="Winter",VLOOKUP('Res Pres wo Conv'!H41,'NG AC'!$E$3:$I$43,5)*'Res Pres wo Conv'!G41,IF(D41="NA",0,0)))</f>
        <v>0</v>
      </c>
      <c r="N41" s="67" t="e">
        <f t="shared" si="21"/>
        <v>#DIV/0!</v>
      </c>
      <c r="O41" s="67" t="e">
        <f t="shared" si="22"/>
        <v>#DIV/0!</v>
      </c>
      <c r="P41" s="67" t="e">
        <f t="shared" si="23"/>
        <v>#DIV/0!</v>
      </c>
      <c r="Q41" s="67" t="e">
        <f t="shared" si="24"/>
        <v>#DIV/0!</v>
      </c>
      <c r="R41" s="68" t="e">
        <f>(L41+M41+(PV('NG AC'!$B$1,'Res Pres wo Conv'!H41,'Res Pres wo Conv'!K41)*-1)+'Res Pres wo Conv'!J41)/'Res Pres wo Conv'!E41</f>
        <v>#DIV/0!</v>
      </c>
      <c r="S41" s="68" t="e">
        <f t="shared" si="25"/>
        <v>#DIV/0!</v>
      </c>
      <c r="T41" s="69">
        <f t="shared" si="26"/>
        <v>0</v>
      </c>
      <c r="U41" s="68">
        <f t="shared" si="27"/>
        <v>0</v>
      </c>
      <c r="V41" s="68">
        <f t="shared" si="28"/>
        <v>0</v>
      </c>
      <c r="W41" s="68">
        <f t="shared" si="29"/>
        <v>0</v>
      </c>
      <c r="X41" s="67" t="e">
        <f t="shared" si="30"/>
        <v>#DIV/0!</v>
      </c>
      <c r="Y41" s="67" t="e">
        <f t="shared" si="31"/>
        <v>#DIV/0!</v>
      </c>
      <c r="Z41" s="67" t="e">
        <f t="shared" si="32"/>
        <v>#DIV/0!</v>
      </c>
      <c r="AA41" s="67" t="e">
        <f t="shared" si="33"/>
        <v>#DIV/0!</v>
      </c>
      <c r="AB41" s="63">
        <v>0</v>
      </c>
      <c r="AC41" s="67" t="e">
        <f t="shared" si="14"/>
        <v>#DIV/0!</v>
      </c>
      <c r="AD41" s="67" t="e">
        <f t="shared" si="15"/>
        <v>#DIV/0!</v>
      </c>
      <c r="AE41" s="67">
        <f t="shared" si="34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AC'!$B$1,'Res Pres wo Conv'!H41,'Res Pres wo Conv'!K41)*'Res Pres wo Conv'!B41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36"/>
      <c r="AP41" s="36"/>
      <c r="AQ41" s="36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AC'!$E$4:$I$43,4)*'Res Pres wo Conv'!G42,IF(D42="Winter",VLOOKUP('Res Pres wo Conv'!H42,'NG AC'!$E$3:$I$43,5)*'Res Pres wo Conv'!G42,IF(D42="NA",0,0)))</f>
        <v>0</v>
      </c>
      <c r="N42" s="67" t="e">
        <f t="shared" si="21"/>
        <v>#DIV/0!</v>
      </c>
      <c r="O42" s="67" t="e">
        <f t="shared" si="22"/>
        <v>#DIV/0!</v>
      </c>
      <c r="P42" s="67" t="e">
        <f t="shared" si="23"/>
        <v>#DIV/0!</v>
      </c>
      <c r="Q42" s="67" t="e">
        <f t="shared" si="24"/>
        <v>#DIV/0!</v>
      </c>
      <c r="R42" s="68" t="e">
        <f>(L42+M42+(PV('NG AC'!$B$1,'Res Pres wo Conv'!H42,'Res Pres wo Conv'!K42)*-1)+'Res Pres wo Conv'!J42)/'Res Pres wo Conv'!E42</f>
        <v>#DIV/0!</v>
      </c>
      <c r="S42" s="68" t="e">
        <f t="shared" si="25"/>
        <v>#DIV/0!</v>
      </c>
      <c r="T42" s="69">
        <f t="shared" si="26"/>
        <v>0</v>
      </c>
      <c r="U42" s="68">
        <f t="shared" si="27"/>
        <v>0</v>
      </c>
      <c r="V42" s="68">
        <f t="shared" si="28"/>
        <v>0</v>
      </c>
      <c r="W42" s="68">
        <f t="shared" si="29"/>
        <v>0</v>
      </c>
      <c r="X42" s="67" t="e">
        <f t="shared" si="30"/>
        <v>#DIV/0!</v>
      </c>
      <c r="Y42" s="67" t="e">
        <f t="shared" si="31"/>
        <v>#DIV/0!</v>
      </c>
      <c r="Z42" s="67" t="e">
        <f t="shared" si="32"/>
        <v>#DIV/0!</v>
      </c>
      <c r="AA42" s="67" t="e">
        <f t="shared" si="33"/>
        <v>#DIV/0!</v>
      </c>
      <c r="AB42" s="63">
        <v>0</v>
      </c>
      <c r="AC42" s="67" t="e">
        <f t="shared" si="14"/>
        <v>#DIV/0!</v>
      </c>
      <c r="AD42" s="67" t="e">
        <f t="shared" si="15"/>
        <v>#DIV/0!</v>
      </c>
      <c r="AE42" s="67">
        <f t="shared" si="34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AC'!$B$1,'Res Pres wo Conv'!H42,'Res Pres wo Conv'!K42)*'Res Pres wo Conv'!B42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36"/>
      <c r="AP42" s="36"/>
      <c r="AQ42" s="36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AC'!$E$4:$I$43,4)*'Res Pres wo Conv'!G43,IF(D43="Winter",VLOOKUP('Res Pres wo Conv'!H43,'NG AC'!$E$3:$I$43,5)*'Res Pres wo Conv'!G43,IF(D43="NA",0,0)))</f>
        <v>0</v>
      </c>
      <c r="N43" s="67" t="e">
        <f t="shared" si="21"/>
        <v>#DIV/0!</v>
      </c>
      <c r="O43" s="67" t="e">
        <f t="shared" si="22"/>
        <v>#DIV/0!</v>
      </c>
      <c r="P43" s="67" t="e">
        <f t="shared" si="23"/>
        <v>#DIV/0!</v>
      </c>
      <c r="Q43" s="67" t="e">
        <f t="shared" si="24"/>
        <v>#DIV/0!</v>
      </c>
      <c r="R43" s="68" t="e">
        <f>(L43+M43+(PV('NG AC'!$B$1,'Res Pres wo Conv'!H43,'Res Pres wo Conv'!K43)*-1)+'Res Pres wo Conv'!J43)/'Res Pres wo Conv'!E43</f>
        <v>#DIV/0!</v>
      </c>
      <c r="S43" s="68" t="e">
        <f t="shared" si="25"/>
        <v>#DIV/0!</v>
      </c>
      <c r="T43" s="69">
        <f t="shared" si="26"/>
        <v>0</v>
      </c>
      <c r="U43" s="68">
        <f t="shared" si="27"/>
        <v>0</v>
      </c>
      <c r="V43" s="68">
        <f t="shared" si="28"/>
        <v>0</v>
      </c>
      <c r="W43" s="68">
        <f t="shared" si="29"/>
        <v>0</v>
      </c>
      <c r="X43" s="67" t="e">
        <f t="shared" si="30"/>
        <v>#DIV/0!</v>
      </c>
      <c r="Y43" s="67" t="e">
        <f t="shared" si="31"/>
        <v>#DIV/0!</v>
      </c>
      <c r="Z43" s="67" t="e">
        <f t="shared" si="32"/>
        <v>#DIV/0!</v>
      </c>
      <c r="AA43" s="67" t="e">
        <f t="shared" si="33"/>
        <v>#DIV/0!</v>
      </c>
      <c r="AB43" s="63">
        <v>0</v>
      </c>
      <c r="AC43" s="67" t="e">
        <f t="shared" si="14"/>
        <v>#DIV/0!</v>
      </c>
      <c r="AD43" s="67" t="e">
        <f t="shared" si="15"/>
        <v>#DIV/0!</v>
      </c>
      <c r="AE43" s="67">
        <f t="shared" si="34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AC'!$B$1,'Res Pres wo Conv'!H43,'Res Pres wo Conv'!K43)*'Res Pres wo Conv'!B43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36"/>
      <c r="AP43" s="36"/>
      <c r="AQ43" s="36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AC'!$E$4:$I$43,4)*'Res Pres wo Conv'!G44,IF(D44="Winter",VLOOKUP('Res Pres wo Conv'!H44,'NG AC'!$E$3:$I$43,5)*'Res Pres wo Conv'!G44,IF(D44="NA",0,0)))</f>
        <v>0</v>
      </c>
      <c r="N44" s="67" t="e">
        <f t="shared" si="21"/>
        <v>#DIV/0!</v>
      </c>
      <c r="O44" s="67" t="e">
        <f t="shared" si="22"/>
        <v>#DIV/0!</v>
      </c>
      <c r="P44" s="67" t="e">
        <f t="shared" si="23"/>
        <v>#DIV/0!</v>
      </c>
      <c r="Q44" s="67" t="e">
        <f t="shared" si="24"/>
        <v>#DIV/0!</v>
      </c>
      <c r="R44" s="68" t="e">
        <f>(L44+M44+(PV('NG AC'!$B$1,'Res Pres wo Conv'!H44,'Res Pres wo Conv'!K44)*-1)+'Res Pres wo Conv'!J44)/'Res Pres wo Conv'!E44</f>
        <v>#DIV/0!</v>
      </c>
      <c r="S44" s="68" t="e">
        <f t="shared" si="25"/>
        <v>#DIV/0!</v>
      </c>
      <c r="T44" s="69">
        <f t="shared" si="26"/>
        <v>0</v>
      </c>
      <c r="U44" s="68">
        <f t="shared" si="27"/>
        <v>0</v>
      </c>
      <c r="V44" s="68">
        <f t="shared" si="28"/>
        <v>0</v>
      </c>
      <c r="W44" s="68">
        <f t="shared" si="29"/>
        <v>0</v>
      </c>
      <c r="X44" s="67" t="e">
        <f t="shared" si="30"/>
        <v>#DIV/0!</v>
      </c>
      <c r="Y44" s="67" t="e">
        <f t="shared" si="31"/>
        <v>#DIV/0!</v>
      </c>
      <c r="Z44" s="67" t="e">
        <f t="shared" si="32"/>
        <v>#DIV/0!</v>
      </c>
      <c r="AA44" s="67" t="e">
        <f t="shared" si="33"/>
        <v>#DIV/0!</v>
      </c>
      <c r="AB44" s="63">
        <v>0</v>
      </c>
      <c r="AC44" s="67" t="e">
        <f t="shared" si="14"/>
        <v>#DIV/0!</v>
      </c>
      <c r="AD44" s="67" t="e">
        <f t="shared" si="15"/>
        <v>#DIV/0!</v>
      </c>
      <c r="AE44" s="67">
        <f t="shared" si="34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AC'!$B$1,'Res Pres wo Conv'!H44,'Res Pres wo Conv'!K44)*'Res Pres wo Conv'!B44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36"/>
      <c r="AP44" s="36"/>
      <c r="AQ44" s="36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AC'!$E$4:$I$43,4)*'Res Pres wo Conv'!G45,IF(D45="Winter",VLOOKUP('Res Pres wo Conv'!H45,'NG AC'!$E$3:$I$43,5)*'Res Pres wo Conv'!G45,IF(D45="NA",0,0)))</f>
        <v>0</v>
      </c>
      <c r="N45" s="67" t="e">
        <f t="shared" si="21"/>
        <v>#DIV/0!</v>
      </c>
      <c r="O45" s="67" t="e">
        <f t="shared" si="22"/>
        <v>#DIV/0!</v>
      </c>
      <c r="P45" s="67" t="e">
        <f t="shared" si="23"/>
        <v>#DIV/0!</v>
      </c>
      <c r="Q45" s="67" t="e">
        <f t="shared" si="24"/>
        <v>#DIV/0!</v>
      </c>
      <c r="R45" s="68" t="e">
        <f>(L45+M45+(PV('NG AC'!$B$1,'Res Pres wo Conv'!H45,'Res Pres wo Conv'!K45)*-1)+'Res Pres wo Conv'!J45)/'Res Pres wo Conv'!E45</f>
        <v>#DIV/0!</v>
      </c>
      <c r="S45" s="68" t="e">
        <f t="shared" si="25"/>
        <v>#DIV/0!</v>
      </c>
      <c r="T45" s="69">
        <f t="shared" si="26"/>
        <v>0</v>
      </c>
      <c r="U45" s="68">
        <f t="shared" si="27"/>
        <v>0</v>
      </c>
      <c r="V45" s="68">
        <f t="shared" si="28"/>
        <v>0</v>
      </c>
      <c r="W45" s="68">
        <f t="shared" si="29"/>
        <v>0</v>
      </c>
      <c r="X45" s="67" t="e">
        <f t="shared" si="30"/>
        <v>#DIV/0!</v>
      </c>
      <c r="Y45" s="67" t="e">
        <f t="shared" si="31"/>
        <v>#DIV/0!</v>
      </c>
      <c r="Z45" s="67" t="e">
        <f t="shared" si="32"/>
        <v>#DIV/0!</v>
      </c>
      <c r="AA45" s="67" t="e">
        <f t="shared" si="33"/>
        <v>#DIV/0!</v>
      </c>
      <c r="AB45" s="63">
        <v>0</v>
      </c>
      <c r="AC45" s="67" t="e">
        <f t="shared" si="14"/>
        <v>#DIV/0!</v>
      </c>
      <c r="AD45" s="67" t="e">
        <f t="shared" si="15"/>
        <v>#DIV/0!</v>
      </c>
      <c r="AE45" s="67">
        <f t="shared" si="34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AC'!$B$1,'Res Pres wo Conv'!H45,'Res Pres wo Conv'!K45)*'Res Pres wo Conv'!B45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36"/>
      <c r="AP45" s="36"/>
      <c r="AQ45" s="36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AC'!$E$4:$I$43,4)*'Res Pres wo Conv'!G46,IF(D46="Winter",VLOOKUP('Res Pres wo Conv'!H46,'NG AC'!$E$3:$I$43,5)*'Res Pres wo Conv'!G46,IF(D46="NA",0,0)))</f>
        <v>0</v>
      </c>
      <c r="N46" s="67" t="e">
        <f t="shared" si="21"/>
        <v>#DIV/0!</v>
      </c>
      <c r="O46" s="67" t="e">
        <f t="shared" si="22"/>
        <v>#DIV/0!</v>
      </c>
      <c r="P46" s="67" t="e">
        <f t="shared" si="23"/>
        <v>#DIV/0!</v>
      </c>
      <c r="Q46" s="67" t="e">
        <f t="shared" si="24"/>
        <v>#DIV/0!</v>
      </c>
      <c r="R46" s="68" t="e">
        <f>(L46+M46+(PV('NG AC'!$B$1,'Res Pres wo Conv'!H46,'Res Pres wo Conv'!K46)*-1)+'Res Pres wo Conv'!J46)/'Res Pres wo Conv'!E46</f>
        <v>#DIV/0!</v>
      </c>
      <c r="S46" s="68" t="e">
        <f t="shared" si="25"/>
        <v>#DIV/0!</v>
      </c>
      <c r="T46" s="69">
        <f t="shared" si="26"/>
        <v>0</v>
      </c>
      <c r="U46" s="68">
        <f t="shared" si="27"/>
        <v>0</v>
      </c>
      <c r="V46" s="68">
        <f t="shared" si="28"/>
        <v>0</v>
      </c>
      <c r="W46" s="68">
        <f t="shared" si="29"/>
        <v>0</v>
      </c>
      <c r="X46" s="67" t="e">
        <f t="shared" si="30"/>
        <v>#DIV/0!</v>
      </c>
      <c r="Y46" s="67" t="e">
        <f t="shared" si="31"/>
        <v>#DIV/0!</v>
      </c>
      <c r="Z46" s="67" t="e">
        <f t="shared" si="32"/>
        <v>#DIV/0!</v>
      </c>
      <c r="AA46" s="67" t="e">
        <f t="shared" si="33"/>
        <v>#DIV/0!</v>
      </c>
      <c r="AB46" s="63">
        <v>0</v>
      </c>
      <c r="AC46" s="67" t="e">
        <f t="shared" si="14"/>
        <v>#DIV/0!</v>
      </c>
      <c r="AD46" s="67" t="e">
        <f t="shared" si="15"/>
        <v>#DIV/0!</v>
      </c>
      <c r="AE46" s="67">
        <f t="shared" si="34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AC'!$B$1,'Res Pres wo Conv'!H46,'Res Pres wo Conv'!K46)*'Res Pres wo Conv'!B46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36"/>
      <c r="AP46" s="36"/>
      <c r="AQ46" s="36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AC'!$E$4:$I$43,4)*'Res Pres wo Conv'!G47,IF(D47="Winter",VLOOKUP('Res Pres wo Conv'!H47,'NG AC'!$E$3:$I$43,5)*'Res Pres wo Conv'!G47,IF(D47="NA",0,0)))</f>
        <v>0</v>
      </c>
      <c r="N47" s="67" t="e">
        <f t="shared" si="21"/>
        <v>#DIV/0!</v>
      </c>
      <c r="O47" s="67" t="e">
        <f t="shared" si="22"/>
        <v>#DIV/0!</v>
      </c>
      <c r="P47" s="67" t="e">
        <f t="shared" si="23"/>
        <v>#DIV/0!</v>
      </c>
      <c r="Q47" s="67" t="e">
        <f t="shared" si="24"/>
        <v>#DIV/0!</v>
      </c>
      <c r="R47" s="68" t="e">
        <f>(L47+M47+(PV('NG AC'!$B$1,'Res Pres wo Conv'!H47,'Res Pres wo Conv'!K47)*-1)+'Res Pres wo Conv'!J47)/'Res Pres wo Conv'!E47</f>
        <v>#DIV/0!</v>
      </c>
      <c r="S47" s="68" t="e">
        <f t="shared" si="25"/>
        <v>#DIV/0!</v>
      </c>
      <c r="T47" s="69">
        <f t="shared" si="26"/>
        <v>0</v>
      </c>
      <c r="U47" s="68">
        <f t="shared" si="27"/>
        <v>0</v>
      </c>
      <c r="V47" s="68">
        <f t="shared" si="28"/>
        <v>0</v>
      </c>
      <c r="W47" s="68">
        <f t="shared" si="29"/>
        <v>0</v>
      </c>
      <c r="X47" s="67" t="e">
        <f t="shared" si="30"/>
        <v>#DIV/0!</v>
      </c>
      <c r="Y47" s="67" t="e">
        <f t="shared" si="31"/>
        <v>#DIV/0!</v>
      </c>
      <c r="Z47" s="67" t="e">
        <f t="shared" si="32"/>
        <v>#DIV/0!</v>
      </c>
      <c r="AA47" s="67" t="e">
        <f t="shared" si="33"/>
        <v>#DIV/0!</v>
      </c>
      <c r="AB47" s="63">
        <v>0</v>
      </c>
      <c r="AC47" s="67" t="e">
        <f t="shared" si="14"/>
        <v>#DIV/0!</v>
      </c>
      <c r="AD47" s="67" t="e">
        <f t="shared" si="15"/>
        <v>#DIV/0!</v>
      </c>
      <c r="AE47" s="67">
        <f t="shared" si="34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AC'!$B$1,'Res Pres wo Conv'!H47,'Res Pres wo Conv'!K47)*'Res Pres wo Conv'!B47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36"/>
      <c r="AP47" s="36"/>
      <c r="AQ47" s="36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AC'!$E$4:$I$43,4)*'Res Pres wo Conv'!G48,IF(D48="Winter",VLOOKUP('Res Pres wo Conv'!H48,'NG AC'!$E$3:$I$43,5)*'Res Pres wo Conv'!G48,IF(D48="NA",0,0)))</f>
        <v>0</v>
      </c>
      <c r="N48" s="67" t="e">
        <f t="shared" si="21"/>
        <v>#DIV/0!</v>
      </c>
      <c r="O48" s="67" t="e">
        <f t="shared" si="22"/>
        <v>#DIV/0!</v>
      </c>
      <c r="P48" s="67" t="e">
        <f t="shared" si="23"/>
        <v>#DIV/0!</v>
      </c>
      <c r="Q48" s="67" t="e">
        <f t="shared" si="24"/>
        <v>#DIV/0!</v>
      </c>
      <c r="R48" s="68" t="e">
        <f>(L48+M48+(PV('NG AC'!$B$1,'Res Pres wo Conv'!H48,'Res Pres wo Conv'!K48)*-1)+'Res Pres wo Conv'!J48)/'Res Pres wo Conv'!E48</f>
        <v>#DIV/0!</v>
      </c>
      <c r="S48" s="68" t="e">
        <f t="shared" si="25"/>
        <v>#DIV/0!</v>
      </c>
      <c r="T48" s="69">
        <f t="shared" si="26"/>
        <v>0</v>
      </c>
      <c r="U48" s="68">
        <f t="shared" si="27"/>
        <v>0</v>
      </c>
      <c r="V48" s="68">
        <f t="shared" si="28"/>
        <v>0</v>
      </c>
      <c r="W48" s="68">
        <f t="shared" si="29"/>
        <v>0</v>
      </c>
      <c r="X48" s="67" t="e">
        <f t="shared" si="30"/>
        <v>#DIV/0!</v>
      </c>
      <c r="Y48" s="67" t="e">
        <f t="shared" si="31"/>
        <v>#DIV/0!</v>
      </c>
      <c r="Z48" s="67" t="e">
        <f t="shared" si="32"/>
        <v>#DIV/0!</v>
      </c>
      <c r="AA48" s="67" t="e">
        <f t="shared" si="33"/>
        <v>#DIV/0!</v>
      </c>
      <c r="AB48" s="63">
        <v>0</v>
      </c>
      <c r="AC48" s="67" t="e">
        <f t="shared" si="14"/>
        <v>#DIV/0!</v>
      </c>
      <c r="AD48" s="67" t="e">
        <f t="shared" si="15"/>
        <v>#DIV/0!</v>
      </c>
      <c r="AE48" s="67">
        <f t="shared" si="34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AC'!$B$1,'Res Pres wo Conv'!H48,'Res Pres wo Conv'!K48)*'Res Pres wo Conv'!B48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36"/>
      <c r="AP48" s="36"/>
      <c r="AQ48" s="36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AC'!$E$4:$I$43,4)*'Res Pres wo Conv'!G49,IF(D49="Winter",VLOOKUP('Res Pres wo Conv'!H49,'NG AC'!$E$3:$I$43,5)*'Res Pres wo Conv'!G49,IF(D49="NA",0,0)))</f>
        <v>0</v>
      </c>
      <c r="N49" s="67" t="e">
        <f t="shared" si="21"/>
        <v>#DIV/0!</v>
      </c>
      <c r="O49" s="67" t="e">
        <f t="shared" si="22"/>
        <v>#DIV/0!</v>
      </c>
      <c r="P49" s="67" t="e">
        <f t="shared" si="23"/>
        <v>#DIV/0!</v>
      </c>
      <c r="Q49" s="67" t="e">
        <f t="shared" si="24"/>
        <v>#DIV/0!</v>
      </c>
      <c r="R49" s="68" t="e">
        <f>(L49+M49+(PV('NG AC'!$B$1,'Res Pres wo Conv'!H49,'Res Pres wo Conv'!K49)*-1)+'Res Pres wo Conv'!J49)/'Res Pres wo Conv'!E49</f>
        <v>#DIV/0!</v>
      </c>
      <c r="S49" s="68" t="e">
        <f t="shared" si="25"/>
        <v>#DIV/0!</v>
      </c>
      <c r="T49" s="69">
        <f t="shared" si="26"/>
        <v>0</v>
      </c>
      <c r="U49" s="68">
        <f t="shared" si="27"/>
        <v>0</v>
      </c>
      <c r="V49" s="68">
        <f t="shared" si="28"/>
        <v>0</v>
      </c>
      <c r="W49" s="68">
        <f t="shared" si="29"/>
        <v>0</v>
      </c>
      <c r="X49" s="67" t="e">
        <f t="shared" si="30"/>
        <v>#DIV/0!</v>
      </c>
      <c r="Y49" s="67" t="e">
        <f t="shared" si="31"/>
        <v>#DIV/0!</v>
      </c>
      <c r="Z49" s="67" t="e">
        <f t="shared" si="32"/>
        <v>#DIV/0!</v>
      </c>
      <c r="AA49" s="67" t="e">
        <f t="shared" si="33"/>
        <v>#DIV/0!</v>
      </c>
      <c r="AB49" s="63">
        <v>0</v>
      </c>
      <c r="AC49" s="67" t="e">
        <f t="shared" si="14"/>
        <v>#DIV/0!</v>
      </c>
      <c r="AD49" s="67" t="e">
        <f t="shared" si="15"/>
        <v>#DIV/0!</v>
      </c>
      <c r="AE49" s="67">
        <f t="shared" si="34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AC'!$B$1,'Res Pres wo Conv'!H49,'Res Pres wo Conv'!K49)*'Res Pres wo Conv'!B49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36"/>
      <c r="AP49" s="36"/>
      <c r="AQ49" s="36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AC'!$E$4:$I$43,4)*'Res Pres wo Conv'!G50,IF(D50="Winter",VLOOKUP('Res Pres wo Conv'!H50,'NG AC'!$E$3:$I$43,5)*'Res Pres wo Conv'!G50,IF(D50="NA",0,0)))</f>
        <v>0</v>
      </c>
      <c r="N50" s="67" t="e">
        <f t="shared" si="21"/>
        <v>#DIV/0!</v>
      </c>
      <c r="O50" s="67" t="e">
        <f t="shared" si="22"/>
        <v>#DIV/0!</v>
      </c>
      <c r="P50" s="67" t="e">
        <f t="shared" si="23"/>
        <v>#DIV/0!</v>
      </c>
      <c r="Q50" s="67" t="e">
        <f t="shared" si="24"/>
        <v>#DIV/0!</v>
      </c>
      <c r="R50" s="68" t="e">
        <f>(L50+M50+(PV('NG AC'!$B$1,'Res Pres wo Conv'!H50,'Res Pres wo Conv'!K50)*-1)+'Res Pres wo Conv'!J50)/'Res Pres wo Conv'!E50</f>
        <v>#DIV/0!</v>
      </c>
      <c r="S50" s="68" t="e">
        <f t="shared" si="25"/>
        <v>#DIV/0!</v>
      </c>
      <c r="T50" s="69">
        <f t="shared" si="26"/>
        <v>0</v>
      </c>
      <c r="U50" s="68">
        <f t="shared" si="27"/>
        <v>0</v>
      </c>
      <c r="V50" s="68">
        <f t="shared" si="28"/>
        <v>0</v>
      </c>
      <c r="W50" s="68">
        <f t="shared" si="29"/>
        <v>0</v>
      </c>
      <c r="X50" s="67" t="e">
        <f t="shared" si="30"/>
        <v>#DIV/0!</v>
      </c>
      <c r="Y50" s="67" t="e">
        <f t="shared" si="31"/>
        <v>#DIV/0!</v>
      </c>
      <c r="Z50" s="67" t="e">
        <f t="shared" si="32"/>
        <v>#DIV/0!</v>
      </c>
      <c r="AA50" s="67" t="e">
        <f t="shared" si="33"/>
        <v>#DIV/0!</v>
      </c>
      <c r="AB50" s="63">
        <v>0</v>
      </c>
      <c r="AC50" s="67" t="e">
        <f t="shared" si="14"/>
        <v>#DIV/0!</v>
      </c>
      <c r="AD50" s="67" t="e">
        <f t="shared" si="15"/>
        <v>#DIV/0!</v>
      </c>
      <c r="AE50" s="67">
        <f t="shared" si="34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AC'!$B$1,'Res Pres wo Conv'!H50,'Res Pres wo Conv'!K50)*'Res Pres wo Conv'!B50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36"/>
      <c r="AP50" s="36"/>
      <c r="AQ50" s="36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AC'!$E$4:$I$43,4)*'Res Pres wo Conv'!G51,IF(D51="Winter",VLOOKUP('Res Pres wo Conv'!H51,'NG AC'!$E$3:$I$43,5)*'Res Pres wo Conv'!G51,IF(D51="NA",0,0)))</f>
        <v>0</v>
      </c>
      <c r="N51" s="67" t="e">
        <f t="shared" si="21"/>
        <v>#DIV/0!</v>
      </c>
      <c r="O51" s="67" t="e">
        <f t="shared" si="22"/>
        <v>#DIV/0!</v>
      </c>
      <c r="P51" s="67" t="e">
        <f t="shared" si="23"/>
        <v>#DIV/0!</v>
      </c>
      <c r="Q51" s="67" t="e">
        <f t="shared" si="24"/>
        <v>#DIV/0!</v>
      </c>
      <c r="R51" s="68" t="e">
        <f>(L51+M51+(PV('NG AC'!$B$1,'Res Pres wo Conv'!H51,'Res Pres wo Conv'!K51)*-1)+'Res Pres wo Conv'!J51)/'Res Pres wo Conv'!E51</f>
        <v>#DIV/0!</v>
      </c>
      <c r="S51" s="68" t="e">
        <f t="shared" si="25"/>
        <v>#DIV/0!</v>
      </c>
      <c r="T51" s="69">
        <f t="shared" si="26"/>
        <v>0</v>
      </c>
      <c r="U51" s="68">
        <f t="shared" si="27"/>
        <v>0</v>
      </c>
      <c r="V51" s="68">
        <f t="shared" si="28"/>
        <v>0</v>
      </c>
      <c r="W51" s="68">
        <f t="shared" si="29"/>
        <v>0</v>
      </c>
      <c r="X51" s="67" t="e">
        <f t="shared" si="30"/>
        <v>#DIV/0!</v>
      </c>
      <c r="Y51" s="67" t="e">
        <f t="shared" si="31"/>
        <v>#DIV/0!</v>
      </c>
      <c r="Z51" s="67" t="e">
        <f t="shared" si="32"/>
        <v>#DIV/0!</v>
      </c>
      <c r="AA51" s="67" t="e">
        <f t="shared" si="33"/>
        <v>#DIV/0!</v>
      </c>
      <c r="AB51" s="63">
        <v>0</v>
      </c>
      <c r="AC51" s="67" t="e">
        <f t="shared" si="14"/>
        <v>#DIV/0!</v>
      </c>
      <c r="AD51" s="67" t="e">
        <f t="shared" si="15"/>
        <v>#DIV/0!</v>
      </c>
      <c r="AE51" s="67">
        <f t="shared" si="34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AC'!$B$1,'Res Pres wo Conv'!H51,'Res Pres wo Conv'!K51)*'Res Pres wo Conv'!B51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36"/>
      <c r="AP51" s="36"/>
      <c r="AQ51" s="36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AC'!$E$4:$I$43,4)*'Res Pres wo Conv'!G52,IF(D52="Winter",VLOOKUP('Res Pres wo Conv'!H52,'NG AC'!$E$3:$I$43,5)*'Res Pres wo Conv'!G52,IF(D52="NA",0,0)))</f>
        <v>0</v>
      </c>
      <c r="N52" s="67" t="e">
        <f t="shared" si="21"/>
        <v>#DIV/0!</v>
      </c>
      <c r="O52" s="67" t="e">
        <f t="shared" si="22"/>
        <v>#DIV/0!</v>
      </c>
      <c r="P52" s="67" t="e">
        <f t="shared" si="23"/>
        <v>#DIV/0!</v>
      </c>
      <c r="Q52" s="67" t="e">
        <f t="shared" si="24"/>
        <v>#DIV/0!</v>
      </c>
      <c r="R52" s="68" t="e">
        <f>(L52+M52+(PV('NG AC'!$B$1,'Res Pres wo Conv'!H52,'Res Pres wo Conv'!K52)*-1)+'Res Pres wo Conv'!J52)/'Res Pres wo Conv'!E52</f>
        <v>#DIV/0!</v>
      </c>
      <c r="S52" s="68" t="e">
        <f t="shared" si="25"/>
        <v>#DIV/0!</v>
      </c>
      <c r="T52" s="69">
        <f t="shared" si="26"/>
        <v>0</v>
      </c>
      <c r="U52" s="68">
        <f t="shared" si="27"/>
        <v>0</v>
      </c>
      <c r="V52" s="68">
        <f t="shared" si="28"/>
        <v>0</v>
      </c>
      <c r="W52" s="68">
        <f t="shared" si="29"/>
        <v>0</v>
      </c>
      <c r="X52" s="67" t="e">
        <f t="shared" si="30"/>
        <v>#DIV/0!</v>
      </c>
      <c r="Y52" s="67" t="e">
        <f t="shared" si="31"/>
        <v>#DIV/0!</v>
      </c>
      <c r="Z52" s="67" t="e">
        <f t="shared" si="32"/>
        <v>#DIV/0!</v>
      </c>
      <c r="AA52" s="67" t="e">
        <f t="shared" si="33"/>
        <v>#DIV/0!</v>
      </c>
      <c r="AB52" s="63">
        <v>0</v>
      </c>
      <c r="AC52" s="67" t="e">
        <f t="shared" si="14"/>
        <v>#DIV/0!</v>
      </c>
      <c r="AD52" s="67" t="e">
        <f t="shared" si="15"/>
        <v>#DIV/0!</v>
      </c>
      <c r="AE52" s="67">
        <f t="shared" si="34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AC'!$B$1,'Res Pres wo Conv'!H52,'Res Pres wo Conv'!K52)*'Res Pres wo Conv'!B52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36"/>
      <c r="AP52" s="36"/>
      <c r="AQ52" s="36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AC'!$E$4:$I$43,4)*'Res Pres wo Conv'!G53,IF(D53="Winter",VLOOKUP('Res Pres wo Conv'!H53,'NG AC'!$E$3:$I$43,5)*'Res Pres wo Conv'!G53,IF(D53="NA",0,0)))</f>
        <v>0</v>
      </c>
      <c r="N53" s="67" t="e">
        <f t="shared" si="21"/>
        <v>#DIV/0!</v>
      </c>
      <c r="O53" s="67" t="e">
        <f t="shared" si="22"/>
        <v>#DIV/0!</v>
      </c>
      <c r="P53" s="67" t="e">
        <f t="shared" si="23"/>
        <v>#DIV/0!</v>
      </c>
      <c r="Q53" s="67" t="e">
        <f t="shared" si="24"/>
        <v>#DIV/0!</v>
      </c>
      <c r="R53" s="68" t="e">
        <f>(L53+M53+(PV('NG AC'!$B$1,'Res Pres wo Conv'!H53,'Res Pres wo Conv'!K53)*-1)+'Res Pres wo Conv'!J53)/'Res Pres wo Conv'!E53</f>
        <v>#DIV/0!</v>
      </c>
      <c r="S53" s="68" t="e">
        <f t="shared" si="25"/>
        <v>#DIV/0!</v>
      </c>
      <c r="T53" s="69">
        <f t="shared" si="26"/>
        <v>0</v>
      </c>
      <c r="U53" s="68">
        <f t="shared" si="27"/>
        <v>0</v>
      </c>
      <c r="V53" s="68">
        <f t="shared" si="28"/>
        <v>0</v>
      </c>
      <c r="W53" s="68">
        <f t="shared" si="29"/>
        <v>0</v>
      </c>
      <c r="X53" s="67" t="e">
        <f t="shared" si="30"/>
        <v>#DIV/0!</v>
      </c>
      <c r="Y53" s="67" t="e">
        <f t="shared" si="31"/>
        <v>#DIV/0!</v>
      </c>
      <c r="Z53" s="67" t="e">
        <f t="shared" si="32"/>
        <v>#DIV/0!</v>
      </c>
      <c r="AA53" s="67" t="e">
        <f t="shared" si="33"/>
        <v>#DIV/0!</v>
      </c>
      <c r="AB53" s="63">
        <v>0</v>
      </c>
      <c r="AC53" s="67" t="e">
        <f t="shared" si="14"/>
        <v>#DIV/0!</v>
      </c>
      <c r="AD53" s="67" t="e">
        <f t="shared" si="15"/>
        <v>#DIV/0!</v>
      </c>
      <c r="AE53" s="67">
        <f t="shared" si="34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AC'!$B$1,'Res Pres wo Conv'!H53,'Res Pres wo Conv'!K53)*'Res Pres wo Conv'!B53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36"/>
      <c r="AP53" s="36"/>
      <c r="AQ53" s="36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AC'!$E$4:$I$43,4)*'Res Pres wo Conv'!G54,IF(D54="Winter",VLOOKUP('Res Pres wo Conv'!H54,'NG AC'!$E$3:$I$43,5)*'Res Pres wo Conv'!G54,IF(D54="NA",0,0)))</f>
        <v>0</v>
      </c>
      <c r="N54" s="67" t="e">
        <f t="shared" si="21"/>
        <v>#DIV/0!</v>
      </c>
      <c r="O54" s="67" t="e">
        <f t="shared" si="22"/>
        <v>#DIV/0!</v>
      </c>
      <c r="P54" s="67" t="e">
        <f t="shared" si="23"/>
        <v>#DIV/0!</v>
      </c>
      <c r="Q54" s="67" t="e">
        <f t="shared" si="24"/>
        <v>#DIV/0!</v>
      </c>
      <c r="R54" s="68" t="e">
        <f>(L54+M54+(PV('NG AC'!$B$1,'Res Pres wo Conv'!H54,'Res Pres wo Conv'!K54)*-1)+'Res Pres wo Conv'!J54)/'Res Pres wo Conv'!E54</f>
        <v>#DIV/0!</v>
      </c>
      <c r="S54" s="68" t="e">
        <f t="shared" si="25"/>
        <v>#DIV/0!</v>
      </c>
      <c r="T54" s="69">
        <f t="shared" si="26"/>
        <v>0</v>
      </c>
      <c r="U54" s="68">
        <f t="shared" si="27"/>
        <v>0</v>
      </c>
      <c r="V54" s="68">
        <f t="shared" si="28"/>
        <v>0</v>
      </c>
      <c r="W54" s="68">
        <f t="shared" si="29"/>
        <v>0</v>
      </c>
      <c r="X54" s="67" t="e">
        <f t="shared" si="30"/>
        <v>#DIV/0!</v>
      </c>
      <c r="Y54" s="67" t="e">
        <f t="shared" si="31"/>
        <v>#DIV/0!</v>
      </c>
      <c r="Z54" s="67" t="e">
        <f t="shared" si="32"/>
        <v>#DIV/0!</v>
      </c>
      <c r="AA54" s="67" t="e">
        <f t="shared" si="33"/>
        <v>#DIV/0!</v>
      </c>
      <c r="AB54" s="63">
        <v>0</v>
      </c>
      <c r="AC54" s="67" t="e">
        <f t="shared" si="14"/>
        <v>#DIV/0!</v>
      </c>
      <c r="AD54" s="67" t="e">
        <f t="shared" si="15"/>
        <v>#DIV/0!</v>
      </c>
      <c r="AE54" s="67">
        <f t="shared" si="34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AC'!$B$1,'Res Pres wo Conv'!H54,'Res Pres wo Conv'!K54)*'Res Pres wo Conv'!B54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36"/>
      <c r="AP54" s="36"/>
      <c r="AQ54" s="36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AC'!$E$4:$I$43,4)*'Res Pres wo Conv'!G55,IF(D55="Winter",VLOOKUP('Res Pres wo Conv'!H55,'NG AC'!$E$3:$I$43,5)*'Res Pres wo Conv'!G55,IF(D55="NA",0,0)))</f>
        <v>0</v>
      </c>
      <c r="N55" s="67" t="e">
        <f t="shared" si="21"/>
        <v>#DIV/0!</v>
      </c>
      <c r="O55" s="67" t="e">
        <f t="shared" si="22"/>
        <v>#DIV/0!</v>
      </c>
      <c r="P55" s="67" t="e">
        <f t="shared" si="23"/>
        <v>#DIV/0!</v>
      </c>
      <c r="Q55" s="67" t="e">
        <f t="shared" si="24"/>
        <v>#DIV/0!</v>
      </c>
      <c r="R55" s="68" t="e">
        <f>(L55+M55+(PV('NG AC'!$B$1,'Res Pres wo Conv'!H55,'Res Pres wo Conv'!K55)*-1)+'Res Pres wo Conv'!J55)/'Res Pres wo Conv'!E55</f>
        <v>#DIV/0!</v>
      </c>
      <c r="S55" s="68" t="e">
        <f t="shared" si="25"/>
        <v>#DIV/0!</v>
      </c>
      <c r="T55" s="69">
        <f t="shared" si="26"/>
        <v>0</v>
      </c>
      <c r="U55" s="68">
        <f t="shared" si="27"/>
        <v>0</v>
      </c>
      <c r="V55" s="68">
        <f t="shared" si="28"/>
        <v>0</v>
      </c>
      <c r="W55" s="68">
        <f t="shared" si="29"/>
        <v>0</v>
      </c>
      <c r="X55" s="67" t="e">
        <f t="shared" si="30"/>
        <v>#DIV/0!</v>
      </c>
      <c r="Y55" s="67" t="e">
        <f t="shared" si="31"/>
        <v>#DIV/0!</v>
      </c>
      <c r="Z55" s="67" t="e">
        <f t="shared" si="32"/>
        <v>#DIV/0!</v>
      </c>
      <c r="AA55" s="67" t="e">
        <f t="shared" si="33"/>
        <v>#DIV/0!</v>
      </c>
      <c r="AB55" s="63">
        <v>0</v>
      </c>
      <c r="AC55" s="67" t="e">
        <f t="shared" si="14"/>
        <v>#DIV/0!</v>
      </c>
      <c r="AD55" s="67" t="e">
        <f t="shared" si="15"/>
        <v>#DIV/0!</v>
      </c>
      <c r="AE55" s="67">
        <f t="shared" si="34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AC'!$B$1,'Res Pres wo Conv'!H55,'Res Pres wo Conv'!K55)*'Res Pres wo Conv'!B55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36"/>
      <c r="AP55" s="36"/>
      <c r="AQ55" s="36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AC'!$E$4:$I$43,4)*'Res Pres wo Conv'!G56,IF(D56="Winter",VLOOKUP('Res Pres wo Conv'!H56,'NG AC'!$E$3:$I$43,5)*'Res Pres wo Conv'!G56,IF(D56="NA",0,0)))</f>
        <v>0</v>
      </c>
      <c r="N56" s="67" t="e">
        <f t="shared" si="21"/>
        <v>#DIV/0!</v>
      </c>
      <c r="O56" s="67" t="e">
        <f t="shared" si="22"/>
        <v>#DIV/0!</v>
      </c>
      <c r="P56" s="67" t="e">
        <f t="shared" si="23"/>
        <v>#DIV/0!</v>
      </c>
      <c r="Q56" s="67" t="e">
        <f t="shared" si="24"/>
        <v>#DIV/0!</v>
      </c>
      <c r="R56" s="68" t="e">
        <f>(L56+M56+(PV('NG AC'!$B$1,'Res Pres wo Conv'!H56,'Res Pres wo Conv'!K56)*-1)+'Res Pres wo Conv'!J56)/'Res Pres wo Conv'!E56</f>
        <v>#DIV/0!</v>
      </c>
      <c r="S56" s="68" t="e">
        <f t="shared" si="25"/>
        <v>#DIV/0!</v>
      </c>
      <c r="T56" s="69">
        <f t="shared" si="26"/>
        <v>0</v>
      </c>
      <c r="U56" s="68">
        <f t="shared" si="27"/>
        <v>0</v>
      </c>
      <c r="V56" s="68">
        <f t="shared" si="28"/>
        <v>0</v>
      </c>
      <c r="W56" s="68">
        <f t="shared" si="29"/>
        <v>0</v>
      </c>
      <c r="X56" s="67" t="e">
        <f t="shared" si="30"/>
        <v>#DIV/0!</v>
      </c>
      <c r="Y56" s="67" t="e">
        <f t="shared" si="31"/>
        <v>#DIV/0!</v>
      </c>
      <c r="Z56" s="67" t="e">
        <f t="shared" si="32"/>
        <v>#DIV/0!</v>
      </c>
      <c r="AA56" s="67" t="e">
        <f t="shared" si="33"/>
        <v>#DIV/0!</v>
      </c>
      <c r="AB56" s="63">
        <v>0</v>
      </c>
      <c r="AC56" s="67" t="e">
        <f t="shared" si="14"/>
        <v>#DIV/0!</v>
      </c>
      <c r="AD56" s="67" t="e">
        <f t="shared" si="15"/>
        <v>#DIV/0!</v>
      </c>
      <c r="AE56" s="67">
        <f t="shared" si="34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AC'!$B$1,'Res Pres wo Conv'!H56,'Res Pres wo Conv'!K56)*'Res Pres wo Conv'!B56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36"/>
      <c r="AP56" s="36"/>
      <c r="AQ56" s="36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AC'!$E$4:$I$43,4)*'Res Pres wo Conv'!G57,IF(D57="Winter",VLOOKUP('Res Pres wo Conv'!H57,'NG AC'!$E$3:$I$43,5)*'Res Pres wo Conv'!G57,IF(D57="NA",0,0)))</f>
        <v>0</v>
      </c>
      <c r="N57" s="67" t="e">
        <f t="shared" si="21"/>
        <v>#DIV/0!</v>
      </c>
      <c r="O57" s="67" t="e">
        <f t="shared" si="22"/>
        <v>#DIV/0!</v>
      </c>
      <c r="P57" s="67" t="e">
        <f t="shared" si="23"/>
        <v>#DIV/0!</v>
      </c>
      <c r="Q57" s="67" t="e">
        <f t="shared" si="24"/>
        <v>#DIV/0!</v>
      </c>
      <c r="R57" s="68" t="e">
        <f>(L57+M57+(PV('NG AC'!$B$1,'Res Pres wo Conv'!H57,'Res Pres wo Conv'!K57)*-1)+'Res Pres wo Conv'!J57)/'Res Pres wo Conv'!E57</f>
        <v>#DIV/0!</v>
      </c>
      <c r="S57" s="68" t="e">
        <f t="shared" si="25"/>
        <v>#DIV/0!</v>
      </c>
      <c r="T57" s="69">
        <f t="shared" si="26"/>
        <v>0</v>
      </c>
      <c r="U57" s="68">
        <f t="shared" si="27"/>
        <v>0</v>
      </c>
      <c r="V57" s="68">
        <f t="shared" si="28"/>
        <v>0</v>
      </c>
      <c r="W57" s="68">
        <f t="shared" si="29"/>
        <v>0</v>
      </c>
      <c r="X57" s="67" t="e">
        <f t="shared" si="30"/>
        <v>#DIV/0!</v>
      </c>
      <c r="Y57" s="67" t="e">
        <f t="shared" si="31"/>
        <v>#DIV/0!</v>
      </c>
      <c r="Z57" s="67" t="e">
        <f t="shared" si="32"/>
        <v>#DIV/0!</v>
      </c>
      <c r="AA57" s="67" t="e">
        <f t="shared" si="33"/>
        <v>#DIV/0!</v>
      </c>
      <c r="AB57" s="63">
        <v>0</v>
      </c>
      <c r="AC57" s="67" t="e">
        <f t="shared" si="14"/>
        <v>#DIV/0!</v>
      </c>
      <c r="AD57" s="67" t="e">
        <f t="shared" si="15"/>
        <v>#DIV/0!</v>
      </c>
      <c r="AE57" s="67">
        <f t="shared" si="34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AC'!$B$1,'Res Pres wo Conv'!H57,'Res Pres wo Conv'!K57)*'Res Pres wo Conv'!B57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36"/>
      <c r="AP57" s="36"/>
      <c r="AQ57" s="36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AC'!$E$4:$I$43,4)*'Res Pres wo Conv'!G58,IF(D58="Winter",VLOOKUP('Res Pres wo Conv'!H58,'NG AC'!$E$3:$I$43,5)*'Res Pres wo Conv'!G58,IF(D58="NA",0,0)))</f>
        <v>0</v>
      </c>
      <c r="N58" s="67" t="e">
        <f t="shared" si="21"/>
        <v>#DIV/0!</v>
      </c>
      <c r="O58" s="67" t="e">
        <f t="shared" si="22"/>
        <v>#DIV/0!</v>
      </c>
      <c r="P58" s="67" t="e">
        <f t="shared" si="23"/>
        <v>#DIV/0!</v>
      </c>
      <c r="Q58" s="67" t="e">
        <f t="shared" si="24"/>
        <v>#DIV/0!</v>
      </c>
      <c r="R58" s="68" t="e">
        <f>(L58+M58+(PV('NG AC'!$B$1,'Res Pres wo Conv'!H58,'Res Pres wo Conv'!K58)*-1)+'Res Pres wo Conv'!J58)/'Res Pres wo Conv'!E58</f>
        <v>#DIV/0!</v>
      </c>
      <c r="S58" s="68" t="e">
        <f t="shared" si="25"/>
        <v>#DIV/0!</v>
      </c>
      <c r="T58" s="69">
        <f t="shared" si="26"/>
        <v>0</v>
      </c>
      <c r="U58" s="68">
        <f t="shared" si="27"/>
        <v>0</v>
      </c>
      <c r="V58" s="68">
        <f t="shared" si="28"/>
        <v>0</v>
      </c>
      <c r="W58" s="68">
        <f t="shared" si="29"/>
        <v>0</v>
      </c>
      <c r="X58" s="67" t="e">
        <f t="shared" si="30"/>
        <v>#DIV/0!</v>
      </c>
      <c r="Y58" s="67" t="e">
        <f t="shared" si="31"/>
        <v>#DIV/0!</v>
      </c>
      <c r="Z58" s="67" t="e">
        <f t="shared" si="32"/>
        <v>#DIV/0!</v>
      </c>
      <c r="AA58" s="67" t="e">
        <f t="shared" si="33"/>
        <v>#DIV/0!</v>
      </c>
      <c r="AB58" s="63">
        <v>0</v>
      </c>
      <c r="AC58" s="67" t="e">
        <f t="shared" si="14"/>
        <v>#DIV/0!</v>
      </c>
      <c r="AD58" s="67" t="e">
        <f t="shared" si="15"/>
        <v>#DIV/0!</v>
      </c>
      <c r="AE58" s="67">
        <f t="shared" si="34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AC'!$B$1,'Res Pres wo Conv'!H58,'Res Pres wo Conv'!K58)*'Res Pres wo Conv'!B58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36"/>
      <c r="AP58" s="36"/>
      <c r="AQ58" s="36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AC'!$E$4:$I$43,4)*'Res Pres wo Conv'!G59,IF(D59="Winter",VLOOKUP('Res Pres wo Conv'!H59,'NG AC'!$E$3:$I$43,5)*'Res Pres wo Conv'!G59,IF(D59="NA",0,0)))</f>
        <v>0</v>
      </c>
      <c r="N59" s="67" t="e">
        <f t="shared" si="21"/>
        <v>#DIV/0!</v>
      </c>
      <c r="O59" s="67" t="e">
        <f t="shared" si="22"/>
        <v>#DIV/0!</v>
      </c>
      <c r="P59" s="67" t="e">
        <f t="shared" si="23"/>
        <v>#DIV/0!</v>
      </c>
      <c r="Q59" s="67" t="e">
        <f t="shared" si="24"/>
        <v>#DIV/0!</v>
      </c>
      <c r="R59" s="68" t="e">
        <f>(L59+M59+(PV('NG AC'!$B$1,'Res Pres wo Conv'!H59,'Res Pres wo Conv'!K59)*-1)+'Res Pres wo Conv'!J59)/'Res Pres wo Conv'!E59</f>
        <v>#DIV/0!</v>
      </c>
      <c r="S59" s="68" t="e">
        <f t="shared" si="25"/>
        <v>#DIV/0!</v>
      </c>
      <c r="T59" s="69">
        <f t="shared" si="26"/>
        <v>0</v>
      </c>
      <c r="U59" s="68">
        <f t="shared" si="27"/>
        <v>0</v>
      </c>
      <c r="V59" s="68">
        <f t="shared" si="28"/>
        <v>0</v>
      </c>
      <c r="W59" s="68">
        <f t="shared" si="29"/>
        <v>0</v>
      </c>
      <c r="X59" s="67" t="e">
        <f t="shared" si="30"/>
        <v>#DIV/0!</v>
      </c>
      <c r="Y59" s="67" t="e">
        <f t="shared" si="31"/>
        <v>#DIV/0!</v>
      </c>
      <c r="Z59" s="67" t="e">
        <f t="shared" si="32"/>
        <v>#DIV/0!</v>
      </c>
      <c r="AA59" s="67" t="e">
        <f t="shared" si="33"/>
        <v>#DIV/0!</v>
      </c>
      <c r="AB59" s="63">
        <v>0</v>
      </c>
      <c r="AC59" s="67" t="e">
        <f t="shared" si="14"/>
        <v>#DIV/0!</v>
      </c>
      <c r="AD59" s="67" t="e">
        <f t="shared" si="15"/>
        <v>#DIV/0!</v>
      </c>
      <c r="AE59" s="67">
        <f t="shared" si="34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AC'!$B$1,'Res Pres wo Conv'!H59,'Res Pres wo Conv'!K59)*'Res Pres wo Conv'!B59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36"/>
      <c r="AP59" s="36"/>
      <c r="AQ59" s="36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AC'!$E$4:$I$43,4)*'Res Pres wo Conv'!G60,IF(D60="Winter",VLOOKUP('Res Pres wo Conv'!H60,'NG AC'!$E$3:$I$43,5)*'Res Pres wo Conv'!G60,IF(D60="NA",0,0)))</f>
        <v>0</v>
      </c>
      <c r="N60" s="67" t="e">
        <f t="shared" si="21"/>
        <v>#DIV/0!</v>
      </c>
      <c r="O60" s="67" t="e">
        <f t="shared" si="22"/>
        <v>#DIV/0!</v>
      </c>
      <c r="P60" s="67" t="e">
        <f t="shared" si="23"/>
        <v>#DIV/0!</v>
      </c>
      <c r="Q60" s="67" t="e">
        <f t="shared" si="24"/>
        <v>#DIV/0!</v>
      </c>
      <c r="R60" s="68" t="e">
        <f>(L60+M60+(PV('NG AC'!$B$1,'Res Pres wo Conv'!H60,'Res Pres wo Conv'!K60)*-1)+'Res Pres wo Conv'!J60)/'Res Pres wo Conv'!E60</f>
        <v>#DIV/0!</v>
      </c>
      <c r="S60" s="68" t="e">
        <f t="shared" si="25"/>
        <v>#DIV/0!</v>
      </c>
      <c r="T60" s="69">
        <f t="shared" si="26"/>
        <v>0</v>
      </c>
      <c r="U60" s="68">
        <f t="shared" si="27"/>
        <v>0</v>
      </c>
      <c r="V60" s="68">
        <f t="shared" si="28"/>
        <v>0</v>
      </c>
      <c r="W60" s="68">
        <f t="shared" si="29"/>
        <v>0</v>
      </c>
      <c r="X60" s="67" t="e">
        <f t="shared" si="30"/>
        <v>#DIV/0!</v>
      </c>
      <c r="Y60" s="67" t="e">
        <f t="shared" si="31"/>
        <v>#DIV/0!</v>
      </c>
      <c r="Z60" s="67" t="e">
        <f t="shared" si="32"/>
        <v>#DIV/0!</v>
      </c>
      <c r="AA60" s="67" t="e">
        <f t="shared" si="33"/>
        <v>#DIV/0!</v>
      </c>
      <c r="AB60" s="63">
        <v>0</v>
      </c>
      <c r="AC60" s="67" t="e">
        <f t="shared" si="14"/>
        <v>#DIV/0!</v>
      </c>
      <c r="AD60" s="67" t="e">
        <f t="shared" si="15"/>
        <v>#DIV/0!</v>
      </c>
      <c r="AE60" s="67">
        <f t="shared" si="34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AC'!$B$1,'Res Pres wo Conv'!H60,'Res Pres wo Conv'!K60)*'Res Pres wo Conv'!B60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36"/>
      <c r="AP60" s="36"/>
      <c r="AQ60" s="36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AC'!$E$4:$I$43,4)*'Res Pres wo Conv'!G61,IF(D61="Winter",VLOOKUP('Res Pres wo Conv'!H61,'NG AC'!$E$3:$I$43,5)*'Res Pres wo Conv'!G61,IF(D61="NA",0,0)))</f>
        <v>0</v>
      </c>
      <c r="N61" s="67" t="e">
        <f t="shared" si="21"/>
        <v>#DIV/0!</v>
      </c>
      <c r="O61" s="67" t="e">
        <f t="shared" si="22"/>
        <v>#DIV/0!</v>
      </c>
      <c r="P61" s="67" t="e">
        <f t="shared" si="23"/>
        <v>#DIV/0!</v>
      </c>
      <c r="Q61" s="67" t="e">
        <f t="shared" si="24"/>
        <v>#DIV/0!</v>
      </c>
      <c r="R61" s="68" t="e">
        <f>(L61+M61+(PV('NG AC'!$B$1,'Res Pres wo Conv'!H61,'Res Pres wo Conv'!K61)*-1)+'Res Pres wo Conv'!J61)/'Res Pres wo Conv'!E61</f>
        <v>#DIV/0!</v>
      </c>
      <c r="S61" s="68" t="e">
        <f t="shared" si="25"/>
        <v>#DIV/0!</v>
      </c>
      <c r="T61" s="69">
        <f t="shared" si="26"/>
        <v>0</v>
      </c>
      <c r="U61" s="68">
        <f t="shared" si="27"/>
        <v>0</v>
      </c>
      <c r="V61" s="68">
        <f t="shared" si="28"/>
        <v>0</v>
      </c>
      <c r="W61" s="68">
        <f t="shared" si="29"/>
        <v>0</v>
      </c>
      <c r="X61" s="67" t="e">
        <f t="shared" si="30"/>
        <v>#DIV/0!</v>
      </c>
      <c r="Y61" s="67" t="e">
        <f t="shared" si="31"/>
        <v>#DIV/0!</v>
      </c>
      <c r="Z61" s="67" t="e">
        <f t="shared" si="32"/>
        <v>#DIV/0!</v>
      </c>
      <c r="AA61" s="67" t="e">
        <f t="shared" si="33"/>
        <v>#DIV/0!</v>
      </c>
      <c r="AB61" s="63">
        <v>0</v>
      </c>
      <c r="AC61" s="67" t="e">
        <f t="shared" si="14"/>
        <v>#DIV/0!</v>
      </c>
      <c r="AD61" s="67" t="e">
        <f t="shared" si="15"/>
        <v>#DIV/0!</v>
      </c>
      <c r="AE61" s="67">
        <f t="shared" si="34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AC'!$B$1,'Res Pres wo Conv'!H61,'Res Pres wo Conv'!K61)*'Res Pres wo Conv'!B61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36"/>
      <c r="AP61" s="36"/>
      <c r="AQ61" s="36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AC'!$E$4:$I$43,4)*'Res Pres wo Conv'!G62,IF(D62="Winter",VLOOKUP('Res Pres wo Conv'!H62,'NG AC'!$E$3:$I$43,5)*'Res Pres wo Conv'!G62,IF(D62="NA",0,0)))</f>
        <v>0</v>
      </c>
      <c r="N62" s="67" t="e">
        <f t="shared" si="21"/>
        <v>#DIV/0!</v>
      </c>
      <c r="O62" s="67" t="e">
        <f t="shared" si="22"/>
        <v>#DIV/0!</v>
      </c>
      <c r="P62" s="67" t="e">
        <f t="shared" si="23"/>
        <v>#DIV/0!</v>
      </c>
      <c r="Q62" s="67" t="e">
        <f t="shared" si="24"/>
        <v>#DIV/0!</v>
      </c>
      <c r="R62" s="68" t="e">
        <f>(L62+M62+(PV('NG AC'!$B$1,'Res Pres wo Conv'!H62,'Res Pres wo Conv'!K62)*-1)+'Res Pres wo Conv'!J62)/'Res Pres wo Conv'!E62</f>
        <v>#DIV/0!</v>
      </c>
      <c r="S62" s="68" t="e">
        <f t="shared" si="25"/>
        <v>#DIV/0!</v>
      </c>
      <c r="T62" s="69">
        <f t="shared" si="26"/>
        <v>0</v>
      </c>
      <c r="U62" s="68">
        <f t="shared" si="27"/>
        <v>0</v>
      </c>
      <c r="V62" s="68">
        <f t="shared" si="28"/>
        <v>0</v>
      </c>
      <c r="W62" s="68">
        <f t="shared" si="29"/>
        <v>0</v>
      </c>
      <c r="X62" s="67" t="e">
        <f t="shared" si="30"/>
        <v>#DIV/0!</v>
      </c>
      <c r="Y62" s="67" t="e">
        <f t="shared" si="31"/>
        <v>#DIV/0!</v>
      </c>
      <c r="Z62" s="67" t="e">
        <f t="shared" si="32"/>
        <v>#DIV/0!</v>
      </c>
      <c r="AA62" s="67" t="e">
        <f t="shared" si="33"/>
        <v>#DIV/0!</v>
      </c>
      <c r="AB62" s="63">
        <v>0</v>
      </c>
      <c r="AC62" s="67" t="e">
        <f t="shared" si="14"/>
        <v>#DIV/0!</v>
      </c>
      <c r="AD62" s="67" t="e">
        <f t="shared" si="15"/>
        <v>#DIV/0!</v>
      </c>
      <c r="AE62" s="67">
        <f t="shared" si="34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AC'!$B$1,'Res Pres wo Conv'!H62,'Res Pres wo Conv'!K62)*'Res Pres wo Conv'!B62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36"/>
      <c r="AP62" s="36"/>
      <c r="AQ62" s="36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AC'!$E$4:$I$43,4)*'Res Pres wo Conv'!G63,IF(D63="Winter",VLOOKUP('Res Pres wo Conv'!H63,'NG AC'!$E$3:$I$43,5)*'Res Pres wo Conv'!G63,IF(D63="NA",0,0)))</f>
        <v>0</v>
      </c>
      <c r="N63" s="67" t="e">
        <f t="shared" si="21"/>
        <v>#DIV/0!</v>
      </c>
      <c r="O63" s="67" t="e">
        <f t="shared" si="22"/>
        <v>#DIV/0!</v>
      </c>
      <c r="P63" s="67" t="e">
        <f t="shared" si="23"/>
        <v>#DIV/0!</v>
      </c>
      <c r="Q63" s="67" t="e">
        <f t="shared" si="24"/>
        <v>#DIV/0!</v>
      </c>
      <c r="R63" s="68" t="e">
        <f>(L63+M63+(PV('NG AC'!$B$1,'Res Pres wo Conv'!H63,'Res Pres wo Conv'!K63)*-1)+'Res Pres wo Conv'!J63)/'Res Pres wo Conv'!E63</f>
        <v>#DIV/0!</v>
      </c>
      <c r="S63" s="68" t="e">
        <f t="shared" si="25"/>
        <v>#DIV/0!</v>
      </c>
      <c r="T63" s="69">
        <f t="shared" si="26"/>
        <v>0</v>
      </c>
      <c r="U63" s="68">
        <f t="shared" si="27"/>
        <v>0</v>
      </c>
      <c r="V63" s="68">
        <f t="shared" si="28"/>
        <v>0</v>
      </c>
      <c r="W63" s="68">
        <f t="shared" si="29"/>
        <v>0</v>
      </c>
      <c r="X63" s="67" t="e">
        <f t="shared" si="30"/>
        <v>#DIV/0!</v>
      </c>
      <c r="Y63" s="67" t="e">
        <f t="shared" si="31"/>
        <v>#DIV/0!</v>
      </c>
      <c r="Z63" s="67" t="e">
        <f t="shared" si="32"/>
        <v>#DIV/0!</v>
      </c>
      <c r="AA63" s="67" t="e">
        <f t="shared" si="33"/>
        <v>#DIV/0!</v>
      </c>
      <c r="AB63" s="63">
        <v>0</v>
      </c>
      <c r="AC63" s="67" t="e">
        <f t="shared" si="14"/>
        <v>#DIV/0!</v>
      </c>
      <c r="AD63" s="67" t="e">
        <f t="shared" si="15"/>
        <v>#DIV/0!</v>
      </c>
      <c r="AE63" s="67">
        <f t="shared" si="34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AC'!$B$1,'Res Pres wo Conv'!H63,'Res Pres wo Conv'!K63)*'Res Pres wo Conv'!B63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36"/>
      <c r="AP63" s="36"/>
      <c r="AQ63" s="36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AC'!$E$4:$I$43,4)*'Res Pres wo Conv'!G64,IF(D64="Winter",VLOOKUP('Res Pres wo Conv'!H64,'NG AC'!$E$3:$I$43,5)*'Res Pres wo Conv'!G64,IF(D64="NA",0,0)))</f>
        <v>0</v>
      </c>
      <c r="N64" s="67" t="e">
        <f t="shared" si="21"/>
        <v>#DIV/0!</v>
      </c>
      <c r="O64" s="67" t="e">
        <f t="shared" si="22"/>
        <v>#DIV/0!</v>
      </c>
      <c r="P64" s="67" t="e">
        <f t="shared" si="23"/>
        <v>#DIV/0!</v>
      </c>
      <c r="Q64" s="67" t="e">
        <f t="shared" si="24"/>
        <v>#DIV/0!</v>
      </c>
      <c r="R64" s="68" t="e">
        <f>(L64+M64+(PV('NG AC'!$B$1,'Res Pres wo Conv'!H64,'Res Pres wo Conv'!K64)*-1)+'Res Pres wo Conv'!J64)/'Res Pres wo Conv'!E64</f>
        <v>#DIV/0!</v>
      </c>
      <c r="S64" s="68" t="e">
        <f t="shared" si="25"/>
        <v>#DIV/0!</v>
      </c>
      <c r="T64" s="69">
        <f t="shared" si="26"/>
        <v>0</v>
      </c>
      <c r="U64" s="68">
        <f t="shared" si="27"/>
        <v>0</v>
      </c>
      <c r="V64" s="68">
        <f t="shared" si="28"/>
        <v>0</v>
      </c>
      <c r="W64" s="68">
        <f t="shared" si="29"/>
        <v>0</v>
      </c>
      <c r="X64" s="67" t="e">
        <f t="shared" si="30"/>
        <v>#DIV/0!</v>
      </c>
      <c r="Y64" s="67" t="e">
        <f t="shared" si="31"/>
        <v>#DIV/0!</v>
      </c>
      <c r="Z64" s="67" t="e">
        <f t="shared" si="32"/>
        <v>#DIV/0!</v>
      </c>
      <c r="AA64" s="67" t="e">
        <f t="shared" si="33"/>
        <v>#DIV/0!</v>
      </c>
      <c r="AB64" s="63">
        <v>0</v>
      </c>
      <c r="AC64" s="67" t="e">
        <f t="shared" si="14"/>
        <v>#DIV/0!</v>
      </c>
      <c r="AD64" s="67" t="e">
        <f t="shared" si="15"/>
        <v>#DIV/0!</v>
      </c>
      <c r="AE64" s="67">
        <f t="shared" si="34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AC'!$B$1,'Res Pres wo Conv'!H64,'Res Pres wo Conv'!K64)*'Res Pres wo Conv'!B64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36"/>
      <c r="AP64" s="36"/>
      <c r="AQ64" s="36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AC'!$E$4:$I$43,4)*'Res Pres wo Conv'!G65,IF(D65="Winter",VLOOKUP('Res Pres wo Conv'!H65,'NG AC'!$E$3:$I$43,5)*'Res Pres wo Conv'!G65,IF(D65="NA",0,0)))</f>
        <v>0</v>
      </c>
      <c r="N65" s="67" t="e">
        <f t="shared" si="21"/>
        <v>#DIV/0!</v>
      </c>
      <c r="O65" s="67" t="e">
        <f t="shared" si="22"/>
        <v>#DIV/0!</v>
      </c>
      <c r="P65" s="67" t="e">
        <f t="shared" si="23"/>
        <v>#DIV/0!</v>
      </c>
      <c r="Q65" s="67" t="e">
        <f t="shared" si="24"/>
        <v>#DIV/0!</v>
      </c>
      <c r="R65" s="68" t="e">
        <f>(L65+M65+(PV('NG AC'!$B$1,'Res Pres wo Conv'!H65,'Res Pres wo Conv'!K65)*-1)+'Res Pres wo Conv'!J65)/'Res Pres wo Conv'!E65</f>
        <v>#DIV/0!</v>
      </c>
      <c r="S65" s="68" t="e">
        <f t="shared" si="25"/>
        <v>#DIV/0!</v>
      </c>
      <c r="T65" s="69">
        <f t="shared" si="26"/>
        <v>0</v>
      </c>
      <c r="U65" s="68">
        <f t="shared" si="27"/>
        <v>0</v>
      </c>
      <c r="V65" s="68">
        <f t="shared" si="28"/>
        <v>0</v>
      </c>
      <c r="W65" s="68">
        <f t="shared" si="29"/>
        <v>0</v>
      </c>
      <c r="X65" s="67" t="e">
        <f t="shared" si="30"/>
        <v>#DIV/0!</v>
      </c>
      <c r="Y65" s="67" t="e">
        <f t="shared" si="31"/>
        <v>#DIV/0!</v>
      </c>
      <c r="Z65" s="67" t="e">
        <f t="shared" si="32"/>
        <v>#DIV/0!</v>
      </c>
      <c r="AA65" s="67" t="e">
        <f t="shared" si="33"/>
        <v>#DIV/0!</v>
      </c>
      <c r="AB65" s="63">
        <v>0</v>
      </c>
      <c r="AC65" s="67" t="e">
        <f t="shared" si="14"/>
        <v>#DIV/0!</v>
      </c>
      <c r="AD65" s="67" t="e">
        <f t="shared" si="15"/>
        <v>#DIV/0!</v>
      </c>
      <c r="AE65" s="67">
        <f t="shared" si="34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AC'!$B$1,'Res Pres wo Conv'!H65,'Res Pres wo Conv'!K65)*'Res Pres wo Conv'!B65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36"/>
      <c r="AP65" s="36"/>
      <c r="AQ65" s="36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AC'!$E$4:$I$43,4)*'Res Pres wo Conv'!G66,IF(D66="Winter",VLOOKUP('Res Pres wo Conv'!H66,'NG AC'!$E$3:$I$43,5)*'Res Pres wo Conv'!G66,IF(D66="NA",0,0)))</f>
        <v>0</v>
      </c>
      <c r="N66" s="67" t="e">
        <f t="shared" si="21"/>
        <v>#DIV/0!</v>
      </c>
      <c r="O66" s="67" t="e">
        <f t="shared" si="22"/>
        <v>#DIV/0!</v>
      </c>
      <c r="P66" s="67" t="e">
        <f t="shared" si="23"/>
        <v>#DIV/0!</v>
      </c>
      <c r="Q66" s="67" t="e">
        <f t="shared" si="24"/>
        <v>#DIV/0!</v>
      </c>
      <c r="R66" s="68" t="e">
        <f>(L66+M66+(PV('NG AC'!$B$1,'Res Pres wo Conv'!H66,'Res Pres wo Conv'!K66)*-1)+'Res Pres wo Conv'!J66)/'Res Pres wo Conv'!E66</f>
        <v>#DIV/0!</v>
      </c>
      <c r="S66" s="68" t="e">
        <f t="shared" si="25"/>
        <v>#DIV/0!</v>
      </c>
      <c r="T66" s="69">
        <f t="shared" si="26"/>
        <v>0</v>
      </c>
      <c r="U66" s="68">
        <f t="shared" si="27"/>
        <v>0</v>
      </c>
      <c r="V66" s="68">
        <f t="shared" si="28"/>
        <v>0</v>
      </c>
      <c r="W66" s="68">
        <f t="shared" si="29"/>
        <v>0</v>
      </c>
      <c r="X66" s="67" t="e">
        <f t="shared" si="30"/>
        <v>#DIV/0!</v>
      </c>
      <c r="Y66" s="67" t="e">
        <f t="shared" si="31"/>
        <v>#DIV/0!</v>
      </c>
      <c r="Z66" s="67" t="e">
        <f t="shared" si="32"/>
        <v>#DIV/0!</v>
      </c>
      <c r="AA66" s="67" t="e">
        <f t="shared" si="33"/>
        <v>#DIV/0!</v>
      </c>
      <c r="AB66" s="63">
        <v>0</v>
      </c>
      <c r="AC66" s="67" t="e">
        <f t="shared" si="14"/>
        <v>#DIV/0!</v>
      </c>
      <c r="AD66" s="67" t="e">
        <f t="shared" si="15"/>
        <v>#DIV/0!</v>
      </c>
      <c r="AE66" s="67">
        <f t="shared" si="34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AC'!$B$1,'Res Pres wo Conv'!H66,'Res Pres wo Conv'!K66)*'Res Pres wo Conv'!B66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36"/>
      <c r="AP66" s="36"/>
      <c r="AQ66" s="36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AC'!$E$4:$I$43,4)*'Res Pres wo Conv'!G67,IF(D67="Winter",VLOOKUP('Res Pres wo Conv'!H67,'NG AC'!$E$3:$I$43,5)*'Res Pres wo Conv'!G67,IF(D67="NA",0,0)))</f>
        <v>0</v>
      </c>
      <c r="N67" s="67" t="e">
        <f t="shared" si="21"/>
        <v>#DIV/0!</v>
      </c>
      <c r="O67" s="67" t="e">
        <f t="shared" si="22"/>
        <v>#DIV/0!</v>
      </c>
      <c r="P67" s="67" t="e">
        <f t="shared" si="23"/>
        <v>#DIV/0!</v>
      </c>
      <c r="Q67" s="67" t="e">
        <f t="shared" si="24"/>
        <v>#DIV/0!</v>
      </c>
      <c r="R67" s="68" t="e">
        <f>(L67+M67+(PV('NG AC'!$B$1,'Res Pres wo Conv'!H67,'Res Pres wo Conv'!K67)*-1)+'Res Pres wo Conv'!J67)/'Res Pres wo Conv'!E67</f>
        <v>#DIV/0!</v>
      </c>
      <c r="S67" s="68" t="e">
        <f t="shared" si="25"/>
        <v>#DIV/0!</v>
      </c>
      <c r="T67" s="69">
        <f t="shared" si="26"/>
        <v>0</v>
      </c>
      <c r="U67" s="68">
        <f t="shared" si="27"/>
        <v>0</v>
      </c>
      <c r="V67" s="68">
        <f t="shared" si="28"/>
        <v>0</v>
      </c>
      <c r="W67" s="68">
        <f t="shared" si="29"/>
        <v>0</v>
      </c>
      <c r="X67" s="67" t="e">
        <f t="shared" si="30"/>
        <v>#DIV/0!</v>
      </c>
      <c r="Y67" s="67" t="e">
        <f t="shared" si="31"/>
        <v>#DIV/0!</v>
      </c>
      <c r="Z67" s="67" t="e">
        <f t="shared" si="32"/>
        <v>#DIV/0!</v>
      </c>
      <c r="AA67" s="67" t="e">
        <f t="shared" si="33"/>
        <v>#DIV/0!</v>
      </c>
      <c r="AB67" s="63">
        <v>0</v>
      </c>
      <c r="AC67" s="67" t="e">
        <f t="shared" si="14"/>
        <v>#DIV/0!</v>
      </c>
      <c r="AD67" s="67" t="e">
        <f t="shared" si="15"/>
        <v>#DIV/0!</v>
      </c>
      <c r="AE67" s="67">
        <f t="shared" si="34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AC'!$B$1,'Res Pres wo Conv'!H67,'Res Pres wo Conv'!K67)*'Res Pres wo Conv'!B67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36"/>
      <c r="AP67" s="36"/>
      <c r="AQ67" s="36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AC'!$E$4:$I$43,4)*'Res Pres wo Conv'!G68,IF(D68="Winter",VLOOKUP('Res Pres wo Conv'!H68,'NG AC'!$E$3:$I$43,5)*'Res Pres wo Conv'!G68,IF(D68="NA",0,0)))</f>
        <v>0</v>
      </c>
      <c r="N68" s="67" t="e">
        <f t="shared" ref="N68:N99" si="35">(L68/(L68+M68))*E68</f>
        <v>#DIV/0!</v>
      </c>
      <c r="O68" s="67" t="e">
        <f t="shared" ref="O68:O99" si="36">E68-N68</f>
        <v>#DIV/0!</v>
      </c>
      <c r="P68" s="67" t="e">
        <f t="shared" ref="P68:P102" si="37">(L68/(L68+M68))*I68</f>
        <v>#DIV/0!</v>
      </c>
      <c r="Q68" s="67" t="e">
        <f t="shared" ref="Q68:Q99" si="38">I68-P68</f>
        <v>#DIV/0!</v>
      </c>
      <c r="R68" s="68" t="e">
        <f>(L68+M68+(PV('NG AC'!$B$1,'Res Pres wo Conv'!H68,'Res Pres wo Conv'!K68)*-1)+'Res Pres wo Conv'!J68)/'Res Pres wo Conv'!E68</f>
        <v>#DIV/0!</v>
      </c>
      <c r="S68" s="68" t="e">
        <f t="shared" ref="S68:S102" si="39">((L68+M68)/1.1)/I68</f>
        <v>#DIV/0!</v>
      </c>
      <c r="T68" s="69">
        <f t="shared" ref="T68:T102" si="40">F68*B68</f>
        <v>0</v>
      </c>
      <c r="U68" s="68">
        <f t="shared" ref="U68:U102" si="41">G68*B68</f>
        <v>0</v>
      </c>
      <c r="V68" s="68">
        <f t="shared" ref="V68:V102" si="42">L68*B68</f>
        <v>0</v>
      </c>
      <c r="W68" s="68">
        <f t="shared" ref="W68:W102" si="43">M68*B68</f>
        <v>0</v>
      </c>
      <c r="X68" s="67" t="e">
        <f t="shared" ref="X68:X102" si="44">B68*N68</f>
        <v>#DIV/0!</v>
      </c>
      <c r="Y68" s="67" t="e">
        <f t="shared" ref="Y68:Y102" si="45">O68*B68</f>
        <v>#DIV/0!</v>
      </c>
      <c r="Z68" s="67" t="e">
        <f t="shared" ref="Z68:Z102" si="46">B68*P68</f>
        <v>#DIV/0!</v>
      </c>
      <c r="AA68" s="67" t="e">
        <f t="shared" ref="AA68:AA102" si="47">B68*Q68</f>
        <v>#DIV/0!</v>
      </c>
      <c r="AB68" s="63">
        <v>0</v>
      </c>
      <c r="AC68" s="67" t="e">
        <f t="shared" si="14"/>
        <v>#DIV/0!</v>
      </c>
      <c r="AD68" s="67" t="e">
        <f t="shared" si="15"/>
        <v>#DIV/0!</v>
      </c>
      <c r="AE68" s="67">
        <f t="shared" ref="AE68:AE102" si="48">J68*B68</f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AC'!$B$1,'Res Pres wo Conv'!H68,'Res Pres wo Conv'!K68)*'Res Pres wo Conv'!B68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36"/>
      <c r="AP68" s="36"/>
      <c r="AQ68" s="36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AC'!$E$4:$I$43,4)*'Res Pres wo Conv'!G69,IF(D69="Winter",VLOOKUP('Res Pres wo Conv'!H69,'NG AC'!$E$3:$I$43,5)*'Res Pres wo Conv'!G69,IF(D69="NA",0,0)))</f>
        <v>0</v>
      </c>
      <c r="N69" s="67" t="e">
        <f t="shared" si="35"/>
        <v>#DIV/0!</v>
      </c>
      <c r="O69" s="67" t="e">
        <f t="shared" si="36"/>
        <v>#DIV/0!</v>
      </c>
      <c r="P69" s="67" t="e">
        <f t="shared" si="37"/>
        <v>#DIV/0!</v>
      </c>
      <c r="Q69" s="67" t="e">
        <f t="shared" si="38"/>
        <v>#DIV/0!</v>
      </c>
      <c r="R69" s="68" t="e">
        <f>(L69+M69+(PV('NG AC'!$B$1,'Res Pres wo Conv'!H69,'Res Pres wo Conv'!K69)*-1)+'Res Pres wo Conv'!J69)/'Res Pres wo Conv'!E69</f>
        <v>#DIV/0!</v>
      </c>
      <c r="S69" s="68" t="e">
        <f t="shared" si="39"/>
        <v>#DIV/0!</v>
      </c>
      <c r="T69" s="69">
        <f t="shared" si="40"/>
        <v>0</v>
      </c>
      <c r="U69" s="68">
        <f t="shared" si="41"/>
        <v>0</v>
      </c>
      <c r="V69" s="68">
        <f t="shared" si="42"/>
        <v>0</v>
      </c>
      <c r="W69" s="68">
        <f t="shared" si="43"/>
        <v>0</v>
      </c>
      <c r="X69" s="67" t="e">
        <f t="shared" si="44"/>
        <v>#DIV/0!</v>
      </c>
      <c r="Y69" s="67" t="e">
        <f t="shared" si="45"/>
        <v>#DIV/0!</v>
      </c>
      <c r="Z69" s="67" t="e">
        <f t="shared" si="46"/>
        <v>#DIV/0!</v>
      </c>
      <c r="AA69" s="67" t="e">
        <f t="shared" si="47"/>
        <v>#DIV/0!</v>
      </c>
      <c r="AB69" s="63">
        <v>0</v>
      </c>
      <c r="AC69" s="67" t="e">
        <f t="shared" ref="AC69:AC102" si="49">AB69*(L69/(L69+M69))</f>
        <v>#DIV/0!</v>
      </c>
      <c r="AD69" s="67" t="e">
        <f t="shared" ref="AD69:AD102" si="50">AB69-AC69</f>
        <v>#DIV/0!</v>
      </c>
      <c r="AE69" s="67">
        <f t="shared" si="48"/>
        <v>0</v>
      </c>
      <c r="AF69" s="67" t="e">
        <f t="shared" ref="AF69:AF102" si="51">AE69*(L69/(L69+M69))</f>
        <v>#DIV/0!</v>
      </c>
      <c r="AG69" s="67" t="e">
        <f t="shared" ref="AG69:AG102" si="52">AE69-AF69</f>
        <v>#DIV/0!</v>
      </c>
      <c r="AH69" s="66">
        <f>-PV('NG AC'!$B$1,'Res Pres wo Conv'!H69,'Res Pres wo Conv'!K69)*'Res Pres wo Conv'!B69</f>
        <v>0</v>
      </c>
      <c r="AI69" s="67" t="e">
        <f t="shared" ref="AI69:AI102" si="53">AH69*(L69/(L69+M69))</f>
        <v>#DIV/0!</v>
      </c>
      <c r="AJ69" s="67" t="e">
        <f t="shared" ref="AJ69:AJ102" si="54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55">P69/F69</f>
        <v>#DIV/0!</v>
      </c>
      <c r="AN69" s="67" t="e">
        <f t="shared" si="55"/>
        <v>#DIV/0!</v>
      </c>
      <c r="AO69" s="36"/>
      <c r="AP69" s="36"/>
      <c r="AQ69" s="36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AC'!$E$4:$I$43,4)*'Res Pres wo Conv'!G70,IF(D70="Winter",VLOOKUP('Res Pres wo Conv'!H70,'NG AC'!$E$3:$I$43,5)*'Res Pres wo Conv'!G70,IF(D70="NA",0,0)))</f>
        <v>0</v>
      </c>
      <c r="N70" s="67" t="e">
        <f t="shared" si="35"/>
        <v>#DIV/0!</v>
      </c>
      <c r="O70" s="67" t="e">
        <f t="shared" si="36"/>
        <v>#DIV/0!</v>
      </c>
      <c r="P70" s="67" t="e">
        <f t="shared" si="37"/>
        <v>#DIV/0!</v>
      </c>
      <c r="Q70" s="67" t="e">
        <f t="shared" si="38"/>
        <v>#DIV/0!</v>
      </c>
      <c r="R70" s="68" t="e">
        <f>(L70+M70+(PV('NG AC'!$B$1,'Res Pres wo Conv'!H70,'Res Pres wo Conv'!K70)*-1)+'Res Pres wo Conv'!J70)/'Res Pres wo Conv'!E70</f>
        <v>#DIV/0!</v>
      </c>
      <c r="S70" s="68" t="e">
        <f t="shared" si="39"/>
        <v>#DIV/0!</v>
      </c>
      <c r="T70" s="69">
        <f t="shared" si="40"/>
        <v>0</v>
      </c>
      <c r="U70" s="68">
        <f t="shared" si="41"/>
        <v>0</v>
      </c>
      <c r="V70" s="68">
        <f t="shared" si="42"/>
        <v>0</v>
      </c>
      <c r="W70" s="68">
        <f t="shared" si="43"/>
        <v>0</v>
      </c>
      <c r="X70" s="67" t="e">
        <f t="shared" si="44"/>
        <v>#DIV/0!</v>
      </c>
      <c r="Y70" s="67" t="e">
        <f t="shared" si="45"/>
        <v>#DIV/0!</v>
      </c>
      <c r="Z70" s="67" t="e">
        <f t="shared" si="46"/>
        <v>#DIV/0!</v>
      </c>
      <c r="AA70" s="67" t="e">
        <f t="shared" si="47"/>
        <v>#DIV/0!</v>
      </c>
      <c r="AB70" s="63">
        <v>0</v>
      </c>
      <c r="AC70" s="67" t="e">
        <f t="shared" si="49"/>
        <v>#DIV/0!</v>
      </c>
      <c r="AD70" s="67" t="e">
        <f t="shared" si="50"/>
        <v>#DIV/0!</v>
      </c>
      <c r="AE70" s="67">
        <f t="shared" si="48"/>
        <v>0</v>
      </c>
      <c r="AF70" s="67" t="e">
        <f t="shared" si="51"/>
        <v>#DIV/0!</v>
      </c>
      <c r="AG70" s="67" t="e">
        <f t="shared" si="52"/>
        <v>#DIV/0!</v>
      </c>
      <c r="AH70" s="66">
        <f>-PV('NG AC'!$B$1,'Res Pres wo Conv'!H70,'Res Pres wo Conv'!K70)*'Res Pres wo Conv'!B70</f>
        <v>0</v>
      </c>
      <c r="AI70" s="67" t="e">
        <f t="shared" si="53"/>
        <v>#DIV/0!</v>
      </c>
      <c r="AJ70" s="67" t="e">
        <f t="shared" si="54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55"/>
        <v>#DIV/0!</v>
      </c>
      <c r="AN70" s="67" t="e">
        <f t="shared" si="55"/>
        <v>#DIV/0!</v>
      </c>
      <c r="AO70" s="36"/>
      <c r="AP70" s="36"/>
      <c r="AQ70" s="36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AC'!$E$4:$I$43,4)*'Res Pres wo Conv'!G71,IF(D71="Winter",VLOOKUP('Res Pres wo Conv'!H71,'NG AC'!$E$3:$I$43,5)*'Res Pres wo Conv'!G71,IF(D71="NA",0,0)))</f>
        <v>0</v>
      </c>
      <c r="N71" s="67" t="e">
        <f t="shared" si="35"/>
        <v>#DIV/0!</v>
      </c>
      <c r="O71" s="67" t="e">
        <f t="shared" si="36"/>
        <v>#DIV/0!</v>
      </c>
      <c r="P71" s="67" t="e">
        <f t="shared" si="37"/>
        <v>#DIV/0!</v>
      </c>
      <c r="Q71" s="67" t="e">
        <f t="shared" si="38"/>
        <v>#DIV/0!</v>
      </c>
      <c r="R71" s="68" t="e">
        <f>(L71+M71+(PV('NG AC'!$B$1,'Res Pres wo Conv'!H71,'Res Pres wo Conv'!K71)*-1)+'Res Pres wo Conv'!J71)/'Res Pres wo Conv'!E71</f>
        <v>#DIV/0!</v>
      </c>
      <c r="S71" s="68" t="e">
        <f t="shared" si="39"/>
        <v>#DIV/0!</v>
      </c>
      <c r="T71" s="69">
        <f t="shared" si="40"/>
        <v>0</v>
      </c>
      <c r="U71" s="68">
        <f t="shared" si="41"/>
        <v>0</v>
      </c>
      <c r="V71" s="68">
        <f t="shared" si="42"/>
        <v>0</v>
      </c>
      <c r="W71" s="68">
        <f t="shared" si="43"/>
        <v>0</v>
      </c>
      <c r="X71" s="67" t="e">
        <f t="shared" si="44"/>
        <v>#DIV/0!</v>
      </c>
      <c r="Y71" s="67" t="e">
        <f t="shared" si="45"/>
        <v>#DIV/0!</v>
      </c>
      <c r="Z71" s="67" t="e">
        <f t="shared" si="46"/>
        <v>#DIV/0!</v>
      </c>
      <c r="AA71" s="67" t="e">
        <f t="shared" si="47"/>
        <v>#DIV/0!</v>
      </c>
      <c r="AB71" s="63">
        <v>0</v>
      </c>
      <c r="AC71" s="67" t="e">
        <f t="shared" si="49"/>
        <v>#DIV/0!</v>
      </c>
      <c r="AD71" s="67" t="e">
        <f t="shared" si="50"/>
        <v>#DIV/0!</v>
      </c>
      <c r="AE71" s="67">
        <f t="shared" si="48"/>
        <v>0</v>
      </c>
      <c r="AF71" s="67" t="e">
        <f t="shared" si="51"/>
        <v>#DIV/0!</v>
      </c>
      <c r="AG71" s="67" t="e">
        <f t="shared" si="52"/>
        <v>#DIV/0!</v>
      </c>
      <c r="AH71" s="66">
        <f>-PV('NG AC'!$B$1,'Res Pres wo Conv'!H71,'Res Pres wo Conv'!K71)*'Res Pres wo Conv'!B71</f>
        <v>0</v>
      </c>
      <c r="AI71" s="67" t="e">
        <f t="shared" si="53"/>
        <v>#DIV/0!</v>
      </c>
      <c r="AJ71" s="67" t="e">
        <f t="shared" si="54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55"/>
        <v>#DIV/0!</v>
      </c>
      <c r="AN71" s="67" t="e">
        <f t="shared" si="55"/>
        <v>#DIV/0!</v>
      </c>
      <c r="AO71" s="36"/>
      <c r="AP71" s="36"/>
      <c r="AQ71" s="36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AC'!$E$4:$I$43,4)*'Res Pres wo Conv'!G72,IF(D72="Winter",VLOOKUP('Res Pres wo Conv'!H72,'NG AC'!$E$3:$I$43,5)*'Res Pres wo Conv'!G72,IF(D72="NA",0,0)))</f>
        <v>0</v>
      </c>
      <c r="N72" s="67" t="e">
        <f t="shared" si="35"/>
        <v>#DIV/0!</v>
      </c>
      <c r="O72" s="67" t="e">
        <f t="shared" si="36"/>
        <v>#DIV/0!</v>
      </c>
      <c r="P72" s="67" t="e">
        <f t="shared" si="37"/>
        <v>#DIV/0!</v>
      </c>
      <c r="Q72" s="67" t="e">
        <f t="shared" si="38"/>
        <v>#DIV/0!</v>
      </c>
      <c r="R72" s="68" t="e">
        <f>(L72+M72+(PV('NG AC'!$B$1,'Res Pres wo Conv'!H72,'Res Pres wo Conv'!K72)*-1)+'Res Pres wo Conv'!J72)/'Res Pres wo Conv'!E72</f>
        <v>#DIV/0!</v>
      </c>
      <c r="S72" s="68" t="e">
        <f t="shared" si="39"/>
        <v>#DIV/0!</v>
      </c>
      <c r="T72" s="69">
        <f t="shared" si="40"/>
        <v>0</v>
      </c>
      <c r="U72" s="68">
        <f t="shared" si="41"/>
        <v>0</v>
      </c>
      <c r="V72" s="68">
        <f t="shared" si="42"/>
        <v>0</v>
      </c>
      <c r="W72" s="68">
        <f t="shared" si="43"/>
        <v>0</v>
      </c>
      <c r="X72" s="67" t="e">
        <f t="shared" si="44"/>
        <v>#DIV/0!</v>
      </c>
      <c r="Y72" s="67" t="e">
        <f t="shared" si="45"/>
        <v>#DIV/0!</v>
      </c>
      <c r="Z72" s="67" t="e">
        <f t="shared" si="46"/>
        <v>#DIV/0!</v>
      </c>
      <c r="AA72" s="67" t="e">
        <f t="shared" si="47"/>
        <v>#DIV/0!</v>
      </c>
      <c r="AB72" s="63">
        <v>0</v>
      </c>
      <c r="AC72" s="67" t="e">
        <f t="shared" si="49"/>
        <v>#DIV/0!</v>
      </c>
      <c r="AD72" s="67" t="e">
        <f t="shared" si="50"/>
        <v>#DIV/0!</v>
      </c>
      <c r="AE72" s="67">
        <f t="shared" si="48"/>
        <v>0</v>
      </c>
      <c r="AF72" s="67" t="e">
        <f t="shared" si="51"/>
        <v>#DIV/0!</v>
      </c>
      <c r="AG72" s="67" t="e">
        <f t="shared" si="52"/>
        <v>#DIV/0!</v>
      </c>
      <c r="AH72" s="66">
        <f>-PV('NG AC'!$B$1,'Res Pres wo Conv'!H72,'Res Pres wo Conv'!K72)*'Res Pres wo Conv'!B72</f>
        <v>0</v>
      </c>
      <c r="AI72" s="67" t="e">
        <f t="shared" si="53"/>
        <v>#DIV/0!</v>
      </c>
      <c r="AJ72" s="67" t="e">
        <f t="shared" si="54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55"/>
        <v>#DIV/0!</v>
      </c>
      <c r="AN72" s="67" t="e">
        <f t="shared" si="55"/>
        <v>#DIV/0!</v>
      </c>
      <c r="AO72" s="36"/>
      <c r="AP72" s="36"/>
      <c r="AQ72" s="36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AC'!$E$4:$I$43,4)*'Res Pres wo Conv'!G73,IF(D73="Winter",VLOOKUP('Res Pres wo Conv'!H73,'NG AC'!$E$3:$I$43,5)*'Res Pres wo Conv'!G73,IF(D73="NA",0,0)))</f>
        <v>0</v>
      </c>
      <c r="N73" s="67" t="e">
        <f t="shared" si="35"/>
        <v>#DIV/0!</v>
      </c>
      <c r="O73" s="67" t="e">
        <f t="shared" si="36"/>
        <v>#DIV/0!</v>
      </c>
      <c r="P73" s="67" t="e">
        <f t="shared" si="37"/>
        <v>#DIV/0!</v>
      </c>
      <c r="Q73" s="67" t="e">
        <f t="shared" si="38"/>
        <v>#DIV/0!</v>
      </c>
      <c r="R73" s="68" t="e">
        <f>(L73+M73+(PV('NG AC'!$B$1,'Res Pres wo Conv'!H73,'Res Pres wo Conv'!K73)*-1)+'Res Pres wo Conv'!J73)/'Res Pres wo Conv'!E73</f>
        <v>#DIV/0!</v>
      </c>
      <c r="S73" s="68" t="e">
        <f t="shared" si="39"/>
        <v>#DIV/0!</v>
      </c>
      <c r="T73" s="69">
        <f t="shared" si="40"/>
        <v>0</v>
      </c>
      <c r="U73" s="68">
        <f t="shared" si="41"/>
        <v>0</v>
      </c>
      <c r="V73" s="68">
        <f t="shared" si="42"/>
        <v>0</v>
      </c>
      <c r="W73" s="68">
        <f t="shared" si="43"/>
        <v>0</v>
      </c>
      <c r="X73" s="67" t="e">
        <f t="shared" si="44"/>
        <v>#DIV/0!</v>
      </c>
      <c r="Y73" s="67" t="e">
        <f t="shared" si="45"/>
        <v>#DIV/0!</v>
      </c>
      <c r="Z73" s="67" t="e">
        <f t="shared" si="46"/>
        <v>#DIV/0!</v>
      </c>
      <c r="AA73" s="67" t="e">
        <f t="shared" si="47"/>
        <v>#DIV/0!</v>
      </c>
      <c r="AB73" s="63">
        <v>0</v>
      </c>
      <c r="AC73" s="67" t="e">
        <f t="shared" si="49"/>
        <v>#DIV/0!</v>
      </c>
      <c r="AD73" s="67" t="e">
        <f t="shared" si="50"/>
        <v>#DIV/0!</v>
      </c>
      <c r="AE73" s="67">
        <f t="shared" si="48"/>
        <v>0</v>
      </c>
      <c r="AF73" s="67" t="e">
        <f t="shared" si="51"/>
        <v>#DIV/0!</v>
      </c>
      <c r="AG73" s="67" t="e">
        <f t="shared" si="52"/>
        <v>#DIV/0!</v>
      </c>
      <c r="AH73" s="66">
        <f>-PV('NG AC'!$B$1,'Res Pres wo Conv'!H73,'Res Pres wo Conv'!K73)*'Res Pres wo Conv'!B73</f>
        <v>0</v>
      </c>
      <c r="AI73" s="67" t="e">
        <f t="shared" si="53"/>
        <v>#DIV/0!</v>
      </c>
      <c r="AJ73" s="67" t="e">
        <f t="shared" si="54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55"/>
        <v>#DIV/0!</v>
      </c>
      <c r="AN73" s="67" t="e">
        <f t="shared" si="55"/>
        <v>#DIV/0!</v>
      </c>
      <c r="AO73" s="36"/>
      <c r="AP73" s="36"/>
      <c r="AQ73" s="36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AC'!$E$4:$I$43,4)*'Res Pres wo Conv'!G74,IF(D74="Winter",VLOOKUP('Res Pres wo Conv'!H74,'NG AC'!$E$3:$I$43,5)*'Res Pres wo Conv'!G74,IF(D74="NA",0,0)))</f>
        <v>0</v>
      </c>
      <c r="N74" s="67" t="e">
        <f t="shared" si="35"/>
        <v>#DIV/0!</v>
      </c>
      <c r="O74" s="67" t="e">
        <f t="shared" si="36"/>
        <v>#DIV/0!</v>
      </c>
      <c r="P74" s="67" t="e">
        <f t="shared" si="37"/>
        <v>#DIV/0!</v>
      </c>
      <c r="Q74" s="67" t="e">
        <f t="shared" si="38"/>
        <v>#DIV/0!</v>
      </c>
      <c r="R74" s="68" t="e">
        <f>(L74+M74+(PV('NG AC'!$B$1,'Res Pres wo Conv'!H74,'Res Pres wo Conv'!K74)*-1)+'Res Pres wo Conv'!J74)/'Res Pres wo Conv'!E74</f>
        <v>#DIV/0!</v>
      </c>
      <c r="S74" s="68" t="e">
        <f t="shared" si="39"/>
        <v>#DIV/0!</v>
      </c>
      <c r="T74" s="69">
        <f t="shared" si="40"/>
        <v>0</v>
      </c>
      <c r="U74" s="68">
        <f t="shared" si="41"/>
        <v>0</v>
      </c>
      <c r="V74" s="68">
        <f t="shared" si="42"/>
        <v>0</v>
      </c>
      <c r="W74" s="68">
        <f t="shared" si="43"/>
        <v>0</v>
      </c>
      <c r="X74" s="67" t="e">
        <f t="shared" si="44"/>
        <v>#DIV/0!</v>
      </c>
      <c r="Y74" s="67" t="e">
        <f t="shared" si="45"/>
        <v>#DIV/0!</v>
      </c>
      <c r="Z74" s="67" t="e">
        <f t="shared" si="46"/>
        <v>#DIV/0!</v>
      </c>
      <c r="AA74" s="67" t="e">
        <f t="shared" si="47"/>
        <v>#DIV/0!</v>
      </c>
      <c r="AB74" s="63">
        <v>0</v>
      </c>
      <c r="AC74" s="67" t="e">
        <f t="shared" si="49"/>
        <v>#DIV/0!</v>
      </c>
      <c r="AD74" s="67" t="e">
        <f t="shared" si="50"/>
        <v>#DIV/0!</v>
      </c>
      <c r="AE74" s="67">
        <f t="shared" si="48"/>
        <v>0</v>
      </c>
      <c r="AF74" s="67" t="e">
        <f t="shared" si="51"/>
        <v>#DIV/0!</v>
      </c>
      <c r="AG74" s="67" t="e">
        <f t="shared" si="52"/>
        <v>#DIV/0!</v>
      </c>
      <c r="AH74" s="66">
        <f>-PV('NG AC'!$B$1,'Res Pres wo Conv'!H74,'Res Pres wo Conv'!K74)*'Res Pres wo Conv'!B74</f>
        <v>0</v>
      </c>
      <c r="AI74" s="67" t="e">
        <f t="shared" si="53"/>
        <v>#DIV/0!</v>
      </c>
      <c r="AJ74" s="67" t="e">
        <f t="shared" si="54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55"/>
        <v>#DIV/0!</v>
      </c>
      <c r="AN74" s="67" t="e">
        <f t="shared" si="55"/>
        <v>#DIV/0!</v>
      </c>
      <c r="AO74" s="36"/>
      <c r="AP74" s="36"/>
      <c r="AQ74" s="36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AC'!$E$4:$I$43,4)*'Res Pres wo Conv'!G75,IF(D75="Winter",VLOOKUP('Res Pres wo Conv'!H75,'NG AC'!$E$3:$I$43,5)*'Res Pres wo Conv'!G75,IF(D75="NA",0,0)))</f>
        <v>0</v>
      </c>
      <c r="N75" s="67" t="e">
        <f t="shared" si="35"/>
        <v>#DIV/0!</v>
      </c>
      <c r="O75" s="67" t="e">
        <f t="shared" si="36"/>
        <v>#DIV/0!</v>
      </c>
      <c r="P75" s="67" t="e">
        <f t="shared" si="37"/>
        <v>#DIV/0!</v>
      </c>
      <c r="Q75" s="67" t="e">
        <f t="shared" si="38"/>
        <v>#DIV/0!</v>
      </c>
      <c r="R75" s="68" t="e">
        <f>(L75+M75+(PV('NG AC'!$B$1,'Res Pres wo Conv'!H75,'Res Pres wo Conv'!K75)*-1)+'Res Pres wo Conv'!J75)/'Res Pres wo Conv'!E75</f>
        <v>#DIV/0!</v>
      </c>
      <c r="S75" s="68" t="e">
        <f t="shared" si="39"/>
        <v>#DIV/0!</v>
      </c>
      <c r="T75" s="69">
        <f t="shared" si="40"/>
        <v>0</v>
      </c>
      <c r="U75" s="68">
        <f t="shared" si="41"/>
        <v>0</v>
      </c>
      <c r="V75" s="68">
        <f t="shared" si="42"/>
        <v>0</v>
      </c>
      <c r="W75" s="68">
        <f t="shared" si="43"/>
        <v>0</v>
      </c>
      <c r="X75" s="67" t="e">
        <f t="shared" si="44"/>
        <v>#DIV/0!</v>
      </c>
      <c r="Y75" s="67" t="e">
        <f t="shared" si="45"/>
        <v>#DIV/0!</v>
      </c>
      <c r="Z75" s="67" t="e">
        <f t="shared" si="46"/>
        <v>#DIV/0!</v>
      </c>
      <c r="AA75" s="67" t="e">
        <f t="shared" si="47"/>
        <v>#DIV/0!</v>
      </c>
      <c r="AB75" s="63">
        <v>0</v>
      </c>
      <c r="AC75" s="67" t="e">
        <f t="shared" si="49"/>
        <v>#DIV/0!</v>
      </c>
      <c r="AD75" s="67" t="e">
        <f t="shared" si="50"/>
        <v>#DIV/0!</v>
      </c>
      <c r="AE75" s="67">
        <f t="shared" si="48"/>
        <v>0</v>
      </c>
      <c r="AF75" s="67" t="e">
        <f t="shared" si="51"/>
        <v>#DIV/0!</v>
      </c>
      <c r="AG75" s="67" t="e">
        <f t="shared" si="52"/>
        <v>#DIV/0!</v>
      </c>
      <c r="AH75" s="66">
        <f>-PV('NG AC'!$B$1,'Res Pres wo Conv'!H75,'Res Pres wo Conv'!K75)*'Res Pres wo Conv'!B75</f>
        <v>0</v>
      </c>
      <c r="AI75" s="67" t="e">
        <f t="shared" si="53"/>
        <v>#DIV/0!</v>
      </c>
      <c r="AJ75" s="67" t="e">
        <f t="shared" si="54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55"/>
        <v>#DIV/0!</v>
      </c>
      <c r="AN75" s="67" t="e">
        <f t="shared" si="55"/>
        <v>#DIV/0!</v>
      </c>
      <c r="AO75" s="36"/>
      <c r="AP75" s="36"/>
      <c r="AQ75" s="36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AC'!$E$4:$I$43,4)*'Res Pres wo Conv'!G76,IF(D76="Winter",VLOOKUP('Res Pres wo Conv'!H76,'NG AC'!$E$3:$I$43,5)*'Res Pres wo Conv'!G76,IF(D76="NA",0,0)))</f>
        <v>0</v>
      </c>
      <c r="N76" s="67" t="e">
        <f t="shared" si="35"/>
        <v>#DIV/0!</v>
      </c>
      <c r="O76" s="67" t="e">
        <f t="shared" si="36"/>
        <v>#DIV/0!</v>
      </c>
      <c r="P76" s="67" t="e">
        <f t="shared" si="37"/>
        <v>#DIV/0!</v>
      </c>
      <c r="Q76" s="67" t="e">
        <f t="shared" si="38"/>
        <v>#DIV/0!</v>
      </c>
      <c r="R76" s="68" t="e">
        <f>(L76+M76+(PV('NG AC'!$B$1,'Res Pres wo Conv'!H76,'Res Pres wo Conv'!K76)*-1)+'Res Pres wo Conv'!J76)/'Res Pres wo Conv'!E76</f>
        <v>#DIV/0!</v>
      </c>
      <c r="S76" s="68" t="e">
        <f t="shared" si="39"/>
        <v>#DIV/0!</v>
      </c>
      <c r="T76" s="69">
        <f t="shared" si="40"/>
        <v>0</v>
      </c>
      <c r="U76" s="68">
        <f t="shared" si="41"/>
        <v>0</v>
      </c>
      <c r="V76" s="68">
        <f t="shared" si="42"/>
        <v>0</v>
      </c>
      <c r="W76" s="68">
        <f t="shared" si="43"/>
        <v>0</v>
      </c>
      <c r="X76" s="67" t="e">
        <f t="shared" si="44"/>
        <v>#DIV/0!</v>
      </c>
      <c r="Y76" s="67" t="e">
        <f t="shared" si="45"/>
        <v>#DIV/0!</v>
      </c>
      <c r="Z76" s="67" t="e">
        <f t="shared" si="46"/>
        <v>#DIV/0!</v>
      </c>
      <c r="AA76" s="67" t="e">
        <f t="shared" si="47"/>
        <v>#DIV/0!</v>
      </c>
      <c r="AB76" s="63">
        <v>0</v>
      </c>
      <c r="AC76" s="67" t="e">
        <f t="shared" si="49"/>
        <v>#DIV/0!</v>
      </c>
      <c r="AD76" s="67" t="e">
        <f t="shared" si="50"/>
        <v>#DIV/0!</v>
      </c>
      <c r="AE76" s="67">
        <f t="shared" si="48"/>
        <v>0</v>
      </c>
      <c r="AF76" s="67" t="e">
        <f t="shared" si="51"/>
        <v>#DIV/0!</v>
      </c>
      <c r="AG76" s="67" t="e">
        <f t="shared" si="52"/>
        <v>#DIV/0!</v>
      </c>
      <c r="AH76" s="66">
        <f>-PV('NG AC'!$B$1,'Res Pres wo Conv'!H76,'Res Pres wo Conv'!K76)*'Res Pres wo Conv'!B76</f>
        <v>0</v>
      </c>
      <c r="AI76" s="67" t="e">
        <f t="shared" si="53"/>
        <v>#DIV/0!</v>
      </c>
      <c r="AJ76" s="67" t="e">
        <f t="shared" si="54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55"/>
        <v>#DIV/0!</v>
      </c>
      <c r="AN76" s="67" t="e">
        <f t="shared" si="55"/>
        <v>#DIV/0!</v>
      </c>
      <c r="AO76" s="36"/>
      <c r="AP76" s="36"/>
      <c r="AQ76" s="36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AC'!$E$4:$I$43,4)*'Res Pres wo Conv'!G77,IF(D77="Winter",VLOOKUP('Res Pres wo Conv'!H77,'NG AC'!$E$3:$I$43,5)*'Res Pres wo Conv'!G77,IF(D77="NA",0,0)))</f>
        <v>0</v>
      </c>
      <c r="N77" s="67" t="e">
        <f t="shared" si="35"/>
        <v>#DIV/0!</v>
      </c>
      <c r="O77" s="67" t="e">
        <f t="shared" si="36"/>
        <v>#DIV/0!</v>
      </c>
      <c r="P77" s="67" t="e">
        <f t="shared" si="37"/>
        <v>#DIV/0!</v>
      </c>
      <c r="Q77" s="67" t="e">
        <f t="shared" si="38"/>
        <v>#DIV/0!</v>
      </c>
      <c r="R77" s="68" t="e">
        <f>(L77+M77+(PV('NG AC'!$B$1,'Res Pres wo Conv'!H77,'Res Pres wo Conv'!K77)*-1)+'Res Pres wo Conv'!J77)/'Res Pres wo Conv'!E77</f>
        <v>#DIV/0!</v>
      </c>
      <c r="S77" s="68" t="e">
        <f t="shared" si="39"/>
        <v>#DIV/0!</v>
      </c>
      <c r="T77" s="69">
        <f t="shared" si="40"/>
        <v>0</v>
      </c>
      <c r="U77" s="68">
        <f t="shared" si="41"/>
        <v>0</v>
      </c>
      <c r="V77" s="68">
        <f t="shared" si="42"/>
        <v>0</v>
      </c>
      <c r="W77" s="68">
        <f t="shared" si="43"/>
        <v>0</v>
      </c>
      <c r="X77" s="67" t="e">
        <f t="shared" si="44"/>
        <v>#DIV/0!</v>
      </c>
      <c r="Y77" s="67" t="e">
        <f t="shared" si="45"/>
        <v>#DIV/0!</v>
      </c>
      <c r="Z77" s="67" t="e">
        <f t="shared" si="46"/>
        <v>#DIV/0!</v>
      </c>
      <c r="AA77" s="67" t="e">
        <f t="shared" si="47"/>
        <v>#DIV/0!</v>
      </c>
      <c r="AB77" s="63">
        <v>0</v>
      </c>
      <c r="AC77" s="67" t="e">
        <f t="shared" si="49"/>
        <v>#DIV/0!</v>
      </c>
      <c r="AD77" s="67" t="e">
        <f t="shared" si="50"/>
        <v>#DIV/0!</v>
      </c>
      <c r="AE77" s="67">
        <f t="shared" si="48"/>
        <v>0</v>
      </c>
      <c r="AF77" s="67" t="e">
        <f t="shared" si="51"/>
        <v>#DIV/0!</v>
      </c>
      <c r="AG77" s="67" t="e">
        <f t="shared" si="52"/>
        <v>#DIV/0!</v>
      </c>
      <c r="AH77" s="66">
        <f>-PV('NG AC'!$B$1,'Res Pres wo Conv'!H77,'Res Pres wo Conv'!K77)*'Res Pres wo Conv'!B77</f>
        <v>0</v>
      </c>
      <c r="AI77" s="67" t="e">
        <f t="shared" si="53"/>
        <v>#DIV/0!</v>
      </c>
      <c r="AJ77" s="67" t="e">
        <f t="shared" si="54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55"/>
        <v>#DIV/0!</v>
      </c>
      <c r="AN77" s="67" t="e">
        <f t="shared" si="55"/>
        <v>#DIV/0!</v>
      </c>
      <c r="AO77" s="36"/>
      <c r="AP77" s="36"/>
      <c r="AQ77" s="36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AC'!$E$4:$I$43,4)*'Res Pres wo Conv'!G78,IF(D78="Winter",VLOOKUP('Res Pres wo Conv'!H78,'NG AC'!$E$3:$I$43,5)*'Res Pres wo Conv'!G78,IF(D78="NA",0,0)))</f>
        <v>0</v>
      </c>
      <c r="N78" s="67" t="e">
        <f t="shared" si="35"/>
        <v>#DIV/0!</v>
      </c>
      <c r="O78" s="67" t="e">
        <f t="shared" si="36"/>
        <v>#DIV/0!</v>
      </c>
      <c r="P78" s="67" t="e">
        <f t="shared" si="37"/>
        <v>#DIV/0!</v>
      </c>
      <c r="Q78" s="67" t="e">
        <f t="shared" si="38"/>
        <v>#DIV/0!</v>
      </c>
      <c r="R78" s="68" t="e">
        <f>(L78+M78+(PV('NG AC'!$B$1,'Res Pres wo Conv'!H78,'Res Pres wo Conv'!K78)*-1)+'Res Pres wo Conv'!J78)/'Res Pres wo Conv'!E78</f>
        <v>#DIV/0!</v>
      </c>
      <c r="S78" s="68" t="e">
        <f t="shared" si="39"/>
        <v>#DIV/0!</v>
      </c>
      <c r="T78" s="69">
        <f t="shared" si="40"/>
        <v>0</v>
      </c>
      <c r="U78" s="68">
        <f t="shared" si="41"/>
        <v>0</v>
      </c>
      <c r="V78" s="68">
        <f t="shared" si="42"/>
        <v>0</v>
      </c>
      <c r="W78" s="68">
        <f t="shared" si="43"/>
        <v>0</v>
      </c>
      <c r="X78" s="67" t="e">
        <f t="shared" si="44"/>
        <v>#DIV/0!</v>
      </c>
      <c r="Y78" s="67" t="e">
        <f t="shared" si="45"/>
        <v>#DIV/0!</v>
      </c>
      <c r="Z78" s="67" t="e">
        <f t="shared" si="46"/>
        <v>#DIV/0!</v>
      </c>
      <c r="AA78" s="67" t="e">
        <f t="shared" si="47"/>
        <v>#DIV/0!</v>
      </c>
      <c r="AB78" s="63">
        <v>0</v>
      </c>
      <c r="AC78" s="67" t="e">
        <f t="shared" si="49"/>
        <v>#DIV/0!</v>
      </c>
      <c r="AD78" s="67" t="e">
        <f t="shared" si="50"/>
        <v>#DIV/0!</v>
      </c>
      <c r="AE78" s="67">
        <f t="shared" si="48"/>
        <v>0</v>
      </c>
      <c r="AF78" s="67" t="e">
        <f t="shared" si="51"/>
        <v>#DIV/0!</v>
      </c>
      <c r="AG78" s="67" t="e">
        <f t="shared" si="52"/>
        <v>#DIV/0!</v>
      </c>
      <c r="AH78" s="66">
        <f>-PV('NG AC'!$B$1,'Res Pres wo Conv'!H78,'Res Pres wo Conv'!K78)*'Res Pres wo Conv'!B78</f>
        <v>0</v>
      </c>
      <c r="AI78" s="67" t="e">
        <f t="shared" si="53"/>
        <v>#DIV/0!</v>
      </c>
      <c r="AJ78" s="67" t="e">
        <f t="shared" si="54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55"/>
        <v>#DIV/0!</v>
      </c>
      <c r="AN78" s="67" t="e">
        <f t="shared" si="55"/>
        <v>#DIV/0!</v>
      </c>
      <c r="AO78" s="36"/>
      <c r="AP78" s="36"/>
      <c r="AQ78" s="36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AC'!$E$4:$I$43,4)*'Res Pres wo Conv'!G79,IF(D79="Winter",VLOOKUP('Res Pres wo Conv'!H79,'NG AC'!$E$3:$I$43,5)*'Res Pres wo Conv'!G79,IF(D79="NA",0,0)))</f>
        <v>0</v>
      </c>
      <c r="N79" s="67" t="e">
        <f t="shared" si="35"/>
        <v>#DIV/0!</v>
      </c>
      <c r="O79" s="67" t="e">
        <f t="shared" si="36"/>
        <v>#DIV/0!</v>
      </c>
      <c r="P79" s="67" t="e">
        <f t="shared" si="37"/>
        <v>#DIV/0!</v>
      </c>
      <c r="Q79" s="67" t="e">
        <f t="shared" si="38"/>
        <v>#DIV/0!</v>
      </c>
      <c r="R79" s="68" t="e">
        <f>(L79+M79+(PV('NG AC'!$B$1,'Res Pres wo Conv'!H79,'Res Pres wo Conv'!K79)*-1)+'Res Pres wo Conv'!J79)/'Res Pres wo Conv'!E79</f>
        <v>#DIV/0!</v>
      </c>
      <c r="S79" s="68" t="e">
        <f t="shared" si="39"/>
        <v>#DIV/0!</v>
      </c>
      <c r="T79" s="69">
        <f t="shared" si="40"/>
        <v>0</v>
      </c>
      <c r="U79" s="68">
        <f t="shared" si="41"/>
        <v>0</v>
      </c>
      <c r="V79" s="68">
        <f t="shared" si="42"/>
        <v>0</v>
      </c>
      <c r="W79" s="68">
        <f t="shared" si="43"/>
        <v>0</v>
      </c>
      <c r="X79" s="67" t="e">
        <f t="shared" si="44"/>
        <v>#DIV/0!</v>
      </c>
      <c r="Y79" s="67" t="e">
        <f t="shared" si="45"/>
        <v>#DIV/0!</v>
      </c>
      <c r="Z79" s="67" t="e">
        <f t="shared" si="46"/>
        <v>#DIV/0!</v>
      </c>
      <c r="AA79" s="67" t="e">
        <f t="shared" si="47"/>
        <v>#DIV/0!</v>
      </c>
      <c r="AB79" s="63">
        <v>0</v>
      </c>
      <c r="AC79" s="67" t="e">
        <f t="shared" si="49"/>
        <v>#DIV/0!</v>
      </c>
      <c r="AD79" s="67" t="e">
        <f t="shared" si="50"/>
        <v>#DIV/0!</v>
      </c>
      <c r="AE79" s="67">
        <f t="shared" si="48"/>
        <v>0</v>
      </c>
      <c r="AF79" s="67" t="e">
        <f t="shared" si="51"/>
        <v>#DIV/0!</v>
      </c>
      <c r="AG79" s="67" t="e">
        <f t="shared" si="52"/>
        <v>#DIV/0!</v>
      </c>
      <c r="AH79" s="66">
        <f>-PV('NG AC'!$B$1,'Res Pres wo Conv'!H79,'Res Pres wo Conv'!K79)*'Res Pres wo Conv'!B79</f>
        <v>0</v>
      </c>
      <c r="AI79" s="67" t="e">
        <f t="shared" si="53"/>
        <v>#DIV/0!</v>
      </c>
      <c r="AJ79" s="67" t="e">
        <f t="shared" si="54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55"/>
        <v>#DIV/0!</v>
      </c>
      <c r="AN79" s="67" t="e">
        <f t="shared" si="55"/>
        <v>#DIV/0!</v>
      </c>
      <c r="AO79" s="36"/>
      <c r="AP79" s="36"/>
      <c r="AQ79" s="36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AC'!$E$4:$I$43,4)*'Res Pres wo Conv'!G80,IF(D80="Winter",VLOOKUP('Res Pres wo Conv'!H80,'NG AC'!$E$3:$I$43,5)*'Res Pres wo Conv'!G80,IF(D80="NA",0,0)))</f>
        <v>0</v>
      </c>
      <c r="N80" s="67" t="e">
        <f t="shared" si="35"/>
        <v>#DIV/0!</v>
      </c>
      <c r="O80" s="67" t="e">
        <f t="shared" si="36"/>
        <v>#DIV/0!</v>
      </c>
      <c r="P80" s="67" t="e">
        <f t="shared" si="37"/>
        <v>#DIV/0!</v>
      </c>
      <c r="Q80" s="67" t="e">
        <f t="shared" si="38"/>
        <v>#DIV/0!</v>
      </c>
      <c r="R80" s="68" t="e">
        <f>(L80+M80+(PV('NG AC'!$B$1,'Res Pres wo Conv'!H80,'Res Pres wo Conv'!K80)*-1)+'Res Pres wo Conv'!J80)/'Res Pres wo Conv'!E80</f>
        <v>#DIV/0!</v>
      </c>
      <c r="S80" s="68" t="e">
        <f t="shared" si="39"/>
        <v>#DIV/0!</v>
      </c>
      <c r="T80" s="69">
        <f t="shared" si="40"/>
        <v>0</v>
      </c>
      <c r="U80" s="68">
        <f t="shared" si="41"/>
        <v>0</v>
      </c>
      <c r="V80" s="68">
        <f t="shared" si="42"/>
        <v>0</v>
      </c>
      <c r="W80" s="68">
        <f t="shared" si="43"/>
        <v>0</v>
      </c>
      <c r="X80" s="67" t="e">
        <f t="shared" si="44"/>
        <v>#DIV/0!</v>
      </c>
      <c r="Y80" s="67" t="e">
        <f t="shared" si="45"/>
        <v>#DIV/0!</v>
      </c>
      <c r="Z80" s="67" t="e">
        <f t="shared" si="46"/>
        <v>#DIV/0!</v>
      </c>
      <c r="AA80" s="67" t="e">
        <f t="shared" si="47"/>
        <v>#DIV/0!</v>
      </c>
      <c r="AB80" s="63">
        <v>0</v>
      </c>
      <c r="AC80" s="67" t="e">
        <f t="shared" si="49"/>
        <v>#DIV/0!</v>
      </c>
      <c r="AD80" s="67" t="e">
        <f t="shared" si="50"/>
        <v>#DIV/0!</v>
      </c>
      <c r="AE80" s="67">
        <f t="shared" si="48"/>
        <v>0</v>
      </c>
      <c r="AF80" s="67" t="e">
        <f t="shared" si="51"/>
        <v>#DIV/0!</v>
      </c>
      <c r="AG80" s="67" t="e">
        <f t="shared" si="52"/>
        <v>#DIV/0!</v>
      </c>
      <c r="AH80" s="66">
        <f>-PV('NG AC'!$B$1,'Res Pres wo Conv'!H80,'Res Pres wo Conv'!K80)*'Res Pres wo Conv'!B80</f>
        <v>0</v>
      </c>
      <c r="AI80" s="67" t="e">
        <f t="shared" si="53"/>
        <v>#DIV/0!</v>
      </c>
      <c r="AJ80" s="67" t="e">
        <f t="shared" si="54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55"/>
        <v>#DIV/0!</v>
      </c>
      <c r="AN80" s="67" t="e">
        <f t="shared" si="55"/>
        <v>#DIV/0!</v>
      </c>
      <c r="AO80" s="36"/>
      <c r="AP80" s="36"/>
      <c r="AQ80" s="36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AC'!$E$4:$I$43,4)*'Res Pres wo Conv'!G81,IF(D81="Winter",VLOOKUP('Res Pres wo Conv'!H81,'NG AC'!$E$3:$I$43,5)*'Res Pres wo Conv'!G81,IF(D81="NA",0,0)))</f>
        <v>0</v>
      </c>
      <c r="N81" s="67" t="e">
        <f t="shared" si="35"/>
        <v>#DIV/0!</v>
      </c>
      <c r="O81" s="67" t="e">
        <f t="shared" si="36"/>
        <v>#DIV/0!</v>
      </c>
      <c r="P81" s="67" t="e">
        <f t="shared" si="37"/>
        <v>#DIV/0!</v>
      </c>
      <c r="Q81" s="67" t="e">
        <f t="shared" si="38"/>
        <v>#DIV/0!</v>
      </c>
      <c r="R81" s="68" t="e">
        <f>(L81+M81+(PV('NG AC'!$B$1,'Res Pres wo Conv'!H81,'Res Pres wo Conv'!K81)*-1)+'Res Pres wo Conv'!J81)/'Res Pres wo Conv'!E81</f>
        <v>#DIV/0!</v>
      </c>
      <c r="S81" s="68" t="e">
        <f t="shared" si="39"/>
        <v>#DIV/0!</v>
      </c>
      <c r="T81" s="69">
        <f t="shared" si="40"/>
        <v>0</v>
      </c>
      <c r="U81" s="68">
        <f t="shared" si="41"/>
        <v>0</v>
      </c>
      <c r="V81" s="68">
        <f t="shared" si="42"/>
        <v>0</v>
      </c>
      <c r="W81" s="68">
        <f t="shared" si="43"/>
        <v>0</v>
      </c>
      <c r="X81" s="67" t="e">
        <f t="shared" si="44"/>
        <v>#DIV/0!</v>
      </c>
      <c r="Y81" s="67" t="e">
        <f t="shared" si="45"/>
        <v>#DIV/0!</v>
      </c>
      <c r="Z81" s="67" t="e">
        <f t="shared" si="46"/>
        <v>#DIV/0!</v>
      </c>
      <c r="AA81" s="67" t="e">
        <f t="shared" si="47"/>
        <v>#DIV/0!</v>
      </c>
      <c r="AB81" s="63">
        <v>0</v>
      </c>
      <c r="AC81" s="67" t="e">
        <f t="shared" si="49"/>
        <v>#DIV/0!</v>
      </c>
      <c r="AD81" s="67" t="e">
        <f t="shared" si="50"/>
        <v>#DIV/0!</v>
      </c>
      <c r="AE81" s="67">
        <f t="shared" si="48"/>
        <v>0</v>
      </c>
      <c r="AF81" s="67" t="e">
        <f t="shared" si="51"/>
        <v>#DIV/0!</v>
      </c>
      <c r="AG81" s="67" t="e">
        <f t="shared" si="52"/>
        <v>#DIV/0!</v>
      </c>
      <c r="AH81" s="66">
        <f>-PV('NG AC'!$B$1,'Res Pres wo Conv'!H81,'Res Pres wo Conv'!K81)*'Res Pres wo Conv'!B81</f>
        <v>0</v>
      </c>
      <c r="AI81" s="67" t="e">
        <f t="shared" si="53"/>
        <v>#DIV/0!</v>
      </c>
      <c r="AJ81" s="67" t="e">
        <f t="shared" si="54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55"/>
        <v>#DIV/0!</v>
      </c>
      <c r="AN81" s="67" t="e">
        <f t="shared" si="55"/>
        <v>#DIV/0!</v>
      </c>
      <c r="AO81" s="36"/>
      <c r="AP81" s="36"/>
      <c r="AQ81" s="36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AC'!$E$4:$I$43,4)*'Res Pres wo Conv'!G82,IF(D82="Winter",VLOOKUP('Res Pres wo Conv'!H82,'NG AC'!$E$3:$I$43,5)*'Res Pres wo Conv'!G82,IF(D82="NA",0,0)))</f>
        <v>0</v>
      </c>
      <c r="N82" s="67" t="e">
        <f t="shared" si="35"/>
        <v>#DIV/0!</v>
      </c>
      <c r="O82" s="67" t="e">
        <f t="shared" si="36"/>
        <v>#DIV/0!</v>
      </c>
      <c r="P82" s="67" t="e">
        <f t="shared" si="37"/>
        <v>#DIV/0!</v>
      </c>
      <c r="Q82" s="67" t="e">
        <f t="shared" si="38"/>
        <v>#DIV/0!</v>
      </c>
      <c r="R82" s="68" t="e">
        <f>(L82+M82+(PV('NG AC'!$B$1,'Res Pres wo Conv'!H82,'Res Pres wo Conv'!K82)*-1)+'Res Pres wo Conv'!J82)/'Res Pres wo Conv'!E82</f>
        <v>#DIV/0!</v>
      </c>
      <c r="S82" s="68" t="e">
        <f t="shared" si="39"/>
        <v>#DIV/0!</v>
      </c>
      <c r="T82" s="69">
        <f t="shared" si="40"/>
        <v>0</v>
      </c>
      <c r="U82" s="68">
        <f t="shared" si="41"/>
        <v>0</v>
      </c>
      <c r="V82" s="68">
        <f t="shared" si="42"/>
        <v>0</v>
      </c>
      <c r="W82" s="68">
        <f t="shared" si="43"/>
        <v>0</v>
      </c>
      <c r="X82" s="67" t="e">
        <f t="shared" si="44"/>
        <v>#DIV/0!</v>
      </c>
      <c r="Y82" s="67" t="e">
        <f t="shared" si="45"/>
        <v>#DIV/0!</v>
      </c>
      <c r="Z82" s="67" t="e">
        <f t="shared" si="46"/>
        <v>#DIV/0!</v>
      </c>
      <c r="AA82" s="67" t="e">
        <f t="shared" si="47"/>
        <v>#DIV/0!</v>
      </c>
      <c r="AB82" s="63">
        <v>0</v>
      </c>
      <c r="AC82" s="67" t="e">
        <f t="shared" si="49"/>
        <v>#DIV/0!</v>
      </c>
      <c r="AD82" s="67" t="e">
        <f t="shared" si="50"/>
        <v>#DIV/0!</v>
      </c>
      <c r="AE82" s="67">
        <f t="shared" si="48"/>
        <v>0</v>
      </c>
      <c r="AF82" s="67" t="e">
        <f t="shared" si="51"/>
        <v>#DIV/0!</v>
      </c>
      <c r="AG82" s="67" t="e">
        <f t="shared" si="52"/>
        <v>#DIV/0!</v>
      </c>
      <c r="AH82" s="66">
        <f>-PV('NG AC'!$B$1,'Res Pres wo Conv'!H82,'Res Pres wo Conv'!K82)*'Res Pres wo Conv'!B82</f>
        <v>0</v>
      </c>
      <c r="AI82" s="67" t="e">
        <f t="shared" si="53"/>
        <v>#DIV/0!</v>
      </c>
      <c r="AJ82" s="67" t="e">
        <f t="shared" si="54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55"/>
        <v>#DIV/0!</v>
      </c>
      <c r="AN82" s="67" t="e">
        <f t="shared" si="55"/>
        <v>#DIV/0!</v>
      </c>
      <c r="AO82" s="36"/>
      <c r="AP82" s="36"/>
      <c r="AQ82" s="36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AC'!$E$4:$I$43,4)*'Res Pres wo Conv'!G83,IF(D83="Winter",VLOOKUP('Res Pres wo Conv'!H83,'NG AC'!$E$3:$I$43,5)*'Res Pres wo Conv'!G83,IF(D83="NA",0,0)))</f>
        <v>0</v>
      </c>
      <c r="N83" s="67" t="e">
        <f t="shared" si="35"/>
        <v>#DIV/0!</v>
      </c>
      <c r="O83" s="67" t="e">
        <f t="shared" si="36"/>
        <v>#DIV/0!</v>
      </c>
      <c r="P83" s="67" t="e">
        <f t="shared" si="37"/>
        <v>#DIV/0!</v>
      </c>
      <c r="Q83" s="67" t="e">
        <f t="shared" si="38"/>
        <v>#DIV/0!</v>
      </c>
      <c r="R83" s="68" t="e">
        <f>(L83+M83+(PV('NG AC'!$B$1,'Res Pres wo Conv'!H83,'Res Pres wo Conv'!K83)*-1)+'Res Pres wo Conv'!J83)/'Res Pres wo Conv'!E83</f>
        <v>#DIV/0!</v>
      </c>
      <c r="S83" s="68" t="e">
        <f t="shared" si="39"/>
        <v>#DIV/0!</v>
      </c>
      <c r="T83" s="69">
        <f t="shared" si="40"/>
        <v>0</v>
      </c>
      <c r="U83" s="68">
        <f t="shared" si="41"/>
        <v>0</v>
      </c>
      <c r="V83" s="68">
        <f t="shared" si="42"/>
        <v>0</v>
      </c>
      <c r="W83" s="68">
        <f t="shared" si="43"/>
        <v>0</v>
      </c>
      <c r="X83" s="67" t="e">
        <f t="shared" si="44"/>
        <v>#DIV/0!</v>
      </c>
      <c r="Y83" s="67" t="e">
        <f t="shared" si="45"/>
        <v>#DIV/0!</v>
      </c>
      <c r="Z83" s="67" t="e">
        <f t="shared" si="46"/>
        <v>#DIV/0!</v>
      </c>
      <c r="AA83" s="67" t="e">
        <f t="shared" si="47"/>
        <v>#DIV/0!</v>
      </c>
      <c r="AB83" s="63">
        <v>0</v>
      </c>
      <c r="AC83" s="67" t="e">
        <f t="shared" si="49"/>
        <v>#DIV/0!</v>
      </c>
      <c r="AD83" s="67" t="e">
        <f t="shared" si="50"/>
        <v>#DIV/0!</v>
      </c>
      <c r="AE83" s="67">
        <f t="shared" si="48"/>
        <v>0</v>
      </c>
      <c r="AF83" s="67" t="e">
        <f t="shared" si="51"/>
        <v>#DIV/0!</v>
      </c>
      <c r="AG83" s="67" t="e">
        <f t="shared" si="52"/>
        <v>#DIV/0!</v>
      </c>
      <c r="AH83" s="66">
        <f>-PV('NG AC'!$B$1,'Res Pres wo Conv'!H83,'Res Pres wo Conv'!K83)*'Res Pres wo Conv'!B83</f>
        <v>0</v>
      </c>
      <c r="AI83" s="67" t="e">
        <f t="shared" si="53"/>
        <v>#DIV/0!</v>
      </c>
      <c r="AJ83" s="67" t="e">
        <f t="shared" si="54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55"/>
        <v>#DIV/0!</v>
      </c>
      <c r="AN83" s="67" t="e">
        <f t="shared" si="55"/>
        <v>#DIV/0!</v>
      </c>
      <c r="AO83" s="36"/>
      <c r="AP83" s="36"/>
      <c r="AQ83" s="36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AC'!$E$4:$I$43,4)*'Res Pres wo Conv'!G84,IF(D84="Winter",VLOOKUP('Res Pres wo Conv'!H84,'NG AC'!$E$3:$I$43,5)*'Res Pres wo Conv'!G84,IF(D84="NA",0,0)))</f>
        <v>0</v>
      </c>
      <c r="N84" s="67" t="e">
        <f t="shared" si="35"/>
        <v>#DIV/0!</v>
      </c>
      <c r="O84" s="67" t="e">
        <f t="shared" si="36"/>
        <v>#DIV/0!</v>
      </c>
      <c r="P84" s="67" t="e">
        <f t="shared" si="37"/>
        <v>#DIV/0!</v>
      </c>
      <c r="Q84" s="67" t="e">
        <f t="shared" si="38"/>
        <v>#DIV/0!</v>
      </c>
      <c r="R84" s="68" t="e">
        <f>(L84+M84+(PV('NG AC'!$B$1,'Res Pres wo Conv'!H84,'Res Pres wo Conv'!K84)*-1)+'Res Pres wo Conv'!J84)/'Res Pres wo Conv'!E84</f>
        <v>#DIV/0!</v>
      </c>
      <c r="S84" s="68" t="e">
        <f t="shared" si="39"/>
        <v>#DIV/0!</v>
      </c>
      <c r="T84" s="69">
        <f t="shared" si="40"/>
        <v>0</v>
      </c>
      <c r="U84" s="68">
        <f t="shared" si="41"/>
        <v>0</v>
      </c>
      <c r="V84" s="68">
        <f t="shared" si="42"/>
        <v>0</v>
      </c>
      <c r="W84" s="68">
        <f t="shared" si="43"/>
        <v>0</v>
      </c>
      <c r="X84" s="67" t="e">
        <f t="shared" si="44"/>
        <v>#DIV/0!</v>
      </c>
      <c r="Y84" s="67" t="e">
        <f t="shared" si="45"/>
        <v>#DIV/0!</v>
      </c>
      <c r="Z84" s="67" t="e">
        <f t="shared" si="46"/>
        <v>#DIV/0!</v>
      </c>
      <c r="AA84" s="67" t="e">
        <f t="shared" si="47"/>
        <v>#DIV/0!</v>
      </c>
      <c r="AB84" s="63">
        <v>0</v>
      </c>
      <c r="AC84" s="67" t="e">
        <f t="shared" si="49"/>
        <v>#DIV/0!</v>
      </c>
      <c r="AD84" s="67" t="e">
        <f t="shared" si="50"/>
        <v>#DIV/0!</v>
      </c>
      <c r="AE84" s="67">
        <f t="shared" si="48"/>
        <v>0</v>
      </c>
      <c r="AF84" s="67" t="e">
        <f t="shared" si="51"/>
        <v>#DIV/0!</v>
      </c>
      <c r="AG84" s="67" t="e">
        <f t="shared" si="52"/>
        <v>#DIV/0!</v>
      </c>
      <c r="AH84" s="66">
        <f>-PV('NG AC'!$B$1,'Res Pres wo Conv'!H84,'Res Pres wo Conv'!K84)*'Res Pres wo Conv'!B84</f>
        <v>0</v>
      </c>
      <c r="AI84" s="67" t="e">
        <f t="shared" si="53"/>
        <v>#DIV/0!</v>
      </c>
      <c r="AJ84" s="67" t="e">
        <f t="shared" si="54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55"/>
        <v>#DIV/0!</v>
      </c>
      <c r="AN84" s="67" t="e">
        <f t="shared" si="55"/>
        <v>#DIV/0!</v>
      </c>
      <c r="AO84" s="36"/>
      <c r="AP84" s="36"/>
      <c r="AQ84" s="36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AC'!$E$4:$I$43,4)*'Res Pres wo Conv'!G85,IF(D85="Winter",VLOOKUP('Res Pres wo Conv'!H85,'NG AC'!$E$3:$I$43,5)*'Res Pres wo Conv'!G85,IF(D85="NA",0,0)))</f>
        <v>0</v>
      </c>
      <c r="N85" s="67" t="e">
        <f t="shared" si="35"/>
        <v>#DIV/0!</v>
      </c>
      <c r="O85" s="67" t="e">
        <f t="shared" si="36"/>
        <v>#DIV/0!</v>
      </c>
      <c r="P85" s="67" t="e">
        <f t="shared" si="37"/>
        <v>#DIV/0!</v>
      </c>
      <c r="Q85" s="67" t="e">
        <f t="shared" si="38"/>
        <v>#DIV/0!</v>
      </c>
      <c r="R85" s="68" t="e">
        <f>(L85+M85+(PV('NG AC'!$B$1,'Res Pres wo Conv'!H85,'Res Pres wo Conv'!K85)*-1)+'Res Pres wo Conv'!J85)/'Res Pres wo Conv'!E85</f>
        <v>#DIV/0!</v>
      </c>
      <c r="S85" s="68" t="e">
        <f t="shared" si="39"/>
        <v>#DIV/0!</v>
      </c>
      <c r="T85" s="69">
        <f t="shared" si="40"/>
        <v>0</v>
      </c>
      <c r="U85" s="68">
        <f t="shared" si="41"/>
        <v>0</v>
      </c>
      <c r="V85" s="68">
        <f t="shared" si="42"/>
        <v>0</v>
      </c>
      <c r="W85" s="68">
        <f t="shared" si="43"/>
        <v>0</v>
      </c>
      <c r="X85" s="67" t="e">
        <f t="shared" si="44"/>
        <v>#DIV/0!</v>
      </c>
      <c r="Y85" s="67" t="e">
        <f t="shared" si="45"/>
        <v>#DIV/0!</v>
      </c>
      <c r="Z85" s="67" t="e">
        <f t="shared" si="46"/>
        <v>#DIV/0!</v>
      </c>
      <c r="AA85" s="67" t="e">
        <f t="shared" si="47"/>
        <v>#DIV/0!</v>
      </c>
      <c r="AB85" s="63">
        <v>0</v>
      </c>
      <c r="AC85" s="67" t="e">
        <f t="shared" si="49"/>
        <v>#DIV/0!</v>
      </c>
      <c r="AD85" s="67" t="e">
        <f t="shared" si="50"/>
        <v>#DIV/0!</v>
      </c>
      <c r="AE85" s="67">
        <f t="shared" si="48"/>
        <v>0</v>
      </c>
      <c r="AF85" s="67" t="e">
        <f t="shared" si="51"/>
        <v>#DIV/0!</v>
      </c>
      <c r="AG85" s="67" t="e">
        <f t="shared" si="52"/>
        <v>#DIV/0!</v>
      </c>
      <c r="AH85" s="66">
        <f>-PV('NG AC'!$B$1,'Res Pres wo Conv'!H85,'Res Pres wo Conv'!K85)*'Res Pres wo Conv'!B85</f>
        <v>0</v>
      </c>
      <c r="AI85" s="67" t="e">
        <f t="shared" si="53"/>
        <v>#DIV/0!</v>
      </c>
      <c r="AJ85" s="67" t="e">
        <f t="shared" si="54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55"/>
        <v>#DIV/0!</v>
      </c>
      <c r="AN85" s="67" t="e">
        <f t="shared" si="55"/>
        <v>#DIV/0!</v>
      </c>
      <c r="AO85" s="36"/>
      <c r="AP85" s="36"/>
      <c r="AQ85" s="36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AC'!$E$4:$I$43,4)*'Res Pres wo Conv'!G86,IF(D86="Winter",VLOOKUP('Res Pres wo Conv'!H86,'NG AC'!$E$3:$I$43,5)*'Res Pres wo Conv'!G86,IF(D86="NA",0,0)))</f>
        <v>0</v>
      </c>
      <c r="N86" s="67" t="e">
        <f t="shared" si="35"/>
        <v>#DIV/0!</v>
      </c>
      <c r="O86" s="67" t="e">
        <f t="shared" si="36"/>
        <v>#DIV/0!</v>
      </c>
      <c r="P86" s="67" t="e">
        <f t="shared" si="37"/>
        <v>#DIV/0!</v>
      </c>
      <c r="Q86" s="67" t="e">
        <f t="shared" si="38"/>
        <v>#DIV/0!</v>
      </c>
      <c r="R86" s="68" t="e">
        <f>(L86+M86+(PV('NG AC'!$B$1,'Res Pres wo Conv'!H86,'Res Pres wo Conv'!K86)*-1)+'Res Pres wo Conv'!J86)/'Res Pres wo Conv'!E86</f>
        <v>#DIV/0!</v>
      </c>
      <c r="S86" s="68" t="e">
        <f t="shared" si="39"/>
        <v>#DIV/0!</v>
      </c>
      <c r="T86" s="69">
        <f t="shared" si="40"/>
        <v>0</v>
      </c>
      <c r="U86" s="68">
        <f t="shared" si="41"/>
        <v>0</v>
      </c>
      <c r="V86" s="68">
        <f t="shared" si="42"/>
        <v>0</v>
      </c>
      <c r="W86" s="68">
        <f t="shared" si="43"/>
        <v>0</v>
      </c>
      <c r="X86" s="67" t="e">
        <f t="shared" si="44"/>
        <v>#DIV/0!</v>
      </c>
      <c r="Y86" s="67" t="e">
        <f t="shared" si="45"/>
        <v>#DIV/0!</v>
      </c>
      <c r="Z86" s="67" t="e">
        <f t="shared" si="46"/>
        <v>#DIV/0!</v>
      </c>
      <c r="AA86" s="67" t="e">
        <f t="shared" si="47"/>
        <v>#DIV/0!</v>
      </c>
      <c r="AB86" s="63">
        <v>0</v>
      </c>
      <c r="AC86" s="67" t="e">
        <f t="shared" si="49"/>
        <v>#DIV/0!</v>
      </c>
      <c r="AD86" s="67" t="e">
        <f t="shared" si="50"/>
        <v>#DIV/0!</v>
      </c>
      <c r="AE86" s="67">
        <f t="shared" si="48"/>
        <v>0</v>
      </c>
      <c r="AF86" s="67" t="e">
        <f t="shared" si="51"/>
        <v>#DIV/0!</v>
      </c>
      <c r="AG86" s="67" t="e">
        <f t="shared" si="52"/>
        <v>#DIV/0!</v>
      </c>
      <c r="AH86" s="66">
        <f>-PV('NG AC'!$B$1,'Res Pres wo Conv'!H86,'Res Pres wo Conv'!K86)*'Res Pres wo Conv'!B86</f>
        <v>0</v>
      </c>
      <c r="AI86" s="67" t="e">
        <f t="shared" si="53"/>
        <v>#DIV/0!</v>
      </c>
      <c r="AJ86" s="67" t="e">
        <f t="shared" si="54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55"/>
        <v>#DIV/0!</v>
      </c>
      <c r="AN86" s="67" t="e">
        <f t="shared" si="55"/>
        <v>#DIV/0!</v>
      </c>
      <c r="AO86" s="36"/>
      <c r="AP86" s="36"/>
      <c r="AQ86" s="36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AC'!$E$4:$I$43,4)*'Res Pres wo Conv'!G87,IF(D87="Winter",VLOOKUP('Res Pres wo Conv'!H87,'NG AC'!$E$3:$I$43,5)*'Res Pres wo Conv'!G87,IF(D87="NA",0,0)))</f>
        <v>0</v>
      </c>
      <c r="N87" s="67" t="e">
        <f t="shared" si="35"/>
        <v>#DIV/0!</v>
      </c>
      <c r="O87" s="67" t="e">
        <f t="shared" si="36"/>
        <v>#DIV/0!</v>
      </c>
      <c r="P87" s="67" t="e">
        <f t="shared" si="37"/>
        <v>#DIV/0!</v>
      </c>
      <c r="Q87" s="67" t="e">
        <f t="shared" si="38"/>
        <v>#DIV/0!</v>
      </c>
      <c r="R87" s="68" t="e">
        <f>(L87+M87+(PV('NG AC'!$B$1,'Res Pres wo Conv'!H87,'Res Pres wo Conv'!K87)*-1)+'Res Pres wo Conv'!J87)/'Res Pres wo Conv'!E87</f>
        <v>#DIV/0!</v>
      </c>
      <c r="S87" s="68" t="e">
        <f t="shared" si="39"/>
        <v>#DIV/0!</v>
      </c>
      <c r="T87" s="69">
        <f t="shared" si="40"/>
        <v>0</v>
      </c>
      <c r="U87" s="68">
        <f t="shared" si="41"/>
        <v>0</v>
      </c>
      <c r="V87" s="68">
        <f t="shared" si="42"/>
        <v>0</v>
      </c>
      <c r="W87" s="68">
        <f t="shared" si="43"/>
        <v>0</v>
      </c>
      <c r="X87" s="67" t="e">
        <f t="shared" si="44"/>
        <v>#DIV/0!</v>
      </c>
      <c r="Y87" s="67" t="e">
        <f t="shared" si="45"/>
        <v>#DIV/0!</v>
      </c>
      <c r="Z87" s="67" t="e">
        <f t="shared" si="46"/>
        <v>#DIV/0!</v>
      </c>
      <c r="AA87" s="67" t="e">
        <f t="shared" si="47"/>
        <v>#DIV/0!</v>
      </c>
      <c r="AB87" s="63">
        <v>0</v>
      </c>
      <c r="AC87" s="67" t="e">
        <f t="shared" si="49"/>
        <v>#DIV/0!</v>
      </c>
      <c r="AD87" s="67" t="e">
        <f t="shared" si="50"/>
        <v>#DIV/0!</v>
      </c>
      <c r="AE87" s="67">
        <f t="shared" si="48"/>
        <v>0</v>
      </c>
      <c r="AF87" s="67" t="e">
        <f t="shared" si="51"/>
        <v>#DIV/0!</v>
      </c>
      <c r="AG87" s="67" t="e">
        <f t="shared" si="52"/>
        <v>#DIV/0!</v>
      </c>
      <c r="AH87" s="66">
        <f>-PV('NG AC'!$B$1,'Res Pres wo Conv'!H87,'Res Pres wo Conv'!K87)*'Res Pres wo Conv'!B87</f>
        <v>0</v>
      </c>
      <c r="AI87" s="67" t="e">
        <f t="shared" si="53"/>
        <v>#DIV/0!</v>
      </c>
      <c r="AJ87" s="67" t="e">
        <f t="shared" si="54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55"/>
        <v>#DIV/0!</v>
      </c>
      <c r="AN87" s="67" t="e">
        <f t="shared" si="55"/>
        <v>#DIV/0!</v>
      </c>
      <c r="AO87" s="36"/>
      <c r="AP87" s="36"/>
      <c r="AQ87" s="36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AC'!$E$4:$I$43,4)*'Res Pres wo Conv'!G88,IF(D88="Winter",VLOOKUP('Res Pres wo Conv'!H88,'NG AC'!$E$3:$I$43,5)*'Res Pres wo Conv'!G88,IF(D88="NA",0,0)))</f>
        <v>0</v>
      </c>
      <c r="N88" s="67" t="e">
        <f t="shared" si="35"/>
        <v>#DIV/0!</v>
      </c>
      <c r="O88" s="67" t="e">
        <f t="shared" si="36"/>
        <v>#DIV/0!</v>
      </c>
      <c r="P88" s="67" t="e">
        <f t="shared" si="37"/>
        <v>#DIV/0!</v>
      </c>
      <c r="Q88" s="67" t="e">
        <f t="shared" si="38"/>
        <v>#DIV/0!</v>
      </c>
      <c r="R88" s="68" t="e">
        <f>(L88+M88+(PV('NG AC'!$B$1,'Res Pres wo Conv'!H88,'Res Pres wo Conv'!K88)*-1)+'Res Pres wo Conv'!J88)/'Res Pres wo Conv'!E88</f>
        <v>#DIV/0!</v>
      </c>
      <c r="S88" s="68" t="e">
        <f t="shared" si="39"/>
        <v>#DIV/0!</v>
      </c>
      <c r="T88" s="69">
        <f t="shared" si="40"/>
        <v>0</v>
      </c>
      <c r="U88" s="68">
        <f t="shared" si="41"/>
        <v>0</v>
      </c>
      <c r="V88" s="68">
        <f t="shared" si="42"/>
        <v>0</v>
      </c>
      <c r="W88" s="68">
        <f t="shared" si="43"/>
        <v>0</v>
      </c>
      <c r="X88" s="67" t="e">
        <f t="shared" si="44"/>
        <v>#DIV/0!</v>
      </c>
      <c r="Y88" s="67" t="e">
        <f t="shared" si="45"/>
        <v>#DIV/0!</v>
      </c>
      <c r="Z88" s="67" t="e">
        <f t="shared" si="46"/>
        <v>#DIV/0!</v>
      </c>
      <c r="AA88" s="67" t="e">
        <f t="shared" si="47"/>
        <v>#DIV/0!</v>
      </c>
      <c r="AB88" s="63">
        <v>0</v>
      </c>
      <c r="AC88" s="67" t="e">
        <f t="shared" si="49"/>
        <v>#DIV/0!</v>
      </c>
      <c r="AD88" s="67" t="e">
        <f t="shared" si="50"/>
        <v>#DIV/0!</v>
      </c>
      <c r="AE88" s="67">
        <f t="shared" si="48"/>
        <v>0</v>
      </c>
      <c r="AF88" s="67" t="e">
        <f t="shared" si="51"/>
        <v>#DIV/0!</v>
      </c>
      <c r="AG88" s="67" t="e">
        <f t="shared" si="52"/>
        <v>#DIV/0!</v>
      </c>
      <c r="AH88" s="66">
        <f>-PV('NG AC'!$B$1,'Res Pres wo Conv'!H88,'Res Pres wo Conv'!K88)*'Res Pres wo Conv'!B88</f>
        <v>0</v>
      </c>
      <c r="AI88" s="67" t="e">
        <f t="shared" si="53"/>
        <v>#DIV/0!</v>
      </c>
      <c r="AJ88" s="67" t="e">
        <f t="shared" si="54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55"/>
        <v>#DIV/0!</v>
      </c>
      <c r="AN88" s="67" t="e">
        <f t="shared" si="55"/>
        <v>#DIV/0!</v>
      </c>
      <c r="AO88" s="36"/>
      <c r="AP88" s="36"/>
      <c r="AQ88" s="36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AC'!$E$4:$I$43,4)*'Res Pres wo Conv'!G89,IF(D89="Winter",VLOOKUP('Res Pres wo Conv'!H89,'NG AC'!$E$3:$I$43,5)*'Res Pres wo Conv'!G89,IF(D89="NA",0,0)))</f>
        <v>0</v>
      </c>
      <c r="N89" s="67" t="e">
        <f t="shared" si="35"/>
        <v>#DIV/0!</v>
      </c>
      <c r="O89" s="67" t="e">
        <f t="shared" si="36"/>
        <v>#DIV/0!</v>
      </c>
      <c r="P89" s="67" t="e">
        <f t="shared" si="37"/>
        <v>#DIV/0!</v>
      </c>
      <c r="Q89" s="67" t="e">
        <f t="shared" si="38"/>
        <v>#DIV/0!</v>
      </c>
      <c r="R89" s="68" t="e">
        <f>(L89+M89+(PV('NG AC'!$B$1,'Res Pres wo Conv'!H89,'Res Pres wo Conv'!K89)*-1)+'Res Pres wo Conv'!J89)/'Res Pres wo Conv'!E89</f>
        <v>#DIV/0!</v>
      </c>
      <c r="S89" s="68" t="e">
        <f t="shared" si="39"/>
        <v>#DIV/0!</v>
      </c>
      <c r="T89" s="69">
        <f t="shared" si="40"/>
        <v>0</v>
      </c>
      <c r="U89" s="68">
        <f t="shared" si="41"/>
        <v>0</v>
      </c>
      <c r="V89" s="68">
        <f t="shared" si="42"/>
        <v>0</v>
      </c>
      <c r="W89" s="68">
        <f t="shared" si="43"/>
        <v>0</v>
      </c>
      <c r="X89" s="67" t="e">
        <f t="shared" si="44"/>
        <v>#DIV/0!</v>
      </c>
      <c r="Y89" s="67" t="e">
        <f t="shared" si="45"/>
        <v>#DIV/0!</v>
      </c>
      <c r="Z89" s="67" t="e">
        <f t="shared" si="46"/>
        <v>#DIV/0!</v>
      </c>
      <c r="AA89" s="67" t="e">
        <f t="shared" si="47"/>
        <v>#DIV/0!</v>
      </c>
      <c r="AB89" s="63">
        <v>0</v>
      </c>
      <c r="AC89" s="67" t="e">
        <f t="shared" si="49"/>
        <v>#DIV/0!</v>
      </c>
      <c r="AD89" s="67" t="e">
        <f t="shared" si="50"/>
        <v>#DIV/0!</v>
      </c>
      <c r="AE89" s="67">
        <f t="shared" si="48"/>
        <v>0</v>
      </c>
      <c r="AF89" s="67" t="e">
        <f t="shared" si="51"/>
        <v>#DIV/0!</v>
      </c>
      <c r="AG89" s="67" t="e">
        <f t="shared" si="52"/>
        <v>#DIV/0!</v>
      </c>
      <c r="AH89" s="66">
        <f>-PV('NG AC'!$B$1,'Res Pres wo Conv'!H89,'Res Pres wo Conv'!K89)*'Res Pres wo Conv'!B89</f>
        <v>0</v>
      </c>
      <c r="AI89" s="67" t="e">
        <f t="shared" si="53"/>
        <v>#DIV/0!</v>
      </c>
      <c r="AJ89" s="67" t="e">
        <f t="shared" si="54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55"/>
        <v>#DIV/0!</v>
      </c>
      <c r="AN89" s="67" t="e">
        <f t="shared" si="55"/>
        <v>#DIV/0!</v>
      </c>
      <c r="AO89" s="36"/>
      <c r="AP89" s="36"/>
      <c r="AQ89" s="36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AC'!$E$4:$I$43,4)*'Res Pres wo Conv'!G90,IF(D90="Winter",VLOOKUP('Res Pres wo Conv'!H90,'NG AC'!$E$3:$I$43,5)*'Res Pres wo Conv'!G90,IF(D90="NA",0,0)))</f>
        <v>0</v>
      </c>
      <c r="N90" s="67" t="e">
        <f t="shared" si="35"/>
        <v>#DIV/0!</v>
      </c>
      <c r="O90" s="67" t="e">
        <f t="shared" si="36"/>
        <v>#DIV/0!</v>
      </c>
      <c r="P90" s="67" t="e">
        <f t="shared" si="37"/>
        <v>#DIV/0!</v>
      </c>
      <c r="Q90" s="67" t="e">
        <f t="shared" si="38"/>
        <v>#DIV/0!</v>
      </c>
      <c r="R90" s="68" t="e">
        <f>(L90+M90+(PV('NG AC'!$B$1,'Res Pres wo Conv'!H90,'Res Pres wo Conv'!K90)*-1)+'Res Pres wo Conv'!J90)/'Res Pres wo Conv'!E90</f>
        <v>#DIV/0!</v>
      </c>
      <c r="S90" s="68" t="e">
        <f t="shared" si="39"/>
        <v>#DIV/0!</v>
      </c>
      <c r="T90" s="69">
        <f t="shared" si="40"/>
        <v>0</v>
      </c>
      <c r="U90" s="68">
        <f t="shared" si="41"/>
        <v>0</v>
      </c>
      <c r="V90" s="68">
        <f t="shared" si="42"/>
        <v>0</v>
      </c>
      <c r="W90" s="68">
        <f t="shared" si="43"/>
        <v>0</v>
      </c>
      <c r="X90" s="67" t="e">
        <f t="shared" si="44"/>
        <v>#DIV/0!</v>
      </c>
      <c r="Y90" s="67" t="e">
        <f t="shared" si="45"/>
        <v>#DIV/0!</v>
      </c>
      <c r="Z90" s="67" t="e">
        <f t="shared" si="46"/>
        <v>#DIV/0!</v>
      </c>
      <c r="AA90" s="67" t="e">
        <f t="shared" si="47"/>
        <v>#DIV/0!</v>
      </c>
      <c r="AB90" s="63">
        <v>0</v>
      </c>
      <c r="AC90" s="67" t="e">
        <f t="shared" si="49"/>
        <v>#DIV/0!</v>
      </c>
      <c r="AD90" s="67" t="e">
        <f t="shared" si="50"/>
        <v>#DIV/0!</v>
      </c>
      <c r="AE90" s="67">
        <f t="shared" si="48"/>
        <v>0</v>
      </c>
      <c r="AF90" s="67" t="e">
        <f t="shared" si="51"/>
        <v>#DIV/0!</v>
      </c>
      <c r="AG90" s="67" t="e">
        <f t="shared" si="52"/>
        <v>#DIV/0!</v>
      </c>
      <c r="AH90" s="66">
        <f>-PV('NG AC'!$B$1,'Res Pres wo Conv'!H90,'Res Pres wo Conv'!K90)*'Res Pres wo Conv'!B90</f>
        <v>0</v>
      </c>
      <c r="AI90" s="67" t="e">
        <f t="shared" si="53"/>
        <v>#DIV/0!</v>
      </c>
      <c r="AJ90" s="67" t="e">
        <f t="shared" si="54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55"/>
        <v>#DIV/0!</v>
      </c>
      <c r="AN90" s="67" t="e">
        <f t="shared" si="55"/>
        <v>#DIV/0!</v>
      </c>
      <c r="AO90" s="36"/>
      <c r="AP90" s="36"/>
      <c r="AQ90" s="36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AC'!$E$4:$I$43,4)*'Res Pres wo Conv'!G91,IF(D91="Winter",VLOOKUP('Res Pres wo Conv'!H91,'NG AC'!$E$3:$I$43,5)*'Res Pres wo Conv'!G91,IF(D91="NA",0,0)))</f>
        <v>0</v>
      </c>
      <c r="N91" s="67" t="e">
        <f t="shared" si="35"/>
        <v>#DIV/0!</v>
      </c>
      <c r="O91" s="67" t="e">
        <f t="shared" si="36"/>
        <v>#DIV/0!</v>
      </c>
      <c r="P91" s="67" t="e">
        <f t="shared" si="37"/>
        <v>#DIV/0!</v>
      </c>
      <c r="Q91" s="67" t="e">
        <f t="shared" si="38"/>
        <v>#DIV/0!</v>
      </c>
      <c r="R91" s="68" t="e">
        <f>(L91+M91+(PV('NG AC'!$B$1,'Res Pres wo Conv'!H91,'Res Pres wo Conv'!K91)*-1)+'Res Pres wo Conv'!J91)/'Res Pres wo Conv'!E91</f>
        <v>#DIV/0!</v>
      </c>
      <c r="S91" s="68" t="e">
        <f t="shared" si="39"/>
        <v>#DIV/0!</v>
      </c>
      <c r="T91" s="69">
        <f t="shared" si="40"/>
        <v>0</v>
      </c>
      <c r="U91" s="68">
        <f t="shared" si="41"/>
        <v>0</v>
      </c>
      <c r="V91" s="68">
        <f t="shared" si="42"/>
        <v>0</v>
      </c>
      <c r="W91" s="68">
        <f t="shared" si="43"/>
        <v>0</v>
      </c>
      <c r="X91" s="67" t="e">
        <f t="shared" si="44"/>
        <v>#DIV/0!</v>
      </c>
      <c r="Y91" s="67" t="e">
        <f t="shared" si="45"/>
        <v>#DIV/0!</v>
      </c>
      <c r="Z91" s="67" t="e">
        <f t="shared" si="46"/>
        <v>#DIV/0!</v>
      </c>
      <c r="AA91" s="67" t="e">
        <f t="shared" si="47"/>
        <v>#DIV/0!</v>
      </c>
      <c r="AB91" s="63">
        <v>0</v>
      </c>
      <c r="AC91" s="67" t="e">
        <f t="shared" si="49"/>
        <v>#DIV/0!</v>
      </c>
      <c r="AD91" s="67" t="e">
        <f t="shared" si="50"/>
        <v>#DIV/0!</v>
      </c>
      <c r="AE91" s="67">
        <f t="shared" si="48"/>
        <v>0</v>
      </c>
      <c r="AF91" s="67" t="e">
        <f t="shared" si="51"/>
        <v>#DIV/0!</v>
      </c>
      <c r="AG91" s="67" t="e">
        <f t="shared" si="52"/>
        <v>#DIV/0!</v>
      </c>
      <c r="AH91" s="66">
        <f>-PV('NG AC'!$B$1,'Res Pres wo Conv'!H91,'Res Pres wo Conv'!K91)*'Res Pres wo Conv'!B91</f>
        <v>0</v>
      </c>
      <c r="AI91" s="67" t="e">
        <f t="shared" si="53"/>
        <v>#DIV/0!</v>
      </c>
      <c r="AJ91" s="67" t="e">
        <f t="shared" si="54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55"/>
        <v>#DIV/0!</v>
      </c>
      <c r="AN91" s="67" t="e">
        <f t="shared" si="55"/>
        <v>#DIV/0!</v>
      </c>
      <c r="AO91" s="36"/>
      <c r="AP91" s="36"/>
      <c r="AQ91" s="36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AC'!$E$4:$I$43,4)*'Res Pres wo Conv'!G92,IF(D92="Winter",VLOOKUP('Res Pres wo Conv'!H92,'NG AC'!$E$3:$I$43,5)*'Res Pres wo Conv'!G92,IF(D92="NA",0,0)))</f>
        <v>0</v>
      </c>
      <c r="N92" s="67" t="e">
        <f t="shared" si="35"/>
        <v>#DIV/0!</v>
      </c>
      <c r="O92" s="67" t="e">
        <f t="shared" si="36"/>
        <v>#DIV/0!</v>
      </c>
      <c r="P92" s="67" t="e">
        <f t="shared" si="37"/>
        <v>#DIV/0!</v>
      </c>
      <c r="Q92" s="67" t="e">
        <f t="shared" si="38"/>
        <v>#DIV/0!</v>
      </c>
      <c r="R92" s="68" t="e">
        <f>(L92+M92+(PV('NG AC'!$B$1,'Res Pres wo Conv'!H92,'Res Pres wo Conv'!K92)*-1)+'Res Pres wo Conv'!J92)/'Res Pres wo Conv'!E92</f>
        <v>#DIV/0!</v>
      </c>
      <c r="S92" s="68" t="e">
        <f t="shared" si="39"/>
        <v>#DIV/0!</v>
      </c>
      <c r="T92" s="69">
        <f t="shared" si="40"/>
        <v>0</v>
      </c>
      <c r="U92" s="68">
        <f t="shared" si="41"/>
        <v>0</v>
      </c>
      <c r="V92" s="68">
        <f t="shared" si="42"/>
        <v>0</v>
      </c>
      <c r="W92" s="68">
        <f t="shared" si="43"/>
        <v>0</v>
      </c>
      <c r="X92" s="67" t="e">
        <f t="shared" si="44"/>
        <v>#DIV/0!</v>
      </c>
      <c r="Y92" s="67" t="e">
        <f t="shared" si="45"/>
        <v>#DIV/0!</v>
      </c>
      <c r="Z92" s="67" t="e">
        <f t="shared" si="46"/>
        <v>#DIV/0!</v>
      </c>
      <c r="AA92" s="67" t="e">
        <f t="shared" si="47"/>
        <v>#DIV/0!</v>
      </c>
      <c r="AB92" s="63">
        <v>0</v>
      </c>
      <c r="AC92" s="67" t="e">
        <f t="shared" si="49"/>
        <v>#DIV/0!</v>
      </c>
      <c r="AD92" s="67" t="e">
        <f t="shared" si="50"/>
        <v>#DIV/0!</v>
      </c>
      <c r="AE92" s="67">
        <f t="shared" si="48"/>
        <v>0</v>
      </c>
      <c r="AF92" s="67" t="e">
        <f t="shared" si="51"/>
        <v>#DIV/0!</v>
      </c>
      <c r="AG92" s="67" t="e">
        <f t="shared" si="52"/>
        <v>#DIV/0!</v>
      </c>
      <c r="AH92" s="66">
        <f>-PV('NG AC'!$B$1,'Res Pres wo Conv'!H92,'Res Pres wo Conv'!K92)*'Res Pres wo Conv'!B92</f>
        <v>0</v>
      </c>
      <c r="AI92" s="67" t="e">
        <f t="shared" si="53"/>
        <v>#DIV/0!</v>
      </c>
      <c r="AJ92" s="67" t="e">
        <f t="shared" si="54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55"/>
        <v>#DIV/0!</v>
      </c>
      <c r="AN92" s="67" t="e">
        <f t="shared" si="55"/>
        <v>#DIV/0!</v>
      </c>
      <c r="AO92" s="36"/>
      <c r="AP92" s="36"/>
      <c r="AQ92" s="36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AC'!$E$4:$I$43,4)*'Res Pres wo Conv'!G93,IF(D93="Winter",VLOOKUP('Res Pres wo Conv'!H93,'NG AC'!$E$3:$I$43,5)*'Res Pres wo Conv'!G93,IF(D93="NA",0,0)))</f>
        <v>0</v>
      </c>
      <c r="N93" s="67" t="e">
        <f t="shared" si="35"/>
        <v>#DIV/0!</v>
      </c>
      <c r="O93" s="67" t="e">
        <f t="shared" si="36"/>
        <v>#DIV/0!</v>
      </c>
      <c r="P93" s="67" t="e">
        <f t="shared" si="37"/>
        <v>#DIV/0!</v>
      </c>
      <c r="Q93" s="67" t="e">
        <f t="shared" si="38"/>
        <v>#DIV/0!</v>
      </c>
      <c r="R93" s="68" t="e">
        <f>(L93+M93+(PV('NG AC'!$B$1,'Res Pres wo Conv'!H93,'Res Pres wo Conv'!K93)*-1)+'Res Pres wo Conv'!J93)/'Res Pres wo Conv'!E93</f>
        <v>#DIV/0!</v>
      </c>
      <c r="S93" s="68" t="e">
        <f t="shared" si="39"/>
        <v>#DIV/0!</v>
      </c>
      <c r="T93" s="69">
        <f t="shared" si="40"/>
        <v>0</v>
      </c>
      <c r="U93" s="68">
        <f t="shared" si="41"/>
        <v>0</v>
      </c>
      <c r="V93" s="68">
        <f t="shared" si="42"/>
        <v>0</v>
      </c>
      <c r="W93" s="68">
        <f t="shared" si="43"/>
        <v>0</v>
      </c>
      <c r="X93" s="67" t="e">
        <f t="shared" si="44"/>
        <v>#DIV/0!</v>
      </c>
      <c r="Y93" s="67" t="e">
        <f t="shared" si="45"/>
        <v>#DIV/0!</v>
      </c>
      <c r="Z93" s="67" t="e">
        <f t="shared" si="46"/>
        <v>#DIV/0!</v>
      </c>
      <c r="AA93" s="67" t="e">
        <f t="shared" si="47"/>
        <v>#DIV/0!</v>
      </c>
      <c r="AB93" s="63">
        <v>0</v>
      </c>
      <c r="AC93" s="67" t="e">
        <f t="shared" si="49"/>
        <v>#DIV/0!</v>
      </c>
      <c r="AD93" s="67" t="e">
        <f t="shared" si="50"/>
        <v>#DIV/0!</v>
      </c>
      <c r="AE93" s="67">
        <f t="shared" si="48"/>
        <v>0</v>
      </c>
      <c r="AF93" s="67" t="e">
        <f t="shared" si="51"/>
        <v>#DIV/0!</v>
      </c>
      <c r="AG93" s="67" t="e">
        <f t="shared" si="52"/>
        <v>#DIV/0!</v>
      </c>
      <c r="AH93" s="66">
        <f>-PV('NG AC'!$B$1,'Res Pres wo Conv'!H93,'Res Pres wo Conv'!K93)*'Res Pres wo Conv'!B93</f>
        <v>0</v>
      </c>
      <c r="AI93" s="67" t="e">
        <f t="shared" si="53"/>
        <v>#DIV/0!</v>
      </c>
      <c r="AJ93" s="67" t="e">
        <f t="shared" si="54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55"/>
        <v>#DIV/0!</v>
      </c>
      <c r="AN93" s="67" t="e">
        <f t="shared" si="55"/>
        <v>#DIV/0!</v>
      </c>
      <c r="AO93" s="36"/>
      <c r="AP93" s="36"/>
      <c r="AQ93" s="36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AC'!$E$4:$I$43,4)*'Res Pres wo Conv'!G94,IF(D94="Winter",VLOOKUP('Res Pres wo Conv'!H94,'NG AC'!$E$3:$I$43,5)*'Res Pres wo Conv'!G94,IF(D94="NA",0,0)))</f>
        <v>0</v>
      </c>
      <c r="N94" s="67" t="e">
        <f t="shared" si="35"/>
        <v>#DIV/0!</v>
      </c>
      <c r="O94" s="67" t="e">
        <f t="shared" si="36"/>
        <v>#DIV/0!</v>
      </c>
      <c r="P94" s="67" t="e">
        <f t="shared" si="37"/>
        <v>#DIV/0!</v>
      </c>
      <c r="Q94" s="67" t="e">
        <f t="shared" si="38"/>
        <v>#DIV/0!</v>
      </c>
      <c r="R94" s="68" t="e">
        <f>(L94+M94+(PV('NG AC'!$B$1,'Res Pres wo Conv'!H94,'Res Pres wo Conv'!K94)*-1)+'Res Pres wo Conv'!J94)/'Res Pres wo Conv'!E94</f>
        <v>#DIV/0!</v>
      </c>
      <c r="S94" s="68" t="e">
        <f t="shared" si="39"/>
        <v>#DIV/0!</v>
      </c>
      <c r="T94" s="69">
        <f t="shared" si="40"/>
        <v>0</v>
      </c>
      <c r="U94" s="68">
        <f t="shared" si="41"/>
        <v>0</v>
      </c>
      <c r="V94" s="68">
        <f t="shared" si="42"/>
        <v>0</v>
      </c>
      <c r="W94" s="68">
        <f t="shared" si="43"/>
        <v>0</v>
      </c>
      <c r="X94" s="67" t="e">
        <f t="shared" si="44"/>
        <v>#DIV/0!</v>
      </c>
      <c r="Y94" s="67" t="e">
        <f t="shared" si="45"/>
        <v>#DIV/0!</v>
      </c>
      <c r="Z94" s="67" t="e">
        <f t="shared" si="46"/>
        <v>#DIV/0!</v>
      </c>
      <c r="AA94" s="67" t="e">
        <f t="shared" si="47"/>
        <v>#DIV/0!</v>
      </c>
      <c r="AB94" s="63">
        <v>0</v>
      </c>
      <c r="AC94" s="67" t="e">
        <f t="shared" si="49"/>
        <v>#DIV/0!</v>
      </c>
      <c r="AD94" s="67" t="e">
        <f t="shared" si="50"/>
        <v>#DIV/0!</v>
      </c>
      <c r="AE94" s="67">
        <f t="shared" si="48"/>
        <v>0</v>
      </c>
      <c r="AF94" s="67" t="e">
        <f t="shared" si="51"/>
        <v>#DIV/0!</v>
      </c>
      <c r="AG94" s="67" t="e">
        <f t="shared" si="52"/>
        <v>#DIV/0!</v>
      </c>
      <c r="AH94" s="66">
        <f>-PV('NG AC'!$B$1,'Res Pres wo Conv'!H94,'Res Pres wo Conv'!K94)*'Res Pres wo Conv'!B94</f>
        <v>0</v>
      </c>
      <c r="AI94" s="67" t="e">
        <f t="shared" si="53"/>
        <v>#DIV/0!</v>
      </c>
      <c r="AJ94" s="67" t="e">
        <f t="shared" si="54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55"/>
        <v>#DIV/0!</v>
      </c>
      <c r="AN94" s="67" t="e">
        <f t="shared" si="55"/>
        <v>#DIV/0!</v>
      </c>
      <c r="AO94" s="36"/>
      <c r="AP94" s="36"/>
      <c r="AQ94" s="36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AC'!$E$4:$I$43,4)*'Res Pres wo Conv'!G95,IF(D95="Winter",VLOOKUP('Res Pres wo Conv'!H95,'NG AC'!$E$3:$I$43,5)*'Res Pres wo Conv'!G95,IF(D95="NA",0,0)))</f>
        <v>0</v>
      </c>
      <c r="N95" s="67" t="e">
        <f t="shared" si="35"/>
        <v>#DIV/0!</v>
      </c>
      <c r="O95" s="67" t="e">
        <f t="shared" si="36"/>
        <v>#DIV/0!</v>
      </c>
      <c r="P95" s="67" t="e">
        <f t="shared" si="37"/>
        <v>#DIV/0!</v>
      </c>
      <c r="Q95" s="67" t="e">
        <f t="shared" si="38"/>
        <v>#DIV/0!</v>
      </c>
      <c r="R95" s="68" t="e">
        <f>(L95+M95+(PV('NG AC'!$B$1,'Res Pres wo Conv'!H95,'Res Pres wo Conv'!K95)*-1)+'Res Pres wo Conv'!J95)/'Res Pres wo Conv'!E95</f>
        <v>#DIV/0!</v>
      </c>
      <c r="S95" s="68" t="e">
        <f t="shared" si="39"/>
        <v>#DIV/0!</v>
      </c>
      <c r="T95" s="69">
        <f t="shared" si="40"/>
        <v>0</v>
      </c>
      <c r="U95" s="68">
        <f t="shared" si="41"/>
        <v>0</v>
      </c>
      <c r="V95" s="68">
        <f t="shared" si="42"/>
        <v>0</v>
      </c>
      <c r="W95" s="68">
        <f t="shared" si="43"/>
        <v>0</v>
      </c>
      <c r="X95" s="67" t="e">
        <f t="shared" si="44"/>
        <v>#DIV/0!</v>
      </c>
      <c r="Y95" s="67" t="e">
        <f t="shared" si="45"/>
        <v>#DIV/0!</v>
      </c>
      <c r="Z95" s="67" t="e">
        <f t="shared" si="46"/>
        <v>#DIV/0!</v>
      </c>
      <c r="AA95" s="67" t="e">
        <f t="shared" si="47"/>
        <v>#DIV/0!</v>
      </c>
      <c r="AB95" s="63">
        <v>0</v>
      </c>
      <c r="AC95" s="67" t="e">
        <f t="shared" si="49"/>
        <v>#DIV/0!</v>
      </c>
      <c r="AD95" s="67" t="e">
        <f t="shared" si="50"/>
        <v>#DIV/0!</v>
      </c>
      <c r="AE95" s="67">
        <f t="shared" si="48"/>
        <v>0</v>
      </c>
      <c r="AF95" s="67" t="e">
        <f t="shared" si="51"/>
        <v>#DIV/0!</v>
      </c>
      <c r="AG95" s="67" t="e">
        <f t="shared" si="52"/>
        <v>#DIV/0!</v>
      </c>
      <c r="AH95" s="66">
        <f>-PV('NG AC'!$B$1,'Res Pres wo Conv'!H95,'Res Pres wo Conv'!K95)*'Res Pres wo Conv'!B95</f>
        <v>0</v>
      </c>
      <c r="AI95" s="67" t="e">
        <f t="shared" si="53"/>
        <v>#DIV/0!</v>
      </c>
      <c r="AJ95" s="67" t="e">
        <f t="shared" si="54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55"/>
        <v>#DIV/0!</v>
      </c>
      <c r="AN95" s="67" t="e">
        <f t="shared" si="55"/>
        <v>#DIV/0!</v>
      </c>
      <c r="AO95" s="36"/>
      <c r="AP95" s="36"/>
      <c r="AQ95" s="36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AC'!$E$4:$I$43,4)*'Res Pres wo Conv'!G96,IF(D96="Winter",VLOOKUP('Res Pres wo Conv'!H96,'NG AC'!$E$3:$I$43,5)*'Res Pres wo Conv'!G96,IF(D96="NA",0,0)))</f>
        <v>0</v>
      </c>
      <c r="N96" s="67" t="e">
        <f t="shared" si="35"/>
        <v>#DIV/0!</v>
      </c>
      <c r="O96" s="67" t="e">
        <f t="shared" si="36"/>
        <v>#DIV/0!</v>
      </c>
      <c r="P96" s="67" t="e">
        <f t="shared" si="37"/>
        <v>#DIV/0!</v>
      </c>
      <c r="Q96" s="67" t="e">
        <f t="shared" si="38"/>
        <v>#DIV/0!</v>
      </c>
      <c r="R96" s="68" t="e">
        <f>(L96+M96+(PV('NG AC'!$B$1,'Res Pres wo Conv'!H96,'Res Pres wo Conv'!K96)*-1)+'Res Pres wo Conv'!J96)/'Res Pres wo Conv'!E96</f>
        <v>#DIV/0!</v>
      </c>
      <c r="S96" s="68" t="e">
        <f t="shared" si="39"/>
        <v>#DIV/0!</v>
      </c>
      <c r="T96" s="69">
        <f t="shared" si="40"/>
        <v>0</v>
      </c>
      <c r="U96" s="68">
        <f t="shared" si="41"/>
        <v>0</v>
      </c>
      <c r="V96" s="68">
        <f t="shared" si="42"/>
        <v>0</v>
      </c>
      <c r="W96" s="68">
        <f t="shared" si="43"/>
        <v>0</v>
      </c>
      <c r="X96" s="67" t="e">
        <f t="shared" si="44"/>
        <v>#DIV/0!</v>
      </c>
      <c r="Y96" s="67" t="e">
        <f t="shared" si="45"/>
        <v>#DIV/0!</v>
      </c>
      <c r="Z96" s="67" t="e">
        <f t="shared" si="46"/>
        <v>#DIV/0!</v>
      </c>
      <c r="AA96" s="67" t="e">
        <f t="shared" si="47"/>
        <v>#DIV/0!</v>
      </c>
      <c r="AB96" s="63">
        <v>0</v>
      </c>
      <c r="AC96" s="67" t="e">
        <f t="shared" si="49"/>
        <v>#DIV/0!</v>
      </c>
      <c r="AD96" s="67" t="e">
        <f t="shared" si="50"/>
        <v>#DIV/0!</v>
      </c>
      <c r="AE96" s="67">
        <f t="shared" si="48"/>
        <v>0</v>
      </c>
      <c r="AF96" s="67" t="e">
        <f t="shared" si="51"/>
        <v>#DIV/0!</v>
      </c>
      <c r="AG96" s="67" t="e">
        <f t="shared" si="52"/>
        <v>#DIV/0!</v>
      </c>
      <c r="AH96" s="66">
        <f>-PV('NG AC'!$B$1,'Res Pres wo Conv'!H96,'Res Pres wo Conv'!K96)*'Res Pres wo Conv'!B96</f>
        <v>0</v>
      </c>
      <c r="AI96" s="67" t="e">
        <f t="shared" si="53"/>
        <v>#DIV/0!</v>
      </c>
      <c r="AJ96" s="67" t="e">
        <f t="shared" si="54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55"/>
        <v>#DIV/0!</v>
      </c>
      <c r="AN96" s="67" t="e">
        <f t="shared" si="55"/>
        <v>#DIV/0!</v>
      </c>
      <c r="AO96" s="36"/>
      <c r="AP96" s="36"/>
      <c r="AQ96" s="36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AC'!$E$4:$I$43,4)*'Res Pres wo Conv'!G97,IF(D97="Winter",VLOOKUP('Res Pres wo Conv'!H97,'NG AC'!$E$3:$I$43,5)*'Res Pres wo Conv'!G97,IF(D97="NA",0,0)))</f>
        <v>0</v>
      </c>
      <c r="N97" s="67" t="e">
        <f t="shared" si="35"/>
        <v>#DIV/0!</v>
      </c>
      <c r="O97" s="67" t="e">
        <f t="shared" si="36"/>
        <v>#DIV/0!</v>
      </c>
      <c r="P97" s="67" t="e">
        <f t="shared" si="37"/>
        <v>#DIV/0!</v>
      </c>
      <c r="Q97" s="67" t="e">
        <f t="shared" si="38"/>
        <v>#DIV/0!</v>
      </c>
      <c r="R97" s="68" t="e">
        <f>(L97+M97+(PV('NG AC'!$B$1,'Res Pres wo Conv'!H97,'Res Pres wo Conv'!K97)*-1)+'Res Pres wo Conv'!J97)/'Res Pres wo Conv'!E97</f>
        <v>#DIV/0!</v>
      </c>
      <c r="S97" s="68" t="e">
        <f t="shared" si="39"/>
        <v>#DIV/0!</v>
      </c>
      <c r="T97" s="69">
        <f t="shared" si="40"/>
        <v>0</v>
      </c>
      <c r="U97" s="68">
        <f t="shared" si="41"/>
        <v>0</v>
      </c>
      <c r="V97" s="68">
        <f t="shared" si="42"/>
        <v>0</v>
      </c>
      <c r="W97" s="68">
        <f t="shared" si="43"/>
        <v>0</v>
      </c>
      <c r="X97" s="67" t="e">
        <f t="shared" si="44"/>
        <v>#DIV/0!</v>
      </c>
      <c r="Y97" s="67" t="e">
        <f t="shared" si="45"/>
        <v>#DIV/0!</v>
      </c>
      <c r="Z97" s="67" t="e">
        <f t="shared" si="46"/>
        <v>#DIV/0!</v>
      </c>
      <c r="AA97" s="67" t="e">
        <f t="shared" si="47"/>
        <v>#DIV/0!</v>
      </c>
      <c r="AB97" s="63">
        <v>0</v>
      </c>
      <c r="AC97" s="67" t="e">
        <f t="shared" si="49"/>
        <v>#DIV/0!</v>
      </c>
      <c r="AD97" s="67" t="e">
        <f t="shared" si="50"/>
        <v>#DIV/0!</v>
      </c>
      <c r="AE97" s="67">
        <f t="shared" si="48"/>
        <v>0</v>
      </c>
      <c r="AF97" s="67" t="e">
        <f t="shared" si="51"/>
        <v>#DIV/0!</v>
      </c>
      <c r="AG97" s="67" t="e">
        <f t="shared" si="52"/>
        <v>#DIV/0!</v>
      </c>
      <c r="AH97" s="66">
        <f>-PV('NG AC'!$B$1,'Res Pres wo Conv'!H97,'Res Pres wo Conv'!K97)*'Res Pres wo Conv'!B97</f>
        <v>0</v>
      </c>
      <c r="AI97" s="67" t="e">
        <f t="shared" si="53"/>
        <v>#DIV/0!</v>
      </c>
      <c r="AJ97" s="67" t="e">
        <f t="shared" si="54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55"/>
        <v>#DIV/0!</v>
      </c>
      <c r="AN97" s="67" t="e">
        <f t="shared" si="55"/>
        <v>#DIV/0!</v>
      </c>
      <c r="AO97" s="36"/>
      <c r="AP97" s="36"/>
      <c r="AQ97" s="36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AC'!$E$4:$I$43,4)*'Res Pres wo Conv'!G98,IF(D98="Winter",VLOOKUP('Res Pres wo Conv'!H98,'NG AC'!$E$3:$I$43,5)*'Res Pres wo Conv'!G98,IF(D98="NA",0,0)))</f>
        <v>0</v>
      </c>
      <c r="N98" s="67" t="e">
        <f t="shared" si="35"/>
        <v>#DIV/0!</v>
      </c>
      <c r="O98" s="67" t="e">
        <f t="shared" si="36"/>
        <v>#DIV/0!</v>
      </c>
      <c r="P98" s="67" t="e">
        <f t="shared" si="37"/>
        <v>#DIV/0!</v>
      </c>
      <c r="Q98" s="67" t="e">
        <f t="shared" si="38"/>
        <v>#DIV/0!</v>
      </c>
      <c r="R98" s="68" t="e">
        <f>(L98+M98+(PV('NG AC'!$B$1,'Res Pres wo Conv'!H98,'Res Pres wo Conv'!K98)*-1)+'Res Pres wo Conv'!J98)/'Res Pres wo Conv'!E98</f>
        <v>#DIV/0!</v>
      </c>
      <c r="S98" s="68" t="e">
        <f t="shared" si="39"/>
        <v>#DIV/0!</v>
      </c>
      <c r="T98" s="69">
        <f t="shared" si="40"/>
        <v>0</v>
      </c>
      <c r="U98" s="68">
        <f t="shared" si="41"/>
        <v>0</v>
      </c>
      <c r="V98" s="68">
        <f t="shared" si="42"/>
        <v>0</v>
      </c>
      <c r="W98" s="68">
        <f t="shared" si="43"/>
        <v>0</v>
      </c>
      <c r="X98" s="67" t="e">
        <f t="shared" si="44"/>
        <v>#DIV/0!</v>
      </c>
      <c r="Y98" s="67" t="e">
        <f t="shared" si="45"/>
        <v>#DIV/0!</v>
      </c>
      <c r="Z98" s="67" t="e">
        <f t="shared" si="46"/>
        <v>#DIV/0!</v>
      </c>
      <c r="AA98" s="67" t="e">
        <f t="shared" si="47"/>
        <v>#DIV/0!</v>
      </c>
      <c r="AB98" s="63">
        <v>0</v>
      </c>
      <c r="AC98" s="67" t="e">
        <f t="shared" si="49"/>
        <v>#DIV/0!</v>
      </c>
      <c r="AD98" s="67" t="e">
        <f t="shared" si="50"/>
        <v>#DIV/0!</v>
      </c>
      <c r="AE98" s="67">
        <f t="shared" si="48"/>
        <v>0</v>
      </c>
      <c r="AF98" s="67" t="e">
        <f t="shared" si="51"/>
        <v>#DIV/0!</v>
      </c>
      <c r="AG98" s="67" t="e">
        <f t="shared" si="52"/>
        <v>#DIV/0!</v>
      </c>
      <c r="AH98" s="66">
        <f>-PV('NG AC'!$B$1,'Res Pres wo Conv'!H98,'Res Pres wo Conv'!K98)*'Res Pres wo Conv'!B98</f>
        <v>0</v>
      </c>
      <c r="AI98" s="67" t="e">
        <f t="shared" si="53"/>
        <v>#DIV/0!</v>
      </c>
      <c r="AJ98" s="67" t="e">
        <f t="shared" si="54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55"/>
        <v>#DIV/0!</v>
      </c>
      <c r="AN98" s="67" t="e">
        <f t="shared" si="55"/>
        <v>#DIV/0!</v>
      </c>
      <c r="AO98" s="36"/>
      <c r="AP98" s="36"/>
      <c r="AQ98" s="36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AC'!$E$4:$I$43,4)*'Res Pres wo Conv'!G99,IF(D99="Winter",VLOOKUP('Res Pres wo Conv'!H99,'NG AC'!$E$3:$I$43,5)*'Res Pres wo Conv'!G99,IF(D99="NA",0,0)))</f>
        <v>0</v>
      </c>
      <c r="N99" s="67" t="e">
        <f t="shared" si="35"/>
        <v>#DIV/0!</v>
      </c>
      <c r="O99" s="67" t="e">
        <f t="shared" si="36"/>
        <v>#DIV/0!</v>
      </c>
      <c r="P99" s="67" t="e">
        <f t="shared" si="37"/>
        <v>#DIV/0!</v>
      </c>
      <c r="Q99" s="67" t="e">
        <f t="shared" si="38"/>
        <v>#DIV/0!</v>
      </c>
      <c r="R99" s="68" t="e">
        <f>(L99+M99+(PV('NG AC'!$B$1,'Res Pres wo Conv'!H99,'Res Pres wo Conv'!K99)*-1)+'Res Pres wo Conv'!J99)/'Res Pres wo Conv'!E99</f>
        <v>#DIV/0!</v>
      </c>
      <c r="S99" s="68" t="e">
        <f t="shared" si="39"/>
        <v>#DIV/0!</v>
      </c>
      <c r="T99" s="69">
        <f t="shared" si="40"/>
        <v>0</v>
      </c>
      <c r="U99" s="68">
        <f t="shared" si="41"/>
        <v>0</v>
      </c>
      <c r="V99" s="68">
        <f t="shared" si="42"/>
        <v>0</v>
      </c>
      <c r="W99" s="68">
        <f t="shared" si="43"/>
        <v>0</v>
      </c>
      <c r="X99" s="67" t="e">
        <f t="shared" si="44"/>
        <v>#DIV/0!</v>
      </c>
      <c r="Y99" s="67" t="e">
        <f t="shared" si="45"/>
        <v>#DIV/0!</v>
      </c>
      <c r="Z99" s="67" t="e">
        <f t="shared" si="46"/>
        <v>#DIV/0!</v>
      </c>
      <c r="AA99" s="67" t="e">
        <f t="shared" si="47"/>
        <v>#DIV/0!</v>
      </c>
      <c r="AB99" s="63">
        <v>0</v>
      </c>
      <c r="AC99" s="67" t="e">
        <f t="shared" si="49"/>
        <v>#DIV/0!</v>
      </c>
      <c r="AD99" s="67" t="e">
        <f t="shared" si="50"/>
        <v>#DIV/0!</v>
      </c>
      <c r="AE99" s="67">
        <f t="shared" si="48"/>
        <v>0</v>
      </c>
      <c r="AF99" s="67" t="e">
        <f t="shared" si="51"/>
        <v>#DIV/0!</v>
      </c>
      <c r="AG99" s="67" t="e">
        <f t="shared" si="52"/>
        <v>#DIV/0!</v>
      </c>
      <c r="AH99" s="66">
        <f>-PV('NG AC'!$B$1,'Res Pres wo Conv'!H99,'Res Pres wo Conv'!K99)*'Res Pres wo Conv'!B99</f>
        <v>0</v>
      </c>
      <c r="AI99" s="67" t="e">
        <f t="shared" si="53"/>
        <v>#DIV/0!</v>
      </c>
      <c r="AJ99" s="67" t="e">
        <f t="shared" si="54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55"/>
        <v>#DIV/0!</v>
      </c>
      <c r="AN99" s="67" t="e">
        <f t="shared" si="55"/>
        <v>#DIV/0!</v>
      </c>
      <c r="AO99" s="36"/>
      <c r="AP99" s="36"/>
      <c r="AQ99" s="36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AC'!$E$4:$I$43,4)*'Res Pres wo Conv'!G100,IF(D100="Winter",VLOOKUP('Res Pres wo Conv'!H100,'NG AC'!$E$3:$I$43,5)*'Res Pres wo Conv'!G100,IF(D100="NA",0,0)))</f>
        <v>0</v>
      </c>
      <c r="N100" s="67" t="e">
        <f t="shared" ref="N100:N102" si="56">(L100/(L100+M100))*E100</f>
        <v>#DIV/0!</v>
      </c>
      <c r="O100" s="67" t="e">
        <f t="shared" ref="O100:O102" si="57">E100-N100</f>
        <v>#DIV/0!</v>
      </c>
      <c r="P100" s="67" t="e">
        <f t="shared" si="37"/>
        <v>#DIV/0!</v>
      </c>
      <c r="Q100" s="67" t="e">
        <f t="shared" ref="Q100:Q102" si="58">I100-P100</f>
        <v>#DIV/0!</v>
      </c>
      <c r="R100" s="68" t="e">
        <f>(L100+M100+(PV('NG AC'!$B$1,'Res Pres wo Conv'!H100,'Res Pres wo Conv'!K100)*-1)+'Res Pres wo Conv'!J100)/'Res Pres wo Conv'!E100</f>
        <v>#DIV/0!</v>
      </c>
      <c r="S100" s="68" t="e">
        <f t="shared" si="39"/>
        <v>#DIV/0!</v>
      </c>
      <c r="T100" s="69">
        <f t="shared" si="40"/>
        <v>0</v>
      </c>
      <c r="U100" s="68">
        <f t="shared" si="41"/>
        <v>0</v>
      </c>
      <c r="V100" s="68">
        <f t="shared" si="42"/>
        <v>0</v>
      </c>
      <c r="W100" s="68">
        <f t="shared" si="43"/>
        <v>0</v>
      </c>
      <c r="X100" s="67" t="e">
        <f t="shared" si="44"/>
        <v>#DIV/0!</v>
      </c>
      <c r="Y100" s="67" t="e">
        <f t="shared" si="45"/>
        <v>#DIV/0!</v>
      </c>
      <c r="Z100" s="67" t="e">
        <f t="shared" si="46"/>
        <v>#DIV/0!</v>
      </c>
      <c r="AA100" s="67" t="e">
        <f t="shared" si="47"/>
        <v>#DIV/0!</v>
      </c>
      <c r="AB100" s="63">
        <v>0</v>
      </c>
      <c r="AC100" s="67" t="e">
        <f t="shared" si="49"/>
        <v>#DIV/0!</v>
      </c>
      <c r="AD100" s="67" t="e">
        <f t="shared" si="50"/>
        <v>#DIV/0!</v>
      </c>
      <c r="AE100" s="67">
        <f t="shared" si="48"/>
        <v>0</v>
      </c>
      <c r="AF100" s="67" t="e">
        <f t="shared" si="51"/>
        <v>#DIV/0!</v>
      </c>
      <c r="AG100" s="67" t="e">
        <f t="shared" si="52"/>
        <v>#DIV/0!</v>
      </c>
      <c r="AH100" s="66">
        <f>-PV('NG AC'!$B$1,'Res Pres wo Conv'!H100,'Res Pres wo Conv'!K100)*'Res Pres wo Conv'!B100</f>
        <v>0</v>
      </c>
      <c r="AI100" s="67" t="e">
        <f t="shared" si="53"/>
        <v>#DIV/0!</v>
      </c>
      <c r="AJ100" s="67" t="e">
        <f t="shared" si="54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55"/>
        <v>#DIV/0!</v>
      </c>
      <c r="AN100" s="67" t="e">
        <f t="shared" si="55"/>
        <v>#DIV/0!</v>
      </c>
      <c r="AO100" s="36"/>
      <c r="AP100" s="36"/>
      <c r="AQ100" s="36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AC'!$E$4:$I$43,4)*'Res Pres wo Conv'!G101,IF(D101="Winter",VLOOKUP('Res Pres wo Conv'!H101,'NG AC'!$E$3:$I$43,5)*'Res Pres wo Conv'!G101,IF(D101="NA",0,0)))</f>
        <v>0</v>
      </c>
      <c r="N101" s="67" t="e">
        <f t="shared" si="56"/>
        <v>#DIV/0!</v>
      </c>
      <c r="O101" s="67" t="e">
        <f t="shared" si="57"/>
        <v>#DIV/0!</v>
      </c>
      <c r="P101" s="67" t="e">
        <f t="shared" si="37"/>
        <v>#DIV/0!</v>
      </c>
      <c r="Q101" s="67" t="e">
        <f t="shared" si="58"/>
        <v>#DIV/0!</v>
      </c>
      <c r="R101" s="68" t="e">
        <f>(L101+M101+(PV('NG AC'!$B$1,'Res Pres wo Conv'!H101,'Res Pres wo Conv'!K101)*-1)+'Res Pres wo Conv'!J101)/'Res Pres wo Conv'!E101</f>
        <v>#DIV/0!</v>
      </c>
      <c r="S101" s="68" t="e">
        <f t="shared" si="39"/>
        <v>#DIV/0!</v>
      </c>
      <c r="T101" s="69">
        <f t="shared" si="40"/>
        <v>0</v>
      </c>
      <c r="U101" s="68">
        <f t="shared" si="41"/>
        <v>0</v>
      </c>
      <c r="V101" s="68">
        <f t="shared" si="42"/>
        <v>0</v>
      </c>
      <c r="W101" s="68">
        <f t="shared" si="43"/>
        <v>0</v>
      </c>
      <c r="X101" s="67" t="e">
        <f t="shared" si="44"/>
        <v>#DIV/0!</v>
      </c>
      <c r="Y101" s="67" t="e">
        <f t="shared" si="45"/>
        <v>#DIV/0!</v>
      </c>
      <c r="Z101" s="67" t="e">
        <f t="shared" si="46"/>
        <v>#DIV/0!</v>
      </c>
      <c r="AA101" s="67" t="e">
        <f t="shared" si="47"/>
        <v>#DIV/0!</v>
      </c>
      <c r="AB101" s="63">
        <v>0</v>
      </c>
      <c r="AC101" s="67" t="e">
        <f t="shared" si="49"/>
        <v>#DIV/0!</v>
      </c>
      <c r="AD101" s="67" t="e">
        <f t="shared" si="50"/>
        <v>#DIV/0!</v>
      </c>
      <c r="AE101" s="67">
        <f t="shared" si="48"/>
        <v>0</v>
      </c>
      <c r="AF101" s="67" t="e">
        <f t="shared" si="51"/>
        <v>#DIV/0!</v>
      </c>
      <c r="AG101" s="67" t="e">
        <f t="shared" si="52"/>
        <v>#DIV/0!</v>
      </c>
      <c r="AH101" s="66">
        <f>-PV('NG AC'!$B$1,'Res Pres wo Conv'!H101,'Res Pres wo Conv'!K101)*'Res Pres wo Conv'!B101</f>
        <v>0</v>
      </c>
      <c r="AI101" s="67" t="e">
        <f t="shared" si="53"/>
        <v>#DIV/0!</v>
      </c>
      <c r="AJ101" s="67" t="e">
        <f t="shared" si="54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55"/>
        <v>#DIV/0!</v>
      </c>
      <c r="AN101" s="67" t="e">
        <f t="shared" si="55"/>
        <v>#DIV/0!</v>
      </c>
      <c r="AO101" s="36"/>
      <c r="AP101" s="36"/>
      <c r="AQ101" s="36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AC'!$E$4:$I$43,4)*'Res Pres wo Conv'!G102,IF(D102="Winter",VLOOKUP('Res Pres wo Conv'!H102,'NG AC'!$E$3:$I$43,5)*'Res Pres wo Conv'!G102,IF(D102="NA",0,0)))</f>
        <v>0</v>
      </c>
      <c r="N102" s="67" t="e">
        <f t="shared" si="56"/>
        <v>#DIV/0!</v>
      </c>
      <c r="O102" s="67" t="e">
        <f t="shared" si="57"/>
        <v>#DIV/0!</v>
      </c>
      <c r="P102" s="67" t="e">
        <f t="shared" si="37"/>
        <v>#DIV/0!</v>
      </c>
      <c r="Q102" s="67" t="e">
        <f t="shared" si="58"/>
        <v>#DIV/0!</v>
      </c>
      <c r="R102" s="68" t="e">
        <f>(L102+M102+(PV('NG AC'!$B$1,'Res Pres wo Conv'!H102,'Res Pres wo Conv'!K102)*-1)+'Res Pres wo Conv'!J102)/'Res Pres wo Conv'!E102</f>
        <v>#DIV/0!</v>
      </c>
      <c r="S102" s="68" t="e">
        <f t="shared" si="39"/>
        <v>#DIV/0!</v>
      </c>
      <c r="T102" s="69">
        <f t="shared" si="40"/>
        <v>0</v>
      </c>
      <c r="U102" s="68">
        <f t="shared" si="41"/>
        <v>0</v>
      </c>
      <c r="V102" s="68">
        <f t="shared" si="42"/>
        <v>0</v>
      </c>
      <c r="W102" s="68">
        <f t="shared" si="43"/>
        <v>0</v>
      </c>
      <c r="X102" s="67" t="e">
        <f t="shared" si="44"/>
        <v>#DIV/0!</v>
      </c>
      <c r="Y102" s="67" t="e">
        <f t="shared" si="45"/>
        <v>#DIV/0!</v>
      </c>
      <c r="Z102" s="67" t="e">
        <f t="shared" si="46"/>
        <v>#DIV/0!</v>
      </c>
      <c r="AA102" s="67" t="e">
        <f t="shared" si="47"/>
        <v>#DIV/0!</v>
      </c>
      <c r="AB102" s="63">
        <v>0</v>
      </c>
      <c r="AC102" s="67" t="e">
        <f t="shared" si="49"/>
        <v>#DIV/0!</v>
      </c>
      <c r="AD102" s="67" t="e">
        <f t="shared" si="50"/>
        <v>#DIV/0!</v>
      </c>
      <c r="AE102" s="67">
        <f t="shared" si="48"/>
        <v>0</v>
      </c>
      <c r="AF102" s="67" t="e">
        <f t="shared" si="51"/>
        <v>#DIV/0!</v>
      </c>
      <c r="AG102" s="67" t="e">
        <f t="shared" si="52"/>
        <v>#DIV/0!</v>
      </c>
      <c r="AH102" s="66">
        <f>-PV('NG AC'!$B$1,'Res Pres wo Conv'!H102,'Res Pres wo Conv'!K102)*'Res Pres wo Conv'!B102</f>
        <v>0</v>
      </c>
      <c r="AI102" s="67" t="e">
        <f t="shared" si="53"/>
        <v>#DIV/0!</v>
      </c>
      <c r="AJ102" s="67" t="e">
        <f t="shared" si="54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55"/>
        <v>#DIV/0!</v>
      </c>
      <c r="AN102" s="67" t="e">
        <f t="shared" si="55"/>
        <v>#DIV/0!</v>
      </c>
      <c r="AO102" s="36"/>
      <c r="AP102" s="36"/>
      <c r="AQ102" s="36"/>
    </row>
    <row r="103" spans="1:43" s="28" customFormat="1" x14ac:dyDescent="0.25">
      <c r="A103" s="28" t="s">
        <v>60</v>
      </c>
      <c r="T103" s="29">
        <f>SUMIF(T4:T102,"&lt;&gt;#DIV/0!")</f>
        <v>1217995</v>
      </c>
      <c r="U103" s="29">
        <f t="shared" ref="U103:AL103" si="59">SUMIF(U4:U102,"&lt;&gt;#DIV/0!")</f>
        <v>0</v>
      </c>
      <c r="V103" s="29">
        <f t="shared" si="59"/>
        <v>1288374.7218989313</v>
      </c>
      <c r="W103" s="29">
        <f t="shared" si="59"/>
        <v>0</v>
      </c>
      <c r="X103" s="29">
        <f t="shared" si="59"/>
        <v>1005894.7799999999</v>
      </c>
      <c r="Y103" s="29">
        <f t="shared" si="59"/>
        <v>0</v>
      </c>
      <c r="Z103" s="29">
        <f t="shared" si="59"/>
        <v>200300</v>
      </c>
      <c r="AA103" s="29">
        <f t="shared" si="59"/>
        <v>0</v>
      </c>
      <c r="AB103" s="29">
        <f t="shared" si="59"/>
        <v>0</v>
      </c>
      <c r="AC103" s="29">
        <f t="shared" si="59"/>
        <v>0</v>
      </c>
      <c r="AD103" s="29">
        <f t="shared" si="59"/>
        <v>0</v>
      </c>
      <c r="AE103" s="29">
        <f t="shared" si="59"/>
        <v>0</v>
      </c>
      <c r="AF103" s="29">
        <f t="shared" si="59"/>
        <v>0</v>
      </c>
      <c r="AG103" s="29">
        <f t="shared" si="59"/>
        <v>0</v>
      </c>
      <c r="AH103" s="29">
        <f t="shared" si="59"/>
        <v>82594.742272980991</v>
      </c>
      <c r="AI103" s="29">
        <f t="shared" si="59"/>
        <v>82594.742272980991</v>
      </c>
      <c r="AJ103" s="29">
        <f t="shared" si="59"/>
        <v>0</v>
      </c>
      <c r="AK103" s="29">
        <f t="shared" si="59"/>
        <v>1485301.7757727273</v>
      </c>
      <c r="AL103" s="29">
        <f t="shared" si="59"/>
        <v>0</v>
      </c>
      <c r="AM103" s="140"/>
      <c r="AN103" s="140"/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F7" sqref="F7"/>
    </sheetView>
  </sheetViews>
  <sheetFormatPr defaultRowHeight="15" x14ac:dyDescent="0.25"/>
  <cols>
    <col min="1" max="1" width="57.140625" style="81" bestFit="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8" width="9.140625" style="81"/>
    <col min="9" max="9" width="10.5703125" style="81" bestFit="1" customWidth="1"/>
    <col min="10" max="11" width="9.140625" style="81"/>
    <col min="12" max="12" width="11.7109375" style="81" customWidth="1"/>
    <col min="13" max="13" width="11.28515625" style="81" customWidth="1"/>
    <col min="14" max="14" width="11.140625" style="81" customWidth="1"/>
    <col min="15" max="15" width="11.7109375" style="81" customWidth="1"/>
    <col min="16" max="16" width="10.42578125" style="81" customWidth="1"/>
    <col min="17" max="17" width="12.42578125" style="81" customWidth="1"/>
    <col min="18" max="18" width="9.140625" style="81"/>
    <col min="19" max="19" width="11.5703125" style="81" customWidth="1"/>
    <col min="20" max="20" width="11.7109375" style="81" customWidth="1"/>
    <col min="21" max="21" width="15.140625" style="81" customWidth="1"/>
    <col min="22" max="22" width="13.85546875" style="81" customWidth="1"/>
    <col min="23" max="23" width="14.7109375" style="81" customWidth="1"/>
    <col min="24" max="24" width="15" style="81" customWidth="1"/>
    <col min="25" max="25" width="15.28515625" style="81" customWidth="1"/>
    <col min="26" max="26" width="14.28515625" style="81" customWidth="1"/>
    <col min="27" max="27" width="14.5703125" style="81" customWidth="1"/>
    <col min="28" max="28" width="13.42578125" style="81" bestFit="1" customWidth="1"/>
    <col min="29" max="29" width="11" style="81" customWidth="1"/>
    <col min="30" max="30" width="13.42578125" style="81" bestFit="1" customWidth="1"/>
    <col min="31" max="33" width="9.140625" style="81"/>
    <col min="34" max="36" width="11.5703125" style="81" bestFit="1" customWidth="1"/>
    <col min="37" max="37" width="15" style="81" customWidth="1"/>
    <col min="38" max="38" width="14.7109375" style="8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547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62" t="s">
        <v>552</v>
      </c>
      <c r="B4" s="62">
        <f>149+193</f>
        <v>342</v>
      </c>
      <c r="C4" s="62" t="s">
        <v>9</v>
      </c>
      <c r="D4" s="62" t="s">
        <v>39</v>
      </c>
      <c r="E4" s="63">
        <v>4672</v>
      </c>
      <c r="F4" s="62">
        <v>7485</v>
      </c>
      <c r="G4" s="62">
        <v>-319</v>
      </c>
      <c r="H4" s="62">
        <v>20</v>
      </c>
      <c r="I4" s="63">
        <v>1500</v>
      </c>
      <c r="J4" s="63">
        <v>0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10625.776382509168</v>
      </c>
      <c r="M4" s="66">
        <f>IF(D4="Annual",VLOOKUP(H4,'NG AC'!$E$4:$I$43,4)*'Res Conv'!G4,IF(D4="Winter",VLOOKUP('Res Conv'!H4,'NG AC'!$E$3:$I$43,5)*'Res Conv'!G4,IF(D4="NA",0,0)))</f>
        <v>-2898.2199884873025</v>
      </c>
      <c r="N4" s="67">
        <f>E4</f>
        <v>4672</v>
      </c>
      <c r="O4" s="67">
        <f t="shared" ref="O4:O35" si="0">E4-N4</f>
        <v>0</v>
      </c>
      <c r="P4" s="67">
        <f>I4</f>
        <v>1500</v>
      </c>
      <c r="Q4" s="67">
        <f t="shared" ref="Q4:Q35" si="1">I4-P4</f>
        <v>0</v>
      </c>
      <c r="R4" s="68">
        <f>(L4+M4+(PV('NG AC'!$B$1,'Res Conv'!H4,'Res Conv'!K4)*-1)+'Res Conv'!J4)/'Res Conv'!E4</f>
        <v>1.6540146391313924</v>
      </c>
      <c r="S4" s="68">
        <f t="shared" ref="S4:S35" si="2">((L4+M4)/1.1)/I4</f>
        <v>4.6833675115284032</v>
      </c>
      <c r="T4" s="69">
        <f t="shared" ref="T4:T35" si="3">F4*B4</f>
        <v>2559870</v>
      </c>
      <c r="U4" s="68">
        <f t="shared" ref="U4:U35" si="4">G4*B4</f>
        <v>-109098</v>
      </c>
      <c r="V4" s="68">
        <f t="shared" ref="V4:V35" si="5">L4*B4</f>
        <v>3634015.5228181356</v>
      </c>
      <c r="W4" s="68">
        <f t="shared" ref="W4:W35" si="6">M4*B4</f>
        <v>-991191.23606265744</v>
      </c>
      <c r="X4" s="67">
        <f t="shared" ref="X4:X35" si="7">B4*N4</f>
        <v>1597824</v>
      </c>
      <c r="Y4" s="67">
        <f t="shared" ref="Y4:Y35" si="8">O4*B4</f>
        <v>0</v>
      </c>
      <c r="Z4" s="67">
        <f t="shared" ref="Z4:Z35" si="9">B4*P4</f>
        <v>513000</v>
      </c>
      <c r="AA4" s="67">
        <f t="shared" ref="AA4:AA35" si="10"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 t="shared" ref="AE4:AE35" si="11">J4*B4</f>
        <v>0</v>
      </c>
      <c r="AF4" s="67">
        <f>AE4*(L4/(L4+M4))</f>
        <v>0</v>
      </c>
      <c r="AG4" s="67">
        <f>AE4-AF4</f>
        <v>0</v>
      </c>
      <c r="AH4" s="66">
        <f>-PV('NG AC'!$B$1,'Res Conv'!H4,'Res Conv'!K4)*'Res Conv'!B4</f>
        <v>0</v>
      </c>
      <c r="AI4" s="67">
        <f>AH4*(L4/(L4+M4))</f>
        <v>0</v>
      </c>
      <c r="AJ4" s="67">
        <f>AH4-AI4</f>
        <v>0</v>
      </c>
      <c r="AK4" s="66">
        <f>B4*F4*H4*'Electric AC'!$BE$1</f>
        <v>3921045.9651818178</v>
      </c>
      <c r="AL4" s="67">
        <f>B4*G4*H4*'Electric AC'!$BE$33</f>
        <v>-1652863.9382639998</v>
      </c>
      <c r="AM4" s="67">
        <f>P4/F4</f>
        <v>0.20040080160320642</v>
      </c>
      <c r="AN4" s="67">
        <f>Q4/G4</f>
        <v>0</v>
      </c>
      <c r="AO4" s="82"/>
      <c r="AP4" s="82"/>
      <c r="AQ4" s="82"/>
      <c r="BC4" s="78" t="s">
        <v>12</v>
      </c>
    </row>
    <row r="5" spans="1:55" x14ac:dyDescent="0.25">
      <c r="A5" s="62" t="s">
        <v>553</v>
      </c>
      <c r="B5" s="62">
        <f>77+193</f>
        <v>270</v>
      </c>
      <c r="C5" s="62" t="s">
        <v>13</v>
      </c>
      <c r="D5" s="62" t="s">
        <v>39</v>
      </c>
      <c r="E5" s="63">
        <v>1779</v>
      </c>
      <c r="F5" s="62">
        <v>3790</v>
      </c>
      <c r="G5" s="62">
        <v>-161</v>
      </c>
      <c r="H5" s="62">
        <v>12</v>
      </c>
      <c r="I5" s="63">
        <v>750</v>
      </c>
      <c r="J5" s="63">
        <v>0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2615.2002853841473</v>
      </c>
      <c r="M5" s="66">
        <f>IF(D5="Annual",VLOOKUP(H5,'NG AC'!$E$4:$I$43,4)*'Res Conv'!G5,IF(D5="Winter",VLOOKUP('Res Conv'!H5,'NG AC'!$E$3:$I$43,5)*'Res Conv'!G5,IF(D5="NA",0,0)))</f>
        <v>-927.03936039303733</v>
      </c>
      <c r="N5" s="67">
        <f t="shared" ref="N5:N68" si="12">E5</f>
        <v>1779</v>
      </c>
      <c r="O5" s="67">
        <f t="shared" si="0"/>
        <v>0</v>
      </c>
      <c r="P5" s="67">
        <f t="shared" ref="P5:P68" si="13">I5</f>
        <v>750</v>
      </c>
      <c r="Q5" s="67">
        <f t="shared" si="1"/>
        <v>0</v>
      </c>
      <c r="R5" s="68">
        <f>(L5+M5+(PV('NG AC'!$B$1,'Res Conv'!H5,'Res Conv'!K5)*-1)+'Res Conv'!J5)/'Res Conv'!E5</f>
        <v>0.94893812534632371</v>
      </c>
      <c r="S5" s="68">
        <f t="shared" si="2"/>
        <v>2.0462556666558904</v>
      </c>
      <c r="T5" s="69">
        <f t="shared" si="3"/>
        <v>1023300</v>
      </c>
      <c r="U5" s="68">
        <f t="shared" si="4"/>
        <v>-43470</v>
      </c>
      <c r="V5" s="68">
        <f t="shared" si="5"/>
        <v>706104.07705371978</v>
      </c>
      <c r="W5" s="68">
        <f t="shared" si="6"/>
        <v>-250300.62730612009</v>
      </c>
      <c r="X5" s="67">
        <f t="shared" si="7"/>
        <v>480330</v>
      </c>
      <c r="Y5" s="67">
        <f t="shared" si="8"/>
        <v>0</v>
      </c>
      <c r="Z5" s="67">
        <f t="shared" si="9"/>
        <v>202500</v>
      </c>
      <c r="AA5" s="67">
        <f t="shared" si="10"/>
        <v>0</v>
      </c>
      <c r="AB5" s="63">
        <v>0</v>
      </c>
      <c r="AC5" s="67">
        <f t="shared" ref="AC5:AC68" si="14">AB5*(L5/(L5+M5))</f>
        <v>0</v>
      </c>
      <c r="AD5" s="67">
        <f t="shared" ref="AD5:AD68" si="15">AB5-AC5</f>
        <v>0</v>
      </c>
      <c r="AE5" s="67">
        <f t="shared" si="11"/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AC'!$B$1,'Res Conv'!H5,'Res Conv'!K5)*'Res Conv'!B5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940455.49254545441</v>
      </c>
      <c r="AL5" s="67">
        <f>B5*G5*H5*'Electric AC'!$BE$33</f>
        <v>-395149.28997599997</v>
      </c>
      <c r="AM5" s="67">
        <f t="shared" ref="AM5:AN68" si="20">P5/F5</f>
        <v>0.19788918205804748</v>
      </c>
      <c r="AN5" s="67">
        <f t="shared" si="20"/>
        <v>0</v>
      </c>
      <c r="AO5" s="82"/>
      <c r="AP5" s="82"/>
      <c r="AQ5" s="82"/>
      <c r="BC5" s="78" t="s">
        <v>13</v>
      </c>
    </row>
    <row r="6" spans="1:55" x14ac:dyDescent="0.25">
      <c r="A6" s="62" t="s">
        <v>554</v>
      </c>
      <c r="B6" s="62">
        <v>0</v>
      </c>
      <c r="C6" s="62" t="s">
        <v>9</v>
      </c>
      <c r="D6" s="62" t="s">
        <v>39</v>
      </c>
      <c r="E6" s="63">
        <v>4872</v>
      </c>
      <c r="F6" s="62">
        <v>9442</v>
      </c>
      <c r="G6" s="62">
        <v>-402</v>
      </c>
      <c r="H6" s="62">
        <v>20</v>
      </c>
      <c r="I6" s="63">
        <v>1850</v>
      </c>
      <c r="J6" s="63">
        <v>0</v>
      </c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13403.951984455787</v>
      </c>
      <c r="M6" s="66">
        <f>IF(D6="Annual",VLOOKUP(H6,'NG AC'!$E$4:$I$43,4)*'Res Conv'!G6,IF(D6="Winter",VLOOKUP('Res Conv'!H6,'NG AC'!$E$3:$I$43,5)*'Res Conv'!G6,IF(D6="NA",0,0)))</f>
        <v>-3652.3023052410522</v>
      </c>
      <c r="N6" s="67">
        <f t="shared" si="12"/>
        <v>4872</v>
      </c>
      <c r="O6" s="67">
        <f t="shared" si="0"/>
        <v>0</v>
      </c>
      <c r="P6" s="67">
        <f t="shared" si="13"/>
        <v>1850</v>
      </c>
      <c r="Q6" s="67">
        <f t="shared" si="1"/>
        <v>0</v>
      </c>
      <c r="R6" s="68">
        <f>(L6+M6+(PV('NG AC'!$B$1,'Res Conv'!H6,'Res Conv'!K6)*-1)+'Res Conv'!J6)/'Res Conv'!E6</f>
        <v>2.0015701312017109</v>
      </c>
      <c r="S6" s="68">
        <f t="shared" si="2"/>
        <v>4.7919654443315647</v>
      </c>
      <c r="T6" s="69">
        <f t="shared" si="3"/>
        <v>0</v>
      </c>
      <c r="U6" s="68">
        <f t="shared" si="4"/>
        <v>0</v>
      </c>
      <c r="V6" s="68">
        <f t="shared" si="5"/>
        <v>0</v>
      </c>
      <c r="W6" s="68">
        <f t="shared" si="6"/>
        <v>0</v>
      </c>
      <c r="X6" s="67">
        <f t="shared" si="7"/>
        <v>0</v>
      </c>
      <c r="Y6" s="67">
        <f t="shared" si="8"/>
        <v>0</v>
      </c>
      <c r="Z6" s="67">
        <f t="shared" si="9"/>
        <v>0</v>
      </c>
      <c r="AA6" s="67">
        <f t="shared" si="10"/>
        <v>0</v>
      </c>
      <c r="AB6" s="63">
        <v>0</v>
      </c>
      <c r="AC6" s="67">
        <f t="shared" si="14"/>
        <v>0</v>
      </c>
      <c r="AD6" s="67">
        <f t="shared" si="15"/>
        <v>0</v>
      </c>
      <c r="AE6" s="67">
        <f t="shared" si="11"/>
        <v>0</v>
      </c>
      <c r="AF6" s="67">
        <f t="shared" si="16"/>
        <v>0</v>
      </c>
      <c r="AG6" s="67">
        <f t="shared" si="17"/>
        <v>0</v>
      </c>
      <c r="AH6" s="66">
        <f>-PV('NG AC'!$B$1,'Res Conv'!H6,'Res Conv'!K6)*'Res Conv'!B6</f>
        <v>0</v>
      </c>
      <c r="AI6" s="67">
        <f t="shared" si="18"/>
        <v>0</v>
      </c>
      <c r="AJ6" s="67">
        <f t="shared" si="19"/>
        <v>0</v>
      </c>
      <c r="AK6" s="66">
        <f>B6*F6*H6*'Electric AC'!$BE$1</f>
        <v>0</v>
      </c>
      <c r="AL6" s="67">
        <f>B6*G6*H6*'Electric AC'!$BE$33</f>
        <v>0</v>
      </c>
      <c r="AM6" s="67">
        <f t="shared" si="20"/>
        <v>0.19593306502859564</v>
      </c>
      <c r="AN6" s="67">
        <f t="shared" si="20"/>
        <v>0</v>
      </c>
      <c r="AO6" s="82"/>
      <c r="AP6" s="82"/>
      <c r="AQ6" s="82"/>
      <c r="BC6" s="78" t="s">
        <v>14</v>
      </c>
    </row>
    <row r="7" spans="1:55" x14ac:dyDescent="0.25">
      <c r="A7" s="62" t="s">
        <v>555</v>
      </c>
      <c r="B7" s="62">
        <v>3</v>
      </c>
      <c r="C7" s="62" t="s">
        <v>9</v>
      </c>
      <c r="D7" s="62" t="s">
        <v>39</v>
      </c>
      <c r="E7" s="63">
        <v>2640</v>
      </c>
      <c r="F7" s="62">
        <v>10624</v>
      </c>
      <c r="G7" s="62">
        <v>-452</v>
      </c>
      <c r="H7" s="62">
        <v>20</v>
      </c>
      <c r="I7" s="63">
        <v>1300</v>
      </c>
      <c r="J7" s="63">
        <v>0</v>
      </c>
      <c r="K7" s="63">
        <v>0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15081.930298968258</v>
      </c>
      <c r="M7" s="66">
        <f>IF(D7="Annual",VLOOKUP(H7,'NG AC'!$E$4:$I$43,4)*'Res Conv'!G7,IF(D7="Winter",VLOOKUP('Res Conv'!H7,'NG AC'!$E$3:$I$43,5)*'Res Conv'!G7,IF(D7="NA",0,0)))</f>
        <v>-4106.568761116805</v>
      </c>
      <c r="N7" s="67">
        <f t="shared" si="12"/>
        <v>2640</v>
      </c>
      <c r="O7" s="67">
        <f t="shared" si="0"/>
        <v>0</v>
      </c>
      <c r="P7" s="67">
        <f t="shared" si="13"/>
        <v>1300</v>
      </c>
      <c r="Q7" s="67">
        <f t="shared" si="1"/>
        <v>0</v>
      </c>
      <c r="R7" s="68">
        <f>(L7+M7+(PV('NG AC'!$B$1,'Res Conv'!H7,'Res Conv'!K7)*-1)+'Res Conv'!J7)/'Res Conv'!E7</f>
        <v>4.1573339158528233</v>
      </c>
      <c r="S7" s="68">
        <f t="shared" si="2"/>
        <v>7.6750779984975184</v>
      </c>
      <c r="T7" s="69">
        <f t="shared" si="3"/>
        <v>31872</v>
      </c>
      <c r="U7" s="68">
        <f t="shared" si="4"/>
        <v>-1356</v>
      </c>
      <c r="V7" s="68">
        <f t="shared" si="5"/>
        <v>45245.790896904771</v>
      </c>
      <c r="W7" s="68">
        <f t="shared" si="6"/>
        <v>-12319.706283350415</v>
      </c>
      <c r="X7" s="67">
        <f t="shared" si="7"/>
        <v>7920</v>
      </c>
      <c r="Y7" s="67">
        <f t="shared" si="8"/>
        <v>0</v>
      </c>
      <c r="Z7" s="67">
        <f t="shared" si="9"/>
        <v>3900</v>
      </c>
      <c r="AA7" s="67">
        <f t="shared" si="10"/>
        <v>0</v>
      </c>
      <c r="AB7" s="63">
        <v>0</v>
      </c>
      <c r="AC7" s="67">
        <f t="shared" si="14"/>
        <v>0</v>
      </c>
      <c r="AD7" s="67">
        <f t="shared" si="15"/>
        <v>0</v>
      </c>
      <c r="AE7" s="67">
        <f t="shared" si="11"/>
        <v>0</v>
      </c>
      <c r="AF7" s="67">
        <f t="shared" si="16"/>
        <v>0</v>
      </c>
      <c r="AG7" s="67">
        <f t="shared" si="17"/>
        <v>0</v>
      </c>
      <c r="AH7" s="66">
        <f>-PV('NG AC'!$B$1,'Res Conv'!H7,'Res Conv'!K7)*'Res Conv'!B7</f>
        <v>0</v>
      </c>
      <c r="AI7" s="67">
        <f t="shared" si="18"/>
        <v>0</v>
      </c>
      <c r="AJ7" s="67">
        <f t="shared" si="19"/>
        <v>0</v>
      </c>
      <c r="AK7" s="66">
        <f>B7*F7*H7*'Electric AC'!$BE$1</f>
        <v>48819.501381818176</v>
      </c>
      <c r="AL7" s="67">
        <f>B7*G7*H7*'Electric AC'!$BE$33</f>
        <v>-20543.763407999999</v>
      </c>
      <c r="AM7" s="67">
        <f t="shared" si="20"/>
        <v>0.1223644578313253</v>
      </c>
      <c r="AN7" s="67">
        <f t="shared" si="20"/>
        <v>0</v>
      </c>
      <c r="AO7" s="82"/>
      <c r="AP7" s="82"/>
      <c r="AQ7" s="82"/>
      <c r="BC7" s="78" t="s">
        <v>15</v>
      </c>
    </row>
    <row r="8" spans="1:55" x14ac:dyDescent="0.25">
      <c r="A8" s="62"/>
      <c r="B8" s="62"/>
      <c r="C8" s="62"/>
      <c r="D8" s="62"/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AC'!$E$4:$I$43,4)*'Res Conv'!G8,IF(D8="Winter",VLOOKUP('Res Conv'!H8,'NG AC'!$E$3:$I$43,5)*'Res Conv'!G8,IF(D8="NA",0,0)))</f>
        <v>0</v>
      </c>
      <c r="N8" s="67">
        <f t="shared" si="12"/>
        <v>0</v>
      </c>
      <c r="O8" s="67">
        <f t="shared" si="0"/>
        <v>0</v>
      </c>
      <c r="P8" s="67">
        <f t="shared" si="13"/>
        <v>0</v>
      </c>
      <c r="Q8" s="67">
        <f t="shared" si="1"/>
        <v>0</v>
      </c>
      <c r="R8" s="68" t="e">
        <f>(L8+M8+(PV('NG AC'!$B$1,'Res Conv'!H8,'Res Conv'!K8)*-1)+'Res Conv'!J8)/'Res Conv'!E8</f>
        <v>#DIV/0!</v>
      </c>
      <c r="S8" s="68" t="e">
        <f t="shared" si="2"/>
        <v>#DIV/0!</v>
      </c>
      <c r="T8" s="69">
        <f t="shared" si="3"/>
        <v>0</v>
      </c>
      <c r="U8" s="68">
        <f t="shared" si="4"/>
        <v>0</v>
      </c>
      <c r="V8" s="68">
        <f t="shared" si="5"/>
        <v>0</v>
      </c>
      <c r="W8" s="68">
        <f t="shared" si="6"/>
        <v>0</v>
      </c>
      <c r="X8" s="67">
        <f t="shared" si="7"/>
        <v>0</v>
      </c>
      <c r="Y8" s="67">
        <f t="shared" si="8"/>
        <v>0</v>
      </c>
      <c r="Z8" s="67">
        <f t="shared" si="9"/>
        <v>0</v>
      </c>
      <c r="AA8" s="67">
        <f t="shared" si="10"/>
        <v>0</v>
      </c>
      <c r="AB8" s="63">
        <v>0</v>
      </c>
      <c r="AC8" s="67" t="e">
        <f t="shared" si="14"/>
        <v>#DIV/0!</v>
      </c>
      <c r="AD8" s="67" t="e">
        <f t="shared" si="15"/>
        <v>#DIV/0!</v>
      </c>
      <c r="AE8" s="67">
        <f t="shared" si="11"/>
        <v>0</v>
      </c>
      <c r="AF8" s="67" t="e">
        <f t="shared" si="16"/>
        <v>#DIV/0!</v>
      </c>
      <c r="AG8" s="67" t="e">
        <f t="shared" si="17"/>
        <v>#DIV/0!</v>
      </c>
      <c r="AH8" s="66">
        <f>-PV('NG AC'!$B$1,'Res Conv'!H8,'Res Conv'!K8)*'Res Conv'!B8</f>
        <v>0</v>
      </c>
      <c r="AI8" s="67" t="e">
        <f t="shared" si="18"/>
        <v>#DIV/0!</v>
      </c>
      <c r="AJ8" s="67" t="e">
        <f t="shared" si="19"/>
        <v>#DIV/0!</v>
      </c>
      <c r="AK8" s="66">
        <f>B8*F8*H8*'Electric AC'!$BE$1</f>
        <v>0</v>
      </c>
      <c r="AL8" s="67">
        <f>B8*G8*H8*'Electric AC'!$BE$33</f>
        <v>0</v>
      </c>
      <c r="AM8" s="67" t="e">
        <f t="shared" si="20"/>
        <v>#DIV/0!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62"/>
      <c r="B9" s="62"/>
      <c r="C9" s="62"/>
      <c r="D9" s="62"/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AC'!$E$4:$I$43,4)*'Res Conv'!G9,IF(D9="Winter",VLOOKUP('Res Conv'!H9,'NG AC'!$E$3:$I$43,5)*'Res Conv'!G9,IF(D9="NA",0,0)))</f>
        <v>0</v>
      </c>
      <c r="N9" s="67">
        <f t="shared" si="12"/>
        <v>0</v>
      </c>
      <c r="O9" s="67">
        <f t="shared" si="0"/>
        <v>0</v>
      </c>
      <c r="P9" s="67">
        <f t="shared" si="13"/>
        <v>0</v>
      </c>
      <c r="Q9" s="67">
        <f t="shared" si="1"/>
        <v>0</v>
      </c>
      <c r="R9" s="68" t="e">
        <f>(L9+M9+(PV('NG AC'!$B$1,'Res Conv'!H9,'Res Conv'!K9)*-1)+'Res Conv'!J9)/'Res Conv'!E9</f>
        <v>#DIV/0!</v>
      </c>
      <c r="S9" s="68" t="e">
        <f t="shared" si="2"/>
        <v>#DIV/0!</v>
      </c>
      <c r="T9" s="69">
        <f t="shared" si="3"/>
        <v>0</v>
      </c>
      <c r="U9" s="68">
        <f t="shared" si="4"/>
        <v>0</v>
      </c>
      <c r="V9" s="68">
        <f t="shared" si="5"/>
        <v>0</v>
      </c>
      <c r="W9" s="68">
        <f t="shared" si="6"/>
        <v>0</v>
      </c>
      <c r="X9" s="67">
        <f t="shared" si="7"/>
        <v>0</v>
      </c>
      <c r="Y9" s="67">
        <f t="shared" si="8"/>
        <v>0</v>
      </c>
      <c r="Z9" s="67">
        <f t="shared" si="9"/>
        <v>0</v>
      </c>
      <c r="AA9" s="67">
        <f t="shared" si="10"/>
        <v>0</v>
      </c>
      <c r="AB9" s="63">
        <v>0</v>
      </c>
      <c r="AC9" s="67" t="e">
        <f t="shared" si="14"/>
        <v>#DIV/0!</v>
      </c>
      <c r="AD9" s="67" t="e">
        <f t="shared" si="15"/>
        <v>#DIV/0!</v>
      </c>
      <c r="AE9" s="67">
        <f t="shared" si="11"/>
        <v>0</v>
      </c>
      <c r="AF9" s="67" t="e">
        <f t="shared" si="16"/>
        <v>#DIV/0!</v>
      </c>
      <c r="AG9" s="67" t="e">
        <f t="shared" si="17"/>
        <v>#DIV/0!</v>
      </c>
      <c r="AH9" s="66">
        <f>-PV('NG AC'!$B$1,'Res Conv'!H9,'Res Conv'!K9)*'Res Conv'!B9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62"/>
      <c r="B10" s="62"/>
      <c r="C10" s="62"/>
      <c r="D10" s="62"/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AC'!$E$4:$I$43,4)*'Res Conv'!G10,IF(D10="Winter",VLOOKUP('Res Conv'!H10,'NG AC'!$E$3:$I$43,5)*'Res Conv'!G10,IF(D10="NA",0,0)))</f>
        <v>0</v>
      </c>
      <c r="N10" s="67">
        <f t="shared" si="12"/>
        <v>0</v>
      </c>
      <c r="O10" s="67">
        <f t="shared" si="0"/>
        <v>0</v>
      </c>
      <c r="P10" s="67">
        <f t="shared" si="13"/>
        <v>0</v>
      </c>
      <c r="Q10" s="67">
        <f t="shared" si="1"/>
        <v>0</v>
      </c>
      <c r="R10" s="68" t="e">
        <f>(L10+M10+(PV('NG AC'!$B$1,'Res Conv'!H10,'Res Conv'!K10)*-1)+'Res Conv'!J10)/'Res Conv'!E10</f>
        <v>#DIV/0!</v>
      </c>
      <c r="S10" s="68" t="e">
        <f t="shared" si="2"/>
        <v>#DIV/0!</v>
      </c>
      <c r="T10" s="69">
        <f t="shared" si="3"/>
        <v>0</v>
      </c>
      <c r="U10" s="68">
        <f t="shared" si="4"/>
        <v>0</v>
      </c>
      <c r="V10" s="68">
        <f t="shared" si="5"/>
        <v>0</v>
      </c>
      <c r="W10" s="68">
        <f t="shared" si="6"/>
        <v>0</v>
      </c>
      <c r="X10" s="67">
        <f t="shared" si="7"/>
        <v>0</v>
      </c>
      <c r="Y10" s="67">
        <f t="shared" si="8"/>
        <v>0</v>
      </c>
      <c r="Z10" s="67">
        <f t="shared" si="9"/>
        <v>0</v>
      </c>
      <c r="AA10" s="67">
        <f t="shared" si="10"/>
        <v>0</v>
      </c>
      <c r="AB10" s="63">
        <v>0</v>
      </c>
      <c r="AC10" s="67" t="e">
        <f t="shared" si="14"/>
        <v>#DIV/0!</v>
      </c>
      <c r="AD10" s="67" t="e">
        <f t="shared" si="15"/>
        <v>#DIV/0!</v>
      </c>
      <c r="AE10" s="67">
        <f t="shared" si="11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AC'!$B$1,'Res Conv'!H10,'Res Conv'!K10)*'Res Conv'!B10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>P10/F10</f>
        <v>#DIV/0!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/>
      <c r="B11" s="62"/>
      <c r="C11" s="62"/>
      <c r="D11" s="62"/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AC'!$E$4:$I$43,4)*'Res Conv'!G11,IF(D11="Winter",VLOOKUP('Res Conv'!H11,'NG AC'!$E$3:$I$43,5)*'Res Conv'!G11,IF(D11="NA",0,0)))</f>
        <v>0</v>
      </c>
      <c r="N11" s="67">
        <f t="shared" si="12"/>
        <v>0</v>
      </c>
      <c r="O11" s="67">
        <f t="shared" si="0"/>
        <v>0</v>
      </c>
      <c r="P11" s="67">
        <f t="shared" si="13"/>
        <v>0</v>
      </c>
      <c r="Q11" s="67">
        <f t="shared" si="1"/>
        <v>0</v>
      </c>
      <c r="R11" s="68" t="e">
        <f>(L11+M11+(PV('NG AC'!$B$1,'Res Conv'!H11,'Res Conv'!K11)*-1)+'Res Conv'!J11)/'Res Conv'!E11</f>
        <v>#DIV/0!</v>
      </c>
      <c r="S11" s="68" t="e">
        <f t="shared" si="2"/>
        <v>#DIV/0!</v>
      </c>
      <c r="T11" s="69">
        <f t="shared" si="3"/>
        <v>0</v>
      </c>
      <c r="U11" s="68">
        <f t="shared" si="4"/>
        <v>0</v>
      </c>
      <c r="V11" s="68">
        <f t="shared" si="5"/>
        <v>0</v>
      </c>
      <c r="W11" s="68">
        <f t="shared" si="6"/>
        <v>0</v>
      </c>
      <c r="X11" s="67">
        <f t="shared" si="7"/>
        <v>0</v>
      </c>
      <c r="Y11" s="67">
        <f t="shared" si="8"/>
        <v>0</v>
      </c>
      <c r="Z11" s="67">
        <f t="shared" si="9"/>
        <v>0</v>
      </c>
      <c r="AA11" s="67">
        <f t="shared" si="10"/>
        <v>0</v>
      </c>
      <c r="AB11" s="63">
        <v>0</v>
      </c>
      <c r="AC11" s="67" t="e">
        <f t="shared" si="14"/>
        <v>#DIV/0!</v>
      </c>
      <c r="AD11" s="67" t="e">
        <f t="shared" si="15"/>
        <v>#DIV/0!</v>
      </c>
      <c r="AE11" s="67">
        <f t="shared" si="11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AC'!$B$1,'Res Conv'!H11,'Res Conv'!K11)*'Res Conv'!B11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/>
      <c r="B12" s="62"/>
      <c r="C12" s="62"/>
      <c r="D12" s="62"/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AC'!$E$4:$I$43,4)*'Res Conv'!G12,IF(D12="Winter",VLOOKUP('Res Conv'!H12,'NG AC'!$E$3:$I$43,5)*'Res Conv'!G12,IF(D12="NA",0,0)))</f>
        <v>0</v>
      </c>
      <c r="N12" s="67">
        <f t="shared" si="12"/>
        <v>0</v>
      </c>
      <c r="O12" s="67">
        <f t="shared" si="0"/>
        <v>0</v>
      </c>
      <c r="P12" s="67">
        <f t="shared" si="13"/>
        <v>0</v>
      </c>
      <c r="Q12" s="67">
        <f t="shared" si="1"/>
        <v>0</v>
      </c>
      <c r="R12" s="68" t="e">
        <f>(L12+M12+(PV('NG AC'!$B$1,'Res Conv'!H12,'Res Conv'!K12)*-1)+'Res Conv'!J12)/'Res Conv'!E12</f>
        <v>#DIV/0!</v>
      </c>
      <c r="S12" s="68" t="e">
        <f t="shared" si="2"/>
        <v>#DIV/0!</v>
      </c>
      <c r="T12" s="69">
        <f t="shared" si="3"/>
        <v>0</v>
      </c>
      <c r="U12" s="68">
        <f t="shared" si="4"/>
        <v>0</v>
      </c>
      <c r="V12" s="68">
        <f t="shared" si="5"/>
        <v>0</v>
      </c>
      <c r="W12" s="68">
        <f t="shared" si="6"/>
        <v>0</v>
      </c>
      <c r="X12" s="67">
        <f t="shared" si="7"/>
        <v>0</v>
      </c>
      <c r="Y12" s="67">
        <f t="shared" si="8"/>
        <v>0</v>
      </c>
      <c r="Z12" s="67">
        <f t="shared" si="9"/>
        <v>0</v>
      </c>
      <c r="AA12" s="67">
        <f t="shared" si="10"/>
        <v>0</v>
      </c>
      <c r="AB12" s="63">
        <v>0</v>
      </c>
      <c r="AC12" s="67" t="e">
        <f t="shared" si="14"/>
        <v>#DIV/0!</v>
      </c>
      <c r="AD12" s="67" t="e">
        <f t="shared" si="15"/>
        <v>#DIV/0!</v>
      </c>
      <c r="AE12" s="67">
        <f t="shared" si="11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AC'!$B$1,'Res Conv'!H12,'Res Conv'!K12)*'Res Conv'!B12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0"/>
        <v>#DIV/0!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62"/>
      <c r="B13" s="62"/>
      <c r="C13" s="62"/>
      <c r="D13" s="62"/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AC'!$E$4:$I$43,4)*'Res Conv'!G13,IF(D13="Winter",VLOOKUP('Res Conv'!H13,'NG AC'!$E$3:$I$43,5)*'Res Conv'!G13,IF(D13="NA",0,0)))</f>
        <v>0</v>
      </c>
      <c r="N13" s="67">
        <f t="shared" si="12"/>
        <v>0</v>
      </c>
      <c r="O13" s="67">
        <f t="shared" si="0"/>
        <v>0</v>
      </c>
      <c r="P13" s="67">
        <f t="shared" si="13"/>
        <v>0</v>
      </c>
      <c r="Q13" s="67">
        <f t="shared" si="1"/>
        <v>0</v>
      </c>
      <c r="R13" s="68" t="e">
        <f>(L13+M13+(PV('NG AC'!$B$1,'Res Conv'!H13,'Res Conv'!K13)*-1)+'Res Conv'!J13)/'Res Conv'!E13</f>
        <v>#DIV/0!</v>
      </c>
      <c r="S13" s="68" t="e">
        <f t="shared" si="2"/>
        <v>#DIV/0!</v>
      </c>
      <c r="T13" s="69">
        <f t="shared" si="3"/>
        <v>0</v>
      </c>
      <c r="U13" s="68">
        <f t="shared" si="4"/>
        <v>0</v>
      </c>
      <c r="V13" s="68">
        <f t="shared" si="5"/>
        <v>0</v>
      </c>
      <c r="W13" s="68">
        <f t="shared" si="6"/>
        <v>0</v>
      </c>
      <c r="X13" s="67">
        <f t="shared" si="7"/>
        <v>0</v>
      </c>
      <c r="Y13" s="67">
        <f t="shared" si="8"/>
        <v>0</v>
      </c>
      <c r="Z13" s="67">
        <f t="shared" si="9"/>
        <v>0</v>
      </c>
      <c r="AA13" s="67">
        <f t="shared" si="10"/>
        <v>0</v>
      </c>
      <c r="AB13" s="63">
        <v>0</v>
      </c>
      <c r="AC13" s="67" t="e">
        <f t="shared" si="14"/>
        <v>#DIV/0!</v>
      </c>
      <c r="AD13" s="67" t="e">
        <f t="shared" si="15"/>
        <v>#DIV/0!</v>
      </c>
      <c r="AE13" s="67">
        <f t="shared" si="11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AC'!$B$1,'Res Conv'!H13,'Res Conv'!K13)*'Res Conv'!B13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62"/>
      <c r="B14" s="62"/>
      <c r="C14" s="62"/>
      <c r="D14" s="62"/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AC'!$E$4:$I$43,4)*'Res Conv'!G14,IF(D14="Winter",VLOOKUP('Res Conv'!H14,'NG AC'!$E$3:$I$43,5)*'Res Conv'!G14,IF(D14="NA",0,0)))</f>
        <v>0</v>
      </c>
      <c r="N14" s="67">
        <f t="shared" si="12"/>
        <v>0</v>
      </c>
      <c r="O14" s="67">
        <f t="shared" si="0"/>
        <v>0</v>
      </c>
      <c r="P14" s="67">
        <f t="shared" si="13"/>
        <v>0</v>
      </c>
      <c r="Q14" s="67">
        <f t="shared" si="1"/>
        <v>0</v>
      </c>
      <c r="R14" s="68" t="e">
        <f>(L14+M14+(PV('NG AC'!$B$1,'Res Conv'!H14,'Res Conv'!K14)*-1)+'Res Conv'!J14)/'Res Conv'!E14</f>
        <v>#DIV/0!</v>
      </c>
      <c r="S14" s="68" t="e">
        <f t="shared" si="2"/>
        <v>#DIV/0!</v>
      </c>
      <c r="T14" s="69">
        <f t="shared" si="3"/>
        <v>0</v>
      </c>
      <c r="U14" s="68">
        <f t="shared" si="4"/>
        <v>0</v>
      </c>
      <c r="V14" s="68">
        <f t="shared" si="5"/>
        <v>0</v>
      </c>
      <c r="W14" s="68">
        <f t="shared" si="6"/>
        <v>0</v>
      </c>
      <c r="X14" s="67">
        <f t="shared" si="7"/>
        <v>0</v>
      </c>
      <c r="Y14" s="67">
        <f t="shared" si="8"/>
        <v>0</v>
      </c>
      <c r="Z14" s="67">
        <f t="shared" si="9"/>
        <v>0</v>
      </c>
      <c r="AA14" s="67">
        <f t="shared" si="10"/>
        <v>0</v>
      </c>
      <c r="AB14" s="63">
        <v>0</v>
      </c>
      <c r="AC14" s="67" t="e">
        <f t="shared" si="14"/>
        <v>#DIV/0!</v>
      </c>
      <c r="AD14" s="67" t="e">
        <f t="shared" si="15"/>
        <v>#DIV/0!</v>
      </c>
      <c r="AE14" s="67">
        <f t="shared" si="11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AC'!$B$1,'Res Conv'!H14,'Res Conv'!K14)*'Res Conv'!B14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0"/>
        <v>#DIV/0!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62"/>
      <c r="B15" s="62"/>
      <c r="C15" s="62"/>
      <c r="D15" s="62"/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AC'!$E$4:$I$43,4)*'Res Conv'!G15,IF(D15="Winter",VLOOKUP('Res Conv'!H15,'NG AC'!$E$3:$I$43,5)*'Res Conv'!G15,IF(D15="NA",0,0)))</f>
        <v>0</v>
      </c>
      <c r="N15" s="67">
        <f t="shared" si="12"/>
        <v>0</v>
      </c>
      <c r="O15" s="67">
        <f t="shared" si="0"/>
        <v>0</v>
      </c>
      <c r="P15" s="67">
        <f t="shared" si="13"/>
        <v>0</v>
      </c>
      <c r="Q15" s="67">
        <f t="shared" si="1"/>
        <v>0</v>
      </c>
      <c r="R15" s="68" t="e">
        <f>(L15+M15+(PV('NG AC'!$B$1,'Res Conv'!H15,'Res Conv'!K15)*-1)+'Res Conv'!J15)/'Res Conv'!E15</f>
        <v>#DIV/0!</v>
      </c>
      <c r="S15" s="68" t="e">
        <f t="shared" si="2"/>
        <v>#DIV/0!</v>
      </c>
      <c r="T15" s="69">
        <f t="shared" si="3"/>
        <v>0</v>
      </c>
      <c r="U15" s="68">
        <f t="shared" si="4"/>
        <v>0</v>
      </c>
      <c r="V15" s="68">
        <f t="shared" si="5"/>
        <v>0</v>
      </c>
      <c r="W15" s="68">
        <f t="shared" si="6"/>
        <v>0</v>
      </c>
      <c r="X15" s="67">
        <f t="shared" si="7"/>
        <v>0</v>
      </c>
      <c r="Y15" s="67">
        <f t="shared" si="8"/>
        <v>0</v>
      </c>
      <c r="Z15" s="67">
        <f t="shared" si="9"/>
        <v>0</v>
      </c>
      <c r="AA15" s="67">
        <f t="shared" si="10"/>
        <v>0</v>
      </c>
      <c r="AB15" s="63">
        <v>0</v>
      </c>
      <c r="AC15" s="67" t="e">
        <f t="shared" si="14"/>
        <v>#DIV/0!</v>
      </c>
      <c r="AD15" s="67" t="e">
        <f t="shared" si="15"/>
        <v>#DIV/0!</v>
      </c>
      <c r="AE15" s="67">
        <f t="shared" si="11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AC'!$B$1,'Res Conv'!H15,'Res Conv'!K15)*'Res Conv'!B15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62"/>
      <c r="B16" s="62"/>
      <c r="C16" s="62"/>
      <c r="D16" s="62"/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AC'!$E$4:$I$43,4)*'Res Conv'!G16,IF(D16="Winter",VLOOKUP('Res Conv'!H16,'NG AC'!$E$3:$I$43,5)*'Res Conv'!G16,IF(D16="NA",0,0)))</f>
        <v>0</v>
      </c>
      <c r="N16" s="67">
        <f t="shared" si="12"/>
        <v>0</v>
      </c>
      <c r="O16" s="67">
        <f t="shared" si="0"/>
        <v>0</v>
      </c>
      <c r="P16" s="67">
        <f t="shared" si="13"/>
        <v>0</v>
      </c>
      <c r="Q16" s="67">
        <f t="shared" si="1"/>
        <v>0</v>
      </c>
      <c r="R16" s="68" t="e">
        <f>(L16+M16+(PV('NG AC'!$B$1,'Res Conv'!H16,'Res Conv'!K16)*-1)+'Res Conv'!J16)/'Res Conv'!E16</f>
        <v>#DIV/0!</v>
      </c>
      <c r="S16" s="68" t="e">
        <f t="shared" si="2"/>
        <v>#DIV/0!</v>
      </c>
      <c r="T16" s="69">
        <f t="shared" si="3"/>
        <v>0</v>
      </c>
      <c r="U16" s="68">
        <f t="shared" si="4"/>
        <v>0</v>
      </c>
      <c r="V16" s="68">
        <f t="shared" si="5"/>
        <v>0</v>
      </c>
      <c r="W16" s="68">
        <f t="shared" si="6"/>
        <v>0</v>
      </c>
      <c r="X16" s="67">
        <f t="shared" si="7"/>
        <v>0</v>
      </c>
      <c r="Y16" s="67">
        <f t="shared" si="8"/>
        <v>0</v>
      </c>
      <c r="Z16" s="67">
        <f t="shared" si="9"/>
        <v>0</v>
      </c>
      <c r="AA16" s="67">
        <f t="shared" si="10"/>
        <v>0</v>
      </c>
      <c r="AB16" s="63">
        <v>0</v>
      </c>
      <c r="AC16" s="67" t="e">
        <f t="shared" si="14"/>
        <v>#DIV/0!</v>
      </c>
      <c r="AD16" s="67" t="e">
        <f t="shared" si="15"/>
        <v>#DIV/0!</v>
      </c>
      <c r="AE16" s="67">
        <f t="shared" si="11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AC'!$B$1,'Res Conv'!H16,'Res Conv'!K16)*'Res Conv'!B16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0"/>
        <v>#DIV/0!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62"/>
      <c r="B17" s="62"/>
      <c r="C17" s="62"/>
      <c r="D17" s="62"/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AC'!$E$4:$I$43,4)*'Res Conv'!G17,IF(D17="Winter",VLOOKUP('Res Conv'!H17,'NG AC'!$E$3:$I$43,5)*'Res Conv'!G17,IF(D17="NA",0,0)))</f>
        <v>0</v>
      </c>
      <c r="N17" s="67">
        <f t="shared" si="12"/>
        <v>0</v>
      </c>
      <c r="O17" s="67">
        <f t="shared" si="0"/>
        <v>0</v>
      </c>
      <c r="P17" s="67">
        <f t="shared" si="13"/>
        <v>0</v>
      </c>
      <c r="Q17" s="67">
        <f t="shared" si="1"/>
        <v>0</v>
      </c>
      <c r="R17" s="68" t="e">
        <f>(L17+M17+(PV('NG AC'!$B$1,'Res Conv'!H17,'Res Conv'!K17)*-1)+'Res Conv'!J17)/'Res Conv'!E17</f>
        <v>#DIV/0!</v>
      </c>
      <c r="S17" s="68" t="e">
        <f t="shared" si="2"/>
        <v>#DIV/0!</v>
      </c>
      <c r="T17" s="69">
        <f t="shared" si="3"/>
        <v>0</v>
      </c>
      <c r="U17" s="68">
        <f t="shared" si="4"/>
        <v>0</v>
      </c>
      <c r="V17" s="68">
        <f t="shared" si="5"/>
        <v>0</v>
      </c>
      <c r="W17" s="68">
        <f t="shared" si="6"/>
        <v>0</v>
      </c>
      <c r="X17" s="67">
        <f t="shared" si="7"/>
        <v>0</v>
      </c>
      <c r="Y17" s="67">
        <f t="shared" si="8"/>
        <v>0</v>
      </c>
      <c r="Z17" s="67">
        <f t="shared" si="9"/>
        <v>0</v>
      </c>
      <c r="AA17" s="67">
        <f t="shared" si="10"/>
        <v>0</v>
      </c>
      <c r="AB17" s="63">
        <v>0</v>
      </c>
      <c r="AC17" s="67" t="e">
        <f t="shared" si="14"/>
        <v>#DIV/0!</v>
      </c>
      <c r="AD17" s="67" t="e">
        <f t="shared" si="15"/>
        <v>#DIV/0!</v>
      </c>
      <c r="AE17" s="67">
        <f t="shared" si="11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AC'!$B$1,'Res Conv'!H17,'Res Conv'!K17)*'Res Conv'!B17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62"/>
      <c r="B18" s="62"/>
      <c r="C18" s="62"/>
      <c r="D18" s="62"/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AC'!$E$4:$I$43,4)*'Res Conv'!G18,IF(D18="Winter",VLOOKUP('Res Conv'!H18,'NG AC'!$E$3:$I$43,5)*'Res Conv'!G18,IF(D18="NA",0,0)))</f>
        <v>0</v>
      </c>
      <c r="N18" s="67">
        <f t="shared" si="12"/>
        <v>0</v>
      </c>
      <c r="O18" s="67">
        <f t="shared" si="0"/>
        <v>0</v>
      </c>
      <c r="P18" s="67">
        <f t="shared" si="13"/>
        <v>0</v>
      </c>
      <c r="Q18" s="67">
        <f t="shared" si="1"/>
        <v>0</v>
      </c>
      <c r="R18" s="68" t="e">
        <f>(L18+M18+(PV('NG AC'!$B$1,'Res Conv'!H18,'Res Conv'!K18)*-1)+'Res Conv'!J18)/'Res Conv'!E18</f>
        <v>#DIV/0!</v>
      </c>
      <c r="S18" s="68" t="e">
        <f t="shared" si="2"/>
        <v>#DIV/0!</v>
      </c>
      <c r="T18" s="69">
        <f t="shared" si="3"/>
        <v>0</v>
      </c>
      <c r="U18" s="68">
        <f t="shared" si="4"/>
        <v>0</v>
      </c>
      <c r="V18" s="68">
        <f t="shared" si="5"/>
        <v>0</v>
      </c>
      <c r="W18" s="68">
        <f t="shared" si="6"/>
        <v>0</v>
      </c>
      <c r="X18" s="67">
        <f t="shared" si="7"/>
        <v>0</v>
      </c>
      <c r="Y18" s="67">
        <f t="shared" si="8"/>
        <v>0</v>
      </c>
      <c r="Z18" s="67">
        <f t="shared" si="9"/>
        <v>0</v>
      </c>
      <c r="AA18" s="67">
        <f t="shared" si="10"/>
        <v>0</v>
      </c>
      <c r="AB18" s="63">
        <v>0</v>
      </c>
      <c r="AC18" s="67" t="e">
        <f t="shared" si="14"/>
        <v>#DIV/0!</v>
      </c>
      <c r="AD18" s="67" t="e">
        <f t="shared" si="15"/>
        <v>#DIV/0!</v>
      </c>
      <c r="AE18" s="67">
        <f t="shared" si="11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AC'!$B$1,'Res Conv'!H18,'Res Conv'!K18)*'Res Conv'!B18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0"/>
        <v>#DIV/0!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/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AC'!$E$4:$I$43,4)*'Res Conv'!G19,IF(D19="Winter",VLOOKUP('Res Conv'!H19,'NG AC'!$E$3:$I$43,5)*'Res Conv'!G19,IF(D19="NA",0,0)))</f>
        <v>0</v>
      </c>
      <c r="N19" s="67">
        <f t="shared" si="12"/>
        <v>0</v>
      </c>
      <c r="O19" s="67">
        <f t="shared" si="0"/>
        <v>0</v>
      </c>
      <c r="P19" s="67">
        <f t="shared" si="13"/>
        <v>0</v>
      </c>
      <c r="Q19" s="67">
        <f t="shared" si="1"/>
        <v>0</v>
      </c>
      <c r="R19" s="68" t="e">
        <f>(L19+M19+(PV('NG AC'!$B$1,'Res Conv'!H19,'Res Conv'!K19)*-1)+'Res Conv'!J19)/'Res Conv'!E19</f>
        <v>#DIV/0!</v>
      </c>
      <c r="S19" s="68" t="e">
        <f t="shared" si="2"/>
        <v>#DIV/0!</v>
      </c>
      <c r="T19" s="69">
        <f t="shared" si="3"/>
        <v>0</v>
      </c>
      <c r="U19" s="68">
        <f t="shared" si="4"/>
        <v>0</v>
      </c>
      <c r="V19" s="68">
        <f t="shared" si="5"/>
        <v>0</v>
      </c>
      <c r="W19" s="68">
        <f t="shared" si="6"/>
        <v>0</v>
      </c>
      <c r="X19" s="67">
        <f t="shared" si="7"/>
        <v>0</v>
      </c>
      <c r="Y19" s="67">
        <f t="shared" si="8"/>
        <v>0</v>
      </c>
      <c r="Z19" s="67">
        <f t="shared" si="9"/>
        <v>0</v>
      </c>
      <c r="AA19" s="67">
        <f t="shared" si="10"/>
        <v>0</v>
      </c>
      <c r="AB19" s="63">
        <v>0</v>
      </c>
      <c r="AC19" s="67" t="e">
        <f t="shared" si="14"/>
        <v>#DIV/0!</v>
      </c>
      <c r="AD19" s="67" t="e">
        <f t="shared" si="15"/>
        <v>#DIV/0!</v>
      </c>
      <c r="AE19" s="67">
        <f t="shared" si="11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AC'!$B$1,'Res Conv'!H19,'Res Conv'!K19)*'Res Conv'!B19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 t="s">
        <v>36</v>
      </c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AC'!$E$4:$I$43,4)*'Res Conv'!G20,IF(D20="Winter",VLOOKUP('Res Conv'!H20,'NG AC'!$E$3:$I$43,5)*'Res Conv'!G20,IF(D20="NA",0,0)))</f>
        <v>0</v>
      </c>
      <c r="N20" s="67">
        <f t="shared" si="12"/>
        <v>0</v>
      </c>
      <c r="O20" s="67">
        <f t="shared" si="0"/>
        <v>0</v>
      </c>
      <c r="P20" s="67">
        <f t="shared" si="13"/>
        <v>0</v>
      </c>
      <c r="Q20" s="67">
        <f t="shared" si="1"/>
        <v>0</v>
      </c>
      <c r="R20" s="68" t="e">
        <f>(L20+M20+(PV('NG AC'!$B$1,'Res Conv'!H20,'Res Conv'!K20)*-1)+'Res Conv'!J20)/'Res Conv'!E20</f>
        <v>#DIV/0!</v>
      </c>
      <c r="S20" s="68" t="e">
        <f t="shared" si="2"/>
        <v>#DIV/0!</v>
      </c>
      <c r="T20" s="69">
        <f t="shared" si="3"/>
        <v>0</v>
      </c>
      <c r="U20" s="68">
        <f t="shared" si="4"/>
        <v>0</v>
      </c>
      <c r="V20" s="68">
        <f t="shared" si="5"/>
        <v>0</v>
      </c>
      <c r="W20" s="68">
        <f t="shared" si="6"/>
        <v>0</v>
      </c>
      <c r="X20" s="67">
        <f t="shared" si="7"/>
        <v>0</v>
      </c>
      <c r="Y20" s="67">
        <f t="shared" si="8"/>
        <v>0</v>
      </c>
      <c r="Z20" s="67">
        <f t="shared" si="9"/>
        <v>0</v>
      </c>
      <c r="AA20" s="67">
        <f t="shared" si="10"/>
        <v>0</v>
      </c>
      <c r="AB20" s="63">
        <v>0</v>
      </c>
      <c r="AC20" s="67" t="e">
        <f t="shared" si="14"/>
        <v>#DIV/0!</v>
      </c>
      <c r="AD20" s="67" t="e">
        <f t="shared" si="15"/>
        <v>#DIV/0!</v>
      </c>
      <c r="AE20" s="67">
        <f t="shared" si="11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AC'!$B$1,'Res Conv'!H20,'Res Conv'!K20)*'Res Conv'!B20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 t="s">
        <v>36</v>
      </c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AC'!$E$4:$I$43,4)*'Res Conv'!G21,IF(D21="Winter",VLOOKUP('Res Conv'!H21,'NG AC'!$E$3:$I$43,5)*'Res Conv'!G21,IF(D21="NA",0,0)))</f>
        <v>0</v>
      </c>
      <c r="N21" s="67">
        <f t="shared" si="12"/>
        <v>0</v>
      </c>
      <c r="O21" s="67">
        <f t="shared" si="0"/>
        <v>0</v>
      </c>
      <c r="P21" s="67">
        <f t="shared" si="13"/>
        <v>0</v>
      </c>
      <c r="Q21" s="67">
        <f t="shared" si="1"/>
        <v>0</v>
      </c>
      <c r="R21" s="68" t="e">
        <f>(L21+M21+(PV('NG AC'!$B$1,'Res Conv'!H21,'Res Conv'!K21)*-1)+'Res Conv'!J21)/'Res Conv'!E21</f>
        <v>#DIV/0!</v>
      </c>
      <c r="S21" s="68" t="e">
        <f t="shared" si="2"/>
        <v>#DIV/0!</v>
      </c>
      <c r="T21" s="69">
        <f t="shared" si="3"/>
        <v>0</v>
      </c>
      <c r="U21" s="68">
        <f t="shared" si="4"/>
        <v>0</v>
      </c>
      <c r="V21" s="68">
        <f t="shared" si="5"/>
        <v>0</v>
      </c>
      <c r="W21" s="68">
        <f t="shared" si="6"/>
        <v>0</v>
      </c>
      <c r="X21" s="67">
        <f t="shared" si="7"/>
        <v>0</v>
      </c>
      <c r="Y21" s="67">
        <f t="shared" si="8"/>
        <v>0</v>
      </c>
      <c r="Z21" s="67">
        <f t="shared" si="9"/>
        <v>0</v>
      </c>
      <c r="AA21" s="67">
        <f t="shared" si="10"/>
        <v>0</v>
      </c>
      <c r="AB21" s="63">
        <v>0</v>
      </c>
      <c r="AC21" s="67" t="e">
        <f t="shared" si="14"/>
        <v>#DIV/0!</v>
      </c>
      <c r="AD21" s="67" t="e">
        <f t="shared" si="15"/>
        <v>#DIV/0!</v>
      </c>
      <c r="AE21" s="67">
        <f t="shared" si="11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AC'!$B$1,'Res Conv'!H21,'Res Conv'!K21)*'Res Conv'!B21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 t="s">
        <v>36</v>
      </c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AC'!$E$4:$I$43,4)*'Res Conv'!G22,IF(D22="Winter",VLOOKUP('Res Conv'!H22,'NG AC'!$E$3:$I$43,5)*'Res Conv'!G22,IF(D22="NA",0,0)))</f>
        <v>0</v>
      </c>
      <c r="N22" s="67">
        <f t="shared" si="12"/>
        <v>0</v>
      </c>
      <c r="O22" s="67">
        <f t="shared" si="0"/>
        <v>0</v>
      </c>
      <c r="P22" s="67">
        <f t="shared" si="13"/>
        <v>0</v>
      </c>
      <c r="Q22" s="67">
        <f t="shared" si="1"/>
        <v>0</v>
      </c>
      <c r="R22" s="68" t="e">
        <f>(L22+M22+(PV('NG AC'!$B$1,'Res Conv'!H22,'Res Conv'!K22)*-1)+'Res Conv'!J22)/'Res Conv'!E22</f>
        <v>#DIV/0!</v>
      </c>
      <c r="S22" s="68" t="e">
        <f t="shared" si="2"/>
        <v>#DIV/0!</v>
      </c>
      <c r="T22" s="69">
        <f t="shared" si="3"/>
        <v>0</v>
      </c>
      <c r="U22" s="68">
        <f t="shared" si="4"/>
        <v>0</v>
      </c>
      <c r="V22" s="68">
        <f t="shared" si="5"/>
        <v>0</v>
      </c>
      <c r="W22" s="68">
        <f t="shared" si="6"/>
        <v>0</v>
      </c>
      <c r="X22" s="67">
        <f t="shared" si="7"/>
        <v>0</v>
      </c>
      <c r="Y22" s="67">
        <f t="shared" si="8"/>
        <v>0</v>
      </c>
      <c r="Z22" s="67">
        <f t="shared" si="9"/>
        <v>0</v>
      </c>
      <c r="AA22" s="67">
        <f t="shared" si="10"/>
        <v>0</v>
      </c>
      <c r="AB22" s="63">
        <v>0</v>
      </c>
      <c r="AC22" s="67" t="e">
        <f t="shared" si="14"/>
        <v>#DIV/0!</v>
      </c>
      <c r="AD22" s="67" t="e">
        <f t="shared" si="15"/>
        <v>#DIV/0!</v>
      </c>
      <c r="AE22" s="67">
        <f t="shared" si="11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AC'!$B$1,'Res Conv'!H22,'Res Conv'!K22)*'Res Conv'!B22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 t="s">
        <v>36</v>
      </c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AC'!$E$4:$I$43,4)*'Res Conv'!G23,IF(D23="Winter",VLOOKUP('Res Conv'!H23,'NG AC'!$E$3:$I$43,5)*'Res Conv'!G23,IF(D23="NA",0,0)))</f>
        <v>0</v>
      </c>
      <c r="N23" s="67">
        <f t="shared" si="12"/>
        <v>0</v>
      </c>
      <c r="O23" s="67">
        <f t="shared" si="0"/>
        <v>0</v>
      </c>
      <c r="P23" s="67">
        <f t="shared" si="13"/>
        <v>0</v>
      </c>
      <c r="Q23" s="67">
        <f t="shared" si="1"/>
        <v>0</v>
      </c>
      <c r="R23" s="68" t="e">
        <f>(L23+M23+(PV('NG AC'!$B$1,'Res Conv'!H23,'Res Conv'!K23)*-1)+'Res Conv'!J23)/'Res Conv'!E23</f>
        <v>#DIV/0!</v>
      </c>
      <c r="S23" s="68" t="e">
        <f t="shared" si="2"/>
        <v>#DIV/0!</v>
      </c>
      <c r="T23" s="69">
        <f t="shared" si="3"/>
        <v>0</v>
      </c>
      <c r="U23" s="68">
        <f t="shared" si="4"/>
        <v>0</v>
      </c>
      <c r="V23" s="68">
        <f t="shared" si="5"/>
        <v>0</v>
      </c>
      <c r="W23" s="68">
        <f t="shared" si="6"/>
        <v>0</v>
      </c>
      <c r="X23" s="67">
        <f t="shared" si="7"/>
        <v>0</v>
      </c>
      <c r="Y23" s="67">
        <f t="shared" si="8"/>
        <v>0</v>
      </c>
      <c r="Z23" s="67">
        <f t="shared" si="9"/>
        <v>0</v>
      </c>
      <c r="AA23" s="67">
        <f t="shared" si="10"/>
        <v>0</v>
      </c>
      <c r="AB23" s="63">
        <v>0</v>
      </c>
      <c r="AC23" s="67" t="e">
        <f t="shared" si="14"/>
        <v>#DIV/0!</v>
      </c>
      <c r="AD23" s="67" t="e">
        <f t="shared" si="15"/>
        <v>#DIV/0!</v>
      </c>
      <c r="AE23" s="67">
        <f t="shared" si="11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AC'!$B$1,'Res Conv'!H23,'Res Conv'!K23)*'Res Conv'!B23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62"/>
      <c r="B24" s="62"/>
      <c r="C24" s="62"/>
      <c r="D24" s="62" t="s">
        <v>36</v>
      </c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AC'!$E$4:$I$43,4)*'Res Conv'!G24,IF(D24="Winter",VLOOKUP('Res Conv'!H24,'NG AC'!$E$3:$I$43,5)*'Res Conv'!G24,IF(D24="NA",0,0)))</f>
        <v>0</v>
      </c>
      <c r="N24" s="67">
        <f t="shared" si="12"/>
        <v>0</v>
      </c>
      <c r="O24" s="67">
        <f t="shared" si="0"/>
        <v>0</v>
      </c>
      <c r="P24" s="67">
        <f t="shared" si="13"/>
        <v>0</v>
      </c>
      <c r="Q24" s="67">
        <f t="shared" si="1"/>
        <v>0</v>
      </c>
      <c r="R24" s="68" t="e">
        <f>(L24+M24+(PV('NG AC'!$B$1,'Res Conv'!H24,'Res Conv'!K24)*-1)+'Res Conv'!J24)/'Res Conv'!E24</f>
        <v>#DIV/0!</v>
      </c>
      <c r="S24" s="68" t="e">
        <f t="shared" si="2"/>
        <v>#DIV/0!</v>
      </c>
      <c r="T24" s="69">
        <f t="shared" si="3"/>
        <v>0</v>
      </c>
      <c r="U24" s="68">
        <f t="shared" si="4"/>
        <v>0</v>
      </c>
      <c r="V24" s="68">
        <f t="shared" si="5"/>
        <v>0</v>
      </c>
      <c r="W24" s="68">
        <f t="shared" si="6"/>
        <v>0</v>
      </c>
      <c r="X24" s="67">
        <f t="shared" si="7"/>
        <v>0</v>
      </c>
      <c r="Y24" s="67">
        <f t="shared" si="8"/>
        <v>0</v>
      </c>
      <c r="Z24" s="67">
        <f t="shared" si="9"/>
        <v>0</v>
      </c>
      <c r="AA24" s="67">
        <f t="shared" si="10"/>
        <v>0</v>
      </c>
      <c r="AB24" s="63">
        <v>0</v>
      </c>
      <c r="AC24" s="67" t="e">
        <f t="shared" si="14"/>
        <v>#DIV/0!</v>
      </c>
      <c r="AD24" s="67" t="e">
        <f t="shared" si="15"/>
        <v>#DIV/0!</v>
      </c>
      <c r="AE24" s="67">
        <f t="shared" si="11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AC'!$B$1,'Res Conv'!H24,'Res Conv'!K24)*'Res Conv'!B24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 t="s">
        <v>36</v>
      </c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AC'!$E$4:$I$43,4)*'Res Conv'!G25,IF(D25="Winter",VLOOKUP('Res Conv'!H25,'NG AC'!$E$3:$I$43,5)*'Res Conv'!G25,IF(D25="NA",0,0)))</f>
        <v>0</v>
      </c>
      <c r="N25" s="67">
        <f t="shared" si="12"/>
        <v>0</v>
      </c>
      <c r="O25" s="67">
        <f t="shared" si="0"/>
        <v>0</v>
      </c>
      <c r="P25" s="67">
        <f t="shared" si="13"/>
        <v>0</v>
      </c>
      <c r="Q25" s="67">
        <f t="shared" si="1"/>
        <v>0</v>
      </c>
      <c r="R25" s="68" t="e">
        <f>(L25+M25+(PV('NG AC'!$B$1,'Res Conv'!H25,'Res Conv'!K25)*-1)+'Res Conv'!J25)/'Res Conv'!E25</f>
        <v>#DIV/0!</v>
      </c>
      <c r="S25" s="68" t="e">
        <f t="shared" si="2"/>
        <v>#DIV/0!</v>
      </c>
      <c r="T25" s="69">
        <f t="shared" si="3"/>
        <v>0</v>
      </c>
      <c r="U25" s="68">
        <f t="shared" si="4"/>
        <v>0</v>
      </c>
      <c r="V25" s="68">
        <f t="shared" si="5"/>
        <v>0</v>
      </c>
      <c r="W25" s="68">
        <f t="shared" si="6"/>
        <v>0</v>
      </c>
      <c r="X25" s="67">
        <f t="shared" si="7"/>
        <v>0</v>
      </c>
      <c r="Y25" s="67">
        <f t="shared" si="8"/>
        <v>0</v>
      </c>
      <c r="Z25" s="67">
        <f t="shared" si="9"/>
        <v>0</v>
      </c>
      <c r="AA25" s="67">
        <f t="shared" si="10"/>
        <v>0</v>
      </c>
      <c r="AB25" s="63">
        <v>0</v>
      </c>
      <c r="AC25" s="67" t="e">
        <f t="shared" si="14"/>
        <v>#DIV/0!</v>
      </c>
      <c r="AD25" s="67" t="e">
        <f t="shared" si="15"/>
        <v>#DIV/0!</v>
      </c>
      <c r="AE25" s="67">
        <f t="shared" si="11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AC'!$B$1,'Res Conv'!H25,'Res Conv'!K25)*'Res Conv'!B25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 t="s">
        <v>36</v>
      </c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AC'!$E$4:$I$43,4)*'Res Conv'!G26,IF(D26="Winter",VLOOKUP('Res Conv'!H26,'NG AC'!$E$3:$I$43,5)*'Res Conv'!G26,IF(D26="NA",0,0)))</f>
        <v>0</v>
      </c>
      <c r="N26" s="67">
        <f t="shared" si="12"/>
        <v>0</v>
      </c>
      <c r="O26" s="67">
        <f t="shared" si="0"/>
        <v>0</v>
      </c>
      <c r="P26" s="67">
        <f t="shared" si="13"/>
        <v>0</v>
      </c>
      <c r="Q26" s="67">
        <f t="shared" si="1"/>
        <v>0</v>
      </c>
      <c r="R26" s="68" t="e">
        <f>(L26+M26+(PV('NG AC'!$B$1,'Res Conv'!H26,'Res Conv'!K26)*-1)+'Res Conv'!J26)/'Res Conv'!E26</f>
        <v>#DIV/0!</v>
      </c>
      <c r="S26" s="68" t="e">
        <f t="shared" si="2"/>
        <v>#DIV/0!</v>
      </c>
      <c r="T26" s="69">
        <f t="shared" si="3"/>
        <v>0</v>
      </c>
      <c r="U26" s="68">
        <f t="shared" si="4"/>
        <v>0</v>
      </c>
      <c r="V26" s="68">
        <f t="shared" si="5"/>
        <v>0</v>
      </c>
      <c r="W26" s="68">
        <f t="shared" si="6"/>
        <v>0</v>
      </c>
      <c r="X26" s="67">
        <f t="shared" si="7"/>
        <v>0</v>
      </c>
      <c r="Y26" s="67">
        <f t="shared" si="8"/>
        <v>0</v>
      </c>
      <c r="Z26" s="67">
        <f t="shared" si="9"/>
        <v>0</v>
      </c>
      <c r="AA26" s="67">
        <f t="shared" si="10"/>
        <v>0</v>
      </c>
      <c r="AB26" s="63">
        <v>0</v>
      </c>
      <c r="AC26" s="67" t="e">
        <f t="shared" si="14"/>
        <v>#DIV/0!</v>
      </c>
      <c r="AD26" s="67" t="e">
        <f t="shared" si="15"/>
        <v>#DIV/0!</v>
      </c>
      <c r="AE26" s="67">
        <f t="shared" si="11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AC'!$B$1,'Res Conv'!H26,'Res Conv'!K26)*'Res Conv'!B26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 t="s">
        <v>36</v>
      </c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AC'!$E$4:$I$43,4)*'Res Conv'!G27,IF(D27="Winter",VLOOKUP('Res Conv'!H27,'NG AC'!$E$3:$I$43,5)*'Res Conv'!G27,IF(D27="NA",0,0)))</f>
        <v>0</v>
      </c>
      <c r="N27" s="67">
        <f t="shared" si="12"/>
        <v>0</v>
      </c>
      <c r="O27" s="67">
        <f t="shared" si="0"/>
        <v>0</v>
      </c>
      <c r="P27" s="67">
        <f t="shared" si="13"/>
        <v>0</v>
      </c>
      <c r="Q27" s="67">
        <f t="shared" si="1"/>
        <v>0</v>
      </c>
      <c r="R27" s="68" t="e">
        <f>(L27+M27+(PV('NG AC'!$B$1,'Res Conv'!H27,'Res Conv'!K27)*-1)+'Res Conv'!J27)/'Res Conv'!E27</f>
        <v>#DIV/0!</v>
      </c>
      <c r="S27" s="68" t="e">
        <f t="shared" si="2"/>
        <v>#DIV/0!</v>
      </c>
      <c r="T27" s="69">
        <f t="shared" si="3"/>
        <v>0</v>
      </c>
      <c r="U27" s="68">
        <f t="shared" si="4"/>
        <v>0</v>
      </c>
      <c r="V27" s="68">
        <f t="shared" si="5"/>
        <v>0</v>
      </c>
      <c r="W27" s="68">
        <f t="shared" si="6"/>
        <v>0</v>
      </c>
      <c r="X27" s="67">
        <f t="shared" si="7"/>
        <v>0</v>
      </c>
      <c r="Y27" s="67">
        <f t="shared" si="8"/>
        <v>0</v>
      </c>
      <c r="Z27" s="67">
        <f t="shared" si="9"/>
        <v>0</v>
      </c>
      <c r="AA27" s="67">
        <f t="shared" si="10"/>
        <v>0</v>
      </c>
      <c r="AB27" s="63">
        <v>0</v>
      </c>
      <c r="AC27" s="67" t="e">
        <f t="shared" si="14"/>
        <v>#DIV/0!</v>
      </c>
      <c r="AD27" s="67" t="e">
        <f t="shared" si="15"/>
        <v>#DIV/0!</v>
      </c>
      <c r="AE27" s="67">
        <f t="shared" si="11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AC'!$B$1,'Res Conv'!H27,'Res Conv'!K27)*'Res Conv'!B27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 t="s">
        <v>36</v>
      </c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AC'!$E$4:$I$43,4)*'Res Conv'!G28,IF(D28="Winter",VLOOKUP('Res Conv'!H28,'NG AC'!$E$3:$I$43,5)*'Res Conv'!G28,IF(D28="NA",0,0)))</f>
        <v>0</v>
      </c>
      <c r="N28" s="67">
        <f t="shared" si="12"/>
        <v>0</v>
      </c>
      <c r="O28" s="67">
        <f t="shared" si="0"/>
        <v>0</v>
      </c>
      <c r="P28" s="67">
        <f t="shared" si="13"/>
        <v>0</v>
      </c>
      <c r="Q28" s="67">
        <f t="shared" si="1"/>
        <v>0</v>
      </c>
      <c r="R28" s="68" t="e">
        <f>(L28+M28+(PV('NG AC'!$B$1,'Res Conv'!H28,'Res Conv'!K28)*-1)+'Res Conv'!J28)/'Res Conv'!E28</f>
        <v>#DIV/0!</v>
      </c>
      <c r="S28" s="68" t="e">
        <f t="shared" si="2"/>
        <v>#DIV/0!</v>
      </c>
      <c r="T28" s="69">
        <f t="shared" si="3"/>
        <v>0</v>
      </c>
      <c r="U28" s="68">
        <f t="shared" si="4"/>
        <v>0</v>
      </c>
      <c r="V28" s="68">
        <f t="shared" si="5"/>
        <v>0</v>
      </c>
      <c r="W28" s="68">
        <f t="shared" si="6"/>
        <v>0</v>
      </c>
      <c r="X28" s="67">
        <f t="shared" si="7"/>
        <v>0</v>
      </c>
      <c r="Y28" s="67">
        <f t="shared" si="8"/>
        <v>0</v>
      </c>
      <c r="Z28" s="67">
        <f t="shared" si="9"/>
        <v>0</v>
      </c>
      <c r="AA28" s="67">
        <f t="shared" si="10"/>
        <v>0</v>
      </c>
      <c r="AB28" s="63">
        <v>0</v>
      </c>
      <c r="AC28" s="67" t="e">
        <f t="shared" si="14"/>
        <v>#DIV/0!</v>
      </c>
      <c r="AD28" s="67" t="e">
        <f t="shared" si="15"/>
        <v>#DIV/0!</v>
      </c>
      <c r="AE28" s="67">
        <f t="shared" si="11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AC'!$B$1,'Res Conv'!H28,'Res Conv'!K28)*'Res Conv'!B28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 t="s">
        <v>36</v>
      </c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AC'!$E$4:$I$43,4)*'Res Conv'!G29,IF(D29="Winter",VLOOKUP('Res Conv'!H29,'NG AC'!$E$3:$I$43,5)*'Res Conv'!G29,IF(D29="NA",0,0)))</f>
        <v>0</v>
      </c>
      <c r="N29" s="67">
        <f t="shared" si="12"/>
        <v>0</v>
      </c>
      <c r="O29" s="67">
        <f t="shared" si="0"/>
        <v>0</v>
      </c>
      <c r="P29" s="67">
        <f t="shared" si="13"/>
        <v>0</v>
      </c>
      <c r="Q29" s="67">
        <f t="shared" si="1"/>
        <v>0</v>
      </c>
      <c r="R29" s="68" t="e">
        <f>(L29+M29+(PV('NG AC'!$B$1,'Res Conv'!H29,'Res Conv'!K29)*-1)+'Res Conv'!J29)/'Res Conv'!E29</f>
        <v>#DIV/0!</v>
      </c>
      <c r="S29" s="68" t="e">
        <f t="shared" si="2"/>
        <v>#DIV/0!</v>
      </c>
      <c r="T29" s="69">
        <f t="shared" si="3"/>
        <v>0</v>
      </c>
      <c r="U29" s="68">
        <f t="shared" si="4"/>
        <v>0</v>
      </c>
      <c r="V29" s="68">
        <f t="shared" si="5"/>
        <v>0</v>
      </c>
      <c r="W29" s="68">
        <f t="shared" si="6"/>
        <v>0</v>
      </c>
      <c r="X29" s="67">
        <f t="shared" si="7"/>
        <v>0</v>
      </c>
      <c r="Y29" s="67">
        <f t="shared" si="8"/>
        <v>0</v>
      </c>
      <c r="Z29" s="67">
        <f t="shared" si="9"/>
        <v>0</v>
      </c>
      <c r="AA29" s="67">
        <f t="shared" si="10"/>
        <v>0</v>
      </c>
      <c r="AB29" s="63">
        <v>0</v>
      </c>
      <c r="AC29" s="67" t="e">
        <f t="shared" si="14"/>
        <v>#DIV/0!</v>
      </c>
      <c r="AD29" s="67" t="e">
        <f t="shared" si="15"/>
        <v>#DIV/0!</v>
      </c>
      <c r="AE29" s="67">
        <f t="shared" si="11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AC'!$B$1,'Res Conv'!H29,'Res Conv'!K29)*'Res Conv'!B29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 t="s">
        <v>36</v>
      </c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AC'!$E$4:$I$43,4)*'Res Conv'!G30,IF(D30="Winter",VLOOKUP('Res Conv'!H30,'NG AC'!$E$3:$I$43,5)*'Res Conv'!G30,IF(D30="NA",0,0)))</f>
        <v>0</v>
      </c>
      <c r="N30" s="67">
        <f t="shared" si="12"/>
        <v>0</v>
      </c>
      <c r="O30" s="67">
        <f t="shared" si="0"/>
        <v>0</v>
      </c>
      <c r="P30" s="67">
        <f t="shared" si="13"/>
        <v>0</v>
      </c>
      <c r="Q30" s="67">
        <f t="shared" si="1"/>
        <v>0</v>
      </c>
      <c r="R30" s="68" t="e">
        <f>(L30+M30+(PV('NG AC'!$B$1,'Res Conv'!H30,'Res Conv'!K30)*-1)+'Res Conv'!J30)/'Res Conv'!E30</f>
        <v>#DIV/0!</v>
      </c>
      <c r="S30" s="68" t="e">
        <f t="shared" si="2"/>
        <v>#DIV/0!</v>
      </c>
      <c r="T30" s="69">
        <f t="shared" si="3"/>
        <v>0</v>
      </c>
      <c r="U30" s="68">
        <f t="shared" si="4"/>
        <v>0</v>
      </c>
      <c r="V30" s="68">
        <f t="shared" si="5"/>
        <v>0</v>
      </c>
      <c r="W30" s="68">
        <f t="shared" si="6"/>
        <v>0</v>
      </c>
      <c r="X30" s="67">
        <f t="shared" si="7"/>
        <v>0</v>
      </c>
      <c r="Y30" s="67">
        <f t="shared" si="8"/>
        <v>0</v>
      </c>
      <c r="Z30" s="67">
        <f t="shared" si="9"/>
        <v>0</v>
      </c>
      <c r="AA30" s="67">
        <f t="shared" si="10"/>
        <v>0</v>
      </c>
      <c r="AB30" s="63">
        <v>0</v>
      </c>
      <c r="AC30" s="67" t="e">
        <f t="shared" si="14"/>
        <v>#DIV/0!</v>
      </c>
      <c r="AD30" s="67" t="e">
        <f t="shared" si="15"/>
        <v>#DIV/0!</v>
      </c>
      <c r="AE30" s="67">
        <f t="shared" si="11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AC'!$B$1,'Res Conv'!H30,'Res Conv'!K30)*'Res Conv'!B30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AC'!$E$4:$I$43,4)*'Res Conv'!G31,IF(D31="Winter",VLOOKUP('Res Conv'!H31,'NG AC'!$E$3:$I$43,5)*'Res Conv'!G31,IF(D31="NA",0,0)))</f>
        <v>0</v>
      </c>
      <c r="N31" s="67">
        <f t="shared" si="12"/>
        <v>0</v>
      </c>
      <c r="O31" s="67">
        <f t="shared" si="0"/>
        <v>0</v>
      </c>
      <c r="P31" s="67">
        <f t="shared" si="13"/>
        <v>0</v>
      </c>
      <c r="Q31" s="67">
        <f t="shared" si="1"/>
        <v>0</v>
      </c>
      <c r="R31" s="68" t="e">
        <f>(L31+M31+(PV('NG AC'!$B$1,'Res Conv'!H31,'Res Conv'!K31)*-1)+'Res Conv'!J31)/'Res Conv'!E31</f>
        <v>#DIV/0!</v>
      </c>
      <c r="S31" s="68" t="e">
        <f t="shared" si="2"/>
        <v>#DIV/0!</v>
      </c>
      <c r="T31" s="69">
        <f t="shared" si="3"/>
        <v>0</v>
      </c>
      <c r="U31" s="68">
        <f t="shared" si="4"/>
        <v>0</v>
      </c>
      <c r="V31" s="68">
        <f t="shared" si="5"/>
        <v>0</v>
      </c>
      <c r="W31" s="68">
        <f t="shared" si="6"/>
        <v>0</v>
      </c>
      <c r="X31" s="67">
        <f t="shared" si="7"/>
        <v>0</v>
      </c>
      <c r="Y31" s="67">
        <f t="shared" si="8"/>
        <v>0</v>
      </c>
      <c r="Z31" s="67">
        <f t="shared" si="9"/>
        <v>0</v>
      </c>
      <c r="AA31" s="67">
        <f t="shared" si="10"/>
        <v>0</v>
      </c>
      <c r="AB31" s="63">
        <v>0</v>
      </c>
      <c r="AC31" s="67" t="e">
        <f t="shared" si="14"/>
        <v>#DIV/0!</v>
      </c>
      <c r="AD31" s="67" t="e">
        <f t="shared" si="15"/>
        <v>#DIV/0!</v>
      </c>
      <c r="AE31" s="67">
        <f t="shared" si="11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AC'!$B$1,'Res Conv'!H31,'Res Conv'!K31)*'Res Conv'!B31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AC'!$E$4:$I$43,4)*'Res Conv'!G32,IF(D32="Winter",VLOOKUP('Res Conv'!H32,'NG AC'!$E$3:$I$43,5)*'Res Conv'!G32,IF(D32="NA",0,0)))</f>
        <v>0</v>
      </c>
      <c r="N32" s="67">
        <f t="shared" si="12"/>
        <v>0</v>
      </c>
      <c r="O32" s="67">
        <f t="shared" si="0"/>
        <v>0</v>
      </c>
      <c r="P32" s="67">
        <f t="shared" si="13"/>
        <v>0</v>
      </c>
      <c r="Q32" s="67">
        <f t="shared" si="1"/>
        <v>0</v>
      </c>
      <c r="R32" s="68" t="e">
        <f>(L32+M32+(PV('NG AC'!$B$1,'Res Conv'!H32,'Res Conv'!K32)*-1)+'Res Conv'!J32)/'Res Conv'!E32</f>
        <v>#DIV/0!</v>
      </c>
      <c r="S32" s="68" t="e">
        <f t="shared" si="2"/>
        <v>#DIV/0!</v>
      </c>
      <c r="T32" s="69">
        <f t="shared" si="3"/>
        <v>0</v>
      </c>
      <c r="U32" s="68">
        <f t="shared" si="4"/>
        <v>0</v>
      </c>
      <c r="V32" s="68">
        <f t="shared" si="5"/>
        <v>0</v>
      </c>
      <c r="W32" s="68">
        <f t="shared" si="6"/>
        <v>0</v>
      </c>
      <c r="X32" s="67">
        <f t="shared" si="7"/>
        <v>0</v>
      </c>
      <c r="Y32" s="67">
        <f t="shared" si="8"/>
        <v>0</v>
      </c>
      <c r="Z32" s="67">
        <f t="shared" si="9"/>
        <v>0</v>
      </c>
      <c r="AA32" s="67">
        <f t="shared" si="10"/>
        <v>0</v>
      </c>
      <c r="AB32" s="63">
        <v>0</v>
      </c>
      <c r="AC32" s="67" t="e">
        <f t="shared" si="14"/>
        <v>#DIV/0!</v>
      </c>
      <c r="AD32" s="67" t="e">
        <f t="shared" si="15"/>
        <v>#DIV/0!</v>
      </c>
      <c r="AE32" s="67">
        <f t="shared" si="11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AC'!$B$1,'Res Conv'!H32,'Res Conv'!K32)*'Res Conv'!B32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AC'!$E$4:$I$43,4)*'Res Conv'!G33,IF(D33="Winter",VLOOKUP('Res Conv'!H33,'NG AC'!$E$3:$I$43,5)*'Res Conv'!G33,IF(D33="NA",0,0)))</f>
        <v>0</v>
      </c>
      <c r="N33" s="67">
        <f t="shared" si="12"/>
        <v>0</v>
      </c>
      <c r="O33" s="67">
        <f t="shared" si="0"/>
        <v>0</v>
      </c>
      <c r="P33" s="67">
        <f t="shared" si="13"/>
        <v>0</v>
      </c>
      <c r="Q33" s="67">
        <f t="shared" si="1"/>
        <v>0</v>
      </c>
      <c r="R33" s="68" t="e">
        <f>(L33+M33+(PV('NG AC'!$B$1,'Res Conv'!H33,'Res Conv'!K33)*-1)+'Res Conv'!J33)/'Res Conv'!E33</f>
        <v>#DIV/0!</v>
      </c>
      <c r="S33" s="68" t="e">
        <f t="shared" si="2"/>
        <v>#DIV/0!</v>
      </c>
      <c r="T33" s="69">
        <f t="shared" si="3"/>
        <v>0</v>
      </c>
      <c r="U33" s="68">
        <f t="shared" si="4"/>
        <v>0</v>
      </c>
      <c r="V33" s="68">
        <f t="shared" si="5"/>
        <v>0</v>
      </c>
      <c r="W33" s="68">
        <f t="shared" si="6"/>
        <v>0</v>
      </c>
      <c r="X33" s="67">
        <f t="shared" si="7"/>
        <v>0</v>
      </c>
      <c r="Y33" s="67">
        <f t="shared" si="8"/>
        <v>0</v>
      </c>
      <c r="Z33" s="67">
        <f t="shared" si="9"/>
        <v>0</v>
      </c>
      <c r="AA33" s="67">
        <f t="shared" si="10"/>
        <v>0</v>
      </c>
      <c r="AB33" s="63">
        <v>0</v>
      </c>
      <c r="AC33" s="67" t="e">
        <f t="shared" si="14"/>
        <v>#DIV/0!</v>
      </c>
      <c r="AD33" s="67" t="e">
        <f t="shared" si="15"/>
        <v>#DIV/0!</v>
      </c>
      <c r="AE33" s="67">
        <f t="shared" si="11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AC'!$B$1,'Res Conv'!H33,'Res Conv'!K33)*'Res Conv'!B33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AC'!$E$4:$I$43,4)*'Res Conv'!G34,IF(D34="Winter",VLOOKUP('Res Conv'!H34,'NG AC'!$E$3:$I$43,5)*'Res Conv'!G34,IF(D34="NA",0,0)))</f>
        <v>0</v>
      </c>
      <c r="N34" s="67">
        <f t="shared" si="12"/>
        <v>0</v>
      </c>
      <c r="O34" s="67">
        <f t="shared" si="0"/>
        <v>0</v>
      </c>
      <c r="P34" s="67">
        <f t="shared" si="13"/>
        <v>0</v>
      </c>
      <c r="Q34" s="67">
        <f t="shared" si="1"/>
        <v>0</v>
      </c>
      <c r="R34" s="68" t="e">
        <f>(L34+M34+(PV('NG AC'!$B$1,'Res Conv'!H34,'Res Conv'!K34)*-1)+'Res Conv'!J34)/'Res Conv'!E34</f>
        <v>#DIV/0!</v>
      </c>
      <c r="S34" s="68" t="e">
        <f t="shared" si="2"/>
        <v>#DIV/0!</v>
      </c>
      <c r="T34" s="69">
        <f t="shared" si="3"/>
        <v>0</v>
      </c>
      <c r="U34" s="68">
        <f t="shared" si="4"/>
        <v>0</v>
      </c>
      <c r="V34" s="68">
        <f t="shared" si="5"/>
        <v>0</v>
      </c>
      <c r="W34" s="68">
        <f t="shared" si="6"/>
        <v>0</v>
      </c>
      <c r="X34" s="67">
        <f t="shared" si="7"/>
        <v>0</v>
      </c>
      <c r="Y34" s="67">
        <f t="shared" si="8"/>
        <v>0</v>
      </c>
      <c r="Z34" s="67">
        <f t="shared" si="9"/>
        <v>0</v>
      </c>
      <c r="AA34" s="67">
        <f t="shared" si="10"/>
        <v>0</v>
      </c>
      <c r="AB34" s="63">
        <v>0</v>
      </c>
      <c r="AC34" s="67" t="e">
        <f t="shared" si="14"/>
        <v>#DIV/0!</v>
      </c>
      <c r="AD34" s="67" t="e">
        <f t="shared" si="15"/>
        <v>#DIV/0!</v>
      </c>
      <c r="AE34" s="67">
        <f t="shared" si="11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AC'!$B$1,'Res Conv'!H34,'Res Conv'!K34)*'Res Conv'!B34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AC'!$E$4:$I$43,4)*'Res Conv'!G35,IF(D35="Winter",VLOOKUP('Res Conv'!H35,'NG AC'!$E$3:$I$43,5)*'Res Conv'!G35,IF(D35="NA",0,0)))</f>
        <v>0</v>
      </c>
      <c r="N35" s="67">
        <f t="shared" si="12"/>
        <v>0</v>
      </c>
      <c r="O35" s="67">
        <f t="shared" si="0"/>
        <v>0</v>
      </c>
      <c r="P35" s="67">
        <f t="shared" si="13"/>
        <v>0</v>
      </c>
      <c r="Q35" s="67">
        <f t="shared" si="1"/>
        <v>0</v>
      </c>
      <c r="R35" s="68" t="e">
        <f>(L35+M35+(PV('NG AC'!$B$1,'Res Conv'!H35,'Res Conv'!K35)*-1)+'Res Conv'!J35)/'Res Conv'!E35</f>
        <v>#DIV/0!</v>
      </c>
      <c r="S35" s="68" t="e">
        <f t="shared" si="2"/>
        <v>#DIV/0!</v>
      </c>
      <c r="T35" s="69">
        <f t="shared" si="3"/>
        <v>0</v>
      </c>
      <c r="U35" s="68">
        <f t="shared" si="4"/>
        <v>0</v>
      </c>
      <c r="V35" s="68">
        <f t="shared" si="5"/>
        <v>0</v>
      </c>
      <c r="W35" s="68">
        <f t="shared" si="6"/>
        <v>0</v>
      </c>
      <c r="X35" s="67">
        <f t="shared" si="7"/>
        <v>0</v>
      </c>
      <c r="Y35" s="67">
        <f t="shared" si="8"/>
        <v>0</v>
      </c>
      <c r="Z35" s="67">
        <f t="shared" si="9"/>
        <v>0</v>
      </c>
      <c r="AA35" s="67">
        <f t="shared" si="10"/>
        <v>0</v>
      </c>
      <c r="AB35" s="63">
        <v>0</v>
      </c>
      <c r="AC35" s="67" t="e">
        <f t="shared" si="14"/>
        <v>#DIV/0!</v>
      </c>
      <c r="AD35" s="67" t="e">
        <f t="shared" si="15"/>
        <v>#DIV/0!</v>
      </c>
      <c r="AE35" s="67">
        <f t="shared" si="11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AC'!$B$1,'Res Conv'!H35,'Res Conv'!K35)*'Res Conv'!B35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AC'!$E$4:$I$43,4)*'Res Conv'!G36,IF(D36="Winter",VLOOKUP('Res Conv'!H36,'NG AC'!$E$3:$I$43,5)*'Res Conv'!G36,IF(D36="NA",0,0)))</f>
        <v>0</v>
      </c>
      <c r="N36" s="67">
        <f t="shared" si="12"/>
        <v>0</v>
      </c>
      <c r="O36" s="67">
        <f t="shared" ref="O36:O67" si="21">E36-N36</f>
        <v>0</v>
      </c>
      <c r="P36" s="67">
        <f t="shared" si="13"/>
        <v>0</v>
      </c>
      <c r="Q36" s="67">
        <f t="shared" ref="Q36:Q67" si="22">I36-P36</f>
        <v>0</v>
      </c>
      <c r="R36" s="68" t="e">
        <f>(L36+M36+(PV('NG AC'!$B$1,'Res Conv'!H36,'Res Conv'!K36)*-1)+'Res Conv'!J36)/'Res Conv'!E36</f>
        <v>#DIV/0!</v>
      </c>
      <c r="S36" s="68" t="e">
        <f t="shared" ref="S36:S67" si="23">((L36+M36)/1.1)/I36</f>
        <v>#DIV/0!</v>
      </c>
      <c r="T36" s="69">
        <f t="shared" ref="T36:T67" si="24">F36*B36</f>
        <v>0</v>
      </c>
      <c r="U36" s="68">
        <f t="shared" ref="U36:U67" si="25">G36*B36</f>
        <v>0</v>
      </c>
      <c r="V36" s="68">
        <f t="shared" ref="V36:V67" si="26">L36*B36</f>
        <v>0</v>
      </c>
      <c r="W36" s="68">
        <f t="shared" ref="W36:W67" si="27">M36*B36</f>
        <v>0</v>
      </c>
      <c r="X36" s="67">
        <f t="shared" ref="X36:X67" si="28">B36*N36</f>
        <v>0</v>
      </c>
      <c r="Y36" s="67">
        <f t="shared" ref="Y36:Y67" si="29">O36*B36</f>
        <v>0</v>
      </c>
      <c r="Z36" s="67">
        <f t="shared" ref="Z36:Z67" si="30">B36*P36</f>
        <v>0</v>
      </c>
      <c r="AA36" s="67">
        <f t="shared" ref="AA36:AA67" si="31">B36*Q36</f>
        <v>0</v>
      </c>
      <c r="AB36" s="63">
        <v>0</v>
      </c>
      <c r="AC36" s="67" t="e">
        <f t="shared" si="14"/>
        <v>#DIV/0!</v>
      </c>
      <c r="AD36" s="67" t="e">
        <f t="shared" si="15"/>
        <v>#DIV/0!</v>
      </c>
      <c r="AE36" s="67">
        <f t="shared" ref="AE36:AE67" si="32">J36*B36</f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AC'!$B$1,'Res Conv'!H36,'Res Conv'!K36)*'Res Conv'!B36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AC'!$E$4:$I$43,4)*'Res Conv'!G37,IF(D37="Winter",VLOOKUP('Res Conv'!H37,'NG AC'!$E$3:$I$43,5)*'Res Conv'!G37,IF(D37="NA",0,0)))</f>
        <v>0</v>
      </c>
      <c r="N37" s="67">
        <f t="shared" si="12"/>
        <v>0</v>
      </c>
      <c r="O37" s="67">
        <f t="shared" si="21"/>
        <v>0</v>
      </c>
      <c r="P37" s="67">
        <f t="shared" si="13"/>
        <v>0</v>
      </c>
      <c r="Q37" s="67">
        <f t="shared" si="22"/>
        <v>0</v>
      </c>
      <c r="R37" s="68" t="e">
        <f>(L37+M37+(PV('NG AC'!$B$1,'Res Conv'!H37,'Res Conv'!K37)*-1)+'Res Conv'!J37)/'Res Conv'!E37</f>
        <v>#DIV/0!</v>
      </c>
      <c r="S37" s="68" t="e">
        <f t="shared" si="23"/>
        <v>#DIV/0!</v>
      </c>
      <c r="T37" s="69">
        <f t="shared" si="24"/>
        <v>0</v>
      </c>
      <c r="U37" s="68">
        <f t="shared" si="25"/>
        <v>0</v>
      </c>
      <c r="V37" s="68">
        <f t="shared" si="26"/>
        <v>0</v>
      </c>
      <c r="W37" s="68">
        <f t="shared" si="27"/>
        <v>0</v>
      </c>
      <c r="X37" s="67">
        <f t="shared" si="28"/>
        <v>0</v>
      </c>
      <c r="Y37" s="67">
        <f t="shared" si="29"/>
        <v>0</v>
      </c>
      <c r="Z37" s="67">
        <f t="shared" si="30"/>
        <v>0</v>
      </c>
      <c r="AA37" s="67">
        <f t="shared" si="31"/>
        <v>0</v>
      </c>
      <c r="AB37" s="63">
        <v>0</v>
      </c>
      <c r="AC37" s="67" t="e">
        <f t="shared" si="14"/>
        <v>#DIV/0!</v>
      </c>
      <c r="AD37" s="67" t="e">
        <f t="shared" si="15"/>
        <v>#DIV/0!</v>
      </c>
      <c r="AE37" s="67">
        <f t="shared" si="32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AC'!$B$1,'Res Conv'!H37,'Res Conv'!K37)*'Res Conv'!B37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AC'!$E$4:$I$43,4)*'Res Conv'!G38,IF(D38="Winter",VLOOKUP('Res Conv'!H38,'NG AC'!$E$3:$I$43,5)*'Res Conv'!G38,IF(D38="NA",0,0)))</f>
        <v>0</v>
      </c>
      <c r="N38" s="67">
        <f t="shared" si="12"/>
        <v>0</v>
      </c>
      <c r="O38" s="67">
        <f t="shared" si="21"/>
        <v>0</v>
      </c>
      <c r="P38" s="67">
        <f t="shared" si="13"/>
        <v>0</v>
      </c>
      <c r="Q38" s="67">
        <f t="shared" si="22"/>
        <v>0</v>
      </c>
      <c r="R38" s="68" t="e">
        <f>(L38+M38+(PV('NG AC'!$B$1,'Res Conv'!H38,'Res Conv'!K38)*-1)+'Res Conv'!J38)/'Res Conv'!E38</f>
        <v>#DIV/0!</v>
      </c>
      <c r="S38" s="68" t="e">
        <f t="shared" si="23"/>
        <v>#DIV/0!</v>
      </c>
      <c r="T38" s="69">
        <f t="shared" si="24"/>
        <v>0</v>
      </c>
      <c r="U38" s="68">
        <f t="shared" si="25"/>
        <v>0</v>
      </c>
      <c r="V38" s="68">
        <f t="shared" si="26"/>
        <v>0</v>
      </c>
      <c r="W38" s="68">
        <f t="shared" si="27"/>
        <v>0</v>
      </c>
      <c r="X38" s="67">
        <f t="shared" si="28"/>
        <v>0</v>
      </c>
      <c r="Y38" s="67">
        <f t="shared" si="29"/>
        <v>0</v>
      </c>
      <c r="Z38" s="67">
        <f t="shared" si="30"/>
        <v>0</v>
      </c>
      <c r="AA38" s="67">
        <f t="shared" si="31"/>
        <v>0</v>
      </c>
      <c r="AB38" s="63">
        <v>0</v>
      </c>
      <c r="AC38" s="67" t="e">
        <f t="shared" si="14"/>
        <v>#DIV/0!</v>
      </c>
      <c r="AD38" s="67" t="e">
        <f t="shared" si="15"/>
        <v>#DIV/0!</v>
      </c>
      <c r="AE38" s="67">
        <f t="shared" si="32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AC'!$B$1,'Res Conv'!H38,'Res Conv'!K38)*'Res Conv'!B38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AC'!$E$4:$I$43,4)*'Res Conv'!G39,IF(D39="Winter",VLOOKUP('Res Conv'!H39,'NG AC'!$E$3:$I$43,5)*'Res Conv'!G39,IF(D39="NA",0,0)))</f>
        <v>0</v>
      </c>
      <c r="N39" s="67">
        <f t="shared" si="12"/>
        <v>0</v>
      </c>
      <c r="O39" s="67">
        <f t="shared" si="21"/>
        <v>0</v>
      </c>
      <c r="P39" s="67">
        <f t="shared" si="13"/>
        <v>0</v>
      </c>
      <c r="Q39" s="67">
        <f t="shared" si="22"/>
        <v>0</v>
      </c>
      <c r="R39" s="68" t="e">
        <f>(L39+M39+(PV('NG AC'!$B$1,'Res Conv'!H39,'Res Conv'!K39)*-1)+'Res Conv'!J39)/'Res Conv'!E39</f>
        <v>#DIV/0!</v>
      </c>
      <c r="S39" s="68" t="e">
        <f t="shared" si="23"/>
        <v>#DIV/0!</v>
      </c>
      <c r="T39" s="69">
        <f t="shared" si="24"/>
        <v>0</v>
      </c>
      <c r="U39" s="68">
        <f t="shared" si="25"/>
        <v>0</v>
      </c>
      <c r="V39" s="68">
        <f t="shared" si="26"/>
        <v>0</v>
      </c>
      <c r="W39" s="68">
        <f t="shared" si="27"/>
        <v>0</v>
      </c>
      <c r="X39" s="67">
        <f t="shared" si="28"/>
        <v>0</v>
      </c>
      <c r="Y39" s="67">
        <f t="shared" si="29"/>
        <v>0</v>
      </c>
      <c r="Z39" s="67">
        <f t="shared" si="30"/>
        <v>0</v>
      </c>
      <c r="AA39" s="67">
        <f t="shared" si="31"/>
        <v>0</v>
      </c>
      <c r="AB39" s="63">
        <v>0</v>
      </c>
      <c r="AC39" s="67" t="e">
        <f t="shared" si="14"/>
        <v>#DIV/0!</v>
      </c>
      <c r="AD39" s="67" t="e">
        <f t="shared" si="15"/>
        <v>#DIV/0!</v>
      </c>
      <c r="AE39" s="67">
        <f t="shared" si="32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AC'!$B$1,'Res Conv'!H39,'Res Conv'!K39)*'Res Conv'!B39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AC'!$E$4:$I$43,4)*'Res Conv'!G40,IF(D40="Winter",VLOOKUP('Res Conv'!H40,'NG AC'!$E$3:$I$43,5)*'Res Conv'!G40,IF(D40="NA",0,0)))</f>
        <v>0</v>
      </c>
      <c r="N40" s="67">
        <f t="shared" si="12"/>
        <v>0</v>
      </c>
      <c r="O40" s="67">
        <f t="shared" si="21"/>
        <v>0</v>
      </c>
      <c r="P40" s="67">
        <f t="shared" si="13"/>
        <v>0</v>
      </c>
      <c r="Q40" s="67">
        <f t="shared" si="22"/>
        <v>0</v>
      </c>
      <c r="R40" s="68" t="e">
        <f>(L40+M40+(PV('NG AC'!$B$1,'Res Conv'!H40,'Res Conv'!K40)*-1)+'Res Conv'!J40)/'Res Conv'!E40</f>
        <v>#DIV/0!</v>
      </c>
      <c r="S40" s="68" t="e">
        <f t="shared" si="23"/>
        <v>#DIV/0!</v>
      </c>
      <c r="T40" s="69">
        <f t="shared" si="24"/>
        <v>0</v>
      </c>
      <c r="U40" s="68">
        <f t="shared" si="25"/>
        <v>0</v>
      </c>
      <c r="V40" s="68">
        <f t="shared" si="26"/>
        <v>0</v>
      </c>
      <c r="W40" s="68">
        <f t="shared" si="27"/>
        <v>0</v>
      </c>
      <c r="X40" s="67">
        <f t="shared" si="28"/>
        <v>0</v>
      </c>
      <c r="Y40" s="67">
        <f t="shared" si="29"/>
        <v>0</v>
      </c>
      <c r="Z40" s="67">
        <f t="shared" si="30"/>
        <v>0</v>
      </c>
      <c r="AA40" s="67">
        <f t="shared" si="31"/>
        <v>0</v>
      </c>
      <c r="AB40" s="63">
        <v>0</v>
      </c>
      <c r="AC40" s="67" t="e">
        <f t="shared" si="14"/>
        <v>#DIV/0!</v>
      </c>
      <c r="AD40" s="67" t="e">
        <f t="shared" si="15"/>
        <v>#DIV/0!</v>
      </c>
      <c r="AE40" s="67">
        <f t="shared" si="32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AC'!$B$1,'Res Conv'!H40,'Res Conv'!K40)*'Res Conv'!B40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AC'!$E$4:$I$43,4)*'Res Conv'!G41,IF(D41="Winter",VLOOKUP('Res Conv'!H41,'NG AC'!$E$3:$I$43,5)*'Res Conv'!G41,IF(D41="NA",0,0)))</f>
        <v>0</v>
      </c>
      <c r="N41" s="67">
        <f t="shared" si="12"/>
        <v>0</v>
      </c>
      <c r="O41" s="67">
        <f t="shared" si="21"/>
        <v>0</v>
      </c>
      <c r="P41" s="67">
        <f t="shared" si="13"/>
        <v>0</v>
      </c>
      <c r="Q41" s="67">
        <f t="shared" si="22"/>
        <v>0</v>
      </c>
      <c r="R41" s="68" t="e">
        <f>(L41+M41+(PV('NG AC'!$B$1,'Res Conv'!H41,'Res Conv'!K41)*-1)+'Res Conv'!J41)/'Res Conv'!E41</f>
        <v>#DIV/0!</v>
      </c>
      <c r="S41" s="68" t="e">
        <f t="shared" si="23"/>
        <v>#DIV/0!</v>
      </c>
      <c r="T41" s="69">
        <f t="shared" si="24"/>
        <v>0</v>
      </c>
      <c r="U41" s="68">
        <f t="shared" si="25"/>
        <v>0</v>
      </c>
      <c r="V41" s="68">
        <f t="shared" si="26"/>
        <v>0</v>
      </c>
      <c r="W41" s="68">
        <f t="shared" si="27"/>
        <v>0</v>
      </c>
      <c r="X41" s="67">
        <f t="shared" si="28"/>
        <v>0</v>
      </c>
      <c r="Y41" s="67">
        <f t="shared" si="29"/>
        <v>0</v>
      </c>
      <c r="Z41" s="67">
        <f t="shared" si="30"/>
        <v>0</v>
      </c>
      <c r="AA41" s="67">
        <f t="shared" si="31"/>
        <v>0</v>
      </c>
      <c r="AB41" s="63">
        <v>0</v>
      </c>
      <c r="AC41" s="67" t="e">
        <f t="shared" si="14"/>
        <v>#DIV/0!</v>
      </c>
      <c r="AD41" s="67" t="e">
        <f t="shared" si="15"/>
        <v>#DIV/0!</v>
      </c>
      <c r="AE41" s="67">
        <f t="shared" si="32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AC'!$B$1,'Res Conv'!H41,'Res Conv'!K41)*'Res Conv'!B41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AC'!$E$4:$I$43,4)*'Res Conv'!G42,IF(D42="Winter",VLOOKUP('Res Conv'!H42,'NG AC'!$E$3:$I$43,5)*'Res Conv'!G42,IF(D42="NA",0,0)))</f>
        <v>0</v>
      </c>
      <c r="N42" s="67">
        <f t="shared" si="12"/>
        <v>0</v>
      </c>
      <c r="O42" s="67">
        <f t="shared" si="21"/>
        <v>0</v>
      </c>
      <c r="P42" s="67">
        <f t="shared" si="13"/>
        <v>0</v>
      </c>
      <c r="Q42" s="67">
        <f t="shared" si="22"/>
        <v>0</v>
      </c>
      <c r="R42" s="68" t="e">
        <f>(L42+M42+(PV('NG AC'!$B$1,'Res Conv'!H42,'Res Conv'!K42)*-1)+'Res Conv'!J42)/'Res Conv'!E42</f>
        <v>#DIV/0!</v>
      </c>
      <c r="S42" s="68" t="e">
        <f t="shared" si="23"/>
        <v>#DIV/0!</v>
      </c>
      <c r="T42" s="69">
        <f t="shared" si="24"/>
        <v>0</v>
      </c>
      <c r="U42" s="68">
        <f t="shared" si="25"/>
        <v>0</v>
      </c>
      <c r="V42" s="68">
        <f t="shared" si="26"/>
        <v>0</v>
      </c>
      <c r="W42" s="68">
        <f t="shared" si="27"/>
        <v>0</v>
      </c>
      <c r="X42" s="67">
        <f t="shared" si="28"/>
        <v>0</v>
      </c>
      <c r="Y42" s="67">
        <f t="shared" si="29"/>
        <v>0</v>
      </c>
      <c r="Z42" s="67">
        <f t="shared" si="30"/>
        <v>0</v>
      </c>
      <c r="AA42" s="67">
        <f t="shared" si="31"/>
        <v>0</v>
      </c>
      <c r="AB42" s="63">
        <v>0</v>
      </c>
      <c r="AC42" s="67" t="e">
        <f t="shared" si="14"/>
        <v>#DIV/0!</v>
      </c>
      <c r="AD42" s="67" t="e">
        <f t="shared" si="15"/>
        <v>#DIV/0!</v>
      </c>
      <c r="AE42" s="67">
        <f t="shared" si="32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AC'!$B$1,'Res Conv'!H42,'Res Conv'!K42)*'Res Conv'!B42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AC'!$E$4:$I$43,4)*'Res Conv'!G43,IF(D43="Winter",VLOOKUP('Res Conv'!H43,'NG AC'!$E$3:$I$43,5)*'Res Conv'!G43,IF(D43="NA",0,0)))</f>
        <v>0</v>
      </c>
      <c r="N43" s="67">
        <f t="shared" si="12"/>
        <v>0</v>
      </c>
      <c r="O43" s="67">
        <f t="shared" si="21"/>
        <v>0</v>
      </c>
      <c r="P43" s="67">
        <f t="shared" si="13"/>
        <v>0</v>
      </c>
      <c r="Q43" s="67">
        <f t="shared" si="22"/>
        <v>0</v>
      </c>
      <c r="R43" s="68" t="e">
        <f>(L43+M43+(PV('NG AC'!$B$1,'Res Conv'!H43,'Res Conv'!K43)*-1)+'Res Conv'!J43)/'Res Conv'!E43</f>
        <v>#DIV/0!</v>
      </c>
      <c r="S43" s="68" t="e">
        <f t="shared" si="23"/>
        <v>#DIV/0!</v>
      </c>
      <c r="T43" s="69">
        <f t="shared" si="24"/>
        <v>0</v>
      </c>
      <c r="U43" s="68">
        <f t="shared" si="25"/>
        <v>0</v>
      </c>
      <c r="V43" s="68">
        <f t="shared" si="26"/>
        <v>0</v>
      </c>
      <c r="W43" s="68">
        <f t="shared" si="27"/>
        <v>0</v>
      </c>
      <c r="X43" s="67">
        <f t="shared" si="28"/>
        <v>0</v>
      </c>
      <c r="Y43" s="67">
        <f t="shared" si="29"/>
        <v>0</v>
      </c>
      <c r="Z43" s="67">
        <f t="shared" si="30"/>
        <v>0</v>
      </c>
      <c r="AA43" s="67">
        <f t="shared" si="31"/>
        <v>0</v>
      </c>
      <c r="AB43" s="63">
        <v>0</v>
      </c>
      <c r="AC43" s="67" t="e">
        <f t="shared" si="14"/>
        <v>#DIV/0!</v>
      </c>
      <c r="AD43" s="67" t="e">
        <f t="shared" si="15"/>
        <v>#DIV/0!</v>
      </c>
      <c r="AE43" s="67">
        <f t="shared" si="32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AC'!$B$1,'Res Conv'!H43,'Res Conv'!K43)*'Res Conv'!B43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AC'!$E$4:$I$43,4)*'Res Conv'!G44,IF(D44="Winter",VLOOKUP('Res Conv'!H44,'NG AC'!$E$3:$I$43,5)*'Res Conv'!G44,IF(D44="NA",0,0)))</f>
        <v>0</v>
      </c>
      <c r="N44" s="67">
        <f t="shared" si="12"/>
        <v>0</v>
      </c>
      <c r="O44" s="67">
        <f t="shared" si="21"/>
        <v>0</v>
      </c>
      <c r="P44" s="67">
        <f t="shared" si="13"/>
        <v>0</v>
      </c>
      <c r="Q44" s="67">
        <f t="shared" si="22"/>
        <v>0</v>
      </c>
      <c r="R44" s="68" t="e">
        <f>(L44+M44+(PV('NG AC'!$B$1,'Res Conv'!H44,'Res Conv'!K44)*-1)+'Res Conv'!J44)/'Res Conv'!E44</f>
        <v>#DIV/0!</v>
      </c>
      <c r="S44" s="68" t="e">
        <f t="shared" si="23"/>
        <v>#DIV/0!</v>
      </c>
      <c r="T44" s="69">
        <f t="shared" si="24"/>
        <v>0</v>
      </c>
      <c r="U44" s="68">
        <f t="shared" si="25"/>
        <v>0</v>
      </c>
      <c r="V44" s="68">
        <f t="shared" si="26"/>
        <v>0</v>
      </c>
      <c r="W44" s="68">
        <f t="shared" si="27"/>
        <v>0</v>
      </c>
      <c r="X44" s="67">
        <f t="shared" si="28"/>
        <v>0</v>
      </c>
      <c r="Y44" s="67">
        <f t="shared" si="29"/>
        <v>0</v>
      </c>
      <c r="Z44" s="67">
        <f t="shared" si="30"/>
        <v>0</v>
      </c>
      <c r="AA44" s="67">
        <f t="shared" si="31"/>
        <v>0</v>
      </c>
      <c r="AB44" s="63">
        <v>0</v>
      </c>
      <c r="AC44" s="67" t="e">
        <f t="shared" si="14"/>
        <v>#DIV/0!</v>
      </c>
      <c r="AD44" s="67" t="e">
        <f t="shared" si="15"/>
        <v>#DIV/0!</v>
      </c>
      <c r="AE44" s="67">
        <f t="shared" si="32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AC'!$B$1,'Res Conv'!H44,'Res Conv'!K44)*'Res Conv'!B44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AC'!$E$4:$I$43,4)*'Res Conv'!G45,IF(D45="Winter",VLOOKUP('Res Conv'!H45,'NG AC'!$E$3:$I$43,5)*'Res Conv'!G45,IF(D45="NA",0,0)))</f>
        <v>0</v>
      </c>
      <c r="N45" s="67">
        <f t="shared" si="12"/>
        <v>0</v>
      </c>
      <c r="O45" s="67">
        <f t="shared" si="21"/>
        <v>0</v>
      </c>
      <c r="P45" s="67">
        <f t="shared" si="13"/>
        <v>0</v>
      </c>
      <c r="Q45" s="67">
        <f t="shared" si="22"/>
        <v>0</v>
      </c>
      <c r="R45" s="68" t="e">
        <f>(L45+M45+(PV('NG AC'!$B$1,'Res Conv'!H45,'Res Conv'!K45)*-1)+'Res Conv'!J45)/'Res Conv'!E45</f>
        <v>#DIV/0!</v>
      </c>
      <c r="S45" s="68" t="e">
        <f t="shared" si="23"/>
        <v>#DIV/0!</v>
      </c>
      <c r="T45" s="69">
        <f t="shared" si="24"/>
        <v>0</v>
      </c>
      <c r="U45" s="68">
        <f t="shared" si="25"/>
        <v>0</v>
      </c>
      <c r="V45" s="68">
        <f t="shared" si="26"/>
        <v>0</v>
      </c>
      <c r="W45" s="68">
        <f t="shared" si="27"/>
        <v>0</v>
      </c>
      <c r="X45" s="67">
        <f t="shared" si="28"/>
        <v>0</v>
      </c>
      <c r="Y45" s="67">
        <f t="shared" si="29"/>
        <v>0</v>
      </c>
      <c r="Z45" s="67">
        <f t="shared" si="30"/>
        <v>0</v>
      </c>
      <c r="AA45" s="67">
        <f t="shared" si="31"/>
        <v>0</v>
      </c>
      <c r="AB45" s="63">
        <v>0</v>
      </c>
      <c r="AC45" s="67" t="e">
        <f t="shared" si="14"/>
        <v>#DIV/0!</v>
      </c>
      <c r="AD45" s="67" t="e">
        <f t="shared" si="15"/>
        <v>#DIV/0!</v>
      </c>
      <c r="AE45" s="67">
        <f t="shared" si="32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AC'!$B$1,'Res Conv'!H45,'Res Conv'!K45)*'Res Conv'!B45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AC'!$E$4:$I$43,4)*'Res Conv'!G46,IF(D46="Winter",VLOOKUP('Res Conv'!H46,'NG AC'!$E$3:$I$43,5)*'Res Conv'!G46,IF(D46="NA",0,0)))</f>
        <v>0</v>
      </c>
      <c r="N46" s="67">
        <f t="shared" si="12"/>
        <v>0</v>
      </c>
      <c r="O46" s="67">
        <f t="shared" si="21"/>
        <v>0</v>
      </c>
      <c r="P46" s="67">
        <f t="shared" si="13"/>
        <v>0</v>
      </c>
      <c r="Q46" s="67">
        <f t="shared" si="22"/>
        <v>0</v>
      </c>
      <c r="R46" s="68" t="e">
        <f>(L46+M46+(PV('NG AC'!$B$1,'Res Conv'!H46,'Res Conv'!K46)*-1)+'Res Conv'!J46)/'Res Conv'!E46</f>
        <v>#DIV/0!</v>
      </c>
      <c r="S46" s="68" t="e">
        <f t="shared" si="23"/>
        <v>#DIV/0!</v>
      </c>
      <c r="T46" s="69">
        <f t="shared" si="24"/>
        <v>0</v>
      </c>
      <c r="U46" s="68">
        <f t="shared" si="25"/>
        <v>0</v>
      </c>
      <c r="V46" s="68">
        <f t="shared" si="26"/>
        <v>0</v>
      </c>
      <c r="W46" s="68">
        <f t="shared" si="27"/>
        <v>0</v>
      </c>
      <c r="X46" s="67">
        <f t="shared" si="28"/>
        <v>0</v>
      </c>
      <c r="Y46" s="67">
        <f t="shared" si="29"/>
        <v>0</v>
      </c>
      <c r="Z46" s="67">
        <f t="shared" si="30"/>
        <v>0</v>
      </c>
      <c r="AA46" s="67">
        <f t="shared" si="31"/>
        <v>0</v>
      </c>
      <c r="AB46" s="63">
        <v>0</v>
      </c>
      <c r="AC46" s="67" t="e">
        <f t="shared" si="14"/>
        <v>#DIV/0!</v>
      </c>
      <c r="AD46" s="67" t="e">
        <f t="shared" si="15"/>
        <v>#DIV/0!</v>
      </c>
      <c r="AE46" s="67">
        <f t="shared" si="32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AC'!$B$1,'Res Conv'!H46,'Res Conv'!K46)*'Res Conv'!B46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AC'!$E$4:$I$43,4)*'Res Conv'!G47,IF(D47="Winter",VLOOKUP('Res Conv'!H47,'NG AC'!$E$3:$I$43,5)*'Res Conv'!G47,IF(D47="NA",0,0)))</f>
        <v>0</v>
      </c>
      <c r="N47" s="67">
        <f t="shared" si="12"/>
        <v>0</v>
      </c>
      <c r="O47" s="67">
        <f t="shared" si="21"/>
        <v>0</v>
      </c>
      <c r="P47" s="67">
        <f t="shared" si="13"/>
        <v>0</v>
      </c>
      <c r="Q47" s="67">
        <f t="shared" si="22"/>
        <v>0</v>
      </c>
      <c r="R47" s="68" t="e">
        <f>(L47+M47+(PV('NG AC'!$B$1,'Res Conv'!H47,'Res Conv'!K47)*-1)+'Res Conv'!J47)/'Res Conv'!E47</f>
        <v>#DIV/0!</v>
      </c>
      <c r="S47" s="68" t="e">
        <f t="shared" si="23"/>
        <v>#DIV/0!</v>
      </c>
      <c r="T47" s="69">
        <f t="shared" si="24"/>
        <v>0</v>
      </c>
      <c r="U47" s="68">
        <f t="shared" si="25"/>
        <v>0</v>
      </c>
      <c r="V47" s="68">
        <f t="shared" si="26"/>
        <v>0</v>
      </c>
      <c r="W47" s="68">
        <f t="shared" si="27"/>
        <v>0</v>
      </c>
      <c r="X47" s="67">
        <f t="shared" si="28"/>
        <v>0</v>
      </c>
      <c r="Y47" s="67">
        <f t="shared" si="29"/>
        <v>0</v>
      </c>
      <c r="Z47" s="67">
        <f t="shared" si="30"/>
        <v>0</v>
      </c>
      <c r="AA47" s="67">
        <f t="shared" si="31"/>
        <v>0</v>
      </c>
      <c r="AB47" s="63">
        <v>0</v>
      </c>
      <c r="AC47" s="67" t="e">
        <f t="shared" si="14"/>
        <v>#DIV/0!</v>
      </c>
      <c r="AD47" s="67" t="e">
        <f t="shared" si="15"/>
        <v>#DIV/0!</v>
      </c>
      <c r="AE47" s="67">
        <f t="shared" si="32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AC'!$B$1,'Res Conv'!H47,'Res Conv'!K47)*'Res Conv'!B47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AC'!$E$4:$I$43,4)*'Res Conv'!G48,IF(D48="Winter",VLOOKUP('Res Conv'!H48,'NG AC'!$E$3:$I$43,5)*'Res Conv'!G48,IF(D48="NA",0,0)))</f>
        <v>0</v>
      </c>
      <c r="N48" s="67">
        <f t="shared" si="12"/>
        <v>0</v>
      </c>
      <c r="O48" s="67">
        <f t="shared" si="21"/>
        <v>0</v>
      </c>
      <c r="P48" s="67">
        <f t="shared" si="13"/>
        <v>0</v>
      </c>
      <c r="Q48" s="67">
        <f t="shared" si="22"/>
        <v>0</v>
      </c>
      <c r="R48" s="68" t="e">
        <f>(L48+M48+(PV('NG AC'!$B$1,'Res Conv'!H48,'Res Conv'!K48)*-1)+'Res Conv'!J48)/'Res Conv'!E48</f>
        <v>#DIV/0!</v>
      </c>
      <c r="S48" s="68" t="e">
        <f t="shared" si="23"/>
        <v>#DIV/0!</v>
      </c>
      <c r="T48" s="69">
        <f t="shared" si="24"/>
        <v>0</v>
      </c>
      <c r="U48" s="68">
        <f t="shared" si="25"/>
        <v>0</v>
      </c>
      <c r="V48" s="68">
        <f t="shared" si="26"/>
        <v>0</v>
      </c>
      <c r="W48" s="68">
        <f t="shared" si="27"/>
        <v>0</v>
      </c>
      <c r="X48" s="67">
        <f t="shared" si="28"/>
        <v>0</v>
      </c>
      <c r="Y48" s="67">
        <f t="shared" si="29"/>
        <v>0</v>
      </c>
      <c r="Z48" s="67">
        <f t="shared" si="30"/>
        <v>0</v>
      </c>
      <c r="AA48" s="67">
        <f t="shared" si="31"/>
        <v>0</v>
      </c>
      <c r="AB48" s="63">
        <v>0</v>
      </c>
      <c r="AC48" s="67" t="e">
        <f t="shared" si="14"/>
        <v>#DIV/0!</v>
      </c>
      <c r="AD48" s="67" t="e">
        <f t="shared" si="15"/>
        <v>#DIV/0!</v>
      </c>
      <c r="AE48" s="67">
        <f t="shared" si="32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AC'!$B$1,'Res Conv'!H48,'Res Conv'!K48)*'Res Conv'!B48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AC'!$E$4:$I$43,4)*'Res Conv'!G49,IF(D49="Winter",VLOOKUP('Res Conv'!H49,'NG AC'!$E$3:$I$43,5)*'Res Conv'!G49,IF(D49="NA",0,0)))</f>
        <v>0</v>
      </c>
      <c r="N49" s="67">
        <f t="shared" si="12"/>
        <v>0</v>
      </c>
      <c r="O49" s="67">
        <f t="shared" si="21"/>
        <v>0</v>
      </c>
      <c r="P49" s="67">
        <f t="shared" si="13"/>
        <v>0</v>
      </c>
      <c r="Q49" s="67">
        <f t="shared" si="22"/>
        <v>0</v>
      </c>
      <c r="R49" s="68" t="e">
        <f>(L49+M49+(PV('NG AC'!$B$1,'Res Conv'!H49,'Res Conv'!K49)*-1)+'Res Conv'!J49)/'Res Conv'!E49</f>
        <v>#DIV/0!</v>
      </c>
      <c r="S49" s="68" t="e">
        <f t="shared" si="23"/>
        <v>#DIV/0!</v>
      </c>
      <c r="T49" s="69">
        <f t="shared" si="24"/>
        <v>0</v>
      </c>
      <c r="U49" s="68">
        <f t="shared" si="25"/>
        <v>0</v>
      </c>
      <c r="V49" s="68">
        <f t="shared" si="26"/>
        <v>0</v>
      </c>
      <c r="W49" s="68">
        <f t="shared" si="27"/>
        <v>0</v>
      </c>
      <c r="X49" s="67">
        <f t="shared" si="28"/>
        <v>0</v>
      </c>
      <c r="Y49" s="67">
        <f t="shared" si="29"/>
        <v>0</v>
      </c>
      <c r="Z49" s="67">
        <f t="shared" si="30"/>
        <v>0</v>
      </c>
      <c r="AA49" s="67">
        <f t="shared" si="31"/>
        <v>0</v>
      </c>
      <c r="AB49" s="63">
        <v>0</v>
      </c>
      <c r="AC49" s="67" t="e">
        <f t="shared" si="14"/>
        <v>#DIV/0!</v>
      </c>
      <c r="AD49" s="67" t="e">
        <f t="shared" si="15"/>
        <v>#DIV/0!</v>
      </c>
      <c r="AE49" s="67">
        <f t="shared" si="32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AC'!$B$1,'Res Conv'!H49,'Res Conv'!K49)*'Res Conv'!B49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AC'!$E$4:$I$43,4)*'Res Conv'!G50,IF(D50="Winter",VLOOKUP('Res Conv'!H50,'NG AC'!$E$3:$I$43,5)*'Res Conv'!G50,IF(D50="NA",0,0)))</f>
        <v>0</v>
      </c>
      <c r="N50" s="67">
        <f t="shared" si="12"/>
        <v>0</v>
      </c>
      <c r="O50" s="67">
        <f t="shared" si="21"/>
        <v>0</v>
      </c>
      <c r="P50" s="67">
        <f t="shared" si="13"/>
        <v>0</v>
      </c>
      <c r="Q50" s="67">
        <f t="shared" si="22"/>
        <v>0</v>
      </c>
      <c r="R50" s="68" t="e">
        <f>(L50+M50+(PV('NG AC'!$B$1,'Res Conv'!H50,'Res Conv'!K50)*-1)+'Res Conv'!J50)/'Res Conv'!E50</f>
        <v>#DIV/0!</v>
      </c>
      <c r="S50" s="68" t="e">
        <f t="shared" si="23"/>
        <v>#DIV/0!</v>
      </c>
      <c r="T50" s="69">
        <f t="shared" si="24"/>
        <v>0</v>
      </c>
      <c r="U50" s="68">
        <f t="shared" si="25"/>
        <v>0</v>
      </c>
      <c r="V50" s="68">
        <f t="shared" si="26"/>
        <v>0</v>
      </c>
      <c r="W50" s="68">
        <f t="shared" si="27"/>
        <v>0</v>
      </c>
      <c r="X50" s="67">
        <f t="shared" si="28"/>
        <v>0</v>
      </c>
      <c r="Y50" s="67">
        <f t="shared" si="29"/>
        <v>0</v>
      </c>
      <c r="Z50" s="67">
        <f t="shared" si="30"/>
        <v>0</v>
      </c>
      <c r="AA50" s="67">
        <f t="shared" si="31"/>
        <v>0</v>
      </c>
      <c r="AB50" s="63">
        <v>0</v>
      </c>
      <c r="AC50" s="67" t="e">
        <f t="shared" si="14"/>
        <v>#DIV/0!</v>
      </c>
      <c r="AD50" s="67" t="e">
        <f t="shared" si="15"/>
        <v>#DIV/0!</v>
      </c>
      <c r="AE50" s="67">
        <f t="shared" si="32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AC'!$B$1,'Res Conv'!H50,'Res Conv'!K50)*'Res Conv'!B50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AC'!$E$4:$I$43,4)*'Res Conv'!G51,IF(D51="Winter",VLOOKUP('Res Conv'!H51,'NG AC'!$E$3:$I$43,5)*'Res Conv'!G51,IF(D51="NA",0,0)))</f>
        <v>0</v>
      </c>
      <c r="N51" s="67">
        <f t="shared" si="12"/>
        <v>0</v>
      </c>
      <c r="O51" s="67">
        <f t="shared" si="21"/>
        <v>0</v>
      </c>
      <c r="P51" s="67">
        <f t="shared" si="13"/>
        <v>0</v>
      </c>
      <c r="Q51" s="67">
        <f t="shared" si="22"/>
        <v>0</v>
      </c>
      <c r="R51" s="68" t="e">
        <f>(L51+M51+(PV('NG AC'!$B$1,'Res Conv'!H51,'Res Conv'!K51)*-1)+'Res Conv'!J51)/'Res Conv'!E51</f>
        <v>#DIV/0!</v>
      </c>
      <c r="S51" s="68" t="e">
        <f t="shared" si="23"/>
        <v>#DIV/0!</v>
      </c>
      <c r="T51" s="69">
        <f t="shared" si="24"/>
        <v>0</v>
      </c>
      <c r="U51" s="68">
        <f t="shared" si="25"/>
        <v>0</v>
      </c>
      <c r="V51" s="68">
        <f t="shared" si="26"/>
        <v>0</v>
      </c>
      <c r="W51" s="68">
        <f t="shared" si="27"/>
        <v>0</v>
      </c>
      <c r="X51" s="67">
        <f t="shared" si="28"/>
        <v>0</v>
      </c>
      <c r="Y51" s="67">
        <f t="shared" si="29"/>
        <v>0</v>
      </c>
      <c r="Z51" s="67">
        <f t="shared" si="30"/>
        <v>0</v>
      </c>
      <c r="AA51" s="67">
        <f t="shared" si="31"/>
        <v>0</v>
      </c>
      <c r="AB51" s="63">
        <v>0</v>
      </c>
      <c r="AC51" s="67" t="e">
        <f t="shared" si="14"/>
        <v>#DIV/0!</v>
      </c>
      <c r="AD51" s="67" t="e">
        <f t="shared" si="15"/>
        <v>#DIV/0!</v>
      </c>
      <c r="AE51" s="67">
        <f t="shared" si="32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AC'!$B$1,'Res Conv'!H51,'Res Conv'!K51)*'Res Conv'!B51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AC'!$E$4:$I$43,4)*'Res Conv'!G52,IF(D52="Winter",VLOOKUP('Res Conv'!H52,'NG AC'!$E$3:$I$43,5)*'Res Conv'!G52,IF(D52="NA",0,0)))</f>
        <v>0</v>
      </c>
      <c r="N52" s="67">
        <f t="shared" si="12"/>
        <v>0</v>
      </c>
      <c r="O52" s="67">
        <f t="shared" si="21"/>
        <v>0</v>
      </c>
      <c r="P52" s="67">
        <f t="shared" si="13"/>
        <v>0</v>
      </c>
      <c r="Q52" s="67">
        <f t="shared" si="22"/>
        <v>0</v>
      </c>
      <c r="R52" s="68" t="e">
        <f>(L52+M52+(PV('NG AC'!$B$1,'Res Conv'!H52,'Res Conv'!K52)*-1)+'Res Conv'!J52)/'Res Conv'!E52</f>
        <v>#DIV/0!</v>
      </c>
      <c r="S52" s="68" t="e">
        <f t="shared" si="23"/>
        <v>#DIV/0!</v>
      </c>
      <c r="T52" s="69">
        <f t="shared" si="24"/>
        <v>0</v>
      </c>
      <c r="U52" s="68">
        <f t="shared" si="25"/>
        <v>0</v>
      </c>
      <c r="V52" s="68">
        <f t="shared" si="26"/>
        <v>0</v>
      </c>
      <c r="W52" s="68">
        <f t="shared" si="27"/>
        <v>0</v>
      </c>
      <c r="X52" s="67">
        <f t="shared" si="28"/>
        <v>0</v>
      </c>
      <c r="Y52" s="67">
        <f t="shared" si="29"/>
        <v>0</v>
      </c>
      <c r="Z52" s="67">
        <f t="shared" si="30"/>
        <v>0</v>
      </c>
      <c r="AA52" s="67">
        <f t="shared" si="31"/>
        <v>0</v>
      </c>
      <c r="AB52" s="63">
        <v>0</v>
      </c>
      <c r="AC52" s="67" t="e">
        <f t="shared" si="14"/>
        <v>#DIV/0!</v>
      </c>
      <c r="AD52" s="67" t="e">
        <f t="shared" si="15"/>
        <v>#DIV/0!</v>
      </c>
      <c r="AE52" s="67">
        <f t="shared" si="32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AC'!$B$1,'Res Conv'!H52,'Res Conv'!K52)*'Res Conv'!B52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AC'!$E$4:$I$43,4)*'Res Conv'!G53,IF(D53="Winter",VLOOKUP('Res Conv'!H53,'NG AC'!$E$3:$I$43,5)*'Res Conv'!G53,IF(D53="NA",0,0)))</f>
        <v>0</v>
      </c>
      <c r="N53" s="67">
        <f t="shared" si="12"/>
        <v>0</v>
      </c>
      <c r="O53" s="67">
        <f t="shared" si="21"/>
        <v>0</v>
      </c>
      <c r="P53" s="67">
        <f t="shared" si="13"/>
        <v>0</v>
      </c>
      <c r="Q53" s="67">
        <f t="shared" si="22"/>
        <v>0</v>
      </c>
      <c r="R53" s="68" t="e">
        <f>(L53+M53+(PV('NG AC'!$B$1,'Res Conv'!H53,'Res Conv'!K53)*-1)+'Res Conv'!J53)/'Res Conv'!E53</f>
        <v>#DIV/0!</v>
      </c>
      <c r="S53" s="68" t="e">
        <f t="shared" si="23"/>
        <v>#DIV/0!</v>
      </c>
      <c r="T53" s="69">
        <f t="shared" si="24"/>
        <v>0</v>
      </c>
      <c r="U53" s="68">
        <f t="shared" si="25"/>
        <v>0</v>
      </c>
      <c r="V53" s="68">
        <f t="shared" si="26"/>
        <v>0</v>
      </c>
      <c r="W53" s="68">
        <f t="shared" si="27"/>
        <v>0</v>
      </c>
      <c r="X53" s="67">
        <f t="shared" si="28"/>
        <v>0</v>
      </c>
      <c r="Y53" s="67">
        <f t="shared" si="29"/>
        <v>0</v>
      </c>
      <c r="Z53" s="67">
        <f t="shared" si="30"/>
        <v>0</v>
      </c>
      <c r="AA53" s="67">
        <f t="shared" si="31"/>
        <v>0</v>
      </c>
      <c r="AB53" s="63">
        <v>0</v>
      </c>
      <c r="AC53" s="67" t="e">
        <f t="shared" si="14"/>
        <v>#DIV/0!</v>
      </c>
      <c r="AD53" s="67" t="e">
        <f t="shared" si="15"/>
        <v>#DIV/0!</v>
      </c>
      <c r="AE53" s="67">
        <f t="shared" si="32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AC'!$B$1,'Res Conv'!H53,'Res Conv'!K53)*'Res Conv'!B53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AC'!$E$4:$I$43,4)*'Res Conv'!G54,IF(D54="Winter",VLOOKUP('Res Conv'!H54,'NG AC'!$E$3:$I$43,5)*'Res Conv'!G54,IF(D54="NA",0,0)))</f>
        <v>0</v>
      </c>
      <c r="N54" s="67">
        <f t="shared" si="12"/>
        <v>0</v>
      </c>
      <c r="O54" s="67">
        <f t="shared" si="21"/>
        <v>0</v>
      </c>
      <c r="P54" s="67">
        <f t="shared" si="13"/>
        <v>0</v>
      </c>
      <c r="Q54" s="67">
        <f t="shared" si="22"/>
        <v>0</v>
      </c>
      <c r="R54" s="68" t="e">
        <f>(L54+M54+(PV('NG AC'!$B$1,'Res Conv'!H54,'Res Conv'!K54)*-1)+'Res Conv'!J54)/'Res Conv'!E54</f>
        <v>#DIV/0!</v>
      </c>
      <c r="S54" s="68" t="e">
        <f t="shared" si="23"/>
        <v>#DIV/0!</v>
      </c>
      <c r="T54" s="69">
        <f t="shared" si="24"/>
        <v>0</v>
      </c>
      <c r="U54" s="68">
        <f t="shared" si="25"/>
        <v>0</v>
      </c>
      <c r="V54" s="68">
        <f t="shared" si="26"/>
        <v>0</v>
      </c>
      <c r="W54" s="68">
        <f t="shared" si="27"/>
        <v>0</v>
      </c>
      <c r="X54" s="67">
        <f t="shared" si="28"/>
        <v>0</v>
      </c>
      <c r="Y54" s="67">
        <f t="shared" si="29"/>
        <v>0</v>
      </c>
      <c r="Z54" s="67">
        <f t="shared" si="30"/>
        <v>0</v>
      </c>
      <c r="AA54" s="67">
        <f t="shared" si="31"/>
        <v>0</v>
      </c>
      <c r="AB54" s="63">
        <v>0</v>
      </c>
      <c r="AC54" s="67" t="e">
        <f t="shared" si="14"/>
        <v>#DIV/0!</v>
      </c>
      <c r="AD54" s="67" t="e">
        <f t="shared" si="15"/>
        <v>#DIV/0!</v>
      </c>
      <c r="AE54" s="67">
        <f t="shared" si="32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AC'!$B$1,'Res Conv'!H54,'Res Conv'!K54)*'Res Conv'!B54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AC'!$E$4:$I$43,4)*'Res Conv'!G55,IF(D55="Winter",VLOOKUP('Res Conv'!H55,'NG AC'!$E$3:$I$43,5)*'Res Conv'!G55,IF(D55="NA",0,0)))</f>
        <v>0</v>
      </c>
      <c r="N55" s="67">
        <f t="shared" si="12"/>
        <v>0</v>
      </c>
      <c r="O55" s="67">
        <f t="shared" si="21"/>
        <v>0</v>
      </c>
      <c r="P55" s="67">
        <f t="shared" si="13"/>
        <v>0</v>
      </c>
      <c r="Q55" s="67">
        <f t="shared" si="22"/>
        <v>0</v>
      </c>
      <c r="R55" s="68" t="e">
        <f>(L55+M55+(PV('NG AC'!$B$1,'Res Conv'!H55,'Res Conv'!K55)*-1)+'Res Conv'!J55)/'Res Conv'!E55</f>
        <v>#DIV/0!</v>
      </c>
      <c r="S55" s="68" t="e">
        <f t="shared" si="23"/>
        <v>#DIV/0!</v>
      </c>
      <c r="T55" s="69">
        <f t="shared" si="24"/>
        <v>0</v>
      </c>
      <c r="U55" s="68">
        <f t="shared" si="25"/>
        <v>0</v>
      </c>
      <c r="V55" s="68">
        <f t="shared" si="26"/>
        <v>0</v>
      </c>
      <c r="W55" s="68">
        <f t="shared" si="27"/>
        <v>0</v>
      </c>
      <c r="X55" s="67">
        <f t="shared" si="28"/>
        <v>0</v>
      </c>
      <c r="Y55" s="67">
        <f t="shared" si="29"/>
        <v>0</v>
      </c>
      <c r="Z55" s="67">
        <f t="shared" si="30"/>
        <v>0</v>
      </c>
      <c r="AA55" s="67">
        <f t="shared" si="31"/>
        <v>0</v>
      </c>
      <c r="AB55" s="63">
        <v>0</v>
      </c>
      <c r="AC55" s="67" t="e">
        <f t="shared" si="14"/>
        <v>#DIV/0!</v>
      </c>
      <c r="AD55" s="67" t="e">
        <f t="shared" si="15"/>
        <v>#DIV/0!</v>
      </c>
      <c r="AE55" s="67">
        <f t="shared" si="32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AC'!$B$1,'Res Conv'!H55,'Res Conv'!K55)*'Res Conv'!B55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AC'!$E$4:$I$43,4)*'Res Conv'!G56,IF(D56="Winter",VLOOKUP('Res Conv'!H56,'NG AC'!$E$3:$I$43,5)*'Res Conv'!G56,IF(D56="NA",0,0)))</f>
        <v>0</v>
      </c>
      <c r="N56" s="67">
        <f t="shared" si="12"/>
        <v>0</v>
      </c>
      <c r="O56" s="67">
        <f t="shared" si="21"/>
        <v>0</v>
      </c>
      <c r="P56" s="67">
        <f t="shared" si="13"/>
        <v>0</v>
      </c>
      <c r="Q56" s="67">
        <f t="shared" si="22"/>
        <v>0</v>
      </c>
      <c r="R56" s="68" t="e">
        <f>(L56+M56+(PV('NG AC'!$B$1,'Res Conv'!H56,'Res Conv'!K56)*-1)+'Res Conv'!J56)/'Res Conv'!E56</f>
        <v>#DIV/0!</v>
      </c>
      <c r="S56" s="68" t="e">
        <f t="shared" si="23"/>
        <v>#DIV/0!</v>
      </c>
      <c r="T56" s="69">
        <f t="shared" si="24"/>
        <v>0</v>
      </c>
      <c r="U56" s="68">
        <f t="shared" si="25"/>
        <v>0</v>
      </c>
      <c r="V56" s="68">
        <f t="shared" si="26"/>
        <v>0</v>
      </c>
      <c r="W56" s="68">
        <f t="shared" si="27"/>
        <v>0</v>
      </c>
      <c r="X56" s="67">
        <f t="shared" si="28"/>
        <v>0</v>
      </c>
      <c r="Y56" s="67">
        <f t="shared" si="29"/>
        <v>0</v>
      </c>
      <c r="Z56" s="67">
        <f t="shared" si="30"/>
        <v>0</v>
      </c>
      <c r="AA56" s="67">
        <f t="shared" si="31"/>
        <v>0</v>
      </c>
      <c r="AB56" s="63">
        <v>0</v>
      </c>
      <c r="AC56" s="67" t="e">
        <f t="shared" si="14"/>
        <v>#DIV/0!</v>
      </c>
      <c r="AD56" s="67" t="e">
        <f t="shared" si="15"/>
        <v>#DIV/0!</v>
      </c>
      <c r="AE56" s="67">
        <f t="shared" si="32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AC'!$B$1,'Res Conv'!H56,'Res Conv'!K56)*'Res Conv'!B56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AC'!$E$4:$I$43,4)*'Res Conv'!G57,IF(D57="Winter",VLOOKUP('Res Conv'!H57,'NG AC'!$E$3:$I$43,5)*'Res Conv'!G57,IF(D57="NA",0,0)))</f>
        <v>0</v>
      </c>
      <c r="N57" s="67">
        <f t="shared" si="12"/>
        <v>0</v>
      </c>
      <c r="O57" s="67">
        <f t="shared" si="21"/>
        <v>0</v>
      </c>
      <c r="P57" s="67">
        <f t="shared" si="13"/>
        <v>0</v>
      </c>
      <c r="Q57" s="67">
        <f t="shared" si="22"/>
        <v>0</v>
      </c>
      <c r="R57" s="68" t="e">
        <f>(L57+M57+(PV('NG AC'!$B$1,'Res Conv'!H57,'Res Conv'!K57)*-1)+'Res Conv'!J57)/'Res Conv'!E57</f>
        <v>#DIV/0!</v>
      </c>
      <c r="S57" s="68" t="e">
        <f t="shared" si="23"/>
        <v>#DIV/0!</v>
      </c>
      <c r="T57" s="69">
        <f t="shared" si="24"/>
        <v>0</v>
      </c>
      <c r="U57" s="68">
        <f t="shared" si="25"/>
        <v>0</v>
      </c>
      <c r="V57" s="68">
        <f t="shared" si="26"/>
        <v>0</v>
      </c>
      <c r="W57" s="68">
        <f t="shared" si="27"/>
        <v>0</v>
      </c>
      <c r="X57" s="67">
        <f t="shared" si="28"/>
        <v>0</v>
      </c>
      <c r="Y57" s="67">
        <f t="shared" si="29"/>
        <v>0</v>
      </c>
      <c r="Z57" s="67">
        <f t="shared" si="30"/>
        <v>0</v>
      </c>
      <c r="AA57" s="67">
        <f t="shared" si="31"/>
        <v>0</v>
      </c>
      <c r="AB57" s="63">
        <v>0</v>
      </c>
      <c r="AC57" s="67" t="e">
        <f t="shared" si="14"/>
        <v>#DIV/0!</v>
      </c>
      <c r="AD57" s="67" t="e">
        <f t="shared" si="15"/>
        <v>#DIV/0!</v>
      </c>
      <c r="AE57" s="67">
        <f t="shared" si="32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AC'!$B$1,'Res Conv'!H57,'Res Conv'!K57)*'Res Conv'!B57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AC'!$E$4:$I$43,4)*'Res Conv'!G58,IF(D58="Winter",VLOOKUP('Res Conv'!H58,'NG AC'!$E$3:$I$43,5)*'Res Conv'!G58,IF(D58="NA",0,0)))</f>
        <v>0</v>
      </c>
      <c r="N58" s="67">
        <f t="shared" si="12"/>
        <v>0</v>
      </c>
      <c r="O58" s="67">
        <f t="shared" si="21"/>
        <v>0</v>
      </c>
      <c r="P58" s="67">
        <f t="shared" si="13"/>
        <v>0</v>
      </c>
      <c r="Q58" s="67">
        <f t="shared" si="22"/>
        <v>0</v>
      </c>
      <c r="R58" s="68" t="e">
        <f>(L58+M58+(PV('NG AC'!$B$1,'Res Conv'!H58,'Res Conv'!K58)*-1)+'Res Conv'!J58)/'Res Conv'!E58</f>
        <v>#DIV/0!</v>
      </c>
      <c r="S58" s="68" t="e">
        <f t="shared" si="23"/>
        <v>#DIV/0!</v>
      </c>
      <c r="T58" s="69">
        <f t="shared" si="24"/>
        <v>0</v>
      </c>
      <c r="U58" s="68">
        <f t="shared" si="25"/>
        <v>0</v>
      </c>
      <c r="V58" s="68">
        <f t="shared" si="26"/>
        <v>0</v>
      </c>
      <c r="W58" s="68">
        <f t="shared" si="27"/>
        <v>0</v>
      </c>
      <c r="X58" s="67">
        <f t="shared" si="28"/>
        <v>0</v>
      </c>
      <c r="Y58" s="67">
        <f t="shared" si="29"/>
        <v>0</v>
      </c>
      <c r="Z58" s="67">
        <f t="shared" si="30"/>
        <v>0</v>
      </c>
      <c r="AA58" s="67">
        <f t="shared" si="31"/>
        <v>0</v>
      </c>
      <c r="AB58" s="63">
        <v>0</v>
      </c>
      <c r="AC58" s="67" t="e">
        <f t="shared" si="14"/>
        <v>#DIV/0!</v>
      </c>
      <c r="AD58" s="67" t="e">
        <f t="shared" si="15"/>
        <v>#DIV/0!</v>
      </c>
      <c r="AE58" s="67">
        <f t="shared" si="32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AC'!$B$1,'Res Conv'!H58,'Res Conv'!K58)*'Res Conv'!B58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AC'!$E$4:$I$43,4)*'Res Conv'!G59,IF(D59="Winter",VLOOKUP('Res Conv'!H59,'NG AC'!$E$3:$I$43,5)*'Res Conv'!G59,IF(D59="NA",0,0)))</f>
        <v>0</v>
      </c>
      <c r="N59" s="67">
        <f t="shared" si="12"/>
        <v>0</v>
      </c>
      <c r="O59" s="67">
        <f t="shared" si="21"/>
        <v>0</v>
      </c>
      <c r="P59" s="67">
        <f t="shared" si="13"/>
        <v>0</v>
      </c>
      <c r="Q59" s="67">
        <f t="shared" si="22"/>
        <v>0</v>
      </c>
      <c r="R59" s="68" t="e">
        <f>(L59+M59+(PV('NG AC'!$B$1,'Res Conv'!H59,'Res Conv'!K59)*-1)+'Res Conv'!J59)/'Res Conv'!E59</f>
        <v>#DIV/0!</v>
      </c>
      <c r="S59" s="68" t="e">
        <f t="shared" si="23"/>
        <v>#DIV/0!</v>
      </c>
      <c r="T59" s="69">
        <f t="shared" si="24"/>
        <v>0</v>
      </c>
      <c r="U59" s="68">
        <f t="shared" si="25"/>
        <v>0</v>
      </c>
      <c r="V59" s="68">
        <f t="shared" si="26"/>
        <v>0</v>
      </c>
      <c r="W59" s="68">
        <f t="shared" si="27"/>
        <v>0</v>
      </c>
      <c r="X59" s="67">
        <f t="shared" si="28"/>
        <v>0</v>
      </c>
      <c r="Y59" s="67">
        <f t="shared" si="29"/>
        <v>0</v>
      </c>
      <c r="Z59" s="67">
        <f t="shared" si="30"/>
        <v>0</v>
      </c>
      <c r="AA59" s="67">
        <f t="shared" si="31"/>
        <v>0</v>
      </c>
      <c r="AB59" s="63">
        <v>0</v>
      </c>
      <c r="AC59" s="67" t="e">
        <f t="shared" si="14"/>
        <v>#DIV/0!</v>
      </c>
      <c r="AD59" s="67" t="e">
        <f t="shared" si="15"/>
        <v>#DIV/0!</v>
      </c>
      <c r="AE59" s="67">
        <f t="shared" si="32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AC'!$B$1,'Res Conv'!H59,'Res Conv'!K59)*'Res Conv'!B59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AC'!$E$4:$I$43,4)*'Res Conv'!G60,IF(D60="Winter",VLOOKUP('Res Conv'!H60,'NG AC'!$E$3:$I$43,5)*'Res Conv'!G60,IF(D60="NA",0,0)))</f>
        <v>0</v>
      </c>
      <c r="N60" s="67">
        <f t="shared" si="12"/>
        <v>0</v>
      </c>
      <c r="O60" s="67">
        <f t="shared" si="21"/>
        <v>0</v>
      </c>
      <c r="P60" s="67">
        <f t="shared" si="13"/>
        <v>0</v>
      </c>
      <c r="Q60" s="67">
        <f t="shared" si="22"/>
        <v>0</v>
      </c>
      <c r="R60" s="68" t="e">
        <f>(L60+M60+(PV('NG AC'!$B$1,'Res Conv'!H60,'Res Conv'!K60)*-1)+'Res Conv'!J60)/'Res Conv'!E60</f>
        <v>#DIV/0!</v>
      </c>
      <c r="S60" s="68" t="e">
        <f t="shared" si="23"/>
        <v>#DIV/0!</v>
      </c>
      <c r="T60" s="69">
        <f t="shared" si="24"/>
        <v>0</v>
      </c>
      <c r="U60" s="68">
        <f t="shared" si="25"/>
        <v>0</v>
      </c>
      <c r="V60" s="68">
        <f t="shared" si="26"/>
        <v>0</v>
      </c>
      <c r="W60" s="68">
        <f t="shared" si="27"/>
        <v>0</v>
      </c>
      <c r="X60" s="67">
        <f t="shared" si="28"/>
        <v>0</v>
      </c>
      <c r="Y60" s="67">
        <f t="shared" si="29"/>
        <v>0</v>
      </c>
      <c r="Z60" s="67">
        <f t="shared" si="30"/>
        <v>0</v>
      </c>
      <c r="AA60" s="67">
        <f t="shared" si="31"/>
        <v>0</v>
      </c>
      <c r="AB60" s="63">
        <v>0</v>
      </c>
      <c r="AC60" s="67" t="e">
        <f t="shared" si="14"/>
        <v>#DIV/0!</v>
      </c>
      <c r="AD60" s="67" t="e">
        <f t="shared" si="15"/>
        <v>#DIV/0!</v>
      </c>
      <c r="AE60" s="67">
        <f t="shared" si="32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AC'!$B$1,'Res Conv'!H60,'Res Conv'!K60)*'Res Conv'!B60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AC'!$E$4:$I$43,4)*'Res Conv'!G61,IF(D61="Winter",VLOOKUP('Res Conv'!H61,'NG AC'!$E$3:$I$43,5)*'Res Conv'!G61,IF(D61="NA",0,0)))</f>
        <v>0</v>
      </c>
      <c r="N61" s="67">
        <f t="shared" si="12"/>
        <v>0</v>
      </c>
      <c r="O61" s="67">
        <f t="shared" si="21"/>
        <v>0</v>
      </c>
      <c r="P61" s="67">
        <f t="shared" si="13"/>
        <v>0</v>
      </c>
      <c r="Q61" s="67">
        <f t="shared" si="22"/>
        <v>0</v>
      </c>
      <c r="R61" s="68" t="e">
        <f>(L61+M61+(PV('NG AC'!$B$1,'Res Conv'!H61,'Res Conv'!K61)*-1)+'Res Conv'!J61)/'Res Conv'!E61</f>
        <v>#DIV/0!</v>
      </c>
      <c r="S61" s="68" t="e">
        <f t="shared" si="23"/>
        <v>#DIV/0!</v>
      </c>
      <c r="T61" s="69">
        <f t="shared" si="24"/>
        <v>0</v>
      </c>
      <c r="U61" s="68">
        <f t="shared" si="25"/>
        <v>0</v>
      </c>
      <c r="V61" s="68">
        <f t="shared" si="26"/>
        <v>0</v>
      </c>
      <c r="W61" s="68">
        <f t="shared" si="27"/>
        <v>0</v>
      </c>
      <c r="X61" s="67">
        <f t="shared" si="28"/>
        <v>0</v>
      </c>
      <c r="Y61" s="67">
        <f t="shared" si="29"/>
        <v>0</v>
      </c>
      <c r="Z61" s="67">
        <f t="shared" si="30"/>
        <v>0</v>
      </c>
      <c r="AA61" s="67">
        <f t="shared" si="31"/>
        <v>0</v>
      </c>
      <c r="AB61" s="63">
        <v>0</v>
      </c>
      <c r="AC61" s="67" t="e">
        <f t="shared" si="14"/>
        <v>#DIV/0!</v>
      </c>
      <c r="AD61" s="67" t="e">
        <f t="shared" si="15"/>
        <v>#DIV/0!</v>
      </c>
      <c r="AE61" s="67">
        <f t="shared" si="32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AC'!$B$1,'Res Conv'!H61,'Res Conv'!K61)*'Res Conv'!B61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AC'!$E$4:$I$43,4)*'Res Conv'!G62,IF(D62="Winter",VLOOKUP('Res Conv'!H62,'NG AC'!$E$3:$I$43,5)*'Res Conv'!G62,IF(D62="NA",0,0)))</f>
        <v>0</v>
      </c>
      <c r="N62" s="67">
        <f t="shared" si="12"/>
        <v>0</v>
      </c>
      <c r="O62" s="67">
        <f t="shared" si="21"/>
        <v>0</v>
      </c>
      <c r="P62" s="67">
        <f t="shared" si="13"/>
        <v>0</v>
      </c>
      <c r="Q62" s="67">
        <f t="shared" si="22"/>
        <v>0</v>
      </c>
      <c r="R62" s="68" t="e">
        <f>(L62+M62+(PV('NG AC'!$B$1,'Res Conv'!H62,'Res Conv'!K62)*-1)+'Res Conv'!J62)/'Res Conv'!E62</f>
        <v>#DIV/0!</v>
      </c>
      <c r="S62" s="68" t="e">
        <f t="shared" si="23"/>
        <v>#DIV/0!</v>
      </c>
      <c r="T62" s="69">
        <f t="shared" si="24"/>
        <v>0</v>
      </c>
      <c r="U62" s="68">
        <f t="shared" si="25"/>
        <v>0</v>
      </c>
      <c r="V62" s="68">
        <f t="shared" si="26"/>
        <v>0</v>
      </c>
      <c r="W62" s="68">
        <f t="shared" si="27"/>
        <v>0</v>
      </c>
      <c r="X62" s="67">
        <f t="shared" si="28"/>
        <v>0</v>
      </c>
      <c r="Y62" s="67">
        <f t="shared" si="29"/>
        <v>0</v>
      </c>
      <c r="Z62" s="67">
        <f t="shared" si="30"/>
        <v>0</v>
      </c>
      <c r="AA62" s="67">
        <f t="shared" si="31"/>
        <v>0</v>
      </c>
      <c r="AB62" s="63">
        <v>0</v>
      </c>
      <c r="AC62" s="67" t="e">
        <f t="shared" si="14"/>
        <v>#DIV/0!</v>
      </c>
      <c r="AD62" s="67" t="e">
        <f t="shared" si="15"/>
        <v>#DIV/0!</v>
      </c>
      <c r="AE62" s="67">
        <f t="shared" si="32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AC'!$B$1,'Res Conv'!H62,'Res Conv'!K62)*'Res Conv'!B62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AC'!$E$4:$I$43,4)*'Res Conv'!G63,IF(D63="Winter",VLOOKUP('Res Conv'!H63,'NG AC'!$E$3:$I$43,5)*'Res Conv'!G63,IF(D63="NA",0,0)))</f>
        <v>0</v>
      </c>
      <c r="N63" s="67">
        <f t="shared" si="12"/>
        <v>0</v>
      </c>
      <c r="O63" s="67">
        <f t="shared" si="21"/>
        <v>0</v>
      </c>
      <c r="P63" s="67">
        <f t="shared" si="13"/>
        <v>0</v>
      </c>
      <c r="Q63" s="67">
        <f t="shared" si="22"/>
        <v>0</v>
      </c>
      <c r="R63" s="68" t="e">
        <f>(L63+M63+(PV('NG AC'!$B$1,'Res Conv'!H63,'Res Conv'!K63)*-1)+'Res Conv'!J63)/'Res Conv'!E63</f>
        <v>#DIV/0!</v>
      </c>
      <c r="S63" s="68" t="e">
        <f t="shared" si="23"/>
        <v>#DIV/0!</v>
      </c>
      <c r="T63" s="69">
        <f t="shared" si="24"/>
        <v>0</v>
      </c>
      <c r="U63" s="68">
        <f t="shared" si="25"/>
        <v>0</v>
      </c>
      <c r="V63" s="68">
        <f t="shared" si="26"/>
        <v>0</v>
      </c>
      <c r="W63" s="68">
        <f t="shared" si="27"/>
        <v>0</v>
      </c>
      <c r="X63" s="67">
        <f t="shared" si="28"/>
        <v>0</v>
      </c>
      <c r="Y63" s="67">
        <f t="shared" si="29"/>
        <v>0</v>
      </c>
      <c r="Z63" s="67">
        <f t="shared" si="30"/>
        <v>0</v>
      </c>
      <c r="AA63" s="67">
        <f t="shared" si="31"/>
        <v>0</v>
      </c>
      <c r="AB63" s="63">
        <v>0</v>
      </c>
      <c r="AC63" s="67" t="e">
        <f t="shared" si="14"/>
        <v>#DIV/0!</v>
      </c>
      <c r="AD63" s="67" t="e">
        <f t="shared" si="15"/>
        <v>#DIV/0!</v>
      </c>
      <c r="AE63" s="67">
        <f t="shared" si="32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AC'!$B$1,'Res Conv'!H63,'Res Conv'!K63)*'Res Conv'!B63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AC'!$E$4:$I$43,4)*'Res Conv'!G64,IF(D64="Winter",VLOOKUP('Res Conv'!H64,'NG AC'!$E$3:$I$43,5)*'Res Conv'!G64,IF(D64="NA",0,0)))</f>
        <v>0</v>
      </c>
      <c r="N64" s="67">
        <f t="shared" si="12"/>
        <v>0</v>
      </c>
      <c r="O64" s="67">
        <f t="shared" si="21"/>
        <v>0</v>
      </c>
      <c r="P64" s="67">
        <f t="shared" si="13"/>
        <v>0</v>
      </c>
      <c r="Q64" s="67">
        <f t="shared" si="22"/>
        <v>0</v>
      </c>
      <c r="R64" s="68" t="e">
        <f>(L64+M64+(PV('NG AC'!$B$1,'Res Conv'!H64,'Res Conv'!K64)*-1)+'Res Conv'!J64)/'Res Conv'!E64</f>
        <v>#DIV/0!</v>
      </c>
      <c r="S64" s="68" t="e">
        <f t="shared" si="23"/>
        <v>#DIV/0!</v>
      </c>
      <c r="T64" s="69">
        <f t="shared" si="24"/>
        <v>0</v>
      </c>
      <c r="U64" s="68">
        <f t="shared" si="25"/>
        <v>0</v>
      </c>
      <c r="V64" s="68">
        <f t="shared" si="26"/>
        <v>0</v>
      </c>
      <c r="W64" s="68">
        <f t="shared" si="27"/>
        <v>0</v>
      </c>
      <c r="X64" s="67">
        <f t="shared" si="28"/>
        <v>0</v>
      </c>
      <c r="Y64" s="67">
        <f t="shared" si="29"/>
        <v>0</v>
      </c>
      <c r="Z64" s="67">
        <f t="shared" si="30"/>
        <v>0</v>
      </c>
      <c r="AA64" s="67">
        <f t="shared" si="31"/>
        <v>0</v>
      </c>
      <c r="AB64" s="63">
        <v>0</v>
      </c>
      <c r="AC64" s="67" t="e">
        <f t="shared" si="14"/>
        <v>#DIV/0!</v>
      </c>
      <c r="AD64" s="67" t="e">
        <f t="shared" si="15"/>
        <v>#DIV/0!</v>
      </c>
      <c r="AE64" s="67">
        <f t="shared" si="32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AC'!$B$1,'Res Conv'!H64,'Res Conv'!K64)*'Res Conv'!B64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AC'!$E$4:$I$43,4)*'Res Conv'!G65,IF(D65="Winter",VLOOKUP('Res Conv'!H65,'NG AC'!$E$3:$I$43,5)*'Res Conv'!G65,IF(D65="NA",0,0)))</f>
        <v>0</v>
      </c>
      <c r="N65" s="67">
        <f t="shared" si="12"/>
        <v>0</v>
      </c>
      <c r="O65" s="67">
        <f t="shared" si="21"/>
        <v>0</v>
      </c>
      <c r="P65" s="67">
        <f t="shared" si="13"/>
        <v>0</v>
      </c>
      <c r="Q65" s="67">
        <f t="shared" si="22"/>
        <v>0</v>
      </c>
      <c r="R65" s="68" t="e">
        <f>(L65+M65+(PV('NG AC'!$B$1,'Res Conv'!H65,'Res Conv'!K65)*-1)+'Res Conv'!J65)/'Res Conv'!E65</f>
        <v>#DIV/0!</v>
      </c>
      <c r="S65" s="68" t="e">
        <f t="shared" si="23"/>
        <v>#DIV/0!</v>
      </c>
      <c r="T65" s="69">
        <f t="shared" si="24"/>
        <v>0</v>
      </c>
      <c r="U65" s="68">
        <f t="shared" si="25"/>
        <v>0</v>
      </c>
      <c r="V65" s="68">
        <f t="shared" si="26"/>
        <v>0</v>
      </c>
      <c r="W65" s="68">
        <f t="shared" si="27"/>
        <v>0</v>
      </c>
      <c r="X65" s="67">
        <f t="shared" si="28"/>
        <v>0</v>
      </c>
      <c r="Y65" s="67">
        <f t="shared" si="29"/>
        <v>0</v>
      </c>
      <c r="Z65" s="67">
        <f t="shared" si="30"/>
        <v>0</v>
      </c>
      <c r="AA65" s="67">
        <f t="shared" si="31"/>
        <v>0</v>
      </c>
      <c r="AB65" s="63">
        <v>0</v>
      </c>
      <c r="AC65" s="67" t="e">
        <f t="shared" si="14"/>
        <v>#DIV/0!</v>
      </c>
      <c r="AD65" s="67" t="e">
        <f t="shared" si="15"/>
        <v>#DIV/0!</v>
      </c>
      <c r="AE65" s="67">
        <f t="shared" si="32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AC'!$B$1,'Res Conv'!H65,'Res Conv'!K65)*'Res Conv'!B65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AC'!$E$4:$I$43,4)*'Res Conv'!G66,IF(D66="Winter",VLOOKUP('Res Conv'!H66,'NG AC'!$E$3:$I$43,5)*'Res Conv'!G66,IF(D66="NA",0,0)))</f>
        <v>0</v>
      </c>
      <c r="N66" s="67">
        <f t="shared" si="12"/>
        <v>0</v>
      </c>
      <c r="O66" s="67">
        <f t="shared" si="21"/>
        <v>0</v>
      </c>
      <c r="P66" s="67">
        <f t="shared" si="13"/>
        <v>0</v>
      </c>
      <c r="Q66" s="67">
        <f t="shared" si="22"/>
        <v>0</v>
      </c>
      <c r="R66" s="68" t="e">
        <f>(L66+M66+(PV('NG AC'!$B$1,'Res Conv'!H66,'Res Conv'!K66)*-1)+'Res Conv'!J66)/'Res Conv'!E66</f>
        <v>#DIV/0!</v>
      </c>
      <c r="S66" s="68" t="e">
        <f t="shared" si="23"/>
        <v>#DIV/0!</v>
      </c>
      <c r="T66" s="69">
        <f t="shared" si="24"/>
        <v>0</v>
      </c>
      <c r="U66" s="68">
        <f t="shared" si="25"/>
        <v>0</v>
      </c>
      <c r="V66" s="68">
        <f t="shared" si="26"/>
        <v>0</v>
      </c>
      <c r="W66" s="68">
        <f t="shared" si="27"/>
        <v>0</v>
      </c>
      <c r="X66" s="67">
        <f t="shared" si="28"/>
        <v>0</v>
      </c>
      <c r="Y66" s="67">
        <f t="shared" si="29"/>
        <v>0</v>
      </c>
      <c r="Z66" s="67">
        <f t="shared" si="30"/>
        <v>0</v>
      </c>
      <c r="AA66" s="67">
        <f t="shared" si="31"/>
        <v>0</v>
      </c>
      <c r="AB66" s="63">
        <v>0</v>
      </c>
      <c r="AC66" s="67" t="e">
        <f t="shared" si="14"/>
        <v>#DIV/0!</v>
      </c>
      <c r="AD66" s="67" t="e">
        <f t="shared" si="15"/>
        <v>#DIV/0!</v>
      </c>
      <c r="AE66" s="67">
        <f t="shared" si="32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AC'!$B$1,'Res Conv'!H66,'Res Conv'!K66)*'Res Conv'!B66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AC'!$E$4:$I$43,4)*'Res Conv'!G67,IF(D67="Winter",VLOOKUP('Res Conv'!H67,'NG AC'!$E$3:$I$43,5)*'Res Conv'!G67,IF(D67="NA",0,0)))</f>
        <v>0</v>
      </c>
      <c r="N67" s="67">
        <f t="shared" si="12"/>
        <v>0</v>
      </c>
      <c r="O67" s="67">
        <f t="shared" si="21"/>
        <v>0</v>
      </c>
      <c r="P67" s="67">
        <f t="shared" si="13"/>
        <v>0</v>
      </c>
      <c r="Q67" s="67">
        <f t="shared" si="22"/>
        <v>0</v>
      </c>
      <c r="R67" s="68" t="e">
        <f>(L67+M67+(PV('NG AC'!$B$1,'Res Conv'!H67,'Res Conv'!K67)*-1)+'Res Conv'!J67)/'Res Conv'!E67</f>
        <v>#DIV/0!</v>
      </c>
      <c r="S67" s="68" t="e">
        <f t="shared" si="23"/>
        <v>#DIV/0!</v>
      </c>
      <c r="T67" s="69">
        <f t="shared" si="24"/>
        <v>0</v>
      </c>
      <c r="U67" s="68">
        <f t="shared" si="25"/>
        <v>0</v>
      </c>
      <c r="V67" s="68">
        <f t="shared" si="26"/>
        <v>0</v>
      </c>
      <c r="W67" s="68">
        <f t="shared" si="27"/>
        <v>0</v>
      </c>
      <c r="X67" s="67">
        <f t="shared" si="28"/>
        <v>0</v>
      </c>
      <c r="Y67" s="67">
        <f t="shared" si="29"/>
        <v>0</v>
      </c>
      <c r="Z67" s="67">
        <f t="shared" si="30"/>
        <v>0</v>
      </c>
      <c r="AA67" s="67">
        <f t="shared" si="31"/>
        <v>0</v>
      </c>
      <c r="AB67" s="63">
        <v>0</v>
      </c>
      <c r="AC67" s="67" t="e">
        <f t="shared" si="14"/>
        <v>#DIV/0!</v>
      </c>
      <c r="AD67" s="67" t="e">
        <f t="shared" si="15"/>
        <v>#DIV/0!</v>
      </c>
      <c r="AE67" s="67">
        <f t="shared" si="32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AC'!$B$1,'Res Conv'!H67,'Res Conv'!K67)*'Res Conv'!B67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AC'!$E$4:$I$43,4)*'Res Conv'!G68,IF(D68="Winter",VLOOKUP('Res Conv'!H68,'NG AC'!$E$3:$I$43,5)*'Res Conv'!G68,IF(D68="NA",0,0)))</f>
        <v>0</v>
      </c>
      <c r="N68" s="67">
        <f t="shared" si="12"/>
        <v>0</v>
      </c>
      <c r="O68" s="67">
        <f t="shared" ref="O68:O99" si="33">E68-N68</f>
        <v>0</v>
      </c>
      <c r="P68" s="67">
        <f t="shared" si="13"/>
        <v>0</v>
      </c>
      <c r="Q68" s="67">
        <f t="shared" ref="Q68:Q99" si="34">I68-P68</f>
        <v>0</v>
      </c>
      <c r="R68" s="68" t="e">
        <f>(L68+M68+(PV('NG AC'!$B$1,'Res Conv'!H68,'Res Conv'!K68)*-1)+'Res Conv'!J68)/'Res Conv'!E68</f>
        <v>#DIV/0!</v>
      </c>
      <c r="S68" s="68" t="e">
        <f t="shared" ref="S68:S102" si="35">((L68+M68)/1.1)/I68</f>
        <v>#DIV/0!</v>
      </c>
      <c r="T68" s="69">
        <f t="shared" ref="T68:T102" si="36">F68*B68</f>
        <v>0</v>
      </c>
      <c r="U68" s="68">
        <f t="shared" ref="U68:U102" si="37">G68*B68</f>
        <v>0</v>
      </c>
      <c r="V68" s="68">
        <f t="shared" ref="V68:V102" si="38">L68*B68</f>
        <v>0</v>
      </c>
      <c r="W68" s="68">
        <f t="shared" ref="W68:W102" si="39">M68*B68</f>
        <v>0</v>
      </c>
      <c r="X68" s="67">
        <f t="shared" ref="X68:X102" si="40">B68*N68</f>
        <v>0</v>
      </c>
      <c r="Y68" s="67">
        <f t="shared" ref="Y68:Y102" si="41">O68*B68</f>
        <v>0</v>
      </c>
      <c r="Z68" s="67">
        <f t="shared" ref="Z68:Z102" si="42">B68*P68</f>
        <v>0</v>
      </c>
      <c r="AA68" s="67">
        <f t="shared" ref="AA68:AA102" si="43">B68*Q68</f>
        <v>0</v>
      </c>
      <c r="AB68" s="63">
        <v>0</v>
      </c>
      <c r="AC68" s="67" t="e">
        <f t="shared" si="14"/>
        <v>#DIV/0!</v>
      </c>
      <c r="AD68" s="67" t="e">
        <f t="shared" si="15"/>
        <v>#DIV/0!</v>
      </c>
      <c r="AE68" s="67">
        <f t="shared" ref="AE68:AE102" si="44">J68*B68</f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AC'!$B$1,'Res Conv'!H68,'Res Conv'!K68)*'Res Conv'!B68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AC'!$E$4:$I$43,4)*'Res Conv'!G69,IF(D69="Winter",VLOOKUP('Res Conv'!H69,'NG AC'!$E$3:$I$43,5)*'Res Conv'!G69,IF(D69="NA",0,0)))</f>
        <v>0</v>
      </c>
      <c r="N69" s="67">
        <f t="shared" ref="N69:N102" si="45">E69</f>
        <v>0</v>
      </c>
      <c r="O69" s="67">
        <f t="shared" si="33"/>
        <v>0</v>
      </c>
      <c r="P69" s="67">
        <f t="shared" ref="P69:P102" si="46">I69</f>
        <v>0</v>
      </c>
      <c r="Q69" s="67">
        <f t="shared" si="34"/>
        <v>0</v>
      </c>
      <c r="R69" s="68" t="e">
        <f>(L69+M69+(PV('NG AC'!$B$1,'Res Conv'!H69,'Res Conv'!K69)*-1)+'Res Conv'!J69)/'Res Conv'!E69</f>
        <v>#DIV/0!</v>
      </c>
      <c r="S69" s="68" t="e">
        <f t="shared" si="35"/>
        <v>#DIV/0!</v>
      </c>
      <c r="T69" s="69">
        <f t="shared" si="36"/>
        <v>0</v>
      </c>
      <c r="U69" s="68">
        <f t="shared" si="37"/>
        <v>0</v>
      </c>
      <c r="V69" s="68">
        <f t="shared" si="38"/>
        <v>0</v>
      </c>
      <c r="W69" s="68">
        <f t="shared" si="39"/>
        <v>0</v>
      </c>
      <c r="X69" s="67">
        <f t="shared" si="40"/>
        <v>0</v>
      </c>
      <c r="Y69" s="67">
        <f t="shared" si="41"/>
        <v>0</v>
      </c>
      <c r="Z69" s="67">
        <f t="shared" si="42"/>
        <v>0</v>
      </c>
      <c r="AA69" s="67">
        <f t="shared" si="43"/>
        <v>0</v>
      </c>
      <c r="AB69" s="63">
        <v>0</v>
      </c>
      <c r="AC69" s="67" t="e">
        <f t="shared" ref="AC69:AC102" si="47">AB69*(L69/(L69+M69))</f>
        <v>#DIV/0!</v>
      </c>
      <c r="AD69" s="67" t="e">
        <f t="shared" ref="AD69:AD102" si="48">AB69-AC69</f>
        <v>#DIV/0!</v>
      </c>
      <c r="AE69" s="67">
        <f t="shared" si="44"/>
        <v>0</v>
      </c>
      <c r="AF69" s="67" t="e">
        <f t="shared" ref="AF69:AF102" si="49">AE69*(L69/(L69+M69))</f>
        <v>#DIV/0!</v>
      </c>
      <c r="AG69" s="67" t="e">
        <f t="shared" ref="AG69:AG102" si="50">AE69-AF69</f>
        <v>#DIV/0!</v>
      </c>
      <c r="AH69" s="66">
        <f>-PV('NG AC'!$B$1,'Res Conv'!H69,'Res Conv'!K69)*'Res Conv'!B69</f>
        <v>0</v>
      </c>
      <c r="AI69" s="67" t="e">
        <f t="shared" ref="AI69:AI102" si="51">AH69*(L69/(L69+M69))</f>
        <v>#DIV/0!</v>
      </c>
      <c r="AJ69" s="67" t="e">
        <f t="shared" ref="AJ69:AJ102" si="52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53">P69/F69</f>
        <v>#DIV/0!</v>
      </c>
      <c r="AN69" s="67" t="e">
        <f t="shared" si="53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AC'!$E$4:$I$43,4)*'Res Conv'!G70,IF(D70="Winter",VLOOKUP('Res Conv'!H70,'NG AC'!$E$3:$I$43,5)*'Res Conv'!G70,IF(D70="NA",0,0)))</f>
        <v>0</v>
      </c>
      <c r="N70" s="67">
        <f t="shared" si="45"/>
        <v>0</v>
      </c>
      <c r="O70" s="67">
        <f t="shared" si="33"/>
        <v>0</v>
      </c>
      <c r="P70" s="67">
        <f t="shared" si="46"/>
        <v>0</v>
      </c>
      <c r="Q70" s="67">
        <f t="shared" si="34"/>
        <v>0</v>
      </c>
      <c r="R70" s="68" t="e">
        <f>(L70+M70+(PV('NG AC'!$B$1,'Res Conv'!H70,'Res Conv'!K70)*-1)+'Res Conv'!J70)/'Res Conv'!E70</f>
        <v>#DIV/0!</v>
      </c>
      <c r="S70" s="68" t="e">
        <f t="shared" si="35"/>
        <v>#DIV/0!</v>
      </c>
      <c r="T70" s="69">
        <f t="shared" si="36"/>
        <v>0</v>
      </c>
      <c r="U70" s="68">
        <f t="shared" si="37"/>
        <v>0</v>
      </c>
      <c r="V70" s="68">
        <f t="shared" si="38"/>
        <v>0</v>
      </c>
      <c r="W70" s="68">
        <f t="shared" si="39"/>
        <v>0</v>
      </c>
      <c r="X70" s="67">
        <f t="shared" si="40"/>
        <v>0</v>
      </c>
      <c r="Y70" s="67">
        <f t="shared" si="41"/>
        <v>0</v>
      </c>
      <c r="Z70" s="67">
        <f t="shared" si="42"/>
        <v>0</v>
      </c>
      <c r="AA70" s="67">
        <f t="shared" si="43"/>
        <v>0</v>
      </c>
      <c r="AB70" s="63">
        <v>0</v>
      </c>
      <c r="AC70" s="67" t="e">
        <f t="shared" si="47"/>
        <v>#DIV/0!</v>
      </c>
      <c r="AD70" s="67" t="e">
        <f t="shared" si="48"/>
        <v>#DIV/0!</v>
      </c>
      <c r="AE70" s="67">
        <f t="shared" si="44"/>
        <v>0</v>
      </c>
      <c r="AF70" s="67" t="e">
        <f t="shared" si="49"/>
        <v>#DIV/0!</v>
      </c>
      <c r="AG70" s="67" t="e">
        <f t="shared" si="50"/>
        <v>#DIV/0!</v>
      </c>
      <c r="AH70" s="66">
        <f>-PV('NG AC'!$B$1,'Res Conv'!H70,'Res Conv'!K70)*'Res Conv'!B70</f>
        <v>0</v>
      </c>
      <c r="AI70" s="67" t="e">
        <f t="shared" si="51"/>
        <v>#DIV/0!</v>
      </c>
      <c r="AJ70" s="67" t="e">
        <f t="shared" si="52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53"/>
        <v>#DIV/0!</v>
      </c>
      <c r="AN70" s="67" t="e">
        <f t="shared" si="53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AC'!$E$4:$I$43,4)*'Res Conv'!G71,IF(D71="Winter",VLOOKUP('Res Conv'!H71,'NG AC'!$E$3:$I$43,5)*'Res Conv'!G71,IF(D71="NA",0,0)))</f>
        <v>0</v>
      </c>
      <c r="N71" s="67">
        <f t="shared" si="45"/>
        <v>0</v>
      </c>
      <c r="O71" s="67">
        <f t="shared" si="33"/>
        <v>0</v>
      </c>
      <c r="P71" s="67">
        <f t="shared" si="46"/>
        <v>0</v>
      </c>
      <c r="Q71" s="67">
        <f t="shared" si="34"/>
        <v>0</v>
      </c>
      <c r="R71" s="68" t="e">
        <f>(L71+M71+(PV('NG AC'!$B$1,'Res Conv'!H71,'Res Conv'!K71)*-1)+'Res Conv'!J71)/'Res Conv'!E71</f>
        <v>#DIV/0!</v>
      </c>
      <c r="S71" s="68" t="e">
        <f t="shared" si="35"/>
        <v>#DIV/0!</v>
      </c>
      <c r="T71" s="69">
        <f t="shared" si="36"/>
        <v>0</v>
      </c>
      <c r="U71" s="68">
        <f t="shared" si="37"/>
        <v>0</v>
      </c>
      <c r="V71" s="68">
        <f t="shared" si="38"/>
        <v>0</v>
      </c>
      <c r="W71" s="68">
        <f t="shared" si="39"/>
        <v>0</v>
      </c>
      <c r="X71" s="67">
        <f t="shared" si="40"/>
        <v>0</v>
      </c>
      <c r="Y71" s="67">
        <f t="shared" si="41"/>
        <v>0</v>
      </c>
      <c r="Z71" s="67">
        <f t="shared" si="42"/>
        <v>0</v>
      </c>
      <c r="AA71" s="67">
        <f t="shared" si="43"/>
        <v>0</v>
      </c>
      <c r="AB71" s="63">
        <v>0</v>
      </c>
      <c r="AC71" s="67" t="e">
        <f t="shared" si="47"/>
        <v>#DIV/0!</v>
      </c>
      <c r="AD71" s="67" t="e">
        <f t="shared" si="48"/>
        <v>#DIV/0!</v>
      </c>
      <c r="AE71" s="67">
        <f t="shared" si="44"/>
        <v>0</v>
      </c>
      <c r="AF71" s="67" t="e">
        <f t="shared" si="49"/>
        <v>#DIV/0!</v>
      </c>
      <c r="AG71" s="67" t="e">
        <f t="shared" si="50"/>
        <v>#DIV/0!</v>
      </c>
      <c r="AH71" s="66">
        <f>-PV('NG AC'!$B$1,'Res Conv'!H71,'Res Conv'!K71)*'Res Conv'!B71</f>
        <v>0</v>
      </c>
      <c r="AI71" s="67" t="e">
        <f t="shared" si="51"/>
        <v>#DIV/0!</v>
      </c>
      <c r="AJ71" s="67" t="e">
        <f t="shared" si="52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53"/>
        <v>#DIV/0!</v>
      </c>
      <c r="AN71" s="67" t="e">
        <f t="shared" si="53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AC'!$E$4:$I$43,4)*'Res Conv'!G72,IF(D72="Winter",VLOOKUP('Res Conv'!H72,'NG AC'!$E$3:$I$43,5)*'Res Conv'!G72,IF(D72="NA",0,0)))</f>
        <v>0</v>
      </c>
      <c r="N72" s="67">
        <f t="shared" si="45"/>
        <v>0</v>
      </c>
      <c r="O72" s="67">
        <f t="shared" si="33"/>
        <v>0</v>
      </c>
      <c r="P72" s="67">
        <f t="shared" si="46"/>
        <v>0</v>
      </c>
      <c r="Q72" s="67">
        <f t="shared" si="34"/>
        <v>0</v>
      </c>
      <c r="R72" s="68" t="e">
        <f>(L72+M72+(PV('NG AC'!$B$1,'Res Conv'!H72,'Res Conv'!K72)*-1)+'Res Conv'!J72)/'Res Conv'!E72</f>
        <v>#DIV/0!</v>
      </c>
      <c r="S72" s="68" t="e">
        <f t="shared" si="35"/>
        <v>#DIV/0!</v>
      </c>
      <c r="T72" s="69">
        <f t="shared" si="36"/>
        <v>0</v>
      </c>
      <c r="U72" s="68">
        <f t="shared" si="37"/>
        <v>0</v>
      </c>
      <c r="V72" s="68">
        <f t="shared" si="38"/>
        <v>0</v>
      </c>
      <c r="W72" s="68">
        <f t="shared" si="39"/>
        <v>0</v>
      </c>
      <c r="X72" s="67">
        <f t="shared" si="40"/>
        <v>0</v>
      </c>
      <c r="Y72" s="67">
        <f t="shared" si="41"/>
        <v>0</v>
      </c>
      <c r="Z72" s="67">
        <f t="shared" si="42"/>
        <v>0</v>
      </c>
      <c r="AA72" s="67">
        <f t="shared" si="43"/>
        <v>0</v>
      </c>
      <c r="AB72" s="63">
        <v>0</v>
      </c>
      <c r="AC72" s="67" t="e">
        <f t="shared" si="47"/>
        <v>#DIV/0!</v>
      </c>
      <c r="AD72" s="67" t="e">
        <f t="shared" si="48"/>
        <v>#DIV/0!</v>
      </c>
      <c r="AE72" s="67">
        <f t="shared" si="44"/>
        <v>0</v>
      </c>
      <c r="AF72" s="67" t="e">
        <f t="shared" si="49"/>
        <v>#DIV/0!</v>
      </c>
      <c r="AG72" s="67" t="e">
        <f t="shared" si="50"/>
        <v>#DIV/0!</v>
      </c>
      <c r="AH72" s="66">
        <f>-PV('NG AC'!$B$1,'Res Conv'!H72,'Res Conv'!K72)*'Res Conv'!B72</f>
        <v>0</v>
      </c>
      <c r="AI72" s="67" t="e">
        <f t="shared" si="51"/>
        <v>#DIV/0!</v>
      </c>
      <c r="AJ72" s="67" t="e">
        <f t="shared" si="52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53"/>
        <v>#DIV/0!</v>
      </c>
      <c r="AN72" s="67" t="e">
        <f t="shared" si="53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AC'!$E$4:$I$43,4)*'Res Conv'!G73,IF(D73="Winter",VLOOKUP('Res Conv'!H73,'NG AC'!$E$3:$I$43,5)*'Res Conv'!G73,IF(D73="NA",0,0)))</f>
        <v>0</v>
      </c>
      <c r="N73" s="67">
        <f t="shared" si="45"/>
        <v>0</v>
      </c>
      <c r="O73" s="67">
        <f t="shared" si="33"/>
        <v>0</v>
      </c>
      <c r="P73" s="67">
        <f t="shared" si="46"/>
        <v>0</v>
      </c>
      <c r="Q73" s="67">
        <f t="shared" si="34"/>
        <v>0</v>
      </c>
      <c r="R73" s="68" t="e">
        <f>(L73+M73+(PV('NG AC'!$B$1,'Res Conv'!H73,'Res Conv'!K73)*-1)+'Res Conv'!J73)/'Res Conv'!E73</f>
        <v>#DIV/0!</v>
      </c>
      <c r="S73" s="68" t="e">
        <f t="shared" si="35"/>
        <v>#DIV/0!</v>
      </c>
      <c r="T73" s="69">
        <f t="shared" si="36"/>
        <v>0</v>
      </c>
      <c r="U73" s="68">
        <f t="shared" si="37"/>
        <v>0</v>
      </c>
      <c r="V73" s="68">
        <f t="shared" si="38"/>
        <v>0</v>
      </c>
      <c r="W73" s="68">
        <f t="shared" si="39"/>
        <v>0</v>
      </c>
      <c r="X73" s="67">
        <f t="shared" si="40"/>
        <v>0</v>
      </c>
      <c r="Y73" s="67">
        <f t="shared" si="41"/>
        <v>0</v>
      </c>
      <c r="Z73" s="67">
        <f t="shared" si="42"/>
        <v>0</v>
      </c>
      <c r="AA73" s="67">
        <f t="shared" si="43"/>
        <v>0</v>
      </c>
      <c r="AB73" s="63">
        <v>0</v>
      </c>
      <c r="AC73" s="67" t="e">
        <f t="shared" si="47"/>
        <v>#DIV/0!</v>
      </c>
      <c r="AD73" s="67" t="e">
        <f t="shared" si="48"/>
        <v>#DIV/0!</v>
      </c>
      <c r="AE73" s="67">
        <f t="shared" si="44"/>
        <v>0</v>
      </c>
      <c r="AF73" s="67" t="e">
        <f t="shared" si="49"/>
        <v>#DIV/0!</v>
      </c>
      <c r="AG73" s="67" t="e">
        <f t="shared" si="50"/>
        <v>#DIV/0!</v>
      </c>
      <c r="AH73" s="66">
        <f>-PV('NG AC'!$B$1,'Res Conv'!H73,'Res Conv'!K73)*'Res Conv'!B73</f>
        <v>0</v>
      </c>
      <c r="AI73" s="67" t="e">
        <f t="shared" si="51"/>
        <v>#DIV/0!</v>
      </c>
      <c r="AJ73" s="67" t="e">
        <f t="shared" si="52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53"/>
        <v>#DIV/0!</v>
      </c>
      <c r="AN73" s="67" t="e">
        <f t="shared" si="53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AC'!$E$4:$I$43,4)*'Res Conv'!G74,IF(D74="Winter",VLOOKUP('Res Conv'!H74,'NG AC'!$E$3:$I$43,5)*'Res Conv'!G74,IF(D74="NA",0,0)))</f>
        <v>0</v>
      </c>
      <c r="N74" s="67">
        <f t="shared" si="45"/>
        <v>0</v>
      </c>
      <c r="O74" s="67">
        <f t="shared" si="33"/>
        <v>0</v>
      </c>
      <c r="P74" s="67">
        <f t="shared" si="46"/>
        <v>0</v>
      </c>
      <c r="Q74" s="67">
        <f t="shared" si="34"/>
        <v>0</v>
      </c>
      <c r="R74" s="68" t="e">
        <f>(L74+M74+(PV('NG AC'!$B$1,'Res Conv'!H74,'Res Conv'!K74)*-1)+'Res Conv'!J74)/'Res Conv'!E74</f>
        <v>#DIV/0!</v>
      </c>
      <c r="S74" s="68" t="e">
        <f t="shared" si="35"/>
        <v>#DIV/0!</v>
      </c>
      <c r="T74" s="69">
        <f t="shared" si="36"/>
        <v>0</v>
      </c>
      <c r="U74" s="68">
        <f t="shared" si="37"/>
        <v>0</v>
      </c>
      <c r="V74" s="68">
        <f t="shared" si="38"/>
        <v>0</v>
      </c>
      <c r="W74" s="68">
        <f t="shared" si="39"/>
        <v>0</v>
      </c>
      <c r="X74" s="67">
        <f t="shared" si="40"/>
        <v>0</v>
      </c>
      <c r="Y74" s="67">
        <f t="shared" si="41"/>
        <v>0</v>
      </c>
      <c r="Z74" s="67">
        <f t="shared" si="42"/>
        <v>0</v>
      </c>
      <c r="AA74" s="67">
        <f t="shared" si="43"/>
        <v>0</v>
      </c>
      <c r="AB74" s="63">
        <v>0</v>
      </c>
      <c r="AC74" s="67" t="e">
        <f t="shared" si="47"/>
        <v>#DIV/0!</v>
      </c>
      <c r="AD74" s="67" t="e">
        <f t="shared" si="48"/>
        <v>#DIV/0!</v>
      </c>
      <c r="AE74" s="67">
        <f t="shared" si="44"/>
        <v>0</v>
      </c>
      <c r="AF74" s="67" t="e">
        <f t="shared" si="49"/>
        <v>#DIV/0!</v>
      </c>
      <c r="AG74" s="67" t="e">
        <f t="shared" si="50"/>
        <v>#DIV/0!</v>
      </c>
      <c r="AH74" s="66">
        <f>-PV('NG AC'!$B$1,'Res Conv'!H74,'Res Conv'!K74)*'Res Conv'!B74</f>
        <v>0</v>
      </c>
      <c r="AI74" s="67" t="e">
        <f t="shared" si="51"/>
        <v>#DIV/0!</v>
      </c>
      <c r="AJ74" s="67" t="e">
        <f t="shared" si="52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53"/>
        <v>#DIV/0!</v>
      </c>
      <c r="AN74" s="67" t="e">
        <f t="shared" si="53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AC'!$E$4:$I$43,4)*'Res Conv'!G75,IF(D75="Winter",VLOOKUP('Res Conv'!H75,'NG AC'!$E$3:$I$43,5)*'Res Conv'!G75,IF(D75="NA",0,0)))</f>
        <v>0</v>
      </c>
      <c r="N75" s="67">
        <f t="shared" si="45"/>
        <v>0</v>
      </c>
      <c r="O75" s="67">
        <f t="shared" si="33"/>
        <v>0</v>
      </c>
      <c r="P75" s="67">
        <f t="shared" si="46"/>
        <v>0</v>
      </c>
      <c r="Q75" s="67">
        <f t="shared" si="34"/>
        <v>0</v>
      </c>
      <c r="R75" s="68" t="e">
        <f>(L75+M75+(PV('NG AC'!$B$1,'Res Conv'!H75,'Res Conv'!K75)*-1)+'Res Conv'!J75)/'Res Conv'!E75</f>
        <v>#DIV/0!</v>
      </c>
      <c r="S75" s="68" t="e">
        <f t="shared" si="35"/>
        <v>#DIV/0!</v>
      </c>
      <c r="T75" s="69">
        <f t="shared" si="36"/>
        <v>0</v>
      </c>
      <c r="U75" s="68">
        <f t="shared" si="37"/>
        <v>0</v>
      </c>
      <c r="V75" s="68">
        <f t="shared" si="38"/>
        <v>0</v>
      </c>
      <c r="W75" s="68">
        <f t="shared" si="39"/>
        <v>0</v>
      </c>
      <c r="X75" s="67">
        <f t="shared" si="40"/>
        <v>0</v>
      </c>
      <c r="Y75" s="67">
        <f t="shared" si="41"/>
        <v>0</v>
      </c>
      <c r="Z75" s="67">
        <f t="shared" si="42"/>
        <v>0</v>
      </c>
      <c r="AA75" s="67">
        <f t="shared" si="43"/>
        <v>0</v>
      </c>
      <c r="AB75" s="63">
        <v>0</v>
      </c>
      <c r="AC75" s="67" t="e">
        <f t="shared" si="47"/>
        <v>#DIV/0!</v>
      </c>
      <c r="AD75" s="67" t="e">
        <f t="shared" si="48"/>
        <v>#DIV/0!</v>
      </c>
      <c r="AE75" s="67">
        <f t="shared" si="44"/>
        <v>0</v>
      </c>
      <c r="AF75" s="67" t="e">
        <f t="shared" si="49"/>
        <v>#DIV/0!</v>
      </c>
      <c r="AG75" s="67" t="e">
        <f t="shared" si="50"/>
        <v>#DIV/0!</v>
      </c>
      <c r="AH75" s="66">
        <f>-PV('NG AC'!$B$1,'Res Conv'!H75,'Res Conv'!K75)*'Res Conv'!B75</f>
        <v>0</v>
      </c>
      <c r="AI75" s="67" t="e">
        <f t="shared" si="51"/>
        <v>#DIV/0!</v>
      </c>
      <c r="AJ75" s="67" t="e">
        <f t="shared" si="52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53"/>
        <v>#DIV/0!</v>
      </c>
      <c r="AN75" s="67" t="e">
        <f t="shared" si="53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AC'!$E$4:$I$43,4)*'Res Conv'!G76,IF(D76="Winter",VLOOKUP('Res Conv'!H76,'NG AC'!$E$3:$I$43,5)*'Res Conv'!G76,IF(D76="NA",0,0)))</f>
        <v>0</v>
      </c>
      <c r="N76" s="67">
        <f t="shared" si="45"/>
        <v>0</v>
      </c>
      <c r="O76" s="67">
        <f t="shared" si="33"/>
        <v>0</v>
      </c>
      <c r="P76" s="67">
        <f t="shared" si="46"/>
        <v>0</v>
      </c>
      <c r="Q76" s="67">
        <f t="shared" si="34"/>
        <v>0</v>
      </c>
      <c r="R76" s="68" t="e">
        <f>(L76+M76+(PV('NG AC'!$B$1,'Res Conv'!H76,'Res Conv'!K76)*-1)+'Res Conv'!J76)/'Res Conv'!E76</f>
        <v>#DIV/0!</v>
      </c>
      <c r="S76" s="68" t="e">
        <f t="shared" si="35"/>
        <v>#DIV/0!</v>
      </c>
      <c r="T76" s="69">
        <f t="shared" si="36"/>
        <v>0</v>
      </c>
      <c r="U76" s="68">
        <f t="shared" si="37"/>
        <v>0</v>
      </c>
      <c r="V76" s="68">
        <f t="shared" si="38"/>
        <v>0</v>
      </c>
      <c r="W76" s="68">
        <f t="shared" si="39"/>
        <v>0</v>
      </c>
      <c r="X76" s="67">
        <f t="shared" si="40"/>
        <v>0</v>
      </c>
      <c r="Y76" s="67">
        <f t="shared" si="41"/>
        <v>0</v>
      </c>
      <c r="Z76" s="67">
        <f t="shared" si="42"/>
        <v>0</v>
      </c>
      <c r="AA76" s="67">
        <f t="shared" si="43"/>
        <v>0</v>
      </c>
      <c r="AB76" s="63">
        <v>0</v>
      </c>
      <c r="AC76" s="67" t="e">
        <f t="shared" si="47"/>
        <v>#DIV/0!</v>
      </c>
      <c r="AD76" s="67" t="e">
        <f t="shared" si="48"/>
        <v>#DIV/0!</v>
      </c>
      <c r="AE76" s="67">
        <f t="shared" si="44"/>
        <v>0</v>
      </c>
      <c r="AF76" s="67" t="e">
        <f t="shared" si="49"/>
        <v>#DIV/0!</v>
      </c>
      <c r="AG76" s="67" t="e">
        <f t="shared" si="50"/>
        <v>#DIV/0!</v>
      </c>
      <c r="AH76" s="66">
        <f>-PV('NG AC'!$B$1,'Res Conv'!H76,'Res Conv'!K76)*'Res Conv'!B76</f>
        <v>0</v>
      </c>
      <c r="AI76" s="67" t="e">
        <f t="shared" si="51"/>
        <v>#DIV/0!</v>
      </c>
      <c r="AJ76" s="67" t="e">
        <f t="shared" si="52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53"/>
        <v>#DIV/0!</v>
      </c>
      <c r="AN76" s="67" t="e">
        <f t="shared" si="53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AC'!$E$4:$I$43,4)*'Res Conv'!G77,IF(D77="Winter",VLOOKUP('Res Conv'!H77,'NG AC'!$E$3:$I$43,5)*'Res Conv'!G77,IF(D77="NA",0,0)))</f>
        <v>0</v>
      </c>
      <c r="N77" s="67">
        <f t="shared" si="45"/>
        <v>0</v>
      </c>
      <c r="O77" s="67">
        <f t="shared" si="33"/>
        <v>0</v>
      </c>
      <c r="P77" s="67">
        <f t="shared" si="46"/>
        <v>0</v>
      </c>
      <c r="Q77" s="67">
        <f t="shared" si="34"/>
        <v>0</v>
      </c>
      <c r="R77" s="68" t="e">
        <f>(L77+M77+(PV('NG AC'!$B$1,'Res Conv'!H77,'Res Conv'!K77)*-1)+'Res Conv'!J77)/'Res Conv'!E77</f>
        <v>#DIV/0!</v>
      </c>
      <c r="S77" s="68" t="e">
        <f t="shared" si="35"/>
        <v>#DIV/0!</v>
      </c>
      <c r="T77" s="69">
        <f t="shared" si="36"/>
        <v>0</v>
      </c>
      <c r="U77" s="68">
        <f t="shared" si="37"/>
        <v>0</v>
      </c>
      <c r="V77" s="68">
        <f t="shared" si="38"/>
        <v>0</v>
      </c>
      <c r="W77" s="68">
        <f t="shared" si="39"/>
        <v>0</v>
      </c>
      <c r="X77" s="67">
        <f t="shared" si="40"/>
        <v>0</v>
      </c>
      <c r="Y77" s="67">
        <f t="shared" si="41"/>
        <v>0</v>
      </c>
      <c r="Z77" s="67">
        <f t="shared" si="42"/>
        <v>0</v>
      </c>
      <c r="AA77" s="67">
        <f t="shared" si="43"/>
        <v>0</v>
      </c>
      <c r="AB77" s="63">
        <v>0</v>
      </c>
      <c r="AC77" s="67" t="e">
        <f t="shared" si="47"/>
        <v>#DIV/0!</v>
      </c>
      <c r="AD77" s="67" t="e">
        <f t="shared" si="48"/>
        <v>#DIV/0!</v>
      </c>
      <c r="AE77" s="67">
        <f t="shared" si="44"/>
        <v>0</v>
      </c>
      <c r="AF77" s="67" t="e">
        <f t="shared" si="49"/>
        <v>#DIV/0!</v>
      </c>
      <c r="AG77" s="67" t="e">
        <f t="shared" si="50"/>
        <v>#DIV/0!</v>
      </c>
      <c r="AH77" s="66">
        <f>-PV('NG AC'!$B$1,'Res Conv'!H77,'Res Conv'!K77)*'Res Conv'!B77</f>
        <v>0</v>
      </c>
      <c r="AI77" s="67" t="e">
        <f t="shared" si="51"/>
        <v>#DIV/0!</v>
      </c>
      <c r="AJ77" s="67" t="e">
        <f t="shared" si="52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53"/>
        <v>#DIV/0!</v>
      </c>
      <c r="AN77" s="67" t="e">
        <f t="shared" si="53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AC'!$E$4:$I$43,4)*'Res Conv'!G78,IF(D78="Winter",VLOOKUP('Res Conv'!H78,'NG AC'!$E$3:$I$43,5)*'Res Conv'!G78,IF(D78="NA",0,0)))</f>
        <v>0</v>
      </c>
      <c r="N78" s="67">
        <f t="shared" si="45"/>
        <v>0</v>
      </c>
      <c r="O78" s="67">
        <f t="shared" si="33"/>
        <v>0</v>
      </c>
      <c r="P78" s="67">
        <f t="shared" si="46"/>
        <v>0</v>
      </c>
      <c r="Q78" s="67">
        <f t="shared" si="34"/>
        <v>0</v>
      </c>
      <c r="R78" s="68" t="e">
        <f>(L78+M78+(PV('NG AC'!$B$1,'Res Conv'!H78,'Res Conv'!K78)*-1)+'Res Conv'!J78)/'Res Conv'!E78</f>
        <v>#DIV/0!</v>
      </c>
      <c r="S78" s="68" t="e">
        <f t="shared" si="35"/>
        <v>#DIV/0!</v>
      </c>
      <c r="T78" s="69">
        <f t="shared" si="36"/>
        <v>0</v>
      </c>
      <c r="U78" s="68">
        <f t="shared" si="37"/>
        <v>0</v>
      </c>
      <c r="V78" s="68">
        <f t="shared" si="38"/>
        <v>0</v>
      </c>
      <c r="W78" s="68">
        <f t="shared" si="39"/>
        <v>0</v>
      </c>
      <c r="X78" s="67">
        <f t="shared" si="40"/>
        <v>0</v>
      </c>
      <c r="Y78" s="67">
        <f t="shared" si="41"/>
        <v>0</v>
      </c>
      <c r="Z78" s="67">
        <f t="shared" si="42"/>
        <v>0</v>
      </c>
      <c r="AA78" s="67">
        <f t="shared" si="43"/>
        <v>0</v>
      </c>
      <c r="AB78" s="63">
        <v>0</v>
      </c>
      <c r="AC78" s="67" t="e">
        <f t="shared" si="47"/>
        <v>#DIV/0!</v>
      </c>
      <c r="AD78" s="67" t="e">
        <f t="shared" si="48"/>
        <v>#DIV/0!</v>
      </c>
      <c r="AE78" s="67">
        <f t="shared" si="44"/>
        <v>0</v>
      </c>
      <c r="AF78" s="67" t="e">
        <f t="shared" si="49"/>
        <v>#DIV/0!</v>
      </c>
      <c r="AG78" s="67" t="e">
        <f t="shared" si="50"/>
        <v>#DIV/0!</v>
      </c>
      <c r="AH78" s="66">
        <f>-PV('NG AC'!$B$1,'Res Conv'!H78,'Res Conv'!K78)*'Res Conv'!B78</f>
        <v>0</v>
      </c>
      <c r="AI78" s="67" t="e">
        <f t="shared" si="51"/>
        <v>#DIV/0!</v>
      </c>
      <c r="AJ78" s="67" t="e">
        <f t="shared" si="52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53"/>
        <v>#DIV/0!</v>
      </c>
      <c r="AN78" s="67" t="e">
        <f t="shared" si="53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AC'!$E$4:$I$43,4)*'Res Conv'!G79,IF(D79="Winter",VLOOKUP('Res Conv'!H79,'NG AC'!$E$3:$I$43,5)*'Res Conv'!G79,IF(D79="NA",0,0)))</f>
        <v>0</v>
      </c>
      <c r="N79" s="67">
        <f t="shared" si="45"/>
        <v>0</v>
      </c>
      <c r="O79" s="67">
        <f t="shared" si="33"/>
        <v>0</v>
      </c>
      <c r="P79" s="67">
        <f t="shared" si="46"/>
        <v>0</v>
      </c>
      <c r="Q79" s="67">
        <f t="shared" si="34"/>
        <v>0</v>
      </c>
      <c r="R79" s="68" t="e">
        <f>(L79+M79+(PV('NG AC'!$B$1,'Res Conv'!H79,'Res Conv'!K79)*-1)+'Res Conv'!J79)/'Res Conv'!E79</f>
        <v>#DIV/0!</v>
      </c>
      <c r="S79" s="68" t="e">
        <f t="shared" si="35"/>
        <v>#DIV/0!</v>
      </c>
      <c r="T79" s="69">
        <f t="shared" si="36"/>
        <v>0</v>
      </c>
      <c r="U79" s="68">
        <f t="shared" si="37"/>
        <v>0</v>
      </c>
      <c r="V79" s="68">
        <f t="shared" si="38"/>
        <v>0</v>
      </c>
      <c r="W79" s="68">
        <f t="shared" si="39"/>
        <v>0</v>
      </c>
      <c r="X79" s="67">
        <f t="shared" si="40"/>
        <v>0</v>
      </c>
      <c r="Y79" s="67">
        <f t="shared" si="41"/>
        <v>0</v>
      </c>
      <c r="Z79" s="67">
        <f t="shared" si="42"/>
        <v>0</v>
      </c>
      <c r="AA79" s="67">
        <f t="shared" si="43"/>
        <v>0</v>
      </c>
      <c r="AB79" s="63">
        <v>0</v>
      </c>
      <c r="AC79" s="67" t="e">
        <f t="shared" si="47"/>
        <v>#DIV/0!</v>
      </c>
      <c r="AD79" s="67" t="e">
        <f t="shared" si="48"/>
        <v>#DIV/0!</v>
      </c>
      <c r="AE79" s="67">
        <f t="shared" si="44"/>
        <v>0</v>
      </c>
      <c r="AF79" s="67" t="e">
        <f t="shared" si="49"/>
        <v>#DIV/0!</v>
      </c>
      <c r="AG79" s="67" t="e">
        <f t="shared" si="50"/>
        <v>#DIV/0!</v>
      </c>
      <c r="AH79" s="66">
        <f>-PV('NG AC'!$B$1,'Res Conv'!H79,'Res Conv'!K79)*'Res Conv'!B79</f>
        <v>0</v>
      </c>
      <c r="AI79" s="67" t="e">
        <f t="shared" si="51"/>
        <v>#DIV/0!</v>
      </c>
      <c r="AJ79" s="67" t="e">
        <f t="shared" si="52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53"/>
        <v>#DIV/0!</v>
      </c>
      <c r="AN79" s="67" t="e">
        <f t="shared" si="53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AC'!$E$4:$I$43,4)*'Res Conv'!G80,IF(D80="Winter",VLOOKUP('Res Conv'!H80,'NG AC'!$E$3:$I$43,5)*'Res Conv'!G80,IF(D80="NA",0,0)))</f>
        <v>0</v>
      </c>
      <c r="N80" s="67">
        <f t="shared" si="45"/>
        <v>0</v>
      </c>
      <c r="O80" s="67">
        <f t="shared" si="33"/>
        <v>0</v>
      </c>
      <c r="P80" s="67">
        <f t="shared" si="46"/>
        <v>0</v>
      </c>
      <c r="Q80" s="67">
        <f t="shared" si="34"/>
        <v>0</v>
      </c>
      <c r="R80" s="68" t="e">
        <f>(L80+M80+(PV('NG AC'!$B$1,'Res Conv'!H80,'Res Conv'!K80)*-1)+'Res Conv'!J80)/'Res Conv'!E80</f>
        <v>#DIV/0!</v>
      </c>
      <c r="S80" s="68" t="e">
        <f t="shared" si="35"/>
        <v>#DIV/0!</v>
      </c>
      <c r="T80" s="69">
        <f t="shared" si="36"/>
        <v>0</v>
      </c>
      <c r="U80" s="68">
        <f t="shared" si="37"/>
        <v>0</v>
      </c>
      <c r="V80" s="68">
        <f t="shared" si="38"/>
        <v>0</v>
      </c>
      <c r="W80" s="68">
        <f t="shared" si="39"/>
        <v>0</v>
      </c>
      <c r="X80" s="67">
        <f t="shared" si="40"/>
        <v>0</v>
      </c>
      <c r="Y80" s="67">
        <f t="shared" si="41"/>
        <v>0</v>
      </c>
      <c r="Z80" s="67">
        <f t="shared" si="42"/>
        <v>0</v>
      </c>
      <c r="AA80" s="67">
        <f t="shared" si="43"/>
        <v>0</v>
      </c>
      <c r="AB80" s="63">
        <v>0</v>
      </c>
      <c r="AC80" s="67" t="e">
        <f t="shared" si="47"/>
        <v>#DIV/0!</v>
      </c>
      <c r="AD80" s="67" t="e">
        <f t="shared" si="48"/>
        <v>#DIV/0!</v>
      </c>
      <c r="AE80" s="67">
        <f t="shared" si="44"/>
        <v>0</v>
      </c>
      <c r="AF80" s="67" t="e">
        <f t="shared" si="49"/>
        <v>#DIV/0!</v>
      </c>
      <c r="AG80" s="67" t="e">
        <f t="shared" si="50"/>
        <v>#DIV/0!</v>
      </c>
      <c r="AH80" s="66">
        <f>-PV('NG AC'!$B$1,'Res Conv'!H80,'Res Conv'!K80)*'Res Conv'!B80</f>
        <v>0</v>
      </c>
      <c r="AI80" s="67" t="e">
        <f t="shared" si="51"/>
        <v>#DIV/0!</v>
      </c>
      <c r="AJ80" s="67" t="e">
        <f t="shared" si="52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53"/>
        <v>#DIV/0!</v>
      </c>
      <c r="AN80" s="67" t="e">
        <f t="shared" si="53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AC'!$E$4:$I$43,4)*'Res Conv'!G81,IF(D81="Winter",VLOOKUP('Res Conv'!H81,'NG AC'!$E$3:$I$43,5)*'Res Conv'!G81,IF(D81="NA",0,0)))</f>
        <v>0</v>
      </c>
      <c r="N81" s="67">
        <f t="shared" si="45"/>
        <v>0</v>
      </c>
      <c r="O81" s="67">
        <f t="shared" si="33"/>
        <v>0</v>
      </c>
      <c r="P81" s="67">
        <f t="shared" si="46"/>
        <v>0</v>
      </c>
      <c r="Q81" s="67">
        <f t="shared" si="34"/>
        <v>0</v>
      </c>
      <c r="R81" s="68" t="e">
        <f>(L81+M81+(PV('NG AC'!$B$1,'Res Conv'!H81,'Res Conv'!K81)*-1)+'Res Conv'!J81)/'Res Conv'!E81</f>
        <v>#DIV/0!</v>
      </c>
      <c r="S81" s="68" t="e">
        <f t="shared" si="35"/>
        <v>#DIV/0!</v>
      </c>
      <c r="T81" s="69">
        <f t="shared" si="36"/>
        <v>0</v>
      </c>
      <c r="U81" s="68">
        <f t="shared" si="37"/>
        <v>0</v>
      </c>
      <c r="V81" s="68">
        <f t="shared" si="38"/>
        <v>0</v>
      </c>
      <c r="W81" s="68">
        <f t="shared" si="39"/>
        <v>0</v>
      </c>
      <c r="X81" s="67">
        <f t="shared" si="40"/>
        <v>0</v>
      </c>
      <c r="Y81" s="67">
        <f t="shared" si="41"/>
        <v>0</v>
      </c>
      <c r="Z81" s="67">
        <f t="shared" si="42"/>
        <v>0</v>
      </c>
      <c r="AA81" s="67">
        <f t="shared" si="43"/>
        <v>0</v>
      </c>
      <c r="AB81" s="63">
        <v>0</v>
      </c>
      <c r="AC81" s="67" t="e">
        <f t="shared" si="47"/>
        <v>#DIV/0!</v>
      </c>
      <c r="AD81" s="67" t="e">
        <f t="shared" si="48"/>
        <v>#DIV/0!</v>
      </c>
      <c r="AE81" s="67">
        <f t="shared" si="44"/>
        <v>0</v>
      </c>
      <c r="AF81" s="67" t="e">
        <f t="shared" si="49"/>
        <v>#DIV/0!</v>
      </c>
      <c r="AG81" s="67" t="e">
        <f t="shared" si="50"/>
        <v>#DIV/0!</v>
      </c>
      <c r="AH81" s="66">
        <f>-PV('NG AC'!$B$1,'Res Conv'!H81,'Res Conv'!K81)*'Res Conv'!B81</f>
        <v>0</v>
      </c>
      <c r="AI81" s="67" t="e">
        <f t="shared" si="51"/>
        <v>#DIV/0!</v>
      </c>
      <c r="AJ81" s="67" t="e">
        <f t="shared" si="52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53"/>
        <v>#DIV/0!</v>
      </c>
      <c r="AN81" s="67" t="e">
        <f t="shared" si="53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AC'!$E$4:$I$43,4)*'Res Conv'!G82,IF(D82="Winter",VLOOKUP('Res Conv'!H82,'NG AC'!$E$3:$I$43,5)*'Res Conv'!G82,IF(D82="NA",0,0)))</f>
        <v>0</v>
      </c>
      <c r="N82" s="67">
        <f t="shared" si="45"/>
        <v>0</v>
      </c>
      <c r="O82" s="67">
        <f t="shared" si="33"/>
        <v>0</v>
      </c>
      <c r="P82" s="67">
        <f t="shared" si="46"/>
        <v>0</v>
      </c>
      <c r="Q82" s="67">
        <f t="shared" si="34"/>
        <v>0</v>
      </c>
      <c r="R82" s="68" t="e">
        <f>(L82+M82+(PV('NG AC'!$B$1,'Res Conv'!H82,'Res Conv'!K82)*-1)+'Res Conv'!J82)/'Res Conv'!E82</f>
        <v>#DIV/0!</v>
      </c>
      <c r="S82" s="68" t="e">
        <f t="shared" si="35"/>
        <v>#DIV/0!</v>
      </c>
      <c r="T82" s="69">
        <f t="shared" si="36"/>
        <v>0</v>
      </c>
      <c r="U82" s="68">
        <f t="shared" si="37"/>
        <v>0</v>
      </c>
      <c r="V82" s="68">
        <f t="shared" si="38"/>
        <v>0</v>
      </c>
      <c r="W82" s="68">
        <f t="shared" si="39"/>
        <v>0</v>
      </c>
      <c r="X82" s="67">
        <f t="shared" si="40"/>
        <v>0</v>
      </c>
      <c r="Y82" s="67">
        <f t="shared" si="41"/>
        <v>0</v>
      </c>
      <c r="Z82" s="67">
        <f t="shared" si="42"/>
        <v>0</v>
      </c>
      <c r="AA82" s="67">
        <f t="shared" si="43"/>
        <v>0</v>
      </c>
      <c r="AB82" s="63">
        <v>0</v>
      </c>
      <c r="AC82" s="67" t="e">
        <f t="shared" si="47"/>
        <v>#DIV/0!</v>
      </c>
      <c r="AD82" s="67" t="e">
        <f t="shared" si="48"/>
        <v>#DIV/0!</v>
      </c>
      <c r="AE82" s="67">
        <f t="shared" si="44"/>
        <v>0</v>
      </c>
      <c r="AF82" s="67" t="e">
        <f t="shared" si="49"/>
        <v>#DIV/0!</v>
      </c>
      <c r="AG82" s="67" t="e">
        <f t="shared" si="50"/>
        <v>#DIV/0!</v>
      </c>
      <c r="AH82" s="66">
        <f>-PV('NG AC'!$B$1,'Res Conv'!H82,'Res Conv'!K82)*'Res Conv'!B82</f>
        <v>0</v>
      </c>
      <c r="AI82" s="67" t="e">
        <f t="shared" si="51"/>
        <v>#DIV/0!</v>
      </c>
      <c r="AJ82" s="67" t="e">
        <f t="shared" si="52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53"/>
        <v>#DIV/0!</v>
      </c>
      <c r="AN82" s="67" t="e">
        <f t="shared" si="53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AC'!$E$4:$I$43,4)*'Res Conv'!G83,IF(D83="Winter",VLOOKUP('Res Conv'!H83,'NG AC'!$E$3:$I$43,5)*'Res Conv'!G83,IF(D83="NA",0,0)))</f>
        <v>0</v>
      </c>
      <c r="N83" s="67">
        <f t="shared" si="45"/>
        <v>0</v>
      </c>
      <c r="O83" s="67">
        <f t="shared" si="33"/>
        <v>0</v>
      </c>
      <c r="P83" s="67">
        <f t="shared" si="46"/>
        <v>0</v>
      </c>
      <c r="Q83" s="67">
        <f t="shared" si="34"/>
        <v>0</v>
      </c>
      <c r="R83" s="68" t="e">
        <f>(L83+M83+(PV('NG AC'!$B$1,'Res Conv'!H83,'Res Conv'!K83)*-1)+'Res Conv'!J83)/'Res Conv'!E83</f>
        <v>#DIV/0!</v>
      </c>
      <c r="S83" s="68" t="e">
        <f t="shared" si="35"/>
        <v>#DIV/0!</v>
      </c>
      <c r="T83" s="69">
        <f t="shared" si="36"/>
        <v>0</v>
      </c>
      <c r="U83" s="68">
        <f t="shared" si="37"/>
        <v>0</v>
      </c>
      <c r="V83" s="68">
        <f t="shared" si="38"/>
        <v>0</v>
      </c>
      <c r="W83" s="68">
        <f t="shared" si="39"/>
        <v>0</v>
      </c>
      <c r="X83" s="67">
        <f t="shared" si="40"/>
        <v>0</v>
      </c>
      <c r="Y83" s="67">
        <f t="shared" si="41"/>
        <v>0</v>
      </c>
      <c r="Z83" s="67">
        <f t="shared" si="42"/>
        <v>0</v>
      </c>
      <c r="AA83" s="67">
        <f t="shared" si="43"/>
        <v>0</v>
      </c>
      <c r="AB83" s="63">
        <v>0</v>
      </c>
      <c r="AC83" s="67" t="e">
        <f t="shared" si="47"/>
        <v>#DIV/0!</v>
      </c>
      <c r="AD83" s="67" t="e">
        <f t="shared" si="48"/>
        <v>#DIV/0!</v>
      </c>
      <c r="AE83" s="67">
        <f t="shared" si="44"/>
        <v>0</v>
      </c>
      <c r="AF83" s="67" t="e">
        <f t="shared" si="49"/>
        <v>#DIV/0!</v>
      </c>
      <c r="AG83" s="67" t="e">
        <f t="shared" si="50"/>
        <v>#DIV/0!</v>
      </c>
      <c r="AH83" s="66">
        <f>-PV('NG AC'!$B$1,'Res Conv'!H83,'Res Conv'!K83)*'Res Conv'!B83</f>
        <v>0</v>
      </c>
      <c r="AI83" s="67" t="e">
        <f t="shared" si="51"/>
        <v>#DIV/0!</v>
      </c>
      <c r="AJ83" s="67" t="e">
        <f t="shared" si="52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53"/>
        <v>#DIV/0!</v>
      </c>
      <c r="AN83" s="67" t="e">
        <f t="shared" si="53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AC'!$E$4:$I$43,4)*'Res Conv'!G84,IF(D84="Winter",VLOOKUP('Res Conv'!H84,'NG AC'!$E$3:$I$43,5)*'Res Conv'!G84,IF(D84="NA",0,0)))</f>
        <v>0</v>
      </c>
      <c r="N84" s="67">
        <f t="shared" si="45"/>
        <v>0</v>
      </c>
      <c r="O84" s="67">
        <f t="shared" si="33"/>
        <v>0</v>
      </c>
      <c r="P84" s="67">
        <f t="shared" si="46"/>
        <v>0</v>
      </c>
      <c r="Q84" s="67">
        <f t="shared" si="34"/>
        <v>0</v>
      </c>
      <c r="R84" s="68" t="e">
        <f>(L84+M84+(PV('NG AC'!$B$1,'Res Conv'!H84,'Res Conv'!K84)*-1)+'Res Conv'!J84)/'Res Conv'!E84</f>
        <v>#DIV/0!</v>
      </c>
      <c r="S84" s="68" t="e">
        <f t="shared" si="35"/>
        <v>#DIV/0!</v>
      </c>
      <c r="T84" s="69">
        <f t="shared" si="36"/>
        <v>0</v>
      </c>
      <c r="U84" s="68">
        <f t="shared" si="37"/>
        <v>0</v>
      </c>
      <c r="V84" s="68">
        <f t="shared" si="38"/>
        <v>0</v>
      </c>
      <c r="W84" s="68">
        <f t="shared" si="39"/>
        <v>0</v>
      </c>
      <c r="X84" s="67">
        <f t="shared" si="40"/>
        <v>0</v>
      </c>
      <c r="Y84" s="67">
        <f t="shared" si="41"/>
        <v>0</v>
      </c>
      <c r="Z84" s="67">
        <f t="shared" si="42"/>
        <v>0</v>
      </c>
      <c r="AA84" s="67">
        <f t="shared" si="43"/>
        <v>0</v>
      </c>
      <c r="AB84" s="63">
        <v>0</v>
      </c>
      <c r="AC84" s="67" t="e">
        <f t="shared" si="47"/>
        <v>#DIV/0!</v>
      </c>
      <c r="AD84" s="67" t="e">
        <f t="shared" si="48"/>
        <v>#DIV/0!</v>
      </c>
      <c r="AE84" s="67">
        <f t="shared" si="44"/>
        <v>0</v>
      </c>
      <c r="AF84" s="67" t="e">
        <f t="shared" si="49"/>
        <v>#DIV/0!</v>
      </c>
      <c r="AG84" s="67" t="e">
        <f t="shared" si="50"/>
        <v>#DIV/0!</v>
      </c>
      <c r="AH84" s="66">
        <f>-PV('NG AC'!$B$1,'Res Conv'!H84,'Res Conv'!K84)*'Res Conv'!B84</f>
        <v>0</v>
      </c>
      <c r="AI84" s="67" t="e">
        <f t="shared" si="51"/>
        <v>#DIV/0!</v>
      </c>
      <c r="AJ84" s="67" t="e">
        <f t="shared" si="52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53"/>
        <v>#DIV/0!</v>
      </c>
      <c r="AN84" s="67" t="e">
        <f t="shared" si="53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AC'!$E$4:$I$43,4)*'Res Conv'!G85,IF(D85="Winter",VLOOKUP('Res Conv'!H85,'NG AC'!$E$3:$I$43,5)*'Res Conv'!G85,IF(D85="NA",0,0)))</f>
        <v>0</v>
      </c>
      <c r="N85" s="67">
        <f t="shared" si="45"/>
        <v>0</v>
      </c>
      <c r="O85" s="67">
        <f t="shared" si="33"/>
        <v>0</v>
      </c>
      <c r="P85" s="67">
        <f t="shared" si="46"/>
        <v>0</v>
      </c>
      <c r="Q85" s="67">
        <f t="shared" si="34"/>
        <v>0</v>
      </c>
      <c r="R85" s="68" t="e">
        <f>(L85+M85+(PV('NG AC'!$B$1,'Res Conv'!H85,'Res Conv'!K85)*-1)+'Res Conv'!J85)/'Res Conv'!E85</f>
        <v>#DIV/0!</v>
      </c>
      <c r="S85" s="68" t="e">
        <f t="shared" si="35"/>
        <v>#DIV/0!</v>
      </c>
      <c r="T85" s="69">
        <f t="shared" si="36"/>
        <v>0</v>
      </c>
      <c r="U85" s="68">
        <f t="shared" si="37"/>
        <v>0</v>
      </c>
      <c r="V85" s="68">
        <f t="shared" si="38"/>
        <v>0</v>
      </c>
      <c r="W85" s="68">
        <f t="shared" si="39"/>
        <v>0</v>
      </c>
      <c r="X85" s="67">
        <f t="shared" si="40"/>
        <v>0</v>
      </c>
      <c r="Y85" s="67">
        <f t="shared" si="41"/>
        <v>0</v>
      </c>
      <c r="Z85" s="67">
        <f t="shared" si="42"/>
        <v>0</v>
      </c>
      <c r="AA85" s="67">
        <f t="shared" si="43"/>
        <v>0</v>
      </c>
      <c r="AB85" s="63">
        <v>0</v>
      </c>
      <c r="AC85" s="67" t="e">
        <f t="shared" si="47"/>
        <v>#DIV/0!</v>
      </c>
      <c r="AD85" s="67" t="e">
        <f t="shared" si="48"/>
        <v>#DIV/0!</v>
      </c>
      <c r="AE85" s="67">
        <f t="shared" si="44"/>
        <v>0</v>
      </c>
      <c r="AF85" s="67" t="e">
        <f t="shared" si="49"/>
        <v>#DIV/0!</v>
      </c>
      <c r="AG85" s="67" t="e">
        <f t="shared" si="50"/>
        <v>#DIV/0!</v>
      </c>
      <c r="AH85" s="66">
        <f>-PV('NG AC'!$B$1,'Res Conv'!H85,'Res Conv'!K85)*'Res Conv'!B85</f>
        <v>0</v>
      </c>
      <c r="AI85" s="67" t="e">
        <f t="shared" si="51"/>
        <v>#DIV/0!</v>
      </c>
      <c r="AJ85" s="67" t="e">
        <f t="shared" si="52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53"/>
        <v>#DIV/0!</v>
      </c>
      <c r="AN85" s="67" t="e">
        <f t="shared" si="53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AC'!$E$4:$I$43,4)*'Res Conv'!G86,IF(D86="Winter",VLOOKUP('Res Conv'!H86,'NG AC'!$E$3:$I$43,5)*'Res Conv'!G86,IF(D86="NA",0,0)))</f>
        <v>0</v>
      </c>
      <c r="N86" s="67">
        <f t="shared" si="45"/>
        <v>0</v>
      </c>
      <c r="O86" s="67">
        <f t="shared" si="33"/>
        <v>0</v>
      </c>
      <c r="P86" s="67">
        <f t="shared" si="46"/>
        <v>0</v>
      </c>
      <c r="Q86" s="67">
        <f t="shared" si="34"/>
        <v>0</v>
      </c>
      <c r="R86" s="68" t="e">
        <f>(L86+M86+(PV('NG AC'!$B$1,'Res Conv'!H86,'Res Conv'!K86)*-1)+'Res Conv'!J86)/'Res Conv'!E86</f>
        <v>#DIV/0!</v>
      </c>
      <c r="S86" s="68" t="e">
        <f t="shared" si="35"/>
        <v>#DIV/0!</v>
      </c>
      <c r="T86" s="69">
        <f t="shared" si="36"/>
        <v>0</v>
      </c>
      <c r="U86" s="68">
        <f t="shared" si="37"/>
        <v>0</v>
      </c>
      <c r="V86" s="68">
        <f t="shared" si="38"/>
        <v>0</v>
      </c>
      <c r="W86" s="68">
        <f t="shared" si="39"/>
        <v>0</v>
      </c>
      <c r="X86" s="67">
        <f t="shared" si="40"/>
        <v>0</v>
      </c>
      <c r="Y86" s="67">
        <f t="shared" si="41"/>
        <v>0</v>
      </c>
      <c r="Z86" s="67">
        <f t="shared" si="42"/>
        <v>0</v>
      </c>
      <c r="AA86" s="67">
        <f t="shared" si="43"/>
        <v>0</v>
      </c>
      <c r="AB86" s="63">
        <v>0</v>
      </c>
      <c r="AC86" s="67" t="e">
        <f t="shared" si="47"/>
        <v>#DIV/0!</v>
      </c>
      <c r="AD86" s="67" t="e">
        <f t="shared" si="48"/>
        <v>#DIV/0!</v>
      </c>
      <c r="AE86" s="67">
        <f t="shared" si="44"/>
        <v>0</v>
      </c>
      <c r="AF86" s="67" t="e">
        <f t="shared" si="49"/>
        <v>#DIV/0!</v>
      </c>
      <c r="AG86" s="67" t="e">
        <f t="shared" si="50"/>
        <v>#DIV/0!</v>
      </c>
      <c r="AH86" s="66">
        <f>-PV('NG AC'!$B$1,'Res Conv'!H86,'Res Conv'!K86)*'Res Conv'!B86</f>
        <v>0</v>
      </c>
      <c r="AI86" s="67" t="e">
        <f t="shared" si="51"/>
        <v>#DIV/0!</v>
      </c>
      <c r="AJ86" s="67" t="e">
        <f t="shared" si="52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53"/>
        <v>#DIV/0!</v>
      </c>
      <c r="AN86" s="67" t="e">
        <f t="shared" si="53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AC'!$E$4:$I$43,4)*'Res Conv'!G87,IF(D87="Winter",VLOOKUP('Res Conv'!H87,'NG AC'!$E$3:$I$43,5)*'Res Conv'!G87,IF(D87="NA",0,0)))</f>
        <v>0</v>
      </c>
      <c r="N87" s="67">
        <f t="shared" si="45"/>
        <v>0</v>
      </c>
      <c r="O87" s="67">
        <f t="shared" si="33"/>
        <v>0</v>
      </c>
      <c r="P87" s="67">
        <f t="shared" si="46"/>
        <v>0</v>
      </c>
      <c r="Q87" s="67">
        <f t="shared" si="34"/>
        <v>0</v>
      </c>
      <c r="R87" s="68" t="e">
        <f>(L87+M87+(PV('NG AC'!$B$1,'Res Conv'!H87,'Res Conv'!K87)*-1)+'Res Conv'!J87)/'Res Conv'!E87</f>
        <v>#DIV/0!</v>
      </c>
      <c r="S87" s="68" t="e">
        <f t="shared" si="35"/>
        <v>#DIV/0!</v>
      </c>
      <c r="T87" s="69">
        <f t="shared" si="36"/>
        <v>0</v>
      </c>
      <c r="U87" s="68">
        <f t="shared" si="37"/>
        <v>0</v>
      </c>
      <c r="V87" s="68">
        <f t="shared" si="38"/>
        <v>0</v>
      </c>
      <c r="W87" s="68">
        <f t="shared" si="39"/>
        <v>0</v>
      </c>
      <c r="X87" s="67">
        <f t="shared" si="40"/>
        <v>0</v>
      </c>
      <c r="Y87" s="67">
        <f t="shared" si="41"/>
        <v>0</v>
      </c>
      <c r="Z87" s="67">
        <f t="shared" si="42"/>
        <v>0</v>
      </c>
      <c r="AA87" s="67">
        <f t="shared" si="43"/>
        <v>0</v>
      </c>
      <c r="AB87" s="63">
        <v>0</v>
      </c>
      <c r="AC87" s="67" t="e">
        <f t="shared" si="47"/>
        <v>#DIV/0!</v>
      </c>
      <c r="AD87" s="67" t="e">
        <f t="shared" si="48"/>
        <v>#DIV/0!</v>
      </c>
      <c r="AE87" s="67">
        <f t="shared" si="44"/>
        <v>0</v>
      </c>
      <c r="AF87" s="67" t="e">
        <f t="shared" si="49"/>
        <v>#DIV/0!</v>
      </c>
      <c r="AG87" s="67" t="e">
        <f t="shared" si="50"/>
        <v>#DIV/0!</v>
      </c>
      <c r="AH87" s="66">
        <f>-PV('NG AC'!$B$1,'Res Conv'!H87,'Res Conv'!K87)*'Res Conv'!B87</f>
        <v>0</v>
      </c>
      <c r="AI87" s="67" t="e">
        <f t="shared" si="51"/>
        <v>#DIV/0!</v>
      </c>
      <c r="AJ87" s="67" t="e">
        <f t="shared" si="52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53"/>
        <v>#DIV/0!</v>
      </c>
      <c r="AN87" s="67" t="e">
        <f t="shared" si="53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AC'!$E$4:$I$43,4)*'Res Conv'!G88,IF(D88="Winter",VLOOKUP('Res Conv'!H88,'NG AC'!$E$3:$I$43,5)*'Res Conv'!G88,IF(D88="NA",0,0)))</f>
        <v>0</v>
      </c>
      <c r="N88" s="67">
        <f t="shared" si="45"/>
        <v>0</v>
      </c>
      <c r="O88" s="67">
        <f t="shared" si="33"/>
        <v>0</v>
      </c>
      <c r="P88" s="67">
        <f t="shared" si="46"/>
        <v>0</v>
      </c>
      <c r="Q88" s="67">
        <f t="shared" si="34"/>
        <v>0</v>
      </c>
      <c r="R88" s="68" t="e">
        <f>(L88+M88+(PV('NG AC'!$B$1,'Res Conv'!H88,'Res Conv'!K88)*-1)+'Res Conv'!J88)/'Res Conv'!E88</f>
        <v>#DIV/0!</v>
      </c>
      <c r="S88" s="68" t="e">
        <f t="shared" si="35"/>
        <v>#DIV/0!</v>
      </c>
      <c r="T88" s="69">
        <f t="shared" si="36"/>
        <v>0</v>
      </c>
      <c r="U88" s="68">
        <f t="shared" si="37"/>
        <v>0</v>
      </c>
      <c r="V88" s="68">
        <f t="shared" si="38"/>
        <v>0</v>
      </c>
      <c r="W88" s="68">
        <f t="shared" si="39"/>
        <v>0</v>
      </c>
      <c r="X88" s="67">
        <f t="shared" si="40"/>
        <v>0</v>
      </c>
      <c r="Y88" s="67">
        <f t="shared" si="41"/>
        <v>0</v>
      </c>
      <c r="Z88" s="67">
        <f t="shared" si="42"/>
        <v>0</v>
      </c>
      <c r="AA88" s="67">
        <f t="shared" si="43"/>
        <v>0</v>
      </c>
      <c r="AB88" s="63">
        <v>0</v>
      </c>
      <c r="AC88" s="67" t="e">
        <f t="shared" si="47"/>
        <v>#DIV/0!</v>
      </c>
      <c r="AD88" s="67" t="e">
        <f t="shared" si="48"/>
        <v>#DIV/0!</v>
      </c>
      <c r="AE88" s="67">
        <f t="shared" si="44"/>
        <v>0</v>
      </c>
      <c r="AF88" s="67" t="e">
        <f t="shared" si="49"/>
        <v>#DIV/0!</v>
      </c>
      <c r="AG88" s="67" t="e">
        <f t="shared" si="50"/>
        <v>#DIV/0!</v>
      </c>
      <c r="AH88" s="66">
        <f>-PV('NG AC'!$B$1,'Res Conv'!H88,'Res Conv'!K88)*'Res Conv'!B88</f>
        <v>0</v>
      </c>
      <c r="AI88" s="67" t="e">
        <f t="shared" si="51"/>
        <v>#DIV/0!</v>
      </c>
      <c r="AJ88" s="67" t="e">
        <f t="shared" si="52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53"/>
        <v>#DIV/0!</v>
      </c>
      <c r="AN88" s="67" t="e">
        <f t="shared" si="53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AC'!$E$4:$I$43,4)*'Res Conv'!G89,IF(D89="Winter",VLOOKUP('Res Conv'!H89,'NG AC'!$E$3:$I$43,5)*'Res Conv'!G89,IF(D89="NA",0,0)))</f>
        <v>0</v>
      </c>
      <c r="N89" s="67">
        <f t="shared" si="45"/>
        <v>0</v>
      </c>
      <c r="O89" s="67">
        <f t="shared" si="33"/>
        <v>0</v>
      </c>
      <c r="P89" s="67">
        <f t="shared" si="46"/>
        <v>0</v>
      </c>
      <c r="Q89" s="67">
        <f t="shared" si="34"/>
        <v>0</v>
      </c>
      <c r="R89" s="68" t="e">
        <f>(L89+M89+(PV('NG AC'!$B$1,'Res Conv'!H89,'Res Conv'!K89)*-1)+'Res Conv'!J89)/'Res Conv'!E89</f>
        <v>#DIV/0!</v>
      </c>
      <c r="S89" s="68" t="e">
        <f t="shared" si="35"/>
        <v>#DIV/0!</v>
      </c>
      <c r="T89" s="69">
        <f t="shared" si="36"/>
        <v>0</v>
      </c>
      <c r="U89" s="68">
        <f t="shared" si="37"/>
        <v>0</v>
      </c>
      <c r="V89" s="68">
        <f t="shared" si="38"/>
        <v>0</v>
      </c>
      <c r="W89" s="68">
        <f t="shared" si="39"/>
        <v>0</v>
      </c>
      <c r="X89" s="67">
        <f t="shared" si="40"/>
        <v>0</v>
      </c>
      <c r="Y89" s="67">
        <f t="shared" si="41"/>
        <v>0</v>
      </c>
      <c r="Z89" s="67">
        <f t="shared" si="42"/>
        <v>0</v>
      </c>
      <c r="AA89" s="67">
        <f t="shared" si="43"/>
        <v>0</v>
      </c>
      <c r="AB89" s="63">
        <v>0</v>
      </c>
      <c r="AC89" s="67" t="e">
        <f t="shared" si="47"/>
        <v>#DIV/0!</v>
      </c>
      <c r="AD89" s="67" t="e">
        <f t="shared" si="48"/>
        <v>#DIV/0!</v>
      </c>
      <c r="AE89" s="67">
        <f t="shared" si="44"/>
        <v>0</v>
      </c>
      <c r="AF89" s="67" t="e">
        <f t="shared" si="49"/>
        <v>#DIV/0!</v>
      </c>
      <c r="AG89" s="67" t="e">
        <f t="shared" si="50"/>
        <v>#DIV/0!</v>
      </c>
      <c r="AH89" s="66">
        <f>-PV('NG AC'!$B$1,'Res Conv'!H89,'Res Conv'!K89)*'Res Conv'!B89</f>
        <v>0</v>
      </c>
      <c r="AI89" s="67" t="e">
        <f t="shared" si="51"/>
        <v>#DIV/0!</v>
      </c>
      <c r="AJ89" s="67" t="e">
        <f t="shared" si="52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53"/>
        <v>#DIV/0!</v>
      </c>
      <c r="AN89" s="67" t="e">
        <f t="shared" si="53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AC'!$E$4:$I$43,4)*'Res Conv'!G90,IF(D90="Winter",VLOOKUP('Res Conv'!H90,'NG AC'!$E$3:$I$43,5)*'Res Conv'!G90,IF(D90="NA",0,0)))</f>
        <v>0</v>
      </c>
      <c r="N90" s="67">
        <f t="shared" si="45"/>
        <v>0</v>
      </c>
      <c r="O90" s="67">
        <f t="shared" si="33"/>
        <v>0</v>
      </c>
      <c r="P90" s="67">
        <f t="shared" si="46"/>
        <v>0</v>
      </c>
      <c r="Q90" s="67">
        <f t="shared" si="34"/>
        <v>0</v>
      </c>
      <c r="R90" s="68" t="e">
        <f>(L90+M90+(PV('NG AC'!$B$1,'Res Conv'!H90,'Res Conv'!K90)*-1)+'Res Conv'!J90)/'Res Conv'!E90</f>
        <v>#DIV/0!</v>
      </c>
      <c r="S90" s="68" t="e">
        <f t="shared" si="35"/>
        <v>#DIV/0!</v>
      </c>
      <c r="T90" s="69">
        <f t="shared" si="36"/>
        <v>0</v>
      </c>
      <c r="U90" s="68">
        <f t="shared" si="37"/>
        <v>0</v>
      </c>
      <c r="V90" s="68">
        <f t="shared" si="38"/>
        <v>0</v>
      </c>
      <c r="W90" s="68">
        <f t="shared" si="39"/>
        <v>0</v>
      </c>
      <c r="X90" s="67">
        <f t="shared" si="40"/>
        <v>0</v>
      </c>
      <c r="Y90" s="67">
        <f t="shared" si="41"/>
        <v>0</v>
      </c>
      <c r="Z90" s="67">
        <f t="shared" si="42"/>
        <v>0</v>
      </c>
      <c r="AA90" s="67">
        <f t="shared" si="43"/>
        <v>0</v>
      </c>
      <c r="AB90" s="63">
        <v>0</v>
      </c>
      <c r="AC90" s="67" t="e">
        <f t="shared" si="47"/>
        <v>#DIV/0!</v>
      </c>
      <c r="AD90" s="67" t="e">
        <f t="shared" si="48"/>
        <v>#DIV/0!</v>
      </c>
      <c r="AE90" s="67">
        <f t="shared" si="44"/>
        <v>0</v>
      </c>
      <c r="AF90" s="67" t="e">
        <f t="shared" si="49"/>
        <v>#DIV/0!</v>
      </c>
      <c r="AG90" s="67" t="e">
        <f t="shared" si="50"/>
        <v>#DIV/0!</v>
      </c>
      <c r="AH90" s="66">
        <f>-PV('NG AC'!$B$1,'Res Conv'!H90,'Res Conv'!K90)*'Res Conv'!B90</f>
        <v>0</v>
      </c>
      <c r="AI90" s="67" t="e">
        <f t="shared" si="51"/>
        <v>#DIV/0!</v>
      </c>
      <c r="AJ90" s="67" t="e">
        <f t="shared" si="52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53"/>
        <v>#DIV/0!</v>
      </c>
      <c r="AN90" s="67" t="e">
        <f t="shared" si="53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AC'!$E$4:$I$43,4)*'Res Conv'!G91,IF(D91="Winter",VLOOKUP('Res Conv'!H91,'NG AC'!$E$3:$I$43,5)*'Res Conv'!G91,IF(D91="NA",0,0)))</f>
        <v>0</v>
      </c>
      <c r="N91" s="67">
        <f t="shared" si="45"/>
        <v>0</v>
      </c>
      <c r="O91" s="67">
        <f t="shared" si="33"/>
        <v>0</v>
      </c>
      <c r="P91" s="67">
        <f t="shared" si="46"/>
        <v>0</v>
      </c>
      <c r="Q91" s="67">
        <f t="shared" si="34"/>
        <v>0</v>
      </c>
      <c r="R91" s="68" t="e">
        <f>(L91+M91+(PV('NG AC'!$B$1,'Res Conv'!H91,'Res Conv'!K91)*-1)+'Res Conv'!J91)/'Res Conv'!E91</f>
        <v>#DIV/0!</v>
      </c>
      <c r="S91" s="68" t="e">
        <f t="shared" si="35"/>
        <v>#DIV/0!</v>
      </c>
      <c r="T91" s="69">
        <f t="shared" si="36"/>
        <v>0</v>
      </c>
      <c r="U91" s="68">
        <f t="shared" si="37"/>
        <v>0</v>
      </c>
      <c r="V91" s="68">
        <f t="shared" si="38"/>
        <v>0</v>
      </c>
      <c r="W91" s="68">
        <f t="shared" si="39"/>
        <v>0</v>
      </c>
      <c r="X91" s="67">
        <f t="shared" si="40"/>
        <v>0</v>
      </c>
      <c r="Y91" s="67">
        <f t="shared" si="41"/>
        <v>0</v>
      </c>
      <c r="Z91" s="67">
        <f t="shared" si="42"/>
        <v>0</v>
      </c>
      <c r="AA91" s="67">
        <f t="shared" si="43"/>
        <v>0</v>
      </c>
      <c r="AB91" s="63">
        <v>0</v>
      </c>
      <c r="AC91" s="67" t="e">
        <f t="shared" si="47"/>
        <v>#DIV/0!</v>
      </c>
      <c r="AD91" s="67" t="e">
        <f t="shared" si="48"/>
        <v>#DIV/0!</v>
      </c>
      <c r="AE91" s="67">
        <f t="shared" si="44"/>
        <v>0</v>
      </c>
      <c r="AF91" s="67" t="e">
        <f t="shared" si="49"/>
        <v>#DIV/0!</v>
      </c>
      <c r="AG91" s="67" t="e">
        <f t="shared" si="50"/>
        <v>#DIV/0!</v>
      </c>
      <c r="AH91" s="66">
        <f>-PV('NG AC'!$B$1,'Res Conv'!H91,'Res Conv'!K91)*'Res Conv'!B91</f>
        <v>0</v>
      </c>
      <c r="AI91" s="67" t="e">
        <f t="shared" si="51"/>
        <v>#DIV/0!</v>
      </c>
      <c r="AJ91" s="67" t="e">
        <f t="shared" si="52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53"/>
        <v>#DIV/0!</v>
      </c>
      <c r="AN91" s="67" t="e">
        <f t="shared" si="53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AC'!$E$4:$I$43,4)*'Res Conv'!G92,IF(D92="Winter",VLOOKUP('Res Conv'!H92,'NG AC'!$E$3:$I$43,5)*'Res Conv'!G92,IF(D92="NA",0,0)))</f>
        <v>0</v>
      </c>
      <c r="N92" s="67">
        <f t="shared" si="45"/>
        <v>0</v>
      </c>
      <c r="O92" s="67">
        <f t="shared" si="33"/>
        <v>0</v>
      </c>
      <c r="P92" s="67">
        <f t="shared" si="46"/>
        <v>0</v>
      </c>
      <c r="Q92" s="67">
        <f t="shared" si="34"/>
        <v>0</v>
      </c>
      <c r="R92" s="68" t="e">
        <f>(L92+M92+(PV('NG AC'!$B$1,'Res Conv'!H92,'Res Conv'!K92)*-1)+'Res Conv'!J92)/'Res Conv'!E92</f>
        <v>#DIV/0!</v>
      </c>
      <c r="S92" s="68" t="e">
        <f t="shared" si="35"/>
        <v>#DIV/0!</v>
      </c>
      <c r="T92" s="69">
        <f t="shared" si="36"/>
        <v>0</v>
      </c>
      <c r="U92" s="68">
        <f t="shared" si="37"/>
        <v>0</v>
      </c>
      <c r="V92" s="68">
        <f t="shared" si="38"/>
        <v>0</v>
      </c>
      <c r="W92" s="68">
        <f t="shared" si="39"/>
        <v>0</v>
      </c>
      <c r="X92" s="67">
        <f t="shared" si="40"/>
        <v>0</v>
      </c>
      <c r="Y92" s="67">
        <f t="shared" si="41"/>
        <v>0</v>
      </c>
      <c r="Z92" s="67">
        <f t="shared" si="42"/>
        <v>0</v>
      </c>
      <c r="AA92" s="67">
        <f t="shared" si="43"/>
        <v>0</v>
      </c>
      <c r="AB92" s="63">
        <v>0</v>
      </c>
      <c r="AC92" s="67" t="e">
        <f t="shared" si="47"/>
        <v>#DIV/0!</v>
      </c>
      <c r="AD92" s="67" t="e">
        <f t="shared" si="48"/>
        <v>#DIV/0!</v>
      </c>
      <c r="AE92" s="67">
        <f t="shared" si="44"/>
        <v>0</v>
      </c>
      <c r="AF92" s="67" t="e">
        <f t="shared" si="49"/>
        <v>#DIV/0!</v>
      </c>
      <c r="AG92" s="67" t="e">
        <f t="shared" si="50"/>
        <v>#DIV/0!</v>
      </c>
      <c r="AH92" s="66">
        <f>-PV('NG AC'!$B$1,'Res Conv'!H92,'Res Conv'!K92)*'Res Conv'!B92</f>
        <v>0</v>
      </c>
      <c r="AI92" s="67" t="e">
        <f t="shared" si="51"/>
        <v>#DIV/0!</v>
      </c>
      <c r="AJ92" s="67" t="e">
        <f t="shared" si="52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53"/>
        <v>#DIV/0!</v>
      </c>
      <c r="AN92" s="67" t="e">
        <f t="shared" si="53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AC'!$E$4:$I$43,4)*'Res Conv'!G93,IF(D93="Winter",VLOOKUP('Res Conv'!H93,'NG AC'!$E$3:$I$43,5)*'Res Conv'!G93,IF(D93="NA",0,0)))</f>
        <v>0</v>
      </c>
      <c r="N93" s="67">
        <f t="shared" si="45"/>
        <v>0</v>
      </c>
      <c r="O93" s="67">
        <f t="shared" si="33"/>
        <v>0</v>
      </c>
      <c r="P93" s="67">
        <f t="shared" si="46"/>
        <v>0</v>
      </c>
      <c r="Q93" s="67">
        <f t="shared" si="34"/>
        <v>0</v>
      </c>
      <c r="R93" s="68" t="e">
        <f>(L93+M93+(PV('NG AC'!$B$1,'Res Conv'!H93,'Res Conv'!K93)*-1)+'Res Conv'!J93)/'Res Conv'!E93</f>
        <v>#DIV/0!</v>
      </c>
      <c r="S93" s="68" t="e">
        <f t="shared" si="35"/>
        <v>#DIV/0!</v>
      </c>
      <c r="T93" s="69">
        <f t="shared" si="36"/>
        <v>0</v>
      </c>
      <c r="U93" s="68">
        <f t="shared" si="37"/>
        <v>0</v>
      </c>
      <c r="V93" s="68">
        <f t="shared" si="38"/>
        <v>0</v>
      </c>
      <c r="W93" s="68">
        <f t="shared" si="39"/>
        <v>0</v>
      </c>
      <c r="X93" s="67">
        <f t="shared" si="40"/>
        <v>0</v>
      </c>
      <c r="Y93" s="67">
        <f t="shared" si="41"/>
        <v>0</v>
      </c>
      <c r="Z93" s="67">
        <f t="shared" si="42"/>
        <v>0</v>
      </c>
      <c r="AA93" s="67">
        <f t="shared" si="43"/>
        <v>0</v>
      </c>
      <c r="AB93" s="63">
        <v>0</v>
      </c>
      <c r="AC93" s="67" t="e">
        <f t="shared" si="47"/>
        <v>#DIV/0!</v>
      </c>
      <c r="AD93" s="67" t="e">
        <f t="shared" si="48"/>
        <v>#DIV/0!</v>
      </c>
      <c r="AE93" s="67">
        <f t="shared" si="44"/>
        <v>0</v>
      </c>
      <c r="AF93" s="67" t="e">
        <f t="shared" si="49"/>
        <v>#DIV/0!</v>
      </c>
      <c r="AG93" s="67" t="e">
        <f t="shared" si="50"/>
        <v>#DIV/0!</v>
      </c>
      <c r="AH93" s="66">
        <f>-PV('NG AC'!$B$1,'Res Conv'!H93,'Res Conv'!K93)*'Res Conv'!B93</f>
        <v>0</v>
      </c>
      <c r="AI93" s="67" t="e">
        <f t="shared" si="51"/>
        <v>#DIV/0!</v>
      </c>
      <c r="AJ93" s="67" t="e">
        <f t="shared" si="52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53"/>
        <v>#DIV/0!</v>
      </c>
      <c r="AN93" s="67" t="e">
        <f t="shared" si="53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AC'!$E$4:$I$43,4)*'Res Conv'!G94,IF(D94="Winter",VLOOKUP('Res Conv'!H94,'NG AC'!$E$3:$I$43,5)*'Res Conv'!G94,IF(D94="NA",0,0)))</f>
        <v>0</v>
      </c>
      <c r="N94" s="67">
        <f t="shared" si="45"/>
        <v>0</v>
      </c>
      <c r="O94" s="67">
        <f t="shared" si="33"/>
        <v>0</v>
      </c>
      <c r="P94" s="67">
        <f t="shared" si="46"/>
        <v>0</v>
      </c>
      <c r="Q94" s="67">
        <f t="shared" si="34"/>
        <v>0</v>
      </c>
      <c r="R94" s="68" t="e">
        <f>(L94+M94+(PV('NG AC'!$B$1,'Res Conv'!H94,'Res Conv'!K94)*-1)+'Res Conv'!J94)/'Res Conv'!E94</f>
        <v>#DIV/0!</v>
      </c>
      <c r="S94" s="68" t="e">
        <f t="shared" si="35"/>
        <v>#DIV/0!</v>
      </c>
      <c r="T94" s="69">
        <f t="shared" si="36"/>
        <v>0</v>
      </c>
      <c r="U94" s="68">
        <f t="shared" si="37"/>
        <v>0</v>
      </c>
      <c r="V94" s="68">
        <f t="shared" si="38"/>
        <v>0</v>
      </c>
      <c r="W94" s="68">
        <f t="shared" si="39"/>
        <v>0</v>
      </c>
      <c r="X94" s="67">
        <f t="shared" si="40"/>
        <v>0</v>
      </c>
      <c r="Y94" s="67">
        <f t="shared" si="41"/>
        <v>0</v>
      </c>
      <c r="Z94" s="67">
        <f t="shared" si="42"/>
        <v>0</v>
      </c>
      <c r="AA94" s="67">
        <f t="shared" si="43"/>
        <v>0</v>
      </c>
      <c r="AB94" s="63">
        <v>0</v>
      </c>
      <c r="AC94" s="67" t="e">
        <f t="shared" si="47"/>
        <v>#DIV/0!</v>
      </c>
      <c r="AD94" s="67" t="e">
        <f t="shared" si="48"/>
        <v>#DIV/0!</v>
      </c>
      <c r="AE94" s="67">
        <f t="shared" si="44"/>
        <v>0</v>
      </c>
      <c r="AF94" s="67" t="e">
        <f t="shared" si="49"/>
        <v>#DIV/0!</v>
      </c>
      <c r="AG94" s="67" t="e">
        <f t="shared" si="50"/>
        <v>#DIV/0!</v>
      </c>
      <c r="AH94" s="66">
        <f>-PV('NG AC'!$B$1,'Res Conv'!H94,'Res Conv'!K94)*'Res Conv'!B94</f>
        <v>0</v>
      </c>
      <c r="AI94" s="67" t="e">
        <f t="shared" si="51"/>
        <v>#DIV/0!</v>
      </c>
      <c r="AJ94" s="67" t="e">
        <f t="shared" si="52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53"/>
        <v>#DIV/0!</v>
      </c>
      <c r="AN94" s="67" t="e">
        <f t="shared" si="53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AC'!$E$4:$I$43,4)*'Res Conv'!G95,IF(D95="Winter",VLOOKUP('Res Conv'!H95,'NG AC'!$E$3:$I$43,5)*'Res Conv'!G95,IF(D95="NA",0,0)))</f>
        <v>0</v>
      </c>
      <c r="N95" s="67">
        <f t="shared" si="45"/>
        <v>0</v>
      </c>
      <c r="O95" s="67">
        <f t="shared" si="33"/>
        <v>0</v>
      </c>
      <c r="P95" s="67">
        <f t="shared" si="46"/>
        <v>0</v>
      </c>
      <c r="Q95" s="67">
        <f t="shared" si="34"/>
        <v>0</v>
      </c>
      <c r="R95" s="68" t="e">
        <f>(L95+M95+(PV('NG AC'!$B$1,'Res Conv'!H95,'Res Conv'!K95)*-1)+'Res Conv'!J95)/'Res Conv'!E95</f>
        <v>#DIV/0!</v>
      </c>
      <c r="S95" s="68" t="e">
        <f t="shared" si="35"/>
        <v>#DIV/0!</v>
      </c>
      <c r="T95" s="69">
        <f t="shared" si="36"/>
        <v>0</v>
      </c>
      <c r="U95" s="68">
        <f t="shared" si="37"/>
        <v>0</v>
      </c>
      <c r="V95" s="68">
        <f t="shared" si="38"/>
        <v>0</v>
      </c>
      <c r="W95" s="68">
        <f t="shared" si="39"/>
        <v>0</v>
      </c>
      <c r="X95" s="67">
        <f t="shared" si="40"/>
        <v>0</v>
      </c>
      <c r="Y95" s="67">
        <f t="shared" si="41"/>
        <v>0</v>
      </c>
      <c r="Z95" s="67">
        <f t="shared" si="42"/>
        <v>0</v>
      </c>
      <c r="AA95" s="67">
        <f t="shared" si="43"/>
        <v>0</v>
      </c>
      <c r="AB95" s="63">
        <v>0</v>
      </c>
      <c r="AC95" s="67" t="e">
        <f t="shared" si="47"/>
        <v>#DIV/0!</v>
      </c>
      <c r="AD95" s="67" t="e">
        <f t="shared" si="48"/>
        <v>#DIV/0!</v>
      </c>
      <c r="AE95" s="67">
        <f t="shared" si="44"/>
        <v>0</v>
      </c>
      <c r="AF95" s="67" t="e">
        <f t="shared" si="49"/>
        <v>#DIV/0!</v>
      </c>
      <c r="AG95" s="67" t="e">
        <f t="shared" si="50"/>
        <v>#DIV/0!</v>
      </c>
      <c r="AH95" s="66">
        <f>-PV('NG AC'!$B$1,'Res Conv'!H95,'Res Conv'!K95)*'Res Conv'!B95</f>
        <v>0</v>
      </c>
      <c r="AI95" s="67" t="e">
        <f t="shared" si="51"/>
        <v>#DIV/0!</v>
      </c>
      <c r="AJ95" s="67" t="e">
        <f t="shared" si="52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53"/>
        <v>#DIV/0!</v>
      </c>
      <c r="AN95" s="67" t="e">
        <f t="shared" si="53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AC'!$E$4:$I$43,4)*'Res Conv'!G96,IF(D96="Winter",VLOOKUP('Res Conv'!H96,'NG AC'!$E$3:$I$43,5)*'Res Conv'!G96,IF(D96="NA",0,0)))</f>
        <v>0</v>
      </c>
      <c r="N96" s="67">
        <f t="shared" si="45"/>
        <v>0</v>
      </c>
      <c r="O96" s="67">
        <f t="shared" si="33"/>
        <v>0</v>
      </c>
      <c r="P96" s="67">
        <f t="shared" si="46"/>
        <v>0</v>
      </c>
      <c r="Q96" s="67">
        <f t="shared" si="34"/>
        <v>0</v>
      </c>
      <c r="R96" s="68" t="e">
        <f>(L96+M96+(PV('NG AC'!$B$1,'Res Conv'!H96,'Res Conv'!K96)*-1)+'Res Conv'!J96)/'Res Conv'!E96</f>
        <v>#DIV/0!</v>
      </c>
      <c r="S96" s="68" t="e">
        <f t="shared" si="35"/>
        <v>#DIV/0!</v>
      </c>
      <c r="T96" s="69">
        <f t="shared" si="36"/>
        <v>0</v>
      </c>
      <c r="U96" s="68">
        <f t="shared" si="37"/>
        <v>0</v>
      </c>
      <c r="V96" s="68">
        <f t="shared" si="38"/>
        <v>0</v>
      </c>
      <c r="W96" s="68">
        <f t="shared" si="39"/>
        <v>0</v>
      </c>
      <c r="X96" s="67">
        <f t="shared" si="40"/>
        <v>0</v>
      </c>
      <c r="Y96" s="67">
        <f t="shared" si="41"/>
        <v>0</v>
      </c>
      <c r="Z96" s="67">
        <f t="shared" si="42"/>
        <v>0</v>
      </c>
      <c r="AA96" s="67">
        <f t="shared" si="43"/>
        <v>0</v>
      </c>
      <c r="AB96" s="63">
        <v>0</v>
      </c>
      <c r="AC96" s="67" t="e">
        <f t="shared" si="47"/>
        <v>#DIV/0!</v>
      </c>
      <c r="AD96" s="67" t="e">
        <f t="shared" si="48"/>
        <v>#DIV/0!</v>
      </c>
      <c r="AE96" s="67">
        <f t="shared" si="44"/>
        <v>0</v>
      </c>
      <c r="AF96" s="67" t="e">
        <f t="shared" si="49"/>
        <v>#DIV/0!</v>
      </c>
      <c r="AG96" s="67" t="e">
        <f t="shared" si="50"/>
        <v>#DIV/0!</v>
      </c>
      <c r="AH96" s="66">
        <f>-PV('NG AC'!$B$1,'Res Conv'!H96,'Res Conv'!K96)*'Res Conv'!B96</f>
        <v>0</v>
      </c>
      <c r="AI96" s="67" t="e">
        <f t="shared" si="51"/>
        <v>#DIV/0!</v>
      </c>
      <c r="AJ96" s="67" t="e">
        <f t="shared" si="52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53"/>
        <v>#DIV/0!</v>
      </c>
      <c r="AN96" s="67" t="e">
        <f t="shared" si="53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AC'!$E$4:$I$43,4)*'Res Conv'!G97,IF(D97="Winter",VLOOKUP('Res Conv'!H97,'NG AC'!$E$3:$I$43,5)*'Res Conv'!G97,IF(D97="NA",0,0)))</f>
        <v>0</v>
      </c>
      <c r="N97" s="67">
        <f t="shared" si="45"/>
        <v>0</v>
      </c>
      <c r="O97" s="67">
        <f t="shared" si="33"/>
        <v>0</v>
      </c>
      <c r="P97" s="67">
        <f t="shared" si="46"/>
        <v>0</v>
      </c>
      <c r="Q97" s="67">
        <f t="shared" si="34"/>
        <v>0</v>
      </c>
      <c r="R97" s="68" t="e">
        <f>(L97+M97+(PV('NG AC'!$B$1,'Res Conv'!H97,'Res Conv'!K97)*-1)+'Res Conv'!J97)/'Res Conv'!E97</f>
        <v>#DIV/0!</v>
      </c>
      <c r="S97" s="68" t="e">
        <f t="shared" si="35"/>
        <v>#DIV/0!</v>
      </c>
      <c r="T97" s="69">
        <f t="shared" si="36"/>
        <v>0</v>
      </c>
      <c r="U97" s="68">
        <f t="shared" si="37"/>
        <v>0</v>
      </c>
      <c r="V97" s="68">
        <f t="shared" si="38"/>
        <v>0</v>
      </c>
      <c r="W97" s="68">
        <f t="shared" si="39"/>
        <v>0</v>
      </c>
      <c r="X97" s="67">
        <f t="shared" si="40"/>
        <v>0</v>
      </c>
      <c r="Y97" s="67">
        <f t="shared" si="41"/>
        <v>0</v>
      </c>
      <c r="Z97" s="67">
        <f t="shared" si="42"/>
        <v>0</v>
      </c>
      <c r="AA97" s="67">
        <f t="shared" si="43"/>
        <v>0</v>
      </c>
      <c r="AB97" s="63">
        <v>0</v>
      </c>
      <c r="AC97" s="67" t="e">
        <f t="shared" si="47"/>
        <v>#DIV/0!</v>
      </c>
      <c r="AD97" s="67" t="e">
        <f t="shared" si="48"/>
        <v>#DIV/0!</v>
      </c>
      <c r="AE97" s="67">
        <f t="shared" si="44"/>
        <v>0</v>
      </c>
      <c r="AF97" s="67" t="e">
        <f t="shared" si="49"/>
        <v>#DIV/0!</v>
      </c>
      <c r="AG97" s="67" t="e">
        <f t="shared" si="50"/>
        <v>#DIV/0!</v>
      </c>
      <c r="AH97" s="66">
        <f>-PV('NG AC'!$B$1,'Res Conv'!H97,'Res Conv'!K97)*'Res Conv'!B97</f>
        <v>0</v>
      </c>
      <c r="AI97" s="67" t="e">
        <f t="shared" si="51"/>
        <v>#DIV/0!</v>
      </c>
      <c r="AJ97" s="67" t="e">
        <f t="shared" si="52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53"/>
        <v>#DIV/0!</v>
      </c>
      <c r="AN97" s="67" t="e">
        <f t="shared" si="53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AC'!$E$4:$I$43,4)*'Res Conv'!G98,IF(D98="Winter",VLOOKUP('Res Conv'!H98,'NG AC'!$E$3:$I$43,5)*'Res Conv'!G98,IF(D98="NA",0,0)))</f>
        <v>0</v>
      </c>
      <c r="N98" s="67">
        <f t="shared" si="45"/>
        <v>0</v>
      </c>
      <c r="O98" s="67">
        <f t="shared" si="33"/>
        <v>0</v>
      </c>
      <c r="P98" s="67">
        <f t="shared" si="46"/>
        <v>0</v>
      </c>
      <c r="Q98" s="67">
        <f t="shared" si="34"/>
        <v>0</v>
      </c>
      <c r="R98" s="68" t="e">
        <f>(L98+M98+(PV('NG AC'!$B$1,'Res Conv'!H98,'Res Conv'!K98)*-1)+'Res Conv'!J98)/'Res Conv'!E98</f>
        <v>#DIV/0!</v>
      </c>
      <c r="S98" s="68" t="e">
        <f t="shared" si="35"/>
        <v>#DIV/0!</v>
      </c>
      <c r="T98" s="69">
        <f t="shared" si="36"/>
        <v>0</v>
      </c>
      <c r="U98" s="68">
        <f t="shared" si="37"/>
        <v>0</v>
      </c>
      <c r="V98" s="68">
        <f t="shared" si="38"/>
        <v>0</v>
      </c>
      <c r="W98" s="68">
        <f t="shared" si="39"/>
        <v>0</v>
      </c>
      <c r="X98" s="67">
        <f t="shared" si="40"/>
        <v>0</v>
      </c>
      <c r="Y98" s="67">
        <f t="shared" si="41"/>
        <v>0</v>
      </c>
      <c r="Z98" s="67">
        <f t="shared" si="42"/>
        <v>0</v>
      </c>
      <c r="AA98" s="67">
        <f t="shared" si="43"/>
        <v>0</v>
      </c>
      <c r="AB98" s="63">
        <v>0</v>
      </c>
      <c r="AC98" s="67" t="e">
        <f t="shared" si="47"/>
        <v>#DIV/0!</v>
      </c>
      <c r="AD98" s="67" t="e">
        <f t="shared" si="48"/>
        <v>#DIV/0!</v>
      </c>
      <c r="AE98" s="67">
        <f t="shared" si="44"/>
        <v>0</v>
      </c>
      <c r="AF98" s="67" t="e">
        <f t="shared" si="49"/>
        <v>#DIV/0!</v>
      </c>
      <c r="AG98" s="67" t="e">
        <f t="shared" si="50"/>
        <v>#DIV/0!</v>
      </c>
      <c r="AH98" s="66">
        <f>-PV('NG AC'!$B$1,'Res Conv'!H98,'Res Conv'!K98)*'Res Conv'!B98</f>
        <v>0</v>
      </c>
      <c r="AI98" s="67" t="e">
        <f t="shared" si="51"/>
        <v>#DIV/0!</v>
      </c>
      <c r="AJ98" s="67" t="e">
        <f t="shared" si="52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53"/>
        <v>#DIV/0!</v>
      </c>
      <c r="AN98" s="67" t="e">
        <f t="shared" si="53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AC'!$E$4:$I$43,4)*'Res Conv'!G99,IF(D99="Winter",VLOOKUP('Res Conv'!H99,'NG AC'!$E$3:$I$43,5)*'Res Conv'!G99,IF(D99="NA",0,0)))</f>
        <v>0</v>
      </c>
      <c r="N99" s="67">
        <f t="shared" si="45"/>
        <v>0</v>
      </c>
      <c r="O99" s="67">
        <f t="shared" si="33"/>
        <v>0</v>
      </c>
      <c r="P99" s="67">
        <f t="shared" si="46"/>
        <v>0</v>
      </c>
      <c r="Q99" s="67">
        <f t="shared" si="34"/>
        <v>0</v>
      </c>
      <c r="R99" s="68" t="e">
        <f>(L99+M99+(PV('NG AC'!$B$1,'Res Conv'!H99,'Res Conv'!K99)*-1)+'Res Conv'!J99)/'Res Conv'!E99</f>
        <v>#DIV/0!</v>
      </c>
      <c r="S99" s="68" t="e">
        <f t="shared" si="35"/>
        <v>#DIV/0!</v>
      </c>
      <c r="T99" s="69">
        <f t="shared" si="36"/>
        <v>0</v>
      </c>
      <c r="U99" s="68">
        <f t="shared" si="37"/>
        <v>0</v>
      </c>
      <c r="V99" s="68">
        <f t="shared" si="38"/>
        <v>0</v>
      </c>
      <c r="W99" s="68">
        <f t="shared" si="39"/>
        <v>0</v>
      </c>
      <c r="X99" s="67">
        <f t="shared" si="40"/>
        <v>0</v>
      </c>
      <c r="Y99" s="67">
        <f t="shared" si="41"/>
        <v>0</v>
      </c>
      <c r="Z99" s="67">
        <f t="shared" si="42"/>
        <v>0</v>
      </c>
      <c r="AA99" s="67">
        <f t="shared" si="43"/>
        <v>0</v>
      </c>
      <c r="AB99" s="63">
        <v>0</v>
      </c>
      <c r="AC99" s="67" t="e">
        <f t="shared" si="47"/>
        <v>#DIV/0!</v>
      </c>
      <c r="AD99" s="67" t="e">
        <f t="shared" si="48"/>
        <v>#DIV/0!</v>
      </c>
      <c r="AE99" s="67">
        <f t="shared" si="44"/>
        <v>0</v>
      </c>
      <c r="AF99" s="67" t="e">
        <f t="shared" si="49"/>
        <v>#DIV/0!</v>
      </c>
      <c r="AG99" s="67" t="e">
        <f t="shared" si="50"/>
        <v>#DIV/0!</v>
      </c>
      <c r="AH99" s="66">
        <f>-PV('NG AC'!$B$1,'Res Conv'!H99,'Res Conv'!K99)*'Res Conv'!B99</f>
        <v>0</v>
      </c>
      <c r="AI99" s="67" t="e">
        <f t="shared" si="51"/>
        <v>#DIV/0!</v>
      </c>
      <c r="AJ99" s="67" t="e">
        <f t="shared" si="52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53"/>
        <v>#DIV/0!</v>
      </c>
      <c r="AN99" s="67" t="e">
        <f t="shared" si="53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AC'!$E$4:$I$43,4)*'Res Conv'!G100,IF(D100="Winter",VLOOKUP('Res Conv'!H100,'NG AC'!$E$3:$I$43,5)*'Res Conv'!G100,IF(D100="NA",0,0)))</f>
        <v>0</v>
      </c>
      <c r="N100" s="67">
        <f t="shared" si="45"/>
        <v>0</v>
      </c>
      <c r="O100" s="67">
        <f t="shared" ref="O100:O102" si="54">E100-N100</f>
        <v>0</v>
      </c>
      <c r="P100" s="67">
        <f t="shared" si="46"/>
        <v>0</v>
      </c>
      <c r="Q100" s="67">
        <f t="shared" ref="Q100:Q102" si="55">I100-P100</f>
        <v>0</v>
      </c>
      <c r="R100" s="68" t="e">
        <f>(L100+M100+(PV('NG AC'!$B$1,'Res Conv'!H100,'Res Conv'!K100)*-1)+'Res Conv'!J100)/'Res Conv'!E100</f>
        <v>#DIV/0!</v>
      </c>
      <c r="S100" s="68" t="e">
        <f t="shared" si="35"/>
        <v>#DIV/0!</v>
      </c>
      <c r="T100" s="69">
        <f t="shared" si="36"/>
        <v>0</v>
      </c>
      <c r="U100" s="68">
        <f t="shared" si="37"/>
        <v>0</v>
      </c>
      <c r="V100" s="68">
        <f t="shared" si="38"/>
        <v>0</v>
      </c>
      <c r="W100" s="68">
        <f t="shared" si="39"/>
        <v>0</v>
      </c>
      <c r="X100" s="67">
        <f t="shared" si="40"/>
        <v>0</v>
      </c>
      <c r="Y100" s="67">
        <f t="shared" si="41"/>
        <v>0</v>
      </c>
      <c r="Z100" s="67">
        <f t="shared" si="42"/>
        <v>0</v>
      </c>
      <c r="AA100" s="67">
        <f t="shared" si="43"/>
        <v>0</v>
      </c>
      <c r="AB100" s="63">
        <v>0</v>
      </c>
      <c r="AC100" s="67" t="e">
        <f t="shared" si="47"/>
        <v>#DIV/0!</v>
      </c>
      <c r="AD100" s="67" t="e">
        <f t="shared" si="48"/>
        <v>#DIV/0!</v>
      </c>
      <c r="AE100" s="67">
        <f t="shared" si="44"/>
        <v>0</v>
      </c>
      <c r="AF100" s="67" t="e">
        <f t="shared" si="49"/>
        <v>#DIV/0!</v>
      </c>
      <c r="AG100" s="67" t="e">
        <f t="shared" si="50"/>
        <v>#DIV/0!</v>
      </c>
      <c r="AH100" s="66">
        <f>-PV('NG AC'!$B$1,'Res Conv'!H100,'Res Conv'!K100)*'Res Conv'!B100</f>
        <v>0</v>
      </c>
      <c r="AI100" s="67" t="e">
        <f t="shared" si="51"/>
        <v>#DIV/0!</v>
      </c>
      <c r="AJ100" s="67" t="e">
        <f t="shared" si="52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53"/>
        <v>#DIV/0!</v>
      </c>
      <c r="AN100" s="67" t="e">
        <f t="shared" si="53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AC'!$E$4:$I$43,4)*'Res Conv'!G101,IF(D101="Winter",VLOOKUP('Res Conv'!H101,'NG AC'!$E$3:$I$43,5)*'Res Conv'!G101,IF(D101="NA",0,0)))</f>
        <v>0</v>
      </c>
      <c r="N101" s="67">
        <f t="shared" si="45"/>
        <v>0</v>
      </c>
      <c r="O101" s="67">
        <f t="shared" si="54"/>
        <v>0</v>
      </c>
      <c r="P101" s="67">
        <f t="shared" si="46"/>
        <v>0</v>
      </c>
      <c r="Q101" s="67">
        <f t="shared" si="55"/>
        <v>0</v>
      </c>
      <c r="R101" s="68" t="e">
        <f>(L101+M101+(PV('NG AC'!$B$1,'Res Conv'!H101,'Res Conv'!K101)*-1)+'Res Conv'!J101)/'Res Conv'!E101</f>
        <v>#DIV/0!</v>
      </c>
      <c r="S101" s="68" t="e">
        <f t="shared" si="35"/>
        <v>#DIV/0!</v>
      </c>
      <c r="T101" s="69">
        <f t="shared" si="36"/>
        <v>0</v>
      </c>
      <c r="U101" s="68">
        <f t="shared" si="37"/>
        <v>0</v>
      </c>
      <c r="V101" s="68">
        <f t="shared" si="38"/>
        <v>0</v>
      </c>
      <c r="W101" s="68">
        <f t="shared" si="39"/>
        <v>0</v>
      </c>
      <c r="X101" s="67">
        <f t="shared" si="40"/>
        <v>0</v>
      </c>
      <c r="Y101" s="67">
        <f t="shared" si="41"/>
        <v>0</v>
      </c>
      <c r="Z101" s="67">
        <f t="shared" si="42"/>
        <v>0</v>
      </c>
      <c r="AA101" s="67">
        <f t="shared" si="43"/>
        <v>0</v>
      </c>
      <c r="AB101" s="63">
        <v>0</v>
      </c>
      <c r="AC101" s="67" t="e">
        <f t="shared" si="47"/>
        <v>#DIV/0!</v>
      </c>
      <c r="AD101" s="67" t="e">
        <f t="shared" si="48"/>
        <v>#DIV/0!</v>
      </c>
      <c r="AE101" s="67">
        <f t="shared" si="44"/>
        <v>0</v>
      </c>
      <c r="AF101" s="67" t="e">
        <f t="shared" si="49"/>
        <v>#DIV/0!</v>
      </c>
      <c r="AG101" s="67" t="e">
        <f t="shared" si="50"/>
        <v>#DIV/0!</v>
      </c>
      <c r="AH101" s="66">
        <f>-PV('NG AC'!$B$1,'Res Conv'!H101,'Res Conv'!K101)*'Res Conv'!B101</f>
        <v>0</v>
      </c>
      <c r="AI101" s="67" t="e">
        <f t="shared" si="51"/>
        <v>#DIV/0!</v>
      </c>
      <c r="AJ101" s="67" t="e">
        <f t="shared" si="52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53"/>
        <v>#DIV/0!</v>
      </c>
      <c r="AN101" s="67" t="e">
        <f t="shared" si="53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AC'!$E$4:$I$43,4)*'Res Conv'!G102,IF(D102="Winter",VLOOKUP('Res Conv'!H102,'NG AC'!$E$3:$I$43,5)*'Res Conv'!G102,IF(D102="NA",0,0)))</f>
        <v>0</v>
      </c>
      <c r="N102" s="67">
        <f t="shared" si="45"/>
        <v>0</v>
      </c>
      <c r="O102" s="67">
        <f t="shared" si="54"/>
        <v>0</v>
      </c>
      <c r="P102" s="67">
        <f t="shared" si="46"/>
        <v>0</v>
      </c>
      <c r="Q102" s="67">
        <f t="shared" si="55"/>
        <v>0</v>
      </c>
      <c r="R102" s="68" t="e">
        <f>(L102+M102+(PV('NG AC'!$B$1,'Res Conv'!H102,'Res Conv'!K102)*-1)+'Res Conv'!J102)/'Res Conv'!E102</f>
        <v>#DIV/0!</v>
      </c>
      <c r="S102" s="68" t="e">
        <f t="shared" si="35"/>
        <v>#DIV/0!</v>
      </c>
      <c r="T102" s="69">
        <f t="shared" si="36"/>
        <v>0</v>
      </c>
      <c r="U102" s="68">
        <f t="shared" si="37"/>
        <v>0</v>
      </c>
      <c r="V102" s="68">
        <f t="shared" si="38"/>
        <v>0</v>
      </c>
      <c r="W102" s="68">
        <f t="shared" si="39"/>
        <v>0</v>
      </c>
      <c r="X102" s="67">
        <f t="shared" si="40"/>
        <v>0</v>
      </c>
      <c r="Y102" s="67">
        <f t="shared" si="41"/>
        <v>0</v>
      </c>
      <c r="Z102" s="67">
        <f t="shared" si="42"/>
        <v>0</v>
      </c>
      <c r="AA102" s="67">
        <f t="shared" si="43"/>
        <v>0</v>
      </c>
      <c r="AB102" s="63">
        <v>0</v>
      </c>
      <c r="AC102" s="67" t="e">
        <f t="shared" si="47"/>
        <v>#DIV/0!</v>
      </c>
      <c r="AD102" s="67" t="e">
        <f t="shared" si="48"/>
        <v>#DIV/0!</v>
      </c>
      <c r="AE102" s="67">
        <f t="shared" si="44"/>
        <v>0</v>
      </c>
      <c r="AF102" s="67" t="e">
        <f t="shared" si="49"/>
        <v>#DIV/0!</v>
      </c>
      <c r="AG102" s="67" t="e">
        <f t="shared" si="50"/>
        <v>#DIV/0!</v>
      </c>
      <c r="AH102" s="66">
        <f>-PV('NG AC'!$B$1,'Res Conv'!H102,'Res Conv'!K102)*'Res Conv'!B102</f>
        <v>0</v>
      </c>
      <c r="AI102" s="67" t="e">
        <f t="shared" si="51"/>
        <v>#DIV/0!</v>
      </c>
      <c r="AJ102" s="67" t="e">
        <f t="shared" si="52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53"/>
        <v>#DIV/0!</v>
      </c>
      <c r="AN102" s="67" t="e">
        <f t="shared" si="53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3615042</v>
      </c>
      <c r="U103" s="29">
        <f t="shared" ref="U103:AL103" si="56">SUMIF(U4:U102,"&lt;&gt;#DIV/0!")</f>
        <v>-153924</v>
      </c>
      <c r="V103" s="29">
        <f t="shared" si="56"/>
        <v>4385365.3907687599</v>
      </c>
      <c r="W103" s="29">
        <f t="shared" si="56"/>
        <v>-1253811.569652128</v>
      </c>
      <c r="X103" s="29">
        <f t="shared" si="56"/>
        <v>2086074</v>
      </c>
      <c r="Y103" s="29">
        <f t="shared" si="56"/>
        <v>0</v>
      </c>
      <c r="Z103" s="29">
        <f t="shared" si="56"/>
        <v>719400</v>
      </c>
      <c r="AA103" s="29">
        <f t="shared" si="56"/>
        <v>0</v>
      </c>
      <c r="AB103" s="29">
        <f t="shared" si="56"/>
        <v>0</v>
      </c>
      <c r="AC103" s="29">
        <f t="shared" si="56"/>
        <v>0</v>
      </c>
      <c r="AD103" s="29">
        <f t="shared" si="56"/>
        <v>0</v>
      </c>
      <c r="AE103" s="29">
        <f t="shared" si="56"/>
        <v>0</v>
      </c>
      <c r="AF103" s="29">
        <f t="shared" si="56"/>
        <v>0</v>
      </c>
      <c r="AG103" s="29">
        <f t="shared" si="56"/>
        <v>0</v>
      </c>
      <c r="AH103" s="29">
        <f t="shared" si="56"/>
        <v>0</v>
      </c>
      <c r="AI103" s="29">
        <f t="shared" si="56"/>
        <v>0</v>
      </c>
      <c r="AJ103" s="29">
        <f t="shared" si="56"/>
        <v>0</v>
      </c>
      <c r="AK103" s="29">
        <f t="shared" si="56"/>
        <v>4910320.9591090903</v>
      </c>
      <c r="AL103" s="29">
        <f t="shared" si="56"/>
        <v>-2068556.9916479997</v>
      </c>
      <c r="AM103" s="140"/>
      <c r="AN103" s="140"/>
    </row>
  </sheetData>
  <dataValidations count="2">
    <dataValidation type="list" allowBlank="1" showInputMessage="1" showErrorMessage="1" sqref="D4:D102">
      <formula1>$BC$24:$BC$26</formula1>
    </dataValidation>
    <dataValidation type="list" allowBlank="1" showInputMessage="1" showErrorMessage="1" sqref="C4:C102">
      <formula1>Elec_Measure_Type</formula1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3"/>
  <sheetViews>
    <sheetView workbookViewId="0">
      <pane xSplit="1" ySplit="3" topLeftCell="B4" activePane="bottomRight" state="frozenSplit"/>
      <selection activeCell="B105" sqref="B105"/>
      <selection pane="topRight" activeCell="I1" sqref="I1"/>
      <selection pane="bottomLeft" activeCell="A20" sqref="A20"/>
      <selection pane="bottomRight" activeCell="B6" sqref="B6"/>
    </sheetView>
  </sheetViews>
  <sheetFormatPr defaultRowHeight="15" x14ac:dyDescent="0.25"/>
  <cols>
    <col min="1" max="1" width="57.140625" style="81" bestFit="1" customWidth="1"/>
    <col min="2" max="2" width="13.140625" style="81" bestFit="1" customWidth="1"/>
    <col min="3" max="3" width="17.7109375" style="81" bestFit="1" customWidth="1"/>
    <col min="4" max="4" width="19.42578125" style="81" customWidth="1"/>
    <col min="5" max="5" width="17.28515625" style="81" customWidth="1"/>
    <col min="6" max="6" width="10.28515625" style="81" bestFit="1" customWidth="1"/>
    <col min="7" max="8" width="9.140625" style="81"/>
    <col min="9" max="9" width="10.5703125" style="81" bestFit="1" customWidth="1"/>
    <col min="10" max="11" width="9.140625" style="81"/>
    <col min="12" max="12" width="10.42578125" style="81" customWidth="1"/>
    <col min="13" max="13" width="11.28515625" style="81" customWidth="1"/>
    <col min="14" max="14" width="11.140625" style="81" customWidth="1"/>
    <col min="15" max="15" width="10.42578125" style="81" customWidth="1"/>
    <col min="16" max="19" width="9.140625" style="81"/>
    <col min="20" max="20" width="10.140625" style="81" customWidth="1"/>
    <col min="21" max="22" width="11.85546875" style="81" customWidth="1"/>
    <col min="23" max="23" width="13" style="81" customWidth="1"/>
    <col min="24" max="24" width="11.5703125" style="81" bestFit="1" customWidth="1"/>
    <col min="25" max="25" width="13" style="81" customWidth="1"/>
    <col min="26" max="26" width="11.28515625" style="81" customWidth="1"/>
    <col min="27" max="27" width="12.5703125" style="81" bestFit="1" customWidth="1"/>
    <col min="28" max="28" width="13.42578125" style="81" bestFit="1" customWidth="1"/>
    <col min="29" max="29" width="11" style="81" customWidth="1"/>
    <col min="30" max="30" width="13.42578125" style="81" bestFit="1" customWidth="1"/>
    <col min="31" max="33" width="9.140625" style="81"/>
    <col min="34" max="36" width="11.5703125" style="81" bestFit="1" customWidth="1"/>
    <col min="37" max="37" width="15" style="81" customWidth="1"/>
    <col min="38" max="38" width="12.42578125" style="81" customWidth="1"/>
    <col min="39" max="54" width="9.140625" style="81"/>
    <col min="55" max="55" width="24.28515625" style="81" bestFit="1" customWidth="1"/>
    <col min="56" max="16384" width="9.140625" style="81"/>
  </cols>
  <sheetData>
    <row r="1" spans="1:55" ht="30" x14ac:dyDescent="0.25">
      <c r="A1" s="81" t="s">
        <v>797</v>
      </c>
      <c r="E1" s="64" t="s">
        <v>153</v>
      </c>
      <c r="F1" s="65" t="s">
        <v>154</v>
      </c>
      <c r="T1" s="59" t="s">
        <v>61</v>
      </c>
      <c r="BC1" s="81" t="s">
        <v>9</v>
      </c>
    </row>
    <row r="2" spans="1:55" x14ac:dyDescent="0.25">
      <c r="BC2" s="81" t="s">
        <v>10</v>
      </c>
    </row>
    <row r="3" spans="1:55" s="59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 t="s">
        <v>538</v>
      </c>
      <c r="AN3" s="32" t="s">
        <v>539</v>
      </c>
      <c r="AO3" s="32"/>
      <c r="AP3" s="32"/>
      <c r="AQ3" s="32"/>
      <c r="BC3" s="61" t="s">
        <v>11</v>
      </c>
    </row>
    <row r="4" spans="1:55" x14ac:dyDescent="0.25">
      <c r="A4" s="62" t="s">
        <v>796</v>
      </c>
      <c r="B4" s="62">
        <v>0</v>
      </c>
      <c r="C4" s="62" t="s">
        <v>11</v>
      </c>
      <c r="D4" s="62" t="s">
        <v>0</v>
      </c>
      <c r="E4" s="63">
        <v>64.099999999999994</v>
      </c>
      <c r="F4" s="62">
        <v>212</v>
      </c>
      <c r="G4" s="62">
        <v>3</v>
      </c>
      <c r="H4" s="62">
        <v>10</v>
      </c>
      <c r="I4" s="63">
        <v>64.099999999999994</v>
      </c>
      <c r="J4" s="63">
        <v>85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124.13214111086364</v>
      </c>
      <c r="M4" s="66">
        <f>IF(D4="Annual",VLOOKUP(H4,'NG AC'!$E$4:$I$43,4)*'Res Mail'!G4,IF(D4="Winter",VLOOKUP('Res Mail'!H4,'NG AC'!$E$3:$I$43,5)*'Res Mail'!G4,IF(D4="NA",0,0)))</f>
        <v>14.118343283275436</v>
      </c>
      <c r="N4" s="67">
        <f t="shared" ref="N4:N67" si="0">(L4/(L4+M4))*E4</f>
        <v>57.554013500032831</v>
      </c>
      <c r="O4" s="67">
        <f t="shared" ref="O4:O67" si="1">E4-N4</f>
        <v>6.5459864999671638</v>
      </c>
      <c r="P4" s="67">
        <f t="shared" ref="P4:P67" si="2">(L4/(L4+M4))*I4</f>
        <v>57.554013500032831</v>
      </c>
      <c r="Q4" s="67">
        <f t="shared" ref="Q4:Q67" si="3">I4-P4</f>
        <v>6.5459864999671638</v>
      </c>
      <c r="R4" s="68">
        <f>(L4+M4+(PV('NG AC'!$B$1,'Res Mail'!H4,'Res Mail'!K4)*-1)+'Res Mail'!J4)/'Res Mail'!E4</f>
        <v>3.482846870423387</v>
      </c>
      <c r="S4" s="68">
        <f t="shared" ref="S4:S67" si="4">((L4+M4)/1.1)/I4</f>
        <v>1.9607216620924561</v>
      </c>
      <c r="T4" s="69">
        <f t="shared" ref="T4:T67" si="5">F4*B4</f>
        <v>0</v>
      </c>
      <c r="U4" s="68">
        <f t="shared" ref="U4:U67" si="6">G4*B4</f>
        <v>0</v>
      </c>
      <c r="V4" s="68">
        <f t="shared" ref="V4:V67" si="7">L4*B4</f>
        <v>0</v>
      </c>
      <c r="W4" s="68">
        <f t="shared" ref="W4:W67" si="8">M4*B4</f>
        <v>0</v>
      </c>
      <c r="X4" s="67">
        <f t="shared" ref="X4:X67" si="9">B4*N4</f>
        <v>0</v>
      </c>
      <c r="Y4" s="67">
        <f t="shared" ref="Y4:Y67" si="10">O4*B4</f>
        <v>0</v>
      </c>
      <c r="Z4" s="67">
        <f t="shared" ref="Z4:Z67" si="11">B4*P4</f>
        <v>0</v>
      </c>
      <c r="AA4" s="67">
        <f t="shared" ref="AA4:AA67" si="12">B4*Q4</f>
        <v>0</v>
      </c>
      <c r="AB4" s="63">
        <v>0</v>
      </c>
      <c r="AC4" s="67">
        <f>AB4*(L4/(L4+M4))</f>
        <v>0</v>
      </c>
      <c r="AD4" s="67">
        <f>AB4-AC4</f>
        <v>0</v>
      </c>
      <c r="AE4" s="67">
        <f t="shared" ref="AE4:AE67" si="13">J4*B4</f>
        <v>0</v>
      </c>
      <c r="AF4" s="67">
        <f>AE4*(L4/(L4+M4))</f>
        <v>0</v>
      </c>
      <c r="AG4" s="67">
        <f>AE4-AF4</f>
        <v>0</v>
      </c>
      <c r="AH4" s="66">
        <f>-PV('NG AC'!$B$1,'Res Mail'!H4,'Res Mail'!K4)*'Res Mail'!B4</f>
        <v>0</v>
      </c>
      <c r="AI4" s="67">
        <f>AH4*(L4/(L4+M4))</f>
        <v>0</v>
      </c>
      <c r="AJ4" s="67">
        <f>AH4-AI4</f>
        <v>0</v>
      </c>
      <c r="AK4" s="66">
        <f>B4*F4*H4*'Electric AC'!$BE$1</f>
        <v>0</v>
      </c>
      <c r="AL4" s="67">
        <f>B4*G4*H4*'Electric AC'!$BE$33</f>
        <v>0</v>
      </c>
      <c r="AM4" s="67">
        <f>P4/F4</f>
        <v>0.27148119575487184</v>
      </c>
      <c r="AN4" s="67">
        <f>Q4/G4</f>
        <v>2.1819954999890547</v>
      </c>
      <c r="AO4" s="82"/>
      <c r="AP4" s="82"/>
      <c r="AQ4" s="82"/>
      <c r="BC4" s="78" t="s">
        <v>12</v>
      </c>
    </row>
    <row r="5" spans="1:55" x14ac:dyDescent="0.25">
      <c r="A5" s="62" t="s">
        <v>798</v>
      </c>
      <c r="B5" s="62">
        <v>0</v>
      </c>
      <c r="C5" s="62" t="s">
        <v>11</v>
      </c>
      <c r="D5" s="62" t="s">
        <v>0</v>
      </c>
      <c r="E5" s="63">
        <v>56.66</v>
      </c>
      <c r="F5" s="62">
        <v>103.5</v>
      </c>
      <c r="G5" s="62">
        <v>0</v>
      </c>
      <c r="H5" s="62">
        <v>10</v>
      </c>
      <c r="I5" s="63">
        <v>38.79</v>
      </c>
      <c r="J5" s="63">
        <v>63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60.602248136671641</v>
      </c>
      <c r="M5" s="66">
        <f>IF(D5="Annual",VLOOKUP(H5,'NG AC'!$E$4:$I$43,4)*'Res Mail'!G5,IF(D5="Winter",VLOOKUP('Res Mail'!H5,'NG AC'!$E$3:$I$43,5)*'Res Mail'!G5,IF(D5="NA",0,0)))</f>
        <v>0</v>
      </c>
      <c r="N5" s="67">
        <f t="shared" si="0"/>
        <v>56.66</v>
      </c>
      <c r="O5" s="67">
        <f t="shared" si="1"/>
        <v>0</v>
      </c>
      <c r="P5" s="67">
        <f t="shared" si="2"/>
        <v>38.79</v>
      </c>
      <c r="Q5" s="67">
        <f t="shared" si="3"/>
        <v>0</v>
      </c>
      <c r="R5" s="68">
        <f>(L5+M5+(PV('NG AC'!$B$1,'Res Mail'!H5,'Res Mail'!K5)*-1)+'Res Mail'!J5)/'Res Mail'!E5</f>
        <v>2.1814727874456699</v>
      </c>
      <c r="S5" s="68">
        <f t="shared" si="4"/>
        <v>1.4202875187295609</v>
      </c>
      <c r="T5" s="69">
        <f t="shared" si="5"/>
        <v>0</v>
      </c>
      <c r="U5" s="68">
        <f t="shared" si="6"/>
        <v>0</v>
      </c>
      <c r="V5" s="68">
        <f t="shared" si="7"/>
        <v>0</v>
      </c>
      <c r="W5" s="68">
        <f t="shared" si="8"/>
        <v>0</v>
      </c>
      <c r="X5" s="67">
        <f t="shared" si="9"/>
        <v>0</v>
      </c>
      <c r="Y5" s="67">
        <f t="shared" si="10"/>
        <v>0</v>
      </c>
      <c r="Z5" s="67">
        <f t="shared" si="11"/>
        <v>0</v>
      </c>
      <c r="AA5" s="67">
        <f t="shared" si="12"/>
        <v>0</v>
      </c>
      <c r="AB5" s="63">
        <v>0</v>
      </c>
      <c r="AC5" s="67">
        <f t="shared" ref="AC5:AC68" si="14">AB5*(L5/(L5+M5))</f>
        <v>0</v>
      </c>
      <c r="AD5" s="67">
        <f t="shared" ref="AD5:AD68" si="15">AB5-AC5</f>
        <v>0</v>
      </c>
      <c r="AE5" s="67">
        <f t="shared" si="13"/>
        <v>0</v>
      </c>
      <c r="AF5" s="67">
        <f t="shared" ref="AF5:AF68" si="16">AE5*(L5/(L5+M5))</f>
        <v>0</v>
      </c>
      <c r="AG5" s="67">
        <f t="shared" ref="AG5:AG68" si="17">AE5-AF5</f>
        <v>0</v>
      </c>
      <c r="AH5" s="66">
        <f>-PV('NG AC'!$B$1,'Res Mail'!H5,'Res Mail'!K5)*'Res Mail'!B5</f>
        <v>0</v>
      </c>
      <c r="AI5" s="67">
        <f t="shared" ref="AI5:AI68" si="18">AH5*(L5/(L5+M5))</f>
        <v>0</v>
      </c>
      <c r="AJ5" s="67">
        <f t="shared" ref="AJ5:AJ68" si="19">AH5-AI5</f>
        <v>0</v>
      </c>
      <c r="AK5" s="66">
        <f>B5*F5*H5*'Electric AC'!$BE$1</f>
        <v>0</v>
      </c>
      <c r="AL5" s="67">
        <f>B5*G5*H5*'Electric AC'!$BE$33</f>
        <v>0</v>
      </c>
      <c r="AM5" s="67">
        <f t="shared" ref="AM5:AN68" si="20">P5/F5</f>
        <v>0.37478260869565216</v>
      </c>
      <c r="AN5" s="67" t="e">
        <f t="shared" si="20"/>
        <v>#DIV/0!</v>
      </c>
      <c r="AO5" s="82"/>
      <c r="AP5" s="82"/>
      <c r="AQ5" s="82"/>
      <c r="BC5" s="78" t="s">
        <v>13</v>
      </c>
    </row>
    <row r="6" spans="1:55" x14ac:dyDescent="0.25">
      <c r="A6" s="62"/>
      <c r="B6" s="62"/>
      <c r="C6" s="62"/>
      <c r="D6" s="62"/>
      <c r="E6" s="63"/>
      <c r="F6" s="62"/>
      <c r="G6" s="62"/>
      <c r="H6" s="62"/>
      <c r="I6" s="63"/>
      <c r="J6" s="63"/>
      <c r="K6" s="63"/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0</v>
      </c>
      <c r="M6" s="66">
        <f>IF(D6="Annual",VLOOKUP(H6,'NG AC'!$E$4:$I$43,4)*'Res Mail'!G6,IF(D6="Winter",VLOOKUP('Res Mail'!H6,'NG AC'!$E$3:$I$43,5)*'Res Mail'!G6,IF(D6="NA",0,0)))</f>
        <v>0</v>
      </c>
      <c r="N6" s="67" t="e">
        <f t="shared" si="0"/>
        <v>#DIV/0!</v>
      </c>
      <c r="O6" s="67" t="e">
        <f t="shared" si="1"/>
        <v>#DIV/0!</v>
      </c>
      <c r="P6" s="67" t="e">
        <f t="shared" si="2"/>
        <v>#DIV/0!</v>
      </c>
      <c r="Q6" s="67" t="e">
        <f t="shared" si="3"/>
        <v>#DIV/0!</v>
      </c>
      <c r="R6" s="68" t="e">
        <f>(L6+M6+(PV('NG AC'!$B$1,'Res Mail'!H6,'Res Mail'!K6)*-1)+'Res Mail'!J6)/'Res Mail'!E6</f>
        <v>#DIV/0!</v>
      </c>
      <c r="S6" s="68" t="e">
        <f t="shared" si="4"/>
        <v>#DIV/0!</v>
      </c>
      <c r="T6" s="69">
        <f t="shared" si="5"/>
        <v>0</v>
      </c>
      <c r="U6" s="68">
        <f t="shared" si="6"/>
        <v>0</v>
      </c>
      <c r="V6" s="68">
        <f t="shared" si="7"/>
        <v>0</v>
      </c>
      <c r="W6" s="68">
        <f t="shared" si="8"/>
        <v>0</v>
      </c>
      <c r="X6" s="67" t="e">
        <f t="shared" si="9"/>
        <v>#DIV/0!</v>
      </c>
      <c r="Y6" s="67" t="e">
        <f t="shared" si="10"/>
        <v>#DIV/0!</v>
      </c>
      <c r="Z6" s="67" t="e">
        <f t="shared" si="11"/>
        <v>#DIV/0!</v>
      </c>
      <c r="AA6" s="67" t="e">
        <f t="shared" si="12"/>
        <v>#DIV/0!</v>
      </c>
      <c r="AB6" s="63">
        <v>0</v>
      </c>
      <c r="AC6" s="67" t="e">
        <f t="shared" si="14"/>
        <v>#DIV/0!</v>
      </c>
      <c r="AD6" s="67" t="e">
        <f t="shared" si="15"/>
        <v>#DIV/0!</v>
      </c>
      <c r="AE6" s="67">
        <f t="shared" si="13"/>
        <v>0</v>
      </c>
      <c r="AF6" s="67" t="e">
        <f t="shared" si="16"/>
        <v>#DIV/0!</v>
      </c>
      <c r="AG6" s="67" t="e">
        <f t="shared" si="17"/>
        <v>#DIV/0!</v>
      </c>
      <c r="AH6" s="66">
        <f>-PV('NG AC'!$B$1,'Res Mail'!H6,'Res Mail'!K6)*'Res Mail'!B6</f>
        <v>0</v>
      </c>
      <c r="AI6" s="67" t="e">
        <f t="shared" si="18"/>
        <v>#DIV/0!</v>
      </c>
      <c r="AJ6" s="67" t="e">
        <f t="shared" si="19"/>
        <v>#DIV/0!</v>
      </c>
      <c r="AK6" s="66">
        <f>B6*F6*H6*'Electric AC'!$BE$1</f>
        <v>0</v>
      </c>
      <c r="AL6" s="67">
        <f>B6*G6*H6*'Electric AC'!$BE$33</f>
        <v>0</v>
      </c>
      <c r="AM6" s="67" t="e">
        <f t="shared" si="20"/>
        <v>#DIV/0!</v>
      </c>
      <c r="AN6" s="67" t="e">
        <f t="shared" si="20"/>
        <v>#DIV/0!</v>
      </c>
      <c r="AO6" s="82"/>
      <c r="AP6" s="82"/>
      <c r="AQ6" s="82"/>
      <c r="BC6" s="78" t="s">
        <v>14</v>
      </c>
    </row>
    <row r="7" spans="1:55" x14ac:dyDescent="0.25">
      <c r="A7" s="62"/>
      <c r="B7" s="62"/>
      <c r="C7" s="62"/>
      <c r="D7" s="62"/>
      <c r="E7" s="63"/>
      <c r="F7" s="62"/>
      <c r="G7" s="62"/>
      <c r="H7" s="62"/>
      <c r="I7" s="63"/>
      <c r="J7" s="63"/>
      <c r="K7" s="63"/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</v>
      </c>
      <c r="M7" s="66">
        <f>IF(D7="Annual",VLOOKUP(H7,'NG AC'!$E$4:$I$43,4)*'Res Mail'!G7,IF(D7="Winter",VLOOKUP('Res Mail'!H7,'NG AC'!$E$3:$I$43,5)*'Res Mail'!G7,IF(D7="NA",0,0)))</f>
        <v>0</v>
      </c>
      <c r="N7" s="67" t="e">
        <f t="shared" si="0"/>
        <v>#DIV/0!</v>
      </c>
      <c r="O7" s="67" t="e">
        <f t="shared" si="1"/>
        <v>#DIV/0!</v>
      </c>
      <c r="P7" s="67" t="e">
        <f t="shared" si="2"/>
        <v>#DIV/0!</v>
      </c>
      <c r="Q7" s="67" t="e">
        <f t="shared" si="3"/>
        <v>#DIV/0!</v>
      </c>
      <c r="R7" s="68" t="e">
        <f>(L7+M7+(PV('NG AC'!$B$1,'Res Mail'!H7,'Res Mail'!K7)*-1)+'Res Mail'!J7)/'Res Mail'!E7</f>
        <v>#DIV/0!</v>
      </c>
      <c r="S7" s="68" t="e">
        <f t="shared" si="4"/>
        <v>#DIV/0!</v>
      </c>
      <c r="T7" s="69">
        <f t="shared" si="5"/>
        <v>0</v>
      </c>
      <c r="U7" s="68">
        <f t="shared" si="6"/>
        <v>0</v>
      </c>
      <c r="V7" s="68">
        <f t="shared" si="7"/>
        <v>0</v>
      </c>
      <c r="W7" s="68">
        <f t="shared" si="8"/>
        <v>0</v>
      </c>
      <c r="X7" s="67" t="e">
        <f t="shared" si="9"/>
        <v>#DIV/0!</v>
      </c>
      <c r="Y7" s="67" t="e">
        <f t="shared" si="10"/>
        <v>#DIV/0!</v>
      </c>
      <c r="Z7" s="67" t="e">
        <f t="shared" si="11"/>
        <v>#DIV/0!</v>
      </c>
      <c r="AA7" s="67" t="e">
        <f t="shared" si="12"/>
        <v>#DIV/0!</v>
      </c>
      <c r="AB7" s="63">
        <v>0</v>
      </c>
      <c r="AC7" s="67" t="e">
        <f t="shared" si="14"/>
        <v>#DIV/0!</v>
      </c>
      <c r="AD7" s="67" t="e">
        <f t="shared" si="15"/>
        <v>#DIV/0!</v>
      </c>
      <c r="AE7" s="67">
        <f t="shared" si="13"/>
        <v>0</v>
      </c>
      <c r="AF7" s="67" t="e">
        <f t="shared" si="16"/>
        <v>#DIV/0!</v>
      </c>
      <c r="AG7" s="67" t="e">
        <f t="shared" si="17"/>
        <v>#DIV/0!</v>
      </c>
      <c r="AH7" s="66">
        <f>-PV('NG AC'!$B$1,'Res Mail'!H7,'Res Mail'!K7)*'Res Mail'!B7</f>
        <v>0</v>
      </c>
      <c r="AI7" s="67" t="e">
        <f t="shared" si="18"/>
        <v>#DIV/0!</v>
      </c>
      <c r="AJ7" s="67" t="e">
        <f t="shared" si="19"/>
        <v>#DIV/0!</v>
      </c>
      <c r="AK7" s="66">
        <f>B7*F7*H7*'Electric AC'!$BE$1</f>
        <v>0</v>
      </c>
      <c r="AL7" s="67">
        <f>B7*G7*H7*'Electric AC'!$BE$33</f>
        <v>0</v>
      </c>
      <c r="AM7" s="67" t="e">
        <f t="shared" si="20"/>
        <v>#DIV/0!</v>
      </c>
      <c r="AN7" s="67" t="e">
        <f t="shared" si="20"/>
        <v>#DIV/0!</v>
      </c>
      <c r="AO7" s="82"/>
      <c r="AP7" s="82"/>
      <c r="AQ7" s="82"/>
      <c r="BC7" s="78" t="s">
        <v>15</v>
      </c>
    </row>
    <row r="8" spans="1:55" x14ac:dyDescent="0.25">
      <c r="A8" s="62"/>
      <c r="B8" s="62"/>
      <c r="C8" s="62"/>
      <c r="D8" s="62"/>
      <c r="E8" s="63"/>
      <c r="F8" s="62"/>
      <c r="G8" s="62"/>
      <c r="H8" s="62"/>
      <c r="I8" s="63"/>
      <c r="J8" s="63"/>
      <c r="K8" s="63"/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0</v>
      </c>
      <c r="M8" s="66">
        <f>IF(D8="Annual",VLOOKUP(H8,'NG AC'!$E$4:$I$43,4)*'Res Mail'!G8,IF(D8="Winter",VLOOKUP('Res Mail'!H8,'NG AC'!$E$3:$I$43,5)*'Res Mail'!G8,IF(D8="NA",0,0)))</f>
        <v>0</v>
      </c>
      <c r="N8" s="67" t="e">
        <f t="shared" si="0"/>
        <v>#DIV/0!</v>
      </c>
      <c r="O8" s="67" t="e">
        <f t="shared" si="1"/>
        <v>#DIV/0!</v>
      </c>
      <c r="P8" s="67" t="e">
        <f t="shared" si="2"/>
        <v>#DIV/0!</v>
      </c>
      <c r="Q8" s="67" t="e">
        <f t="shared" si="3"/>
        <v>#DIV/0!</v>
      </c>
      <c r="R8" s="68" t="e">
        <f>(L8+M8+(PV('NG AC'!$B$1,'Res Mail'!H8,'Res Mail'!K8)*-1)+'Res Mail'!J8)/'Res Mail'!E8</f>
        <v>#DIV/0!</v>
      </c>
      <c r="S8" s="68" t="e">
        <f t="shared" si="4"/>
        <v>#DIV/0!</v>
      </c>
      <c r="T8" s="69">
        <f t="shared" si="5"/>
        <v>0</v>
      </c>
      <c r="U8" s="68">
        <f t="shared" si="6"/>
        <v>0</v>
      </c>
      <c r="V8" s="68">
        <f t="shared" si="7"/>
        <v>0</v>
      </c>
      <c r="W8" s="68">
        <f t="shared" si="8"/>
        <v>0</v>
      </c>
      <c r="X8" s="67" t="e">
        <f t="shared" si="9"/>
        <v>#DIV/0!</v>
      </c>
      <c r="Y8" s="67" t="e">
        <f t="shared" si="10"/>
        <v>#DIV/0!</v>
      </c>
      <c r="Z8" s="67" t="e">
        <f t="shared" si="11"/>
        <v>#DIV/0!</v>
      </c>
      <c r="AA8" s="67" t="e">
        <f t="shared" si="12"/>
        <v>#DIV/0!</v>
      </c>
      <c r="AB8" s="63">
        <v>0</v>
      </c>
      <c r="AC8" s="67" t="e">
        <f t="shared" si="14"/>
        <v>#DIV/0!</v>
      </c>
      <c r="AD8" s="67" t="e">
        <f t="shared" si="15"/>
        <v>#DIV/0!</v>
      </c>
      <c r="AE8" s="67">
        <f t="shared" si="13"/>
        <v>0</v>
      </c>
      <c r="AF8" s="67" t="e">
        <f t="shared" si="16"/>
        <v>#DIV/0!</v>
      </c>
      <c r="AG8" s="67" t="e">
        <f t="shared" si="17"/>
        <v>#DIV/0!</v>
      </c>
      <c r="AH8" s="66">
        <f>-PV('NG AC'!$B$1,'Res Mail'!H8,'Res Mail'!K8)*'Res Mail'!B8</f>
        <v>0</v>
      </c>
      <c r="AI8" s="67" t="e">
        <f t="shared" si="18"/>
        <v>#DIV/0!</v>
      </c>
      <c r="AJ8" s="67" t="e">
        <f t="shared" si="19"/>
        <v>#DIV/0!</v>
      </c>
      <c r="AK8" s="66">
        <f>B8*F8*H8*'Electric AC'!$BE$1</f>
        <v>0</v>
      </c>
      <c r="AL8" s="67">
        <f>B8*G8*H8*'Electric AC'!$BE$33</f>
        <v>0</v>
      </c>
      <c r="AM8" s="67" t="e">
        <f t="shared" si="20"/>
        <v>#DIV/0!</v>
      </c>
      <c r="AN8" s="67" t="e">
        <f t="shared" si="20"/>
        <v>#DIV/0!</v>
      </c>
      <c r="AO8" s="82"/>
      <c r="AP8" s="82"/>
      <c r="AQ8" s="82"/>
      <c r="BC8" s="78" t="s">
        <v>16</v>
      </c>
    </row>
    <row r="9" spans="1:55" x14ac:dyDescent="0.25">
      <c r="A9" s="62"/>
      <c r="B9" s="62"/>
      <c r="C9" s="62"/>
      <c r="D9" s="62"/>
      <c r="E9" s="63"/>
      <c r="F9" s="62"/>
      <c r="G9" s="62"/>
      <c r="H9" s="62"/>
      <c r="I9" s="63"/>
      <c r="J9" s="63"/>
      <c r="K9" s="63"/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0</v>
      </c>
      <c r="M9" s="66">
        <f>IF(D9="Annual",VLOOKUP(H9,'NG AC'!$E$4:$I$43,4)*'Res Mail'!G9,IF(D9="Winter",VLOOKUP('Res Mail'!H9,'NG AC'!$E$3:$I$43,5)*'Res Mail'!G9,IF(D9="NA",0,0)))</f>
        <v>0</v>
      </c>
      <c r="N9" s="67" t="e">
        <f t="shared" si="0"/>
        <v>#DIV/0!</v>
      </c>
      <c r="O9" s="67" t="e">
        <f t="shared" si="1"/>
        <v>#DIV/0!</v>
      </c>
      <c r="P9" s="67" t="e">
        <f t="shared" si="2"/>
        <v>#DIV/0!</v>
      </c>
      <c r="Q9" s="67" t="e">
        <f t="shared" si="3"/>
        <v>#DIV/0!</v>
      </c>
      <c r="R9" s="68" t="e">
        <f>(L9+M9+(PV('NG AC'!$B$1,'Res Mail'!H9,'Res Mail'!K9)*-1)+'Res Mail'!J9)/'Res Mail'!E9</f>
        <v>#DIV/0!</v>
      </c>
      <c r="S9" s="68" t="e">
        <f t="shared" si="4"/>
        <v>#DIV/0!</v>
      </c>
      <c r="T9" s="69">
        <f t="shared" si="5"/>
        <v>0</v>
      </c>
      <c r="U9" s="68">
        <f t="shared" si="6"/>
        <v>0</v>
      </c>
      <c r="V9" s="68">
        <f t="shared" si="7"/>
        <v>0</v>
      </c>
      <c r="W9" s="68">
        <f t="shared" si="8"/>
        <v>0</v>
      </c>
      <c r="X9" s="67" t="e">
        <f t="shared" si="9"/>
        <v>#DIV/0!</v>
      </c>
      <c r="Y9" s="67" t="e">
        <f t="shared" si="10"/>
        <v>#DIV/0!</v>
      </c>
      <c r="Z9" s="67" t="e">
        <f t="shared" si="11"/>
        <v>#DIV/0!</v>
      </c>
      <c r="AA9" s="67" t="e">
        <f t="shared" si="12"/>
        <v>#DIV/0!</v>
      </c>
      <c r="AB9" s="63">
        <v>0</v>
      </c>
      <c r="AC9" s="67" t="e">
        <f t="shared" si="14"/>
        <v>#DIV/0!</v>
      </c>
      <c r="AD9" s="67" t="e">
        <f t="shared" si="15"/>
        <v>#DIV/0!</v>
      </c>
      <c r="AE9" s="67">
        <f t="shared" si="13"/>
        <v>0</v>
      </c>
      <c r="AF9" s="67" t="e">
        <f t="shared" si="16"/>
        <v>#DIV/0!</v>
      </c>
      <c r="AG9" s="67" t="e">
        <f t="shared" si="17"/>
        <v>#DIV/0!</v>
      </c>
      <c r="AH9" s="66">
        <f>-PV('NG AC'!$B$1,'Res Mail'!H9,'Res Mail'!K9)*'Res Mail'!B9</f>
        <v>0</v>
      </c>
      <c r="AI9" s="67" t="e">
        <f t="shared" si="18"/>
        <v>#DIV/0!</v>
      </c>
      <c r="AJ9" s="67" t="e">
        <f t="shared" si="19"/>
        <v>#DIV/0!</v>
      </c>
      <c r="AK9" s="66">
        <f>B9*F9*H9*'Electric AC'!$BE$1</f>
        <v>0</v>
      </c>
      <c r="AL9" s="67">
        <f>B9*G9*H9*'Electric AC'!$BE$33</f>
        <v>0</v>
      </c>
      <c r="AM9" s="67" t="e">
        <f t="shared" si="20"/>
        <v>#DIV/0!</v>
      </c>
      <c r="AN9" s="67" t="e">
        <f t="shared" si="20"/>
        <v>#DIV/0!</v>
      </c>
      <c r="AO9" s="82"/>
      <c r="AP9" s="82"/>
      <c r="AQ9" s="82"/>
      <c r="BC9" s="78" t="s">
        <v>17</v>
      </c>
    </row>
    <row r="10" spans="1:55" x14ac:dyDescent="0.25">
      <c r="A10" s="62"/>
      <c r="B10" s="62"/>
      <c r="C10" s="62"/>
      <c r="D10" s="62"/>
      <c r="E10" s="63"/>
      <c r="F10" s="62"/>
      <c r="G10" s="62"/>
      <c r="H10" s="62"/>
      <c r="I10" s="63"/>
      <c r="J10" s="63"/>
      <c r="K10" s="63"/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0</v>
      </c>
      <c r="M10" s="66">
        <f>IF(D10="Annual",VLOOKUP(H10,'NG AC'!$E$4:$I$43,4)*'Res Mail'!G10,IF(D10="Winter",VLOOKUP('Res Mail'!H10,'NG AC'!$E$3:$I$43,5)*'Res Mail'!G10,IF(D10="NA",0,0)))</f>
        <v>0</v>
      </c>
      <c r="N10" s="67" t="e">
        <f t="shared" si="0"/>
        <v>#DIV/0!</v>
      </c>
      <c r="O10" s="67" t="e">
        <f t="shared" si="1"/>
        <v>#DIV/0!</v>
      </c>
      <c r="P10" s="67" t="e">
        <f t="shared" si="2"/>
        <v>#DIV/0!</v>
      </c>
      <c r="Q10" s="67" t="e">
        <f t="shared" si="3"/>
        <v>#DIV/0!</v>
      </c>
      <c r="R10" s="68" t="e">
        <f>(L10+M10+(PV('NG AC'!$B$1,'Res Mail'!H10,'Res Mail'!K10)*-1)+'Res Mail'!J10)/'Res Mail'!E10</f>
        <v>#DIV/0!</v>
      </c>
      <c r="S10" s="68" t="e">
        <f t="shared" si="4"/>
        <v>#DIV/0!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 t="e">
        <f t="shared" si="9"/>
        <v>#DIV/0!</v>
      </c>
      <c r="Y10" s="67" t="e">
        <f t="shared" si="10"/>
        <v>#DIV/0!</v>
      </c>
      <c r="Z10" s="67" t="e">
        <f t="shared" si="11"/>
        <v>#DIV/0!</v>
      </c>
      <c r="AA10" s="67" t="e">
        <f t="shared" si="12"/>
        <v>#DIV/0!</v>
      </c>
      <c r="AB10" s="63">
        <v>0</v>
      </c>
      <c r="AC10" s="67" t="e">
        <f t="shared" si="14"/>
        <v>#DIV/0!</v>
      </c>
      <c r="AD10" s="67" t="e">
        <f t="shared" si="15"/>
        <v>#DIV/0!</v>
      </c>
      <c r="AE10" s="67">
        <f t="shared" si="13"/>
        <v>0</v>
      </c>
      <c r="AF10" s="67" t="e">
        <f t="shared" si="16"/>
        <v>#DIV/0!</v>
      </c>
      <c r="AG10" s="67" t="e">
        <f t="shared" si="17"/>
        <v>#DIV/0!</v>
      </c>
      <c r="AH10" s="66">
        <f>-PV('NG AC'!$B$1,'Res Mail'!H10,'Res Mail'!K10)*'Res Mail'!B10</f>
        <v>0</v>
      </c>
      <c r="AI10" s="67" t="e">
        <f t="shared" si="18"/>
        <v>#DIV/0!</v>
      </c>
      <c r="AJ10" s="67" t="e">
        <f t="shared" si="19"/>
        <v>#DIV/0!</v>
      </c>
      <c r="AK10" s="66">
        <f>B10*F10*H10*'Electric AC'!$BE$1</f>
        <v>0</v>
      </c>
      <c r="AL10" s="67">
        <f>B10*G10*H10*'Electric AC'!$BE$33</f>
        <v>0</v>
      </c>
      <c r="AM10" s="67" t="e">
        <f>P10/F10</f>
        <v>#DIV/0!</v>
      </c>
      <c r="AN10" s="67" t="e">
        <f>Q10/G10</f>
        <v>#DIV/0!</v>
      </c>
      <c r="AO10" s="82"/>
      <c r="AP10" s="82"/>
      <c r="AQ10" s="82"/>
      <c r="BC10" s="78" t="s">
        <v>18</v>
      </c>
    </row>
    <row r="11" spans="1:55" x14ac:dyDescent="0.25">
      <c r="A11" s="62"/>
      <c r="B11" s="62"/>
      <c r="C11" s="62"/>
      <c r="D11" s="62"/>
      <c r="E11" s="63"/>
      <c r="F11" s="62"/>
      <c r="G11" s="62"/>
      <c r="H11" s="62"/>
      <c r="I11" s="63"/>
      <c r="J11" s="63"/>
      <c r="K11" s="63"/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0</v>
      </c>
      <c r="M11" s="66">
        <f>IF(D11="Annual",VLOOKUP(H11,'NG AC'!$E$4:$I$43,4)*'Res Mail'!G11,IF(D11="Winter",VLOOKUP('Res Mail'!H11,'NG AC'!$E$3:$I$43,5)*'Res Mail'!G11,IF(D11="NA",0,0)))</f>
        <v>0</v>
      </c>
      <c r="N11" s="67" t="e">
        <f t="shared" si="0"/>
        <v>#DIV/0!</v>
      </c>
      <c r="O11" s="67" t="e">
        <f t="shared" si="1"/>
        <v>#DIV/0!</v>
      </c>
      <c r="P11" s="67" t="e">
        <f t="shared" si="2"/>
        <v>#DIV/0!</v>
      </c>
      <c r="Q11" s="67" t="e">
        <f t="shared" si="3"/>
        <v>#DIV/0!</v>
      </c>
      <c r="R11" s="68" t="e">
        <f>(L11+M11+(PV('NG AC'!$B$1,'Res Mail'!H11,'Res Mail'!K11)*-1)+'Res Mail'!J11)/'Res Mail'!E11</f>
        <v>#DIV/0!</v>
      </c>
      <c r="S11" s="68" t="e">
        <f t="shared" si="4"/>
        <v>#DIV/0!</v>
      </c>
      <c r="T11" s="69">
        <f t="shared" si="5"/>
        <v>0</v>
      </c>
      <c r="U11" s="68">
        <f t="shared" si="6"/>
        <v>0</v>
      </c>
      <c r="V11" s="68">
        <f t="shared" si="7"/>
        <v>0</v>
      </c>
      <c r="W11" s="68">
        <f t="shared" si="8"/>
        <v>0</v>
      </c>
      <c r="X11" s="67" t="e">
        <f t="shared" si="9"/>
        <v>#DIV/0!</v>
      </c>
      <c r="Y11" s="67" t="e">
        <f t="shared" si="10"/>
        <v>#DIV/0!</v>
      </c>
      <c r="Z11" s="67" t="e">
        <f t="shared" si="11"/>
        <v>#DIV/0!</v>
      </c>
      <c r="AA11" s="67" t="e">
        <f t="shared" si="12"/>
        <v>#DIV/0!</v>
      </c>
      <c r="AB11" s="63">
        <v>0</v>
      </c>
      <c r="AC11" s="67" t="e">
        <f t="shared" si="14"/>
        <v>#DIV/0!</v>
      </c>
      <c r="AD11" s="67" t="e">
        <f t="shared" si="15"/>
        <v>#DIV/0!</v>
      </c>
      <c r="AE11" s="67">
        <f t="shared" si="13"/>
        <v>0</v>
      </c>
      <c r="AF11" s="67" t="e">
        <f t="shared" si="16"/>
        <v>#DIV/0!</v>
      </c>
      <c r="AG11" s="67" t="e">
        <f t="shared" si="17"/>
        <v>#DIV/0!</v>
      </c>
      <c r="AH11" s="66">
        <f>-PV('NG AC'!$B$1,'Res Mail'!H11,'Res Mail'!K11)*'Res Mail'!B11</f>
        <v>0</v>
      </c>
      <c r="AI11" s="67" t="e">
        <f t="shared" si="18"/>
        <v>#DIV/0!</v>
      </c>
      <c r="AJ11" s="67" t="e">
        <f t="shared" si="19"/>
        <v>#DIV/0!</v>
      </c>
      <c r="AK11" s="66">
        <f>B11*F11*H11*'Electric AC'!$BE$1</f>
        <v>0</v>
      </c>
      <c r="AL11" s="67">
        <f>B11*G11*H11*'Electric AC'!$BE$33</f>
        <v>0</v>
      </c>
      <c r="AM11" s="67" t="e">
        <f>P11/F11</f>
        <v>#DIV/0!</v>
      </c>
      <c r="AN11" s="67" t="e">
        <f>Q11/G11</f>
        <v>#DIV/0!</v>
      </c>
      <c r="AO11" s="82"/>
      <c r="AP11" s="82"/>
      <c r="AQ11" s="82"/>
      <c r="BC11" s="78" t="s">
        <v>19</v>
      </c>
    </row>
    <row r="12" spans="1:55" x14ac:dyDescent="0.25">
      <c r="A12" s="62"/>
      <c r="B12" s="62"/>
      <c r="C12" s="62"/>
      <c r="D12" s="62"/>
      <c r="E12" s="63"/>
      <c r="F12" s="62"/>
      <c r="G12" s="62"/>
      <c r="H12" s="62"/>
      <c r="I12" s="63"/>
      <c r="J12" s="63"/>
      <c r="K12" s="63"/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</v>
      </c>
      <c r="M12" s="66">
        <f>IF(D12="Annual",VLOOKUP(H12,'NG AC'!$E$4:$I$43,4)*'Res Mail'!G12,IF(D12="Winter",VLOOKUP('Res Mail'!H12,'NG AC'!$E$3:$I$43,5)*'Res Mail'!G12,IF(D12="NA",0,0)))</f>
        <v>0</v>
      </c>
      <c r="N12" s="67" t="e">
        <f t="shared" si="0"/>
        <v>#DIV/0!</v>
      </c>
      <c r="O12" s="67" t="e">
        <f t="shared" si="1"/>
        <v>#DIV/0!</v>
      </c>
      <c r="P12" s="67" t="e">
        <f t="shared" si="2"/>
        <v>#DIV/0!</v>
      </c>
      <c r="Q12" s="67" t="e">
        <f t="shared" si="3"/>
        <v>#DIV/0!</v>
      </c>
      <c r="R12" s="68" t="e">
        <f>(L12+M12+(PV('NG AC'!$B$1,'Res Mail'!H12,'Res Mail'!K12)*-1)+'Res Mail'!J12)/'Res Mail'!E12</f>
        <v>#DIV/0!</v>
      </c>
      <c r="S12" s="68" t="e">
        <f t="shared" si="4"/>
        <v>#DIV/0!</v>
      </c>
      <c r="T12" s="69">
        <f t="shared" si="5"/>
        <v>0</v>
      </c>
      <c r="U12" s="68">
        <f t="shared" si="6"/>
        <v>0</v>
      </c>
      <c r="V12" s="68">
        <f t="shared" si="7"/>
        <v>0</v>
      </c>
      <c r="W12" s="68">
        <f t="shared" si="8"/>
        <v>0</v>
      </c>
      <c r="X12" s="67" t="e">
        <f t="shared" si="9"/>
        <v>#DIV/0!</v>
      </c>
      <c r="Y12" s="67" t="e">
        <f t="shared" si="10"/>
        <v>#DIV/0!</v>
      </c>
      <c r="Z12" s="67" t="e">
        <f t="shared" si="11"/>
        <v>#DIV/0!</v>
      </c>
      <c r="AA12" s="67" t="e">
        <f t="shared" si="12"/>
        <v>#DIV/0!</v>
      </c>
      <c r="AB12" s="63">
        <v>0</v>
      </c>
      <c r="AC12" s="67" t="e">
        <f t="shared" si="14"/>
        <v>#DIV/0!</v>
      </c>
      <c r="AD12" s="67" t="e">
        <f t="shared" si="15"/>
        <v>#DIV/0!</v>
      </c>
      <c r="AE12" s="67">
        <f t="shared" si="13"/>
        <v>0</v>
      </c>
      <c r="AF12" s="67" t="e">
        <f t="shared" si="16"/>
        <v>#DIV/0!</v>
      </c>
      <c r="AG12" s="67" t="e">
        <f t="shared" si="17"/>
        <v>#DIV/0!</v>
      </c>
      <c r="AH12" s="66">
        <f>-PV('NG AC'!$B$1,'Res Mail'!H12,'Res Mail'!K12)*'Res Mail'!B12</f>
        <v>0</v>
      </c>
      <c r="AI12" s="67" t="e">
        <f t="shared" si="18"/>
        <v>#DIV/0!</v>
      </c>
      <c r="AJ12" s="67" t="e">
        <f t="shared" si="19"/>
        <v>#DIV/0!</v>
      </c>
      <c r="AK12" s="66">
        <f>B12*F12*H12*'Electric AC'!$BE$1</f>
        <v>0</v>
      </c>
      <c r="AL12" s="67">
        <f>B12*G12*H12*'Electric AC'!$BE$33</f>
        <v>0</v>
      </c>
      <c r="AM12" s="67" t="e">
        <f t="shared" si="20"/>
        <v>#DIV/0!</v>
      </c>
      <c r="AN12" s="67" t="e">
        <f t="shared" si="20"/>
        <v>#DIV/0!</v>
      </c>
      <c r="AO12" s="82"/>
      <c r="AP12" s="82"/>
      <c r="AQ12" s="82"/>
      <c r="BC12" s="78" t="s">
        <v>20</v>
      </c>
    </row>
    <row r="13" spans="1:55" x14ac:dyDescent="0.25">
      <c r="A13" s="62"/>
      <c r="B13" s="62"/>
      <c r="C13" s="62"/>
      <c r="D13" s="62"/>
      <c r="E13" s="63"/>
      <c r="F13" s="62"/>
      <c r="G13" s="62"/>
      <c r="H13" s="62"/>
      <c r="I13" s="63"/>
      <c r="J13" s="63"/>
      <c r="K13" s="63"/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0</v>
      </c>
      <c r="M13" s="66">
        <f>IF(D13="Annual",VLOOKUP(H13,'NG AC'!$E$4:$I$43,4)*'Res Mail'!G13,IF(D13="Winter",VLOOKUP('Res Mail'!H13,'NG AC'!$E$3:$I$43,5)*'Res Mail'!G13,IF(D13="NA",0,0)))</f>
        <v>0</v>
      </c>
      <c r="N13" s="67" t="e">
        <f t="shared" si="0"/>
        <v>#DIV/0!</v>
      </c>
      <c r="O13" s="67" t="e">
        <f t="shared" si="1"/>
        <v>#DIV/0!</v>
      </c>
      <c r="P13" s="67" t="e">
        <f t="shared" si="2"/>
        <v>#DIV/0!</v>
      </c>
      <c r="Q13" s="67" t="e">
        <f t="shared" si="3"/>
        <v>#DIV/0!</v>
      </c>
      <c r="R13" s="68" t="e">
        <f>(L13+M13+(PV('NG AC'!$B$1,'Res Mail'!H13,'Res Mail'!K13)*-1)+'Res Mail'!J13)/'Res Mail'!E13</f>
        <v>#DIV/0!</v>
      </c>
      <c r="S13" s="68" t="e">
        <f t="shared" si="4"/>
        <v>#DIV/0!</v>
      </c>
      <c r="T13" s="69">
        <f t="shared" si="5"/>
        <v>0</v>
      </c>
      <c r="U13" s="68">
        <f t="shared" si="6"/>
        <v>0</v>
      </c>
      <c r="V13" s="68">
        <f t="shared" si="7"/>
        <v>0</v>
      </c>
      <c r="W13" s="68">
        <f t="shared" si="8"/>
        <v>0</v>
      </c>
      <c r="X13" s="67" t="e">
        <f t="shared" si="9"/>
        <v>#DIV/0!</v>
      </c>
      <c r="Y13" s="67" t="e">
        <f t="shared" si="10"/>
        <v>#DIV/0!</v>
      </c>
      <c r="Z13" s="67" t="e">
        <f t="shared" si="11"/>
        <v>#DIV/0!</v>
      </c>
      <c r="AA13" s="67" t="e">
        <f t="shared" si="12"/>
        <v>#DIV/0!</v>
      </c>
      <c r="AB13" s="63">
        <v>0</v>
      </c>
      <c r="AC13" s="67" t="e">
        <f t="shared" si="14"/>
        <v>#DIV/0!</v>
      </c>
      <c r="AD13" s="67" t="e">
        <f t="shared" si="15"/>
        <v>#DIV/0!</v>
      </c>
      <c r="AE13" s="67">
        <f t="shared" si="13"/>
        <v>0</v>
      </c>
      <c r="AF13" s="67" t="e">
        <f t="shared" si="16"/>
        <v>#DIV/0!</v>
      </c>
      <c r="AG13" s="67" t="e">
        <f t="shared" si="17"/>
        <v>#DIV/0!</v>
      </c>
      <c r="AH13" s="66">
        <f>-PV('NG AC'!$B$1,'Res Mail'!H13,'Res Mail'!K13)*'Res Mail'!B13</f>
        <v>0</v>
      </c>
      <c r="AI13" s="67" t="e">
        <f t="shared" si="18"/>
        <v>#DIV/0!</v>
      </c>
      <c r="AJ13" s="67" t="e">
        <f t="shared" si="19"/>
        <v>#DIV/0!</v>
      </c>
      <c r="AK13" s="66">
        <f>B13*F13*H13*'Electric AC'!$BE$1</f>
        <v>0</v>
      </c>
      <c r="AL13" s="67">
        <f>B13*G13*H13*'Electric AC'!$BE$33</f>
        <v>0</v>
      </c>
      <c r="AM13" s="67" t="e">
        <f t="shared" si="20"/>
        <v>#DIV/0!</v>
      </c>
      <c r="AN13" s="67" t="e">
        <f t="shared" si="20"/>
        <v>#DIV/0!</v>
      </c>
      <c r="AO13" s="82"/>
      <c r="AP13" s="82"/>
      <c r="AQ13" s="82"/>
      <c r="BC13" s="78" t="s">
        <v>21</v>
      </c>
    </row>
    <row r="14" spans="1:55" x14ac:dyDescent="0.25">
      <c r="A14" s="62"/>
      <c r="B14" s="62"/>
      <c r="C14" s="62"/>
      <c r="D14" s="62"/>
      <c r="E14" s="63"/>
      <c r="F14" s="62"/>
      <c r="G14" s="62"/>
      <c r="H14" s="62"/>
      <c r="I14" s="63"/>
      <c r="J14" s="63"/>
      <c r="K14" s="63"/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0</v>
      </c>
      <c r="M14" s="66">
        <f>IF(D14="Annual",VLOOKUP(H14,'NG AC'!$E$4:$I$43,4)*'Res Mail'!G14,IF(D14="Winter",VLOOKUP('Res Mail'!H14,'NG AC'!$E$3:$I$43,5)*'Res Mail'!G14,IF(D14="NA",0,0)))</f>
        <v>0</v>
      </c>
      <c r="N14" s="67" t="e">
        <f t="shared" si="0"/>
        <v>#DIV/0!</v>
      </c>
      <c r="O14" s="67" t="e">
        <f t="shared" si="1"/>
        <v>#DIV/0!</v>
      </c>
      <c r="P14" s="67" t="e">
        <f t="shared" si="2"/>
        <v>#DIV/0!</v>
      </c>
      <c r="Q14" s="67" t="e">
        <f t="shared" si="3"/>
        <v>#DIV/0!</v>
      </c>
      <c r="R14" s="68" t="e">
        <f>(L14+M14+(PV('NG AC'!$B$1,'Res Mail'!H14,'Res Mail'!K14)*-1)+'Res Mail'!J14)/'Res Mail'!E14</f>
        <v>#DIV/0!</v>
      </c>
      <c r="S14" s="68" t="e">
        <f t="shared" si="4"/>
        <v>#DIV/0!</v>
      </c>
      <c r="T14" s="69">
        <f t="shared" si="5"/>
        <v>0</v>
      </c>
      <c r="U14" s="68">
        <f t="shared" si="6"/>
        <v>0</v>
      </c>
      <c r="V14" s="68">
        <f t="shared" si="7"/>
        <v>0</v>
      </c>
      <c r="W14" s="68">
        <f t="shared" si="8"/>
        <v>0</v>
      </c>
      <c r="X14" s="67" t="e">
        <f t="shared" si="9"/>
        <v>#DIV/0!</v>
      </c>
      <c r="Y14" s="67" t="e">
        <f t="shared" si="10"/>
        <v>#DIV/0!</v>
      </c>
      <c r="Z14" s="67" t="e">
        <f t="shared" si="11"/>
        <v>#DIV/0!</v>
      </c>
      <c r="AA14" s="67" t="e">
        <f t="shared" si="12"/>
        <v>#DIV/0!</v>
      </c>
      <c r="AB14" s="63">
        <v>0</v>
      </c>
      <c r="AC14" s="67" t="e">
        <f t="shared" si="14"/>
        <v>#DIV/0!</v>
      </c>
      <c r="AD14" s="67" t="e">
        <f t="shared" si="15"/>
        <v>#DIV/0!</v>
      </c>
      <c r="AE14" s="67">
        <f t="shared" si="13"/>
        <v>0</v>
      </c>
      <c r="AF14" s="67" t="e">
        <f t="shared" si="16"/>
        <v>#DIV/0!</v>
      </c>
      <c r="AG14" s="67" t="e">
        <f t="shared" si="17"/>
        <v>#DIV/0!</v>
      </c>
      <c r="AH14" s="66">
        <f>-PV('NG AC'!$B$1,'Res Mail'!H14,'Res Mail'!K14)*'Res Mail'!B14</f>
        <v>0</v>
      </c>
      <c r="AI14" s="67" t="e">
        <f t="shared" si="18"/>
        <v>#DIV/0!</v>
      </c>
      <c r="AJ14" s="67" t="e">
        <f t="shared" si="19"/>
        <v>#DIV/0!</v>
      </c>
      <c r="AK14" s="66">
        <f>B14*F14*H14*'Electric AC'!$BE$1</f>
        <v>0</v>
      </c>
      <c r="AL14" s="67">
        <f>B14*G14*H14*'Electric AC'!$BE$33</f>
        <v>0</v>
      </c>
      <c r="AM14" s="67" t="e">
        <f t="shared" si="20"/>
        <v>#DIV/0!</v>
      </c>
      <c r="AN14" s="67" t="e">
        <f t="shared" si="20"/>
        <v>#DIV/0!</v>
      </c>
      <c r="AO14" s="82"/>
      <c r="AP14" s="82"/>
      <c r="AQ14" s="82"/>
      <c r="BC14" s="78" t="s">
        <v>22</v>
      </c>
    </row>
    <row r="15" spans="1:55" x14ac:dyDescent="0.25">
      <c r="A15" s="62"/>
      <c r="B15" s="62"/>
      <c r="C15" s="62"/>
      <c r="D15" s="62"/>
      <c r="E15" s="63"/>
      <c r="F15" s="62"/>
      <c r="G15" s="62"/>
      <c r="H15" s="62"/>
      <c r="I15" s="63"/>
      <c r="J15" s="63"/>
      <c r="K15" s="63"/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0</v>
      </c>
      <c r="M15" s="66">
        <f>IF(D15="Annual",VLOOKUP(H15,'NG AC'!$E$4:$I$43,4)*'Res Mail'!G15,IF(D15="Winter",VLOOKUP('Res Mail'!H15,'NG AC'!$E$3:$I$43,5)*'Res Mail'!G15,IF(D15="NA",0,0)))</f>
        <v>0</v>
      </c>
      <c r="N15" s="67" t="e">
        <f t="shared" si="0"/>
        <v>#DIV/0!</v>
      </c>
      <c r="O15" s="67" t="e">
        <f t="shared" si="1"/>
        <v>#DIV/0!</v>
      </c>
      <c r="P15" s="67" t="e">
        <f t="shared" si="2"/>
        <v>#DIV/0!</v>
      </c>
      <c r="Q15" s="67" t="e">
        <f t="shared" si="3"/>
        <v>#DIV/0!</v>
      </c>
      <c r="R15" s="68" t="e">
        <f>(L15+M15+(PV('NG AC'!$B$1,'Res Mail'!H15,'Res Mail'!K15)*-1)+'Res Mail'!J15)/'Res Mail'!E15</f>
        <v>#DIV/0!</v>
      </c>
      <c r="S15" s="68" t="e">
        <f t="shared" si="4"/>
        <v>#DIV/0!</v>
      </c>
      <c r="T15" s="69">
        <f t="shared" si="5"/>
        <v>0</v>
      </c>
      <c r="U15" s="68">
        <f t="shared" si="6"/>
        <v>0</v>
      </c>
      <c r="V15" s="68">
        <f t="shared" si="7"/>
        <v>0</v>
      </c>
      <c r="W15" s="68">
        <f t="shared" si="8"/>
        <v>0</v>
      </c>
      <c r="X15" s="67" t="e">
        <f t="shared" si="9"/>
        <v>#DIV/0!</v>
      </c>
      <c r="Y15" s="67" t="e">
        <f t="shared" si="10"/>
        <v>#DIV/0!</v>
      </c>
      <c r="Z15" s="67" t="e">
        <f t="shared" si="11"/>
        <v>#DIV/0!</v>
      </c>
      <c r="AA15" s="67" t="e">
        <f t="shared" si="12"/>
        <v>#DIV/0!</v>
      </c>
      <c r="AB15" s="63">
        <v>0</v>
      </c>
      <c r="AC15" s="67" t="e">
        <f t="shared" si="14"/>
        <v>#DIV/0!</v>
      </c>
      <c r="AD15" s="67" t="e">
        <f t="shared" si="15"/>
        <v>#DIV/0!</v>
      </c>
      <c r="AE15" s="67">
        <f t="shared" si="13"/>
        <v>0</v>
      </c>
      <c r="AF15" s="67" t="e">
        <f t="shared" si="16"/>
        <v>#DIV/0!</v>
      </c>
      <c r="AG15" s="67" t="e">
        <f t="shared" si="17"/>
        <v>#DIV/0!</v>
      </c>
      <c r="AH15" s="66">
        <f>-PV('NG AC'!$B$1,'Res Mail'!H15,'Res Mail'!K15)*'Res Mail'!B15</f>
        <v>0</v>
      </c>
      <c r="AI15" s="67" t="e">
        <f t="shared" si="18"/>
        <v>#DIV/0!</v>
      </c>
      <c r="AJ15" s="67" t="e">
        <f t="shared" si="19"/>
        <v>#DIV/0!</v>
      </c>
      <c r="AK15" s="66">
        <f>B15*F15*H15*'Electric AC'!$BE$1</f>
        <v>0</v>
      </c>
      <c r="AL15" s="67">
        <f>B15*G15*H15*'Electric AC'!$BE$33</f>
        <v>0</v>
      </c>
      <c r="AM15" s="67" t="e">
        <f t="shared" si="20"/>
        <v>#DIV/0!</v>
      </c>
      <c r="AN15" s="67" t="e">
        <f t="shared" si="20"/>
        <v>#DIV/0!</v>
      </c>
      <c r="AO15" s="82"/>
      <c r="AP15" s="82"/>
      <c r="AQ15" s="82"/>
      <c r="BC15" s="78" t="s">
        <v>23</v>
      </c>
    </row>
    <row r="16" spans="1:55" x14ac:dyDescent="0.25">
      <c r="A16" s="62"/>
      <c r="B16" s="62"/>
      <c r="C16" s="62"/>
      <c r="D16" s="62"/>
      <c r="E16" s="63"/>
      <c r="F16" s="62"/>
      <c r="G16" s="62"/>
      <c r="H16" s="62"/>
      <c r="I16" s="63"/>
      <c r="J16" s="63"/>
      <c r="K16" s="63"/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0</v>
      </c>
      <c r="M16" s="66">
        <f>IF(D16="Annual",VLOOKUP(H16,'NG AC'!$E$4:$I$43,4)*'Res Mail'!G16,IF(D16="Winter",VLOOKUP('Res Mail'!H16,'NG AC'!$E$3:$I$43,5)*'Res Mail'!G16,IF(D16="NA",0,0)))</f>
        <v>0</v>
      </c>
      <c r="N16" s="67" t="e">
        <f t="shared" si="0"/>
        <v>#DIV/0!</v>
      </c>
      <c r="O16" s="67" t="e">
        <f t="shared" si="1"/>
        <v>#DIV/0!</v>
      </c>
      <c r="P16" s="67" t="e">
        <f t="shared" si="2"/>
        <v>#DIV/0!</v>
      </c>
      <c r="Q16" s="67" t="e">
        <f t="shared" si="3"/>
        <v>#DIV/0!</v>
      </c>
      <c r="R16" s="68" t="e">
        <f>(L16+M16+(PV('NG AC'!$B$1,'Res Mail'!H16,'Res Mail'!K16)*-1)+'Res Mail'!J16)/'Res Mail'!E16</f>
        <v>#DIV/0!</v>
      </c>
      <c r="S16" s="68" t="e">
        <f t="shared" si="4"/>
        <v>#DIV/0!</v>
      </c>
      <c r="T16" s="69">
        <f t="shared" si="5"/>
        <v>0</v>
      </c>
      <c r="U16" s="68">
        <f t="shared" si="6"/>
        <v>0</v>
      </c>
      <c r="V16" s="68">
        <f t="shared" si="7"/>
        <v>0</v>
      </c>
      <c r="W16" s="68">
        <f t="shared" si="8"/>
        <v>0</v>
      </c>
      <c r="X16" s="67" t="e">
        <f t="shared" si="9"/>
        <v>#DIV/0!</v>
      </c>
      <c r="Y16" s="67" t="e">
        <f t="shared" si="10"/>
        <v>#DIV/0!</v>
      </c>
      <c r="Z16" s="67" t="e">
        <f t="shared" si="11"/>
        <v>#DIV/0!</v>
      </c>
      <c r="AA16" s="67" t="e">
        <f t="shared" si="12"/>
        <v>#DIV/0!</v>
      </c>
      <c r="AB16" s="63">
        <v>0</v>
      </c>
      <c r="AC16" s="67" t="e">
        <f t="shared" si="14"/>
        <v>#DIV/0!</v>
      </c>
      <c r="AD16" s="67" t="e">
        <f t="shared" si="15"/>
        <v>#DIV/0!</v>
      </c>
      <c r="AE16" s="67">
        <f t="shared" si="13"/>
        <v>0</v>
      </c>
      <c r="AF16" s="67" t="e">
        <f t="shared" si="16"/>
        <v>#DIV/0!</v>
      </c>
      <c r="AG16" s="67" t="e">
        <f t="shared" si="17"/>
        <v>#DIV/0!</v>
      </c>
      <c r="AH16" s="66">
        <f>-PV('NG AC'!$B$1,'Res Mail'!H16,'Res Mail'!K16)*'Res Mail'!B16</f>
        <v>0</v>
      </c>
      <c r="AI16" s="67" t="e">
        <f t="shared" si="18"/>
        <v>#DIV/0!</v>
      </c>
      <c r="AJ16" s="67" t="e">
        <f t="shared" si="19"/>
        <v>#DIV/0!</v>
      </c>
      <c r="AK16" s="66">
        <f>B16*F16*H16*'Electric AC'!$BE$1</f>
        <v>0</v>
      </c>
      <c r="AL16" s="67">
        <f>B16*G16*H16*'Electric AC'!$BE$33</f>
        <v>0</v>
      </c>
      <c r="AM16" s="67" t="e">
        <f t="shared" si="20"/>
        <v>#DIV/0!</v>
      </c>
      <c r="AN16" s="67" t="e">
        <f t="shared" si="20"/>
        <v>#DIV/0!</v>
      </c>
      <c r="AO16" s="82"/>
      <c r="AP16" s="82"/>
      <c r="AQ16" s="82"/>
      <c r="BC16" s="78" t="s">
        <v>24</v>
      </c>
    </row>
    <row r="17" spans="1:55" x14ac:dyDescent="0.25">
      <c r="A17" s="62"/>
      <c r="B17" s="62"/>
      <c r="C17" s="62"/>
      <c r="D17" s="62"/>
      <c r="E17" s="63"/>
      <c r="F17" s="62"/>
      <c r="G17" s="62"/>
      <c r="H17" s="62"/>
      <c r="I17" s="63"/>
      <c r="J17" s="63"/>
      <c r="K17" s="63"/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0</v>
      </c>
      <c r="M17" s="66">
        <f>IF(D17="Annual",VLOOKUP(H17,'NG AC'!$E$4:$I$43,4)*'Res Mail'!G17,IF(D17="Winter",VLOOKUP('Res Mail'!H17,'NG AC'!$E$3:$I$43,5)*'Res Mail'!G17,IF(D17="NA",0,0)))</f>
        <v>0</v>
      </c>
      <c r="N17" s="67" t="e">
        <f t="shared" si="0"/>
        <v>#DIV/0!</v>
      </c>
      <c r="O17" s="67" t="e">
        <f t="shared" si="1"/>
        <v>#DIV/0!</v>
      </c>
      <c r="P17" s="67" t="e">
        <f t="shared" si="2"/>
        <v>#DIV/0!</v>
      </c>
      <c r="Q17" s="67" t="e">
        <f t="shared" si="3"/>
        <v>#DIV/0!</v>
      </c>
      <c r="R17" s="68" t="e">
        <f>(L17+M17+(PV('NG AC'!$B$1,'Res Mail'!H17,'Res Mail'!K17)*-1)+'Res Mail'!J17)/'Res Mail'!E17</f>
        <v>#DIV/0!</v>
      </c>
      <c r="S17" s="68" t="e">
        <f t="shared" si="4"/>
        <v>#DIV/0!</v>
      </c>
      <c r="T17" s="69">
        <f t="shared" si="5"/>
        <v>0</v>
      </c>
      <c r="U17" s="68">
        <f t="shared" si="6"/>
        <v>0</v>
      </c>
      <c r="V17" s="68">
        <f t="shared" si="7"/>
        <v>0</v>
      </c>
      <c r="W17" s="68">
        <f t="shared" si="8"/>
        <v>0</v>
      </c>
      <c r="X17" s="67" t="e">
        <f t="shared" si="9"/>
        <v>#DIV/0!</v>
      </c>
      <c r="Y17" s="67" t="e">
        <f t="shared" si="10"/>
        <v>#DIV/0!</v>
      </c>
      <c r="Z17" s="67" t="e">
        <f t="shared" si="11"/>
        <v>#DIV/0!</v>
      </c>
      <c r="AA17" s="67" t="e">
        <f t="shared" si="12"/>
        <v>#DIV/0!</v>
      </c>
      <c r="AB17" s="63">
        <v>0</v>
      </c>
      <c r="AC17" s="67" t="e">
        <f t="shared" si="14"/>
        <v>#DIV/0!</v>
      </c>
      <c r="AD17" s="67" t="e">
        <f t="shared" si="15"/>
        <v>#DIV/0!</v>
      </c>
      <c r="AE17" s="67">
        <f t="shared" si="13"/>
        <v>0</v>
      </c>
      <c r="AF17" s="67" t="e">
        <f t="shared" si="16"/>
        <v>#DIV/0!</v>
      </c>
      <c r="AG17" s="67" t="e">
        <f t="shared" si="17"/>
        <v>#DIV/0!</v>
      </c>
      <c r="AH17" s="66">
        <f>-PV('NG AC'!$B$1,'Res Mail'!H17,'Res Mail'!K17)*'Res Mail'!B17</f>
        <v>0</v>
      </c>
      <c r="AI17" s="67" t="e">
        <f t="shared" si="18"/>
        <v>#DIV/0!</v>
      </c>
      <c r="AJ17" s="67" t="e">
        <f t="shared" si="19"/>
        <v>#DIV/0!</v>
      </c>
      <c r="AK17" s="66">
        <f>B17*F17*H17*'Electric AC'!$BE$1</f>
        <v>0</v>
      </c>
      <c r="AL17" s="67">
        <f>B17*G17*H17*'Electric AC'!$BE$33</f>
        <v>0</v>
      </c>
      <c r="AM17" s="67" t="e">
        <f t="shared" si="20"/>
        <v>#DIV/0!</v>
      </c>
      <c r="AN17" s="67" t="e">
        <f t="shared" si="20"/>
        <v>#DIV/0!</v>
      </c>
      <c r="AO17" s="82"/>
      <c r="AP17" s="82"/>
      <c r="AQ17" s="82"/>
      <c r="BC17" s="78" t="s">
        <v>25</v>
      </c>
    </row>
    <row r="18" spans="1:55" x14ac:dyDescent="0.25">
      <c r="A18" s="62"/>
      <c r="B18" s="62"/>
      <c r="C18" s="62"/>
      <c r="D18" s="62"/>
      <c r="E18" s="63"/>
      <c r="F18" s="62"/>
      <c r="G18" s="62"/>
      <c r="H18" s="62"/>
      <c r="I18" s="63"/>
      <c r="J18" s="63"/>
      <c r="K18" s="63"/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0</v>
      </c>
      <c r="M18" s="66">
        <f>IF(D18="Annual",VLOOKUP(H18,'NG AC'!$E$4:$I$43,4)*'Res Mail'!G18,IF(D18="Winter",VLOOKUP('Res Mail'!H18,'NG AC'!$E$3:$I$43,5)*'Res Mail'!G18,IF(D18="NA",0,0)))</f>
        <v>0</v>
      </c>
      <c r="N18" s="67" t="e">
        <f t="shared" si="0"/>
        <v>#DIV/0!</v>
      </c>
      <c r="O18" s="67" t="e">
        <f t="shared" si="1"/>
        <v>#DIV/0!</v>
      </c>
      <c r="P18" s="67" t="e">
        <f t="shared" si="2"/>
        <v>#DIV/0!</v>
      </c>
      <c r="Q18" s="67" t="e">
        <f t="shared" si="3"/>
        <v>#DIV/0!</v>
      </c>
      <c r="R18" s="68" t="e">
        <f>(L18+M18+(PV('NG AC'!$B$1,'Res Mail'!H18,'Res Mail'!K18)*-1)+'Res Mail'!J18)/'Res Mail'!E18</f>
        <v>#DIV/0!</v>
      </c>
      <c r="S18" s="68" t="e">
        <f t="shared" si="4"/>
        <v>#DIV/0!</v>
      </c>
      <c r="T18" s="69">
        <f t="shared" si="5"/>
        <v>0</v>
      </c>
      <c r="U18" s="68">
        <f t="shared" si="6"/>
        <v>0</v>
      </c>
      <c r="V18" s="68">
        <f t="shared" si="7"/>
        <v>0</v>
      </c>
      <c r="W18" s="68">
        <f t="shared" si="8"/>
        <v>0</v>
      </c>
      <c r="X18" s="67" t="e">
        <f t="shared" si="9"/>
        <v>#DIV/0!</v>
      </c>
      <c r="Y18" s="67" t="e">
        <f t="shared" si="10"/>
        <v>#DIV/0!</v>
      </c>
      <c r="Z18" s="67" t="e">
        <f t="shared" si="11"/>
        <v>#DIV/0!</v>
      </c>
      <c r="AA18" s="67" t="e">
        <f t="shared" si="12"/>
        <v>#DIV/0!</v>
      </c>
      <c r="AB18" s="63">
        <v>0</v>
      </c>
      <c r="AC18" s="67" t="e">
        <f t="shared" si="14"/>
        <v>#DIV/0!</v>
      </c>
      <c r="AD18" s="67" t="e">
        <f t="shared" si="15"/>
        <v>#DIV/0!</v>
      </c>
      <c r="AE18" s="67">
        <f t="shared" si="13"/>
        <v>0</v>
      </c>
      <c r="AF18" s="67" t="e">
        <f t="shared" si="16"/>
        <v>#DIV/0!</v>
      </c>
      <c r="AG18" s="67" t="e">
        <f t="shared" si="17"/>
        <v>#DIV/0!</v>
      </c>
      <c r="AH18" s="66">
        <f>-PV('NG AC'!$B$1,'Res Mail'!H18,'Res Mail'!K18)*'Res Mail'!B18</f>
        <v>0</v>
      </c>
      <c r="AI18" s="67" t="e">
        <f t="shared" si="18"/>
        <v>#DIV/0!</v>
      </c>
      <c r="AJ18" s="67" t="e">
        <f t="shared" si="19"/>
        <v>#DIV/0!</v>
      </c>
      <c r="AK18" s="66">
        <f>B18*F18*H18*'Electric AC'!$BE$1</f>
        <v>0</v>
      </c>
      <c r="AL18" s="67">
        <f>B18*G18*H18*'Electric AC'!$BE$33</f>
        <v>0</v>
      </c>
      <c r="AM18" s="67" t="e">
        <f t="shared" si="20"/>
        <v>#DIV/0!</v>
      </c>
      <c r="AN18" s="67" t="e">
        <f t="shared" si="20"/>
        <v>#DIV/0!</v>
      </c>
      <c r="AO18" s="82"/>
      <c r="AP18" s="82"/>
      <c r="AQ18" s="82"/>
      <c r="BC18" s="78" t="s">
        <v>26</v>
      </c>
    </row>
    <row r="19" spans="1:55" x14ac:dyDescent="0.25">
      <c r="A19" s="62"/>
      <c r="B19" s="62"/>
      <c r="C19" s="62"/>
      <c r="D19" s="62"/>
      <c r="E19" s="63"/>
      <c r="F19" s="62"/>
      <c r="G19" s="62"/>
      <c r="H19" s="62"/>
      <c r="I19" s="63"/>
      <c r="J19" s="63"/>
      <c r="K19" s="63"/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0</v>
      </c>
      <c r="M19" s="66">
        <f>IF(D19="Annual",VLOOKUP(H19,'NG AC'!$E$4:$I$43,4)*'Res Mail'!G19,IF(D19="Winter",VLOOKUP('Res Mail'!H19,'NG AC'!$E$3:$I$43,5)*'Res Mail'!G19,IF(D19="NA",0,0)))</f>
        <v>0</v>
      </c>
      <c r="N19" s="67" t="e">
        <f t="shared" si="0"/>
        <v>#DIV/0!</v>
      </c>
      <c r="O19" s="67" t="e">
        <f t="shared" si="1"/>
        <v>#DIV/0!</v>
      </c>
      <c r="P19" s="67" t="e">
        <f t="shared" si="2"/>
        <v>#DIV/0!</v>
      </c>
      <c r="Q19" s="67" t="e">
        <f t="shared" si="3"/>
        <v>#DIV/0!</v>
      </c>
      <c r="R19" s="68" t="e">
        <f>(L19+M19+(PV('NG AC'!$B$1,'Res Mail'!H19,'Res Mail'!K19)*-1)+'Res Mail'!J19)/'Res Mail'!E19</f>
        <v>#DIV/0!</v>
      </c>
      <c r="S19" s="68" t="e">
        <f t="shared" si="4"/>
        <v>#DIV/0!</v>
      </c>
      <c r="T19" s="69">
        <f t="shared" si="5"/>
        <v>0</v>
      </c>
      <c r="U19" s="68">
        <f t="shared" si="6"/>
        <v>0</v>
      </c>
      <c r="V19" s="68">
        <f t="shared" si="7"/>
        <v>0</v>
      </c>
      <c r="W19" s="68">
        <f t="shared" si="8"/>
        <v>0</v>
      </c>
      <c r="X19" s="67" t="e">
        <f t="shared" si="9"/>
        <v>#DIV/0!</v>
      </c>
      <c r="Y19" s="67" t="e">
        <f t="shared" si="10"/>
        <v>#DIV/0!</v>
      </c>
      <c r="Z19" s="67" t="e">
        <f t="shared" si="11"/>
        <v>#DIV/0!</v>
      </c>
      <c r="AA19" s="67" t="e">
        <f t="shared" si="12"/>
        <v>#DIV/0!</v>
      </c>
      <c r="AB19" s="63">
        <v>0</v>
      </c>
      <c r="AC19" s="67" t="e">
        <f t="shared" si="14"/>
        <v>#DIV/0!</v>
      </c>
      <c r="AD19" s="67" t="e">
        <f t="shared" si="15"/>
        <v>#DIV/0!</v>
      </c>
      <c r="AE19" s="67">
        <f t="shared" si="13"/>
        <v>0</v>
      </c>
      <c r="AF19" s="67" t="e">
        <f t="shared" si="16"/>
        <v>#DIV/0!</v>
      </c>
      <c r="AG19" s="67" t="e">
        <f t="shared" si="17"/>
        <v>#DIV/0!</v>
      </c>
      <c r="AH19" s="66">
        <f>-PV('NG AC'!$B$1,'Res Mail'!H19,'Res Mail'!K19)*'Res Mail'!B19</f>
        <v>0</v>
      </c>
      <c r="AI19" s="67" t="e">
        <f t="shared" si="18"/>
        <v>#DIV/0!</v>
      </c>
      <c r="AJ19" s="67" t="e">
        <f t="shared" si="19"/>
        <v>#DIV/0!</v>
      </c>
      <c r="AK19" s="66">
        <f>B19*F19*H19*'Electric AC'!$BE$1</f>
        <v>0</v>
      </c>
      <c r="AL19" s="67">
        <f>B19*G19*H19*'Electric AC'!$BE$33</f>
        <v>0</v>
      </c>
      <c r="AM19" s="67" t="e">
        <f t="shared" si="20"/>
        <v>#DIV/0!</v>
      </c>
      <c r="AN19" s="67" t="e">
        <f t="shared" si="20"/>
        <v>#DIV/0!</v>
      </c>
      <c r="AO19" s="82"/>
      <c r="AP19" s="82"/>
      <c r="AQ19" s="82"/>
      <c r="BC19" s="78" t="s">
        <v>27</v>
      </c>
    </row>
    <row r="20" spans="1:55" x14ac:dyDescent="0.25">
      <c r="A20" s="62"/>
      <c r="B20" s="62"/>
      <c r="C20" s="62"/>
      <c r="D20" s="62"/>
      <c r="E20" s="63"/>
      <c r="F20" s="62"/>
      <c r="G20" s="62"/>
      <c r="H20" s="62"/>
      <c r="I20" s="63"/>
      <c r="J20" s="63"/>
      <c r="K20" s="63"/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0</v>
      </c>
      <c r="M20" s="66">
        <f>IF(D20="Annual",VLOOKUP(H20,'NG AC'!$E$4:$I$43,4)*'Res Mail'!G20,IF(D20="Winter",VLOOKUP('Res Mail'!H20,'NG AC'!$E$3:$I$43,5)*'Res Mail'!G20,IF(D20="NA",0,0)))</f>
        <v>0</v>
      </c>
      <c r="N20" s="67" t="e">
        <f t="shared" si="0"/>
        <v>#DIV/0!</v>
      </c>
      <c r="O20" s="67" t="e">
        <f t="shared" si="1"/>
        <v>#DIV/0!</v>
      </c>
      <c r="P20" s="67" t="e">
        <f t="shared" si="2"/>
        <v>#DIV/0!</v>
      </c>
      <c r="Q20" s="67" t="e">
        <f t="shared" si="3"/>
        <v>#DIV/0!</v>
      </c>
      <c r="R20" s="68" t="e">
        <f>(L20+M20+(PV('NG AC'!$B$1,'Res Mail'!H20,'Res Mail'!K20)*-1)+'Res Mail'!J20)/'Res Mail'!E20</f>
        <v>#DIV/0!</v>
      </c>
      <c r="S20" s="68" t="e">
        <f t="shared" si="4"/>
        <v>#DIV/0!</v>
      </c>
      <c r="T20" s="69">
        <f t="shared" si="5"/>
        <v>0</v>
      </c>
      <c r="U20" s="68">
        <f t="shared" si="6"/>
        <v>0</v>
      </c>
      <c r="V20" s="68">
        <f t="shared" si="7"/>
        <v>0</v>
      </c>
      <c r="W20" s="68">
        <f t="shared" si="8"/>
        <v>0</v>
      </c>
      <c r="X20" s="67" t="e">
        <f t="shared" si="9"/>
        <v>#DIV/0!</v>
      </c>
      <c r="Y20" s="67" t="e">
        <f t="shared" si="10"/>
        <v>#DIV/0!</v>
      </c>
      <c r="Z20" s="67" t="e">
        <f t="shared" si="11"/>
        <v>#DIV/0!</v>
      </c>
      <c r="AA20" s="67" t="e">
        <f t="shared" si="12"/>
        <v>#DIV/0!</v>
      </c>
      <c r="AB20" s="63">
        <v>0</v>
      </c>
      <c r="AC20" s="67" t="e">
        <f t="shared" si="14"/>
        <v>#DIV/0!</v>
      </c>
      <c r="AD20" s="67" t="e">
        <f t="shared" si="15"/>
        <v>#DIV/0!</v>
      </c>
      <c r="AE20" s="67">
        <f t="shared" si="13"/>
        <v>0</v>
      </c>
      <c r="AF20" s="67" t="e">
        <f t="shared" si="16"/>
        <v>#DIV/0!</v>
      </c>
      <c r="AG20" s="67" t="e">
        <f t="shared" si="17"/>
        <v>#DIV/0!</v>
      </c>
      <c r="AH20" s="66">
        <f>-PV('NG AC'!$B$1,'Res Mail'!H20,'Res Mail'!K20)*'Res Mail'!B20</f>
        <v>0</v>
      </c>
      <c r="AI20" s="67" t="e">
        <f t="shared" si="18"/>
        <v>#DIV/0!</v>
      </c>
      <c r="AJ20" s="67" t="e">
        <f t="shared" si="19"/>
        <v>#DIV/0!</v>
      </c>
      <c r="AK20" s="66">
        <f>B20*F20*H20*'Electric AC'!$BE$1</f>
        <v>0</v>
      </c>
      <c r="AL20" s="67">
        <f>B20*G20*H20*'Electric AC'!$BE$33</f>
        <v>0</v>
      </c>
      <c r="AM20" s="67" t="e">
        <f t="shared" si="20"/>
        <v>#DIV/0!</v>
      </c>
      <c r="AN20" s="67" t="e">
        <f t="shared" si="20"/>
        <v>#DIV/0!</v>
      </c>
      <c r="AO20" s="82"/>
      <c r="AP20" s="82"/>
      <c r="AQ20" s="82"/>
      <c r="BC20" s="78" t="s">
        <v>28</v>
      </c>
    </row>
    <row r="21" spans="1:55" x14ac:dyDescent="0.25">
      <c r="A21" s="62"/>
      <c r="B21" s="62"/>
      <c r="C21" s="62"/>
      <c r="D21" s="62" t="s">
        <v>36</v>
      </c>
      <c r="E21" s="63"/>
      <c r="F21" s="62"/>
      <c r="G21" s="62"/>
      <c r="H21" s="62"/>
      <c r="I21" s="63"/>
      <c r="J21" s="63"/>
      <c r="K21" s="63"/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0</v>
      </c>
      <c r="M21" s="66">
        <f>IF(D21="Annual",VLOOKUP(H21,'NG AC'!$E$4:$I$43,4)*'Res Mail'!G21,IF(D21="Winter",VLOOKUP('Res Mail'!H21,'NG AC'!$E$3:$I$43,5)*'Res Mail'!G21,IF(D21="NA",0,0)))</f>
        <v>0</v>
      </c>
      <c r="N21" s="67" t="e">
        <f t="shared" si="0"/>
        <v>#DIV/0!</v>
      </c>
      <c r="O21" s="67" t="e">
        <f t="shared" si="1"/>
        <v>#DIV/0!</v>
      </c>
      <c r="P21" s="67" t="e">
        <f t="shared" si="2"/>
        <v>#DIV/0!</v>
      </c>
      <c r="Q21" s="67" t="e">
        <f t="shared" si="3"/>
        <v>#DIV/0!</v>
      </c>
      <c r="R21" s="68" t="e">
        <f>(L21+M21+(PV('NG AC'!$B$1,'Res Mail'!H21,'Res Mail'!K21)*-1)+'Res Mail'!J21)/'Res Mail'!E21</f>
        <v>#DIV/0!</v>
      </c>
      <c r="S21" s="68" t="e">
        <f t="shared" si="4"/>
        <v>#DIV/0!</v>
      </c>
      <c r="T21" s="69">
        <f t="shared" si="5"/>
        <v>0</v>
      </c>
      <c r="U21" s="68">
        <f t="shared" si="6"/>
        <v>0</v>
      </c>
      <c r="V21" s="68">
        <f t="shared" si="7"/>
        <v>0</v>
      </c>
      <c r="W21" s="68">
        <f t="shared" si="8"/>
        <v>0</v>
      </c>
      <c r="X21" s="67" t="e">
        <f t="shared" si="9"/>
        <v>#DIV/0!</v>
      </c>
      <c r="Y21" s="67" t="e">
        <f t="shared" si="10"/>
        <v>#DIV/0!</v>
      </c>
      <c r="Z21" s="67" t="e">
        <f t="shared" si="11"/>
        <v>#DIV/0!</v>
      </c>
      <c r="AA21" s="67" t="e">
        <f t="shared" si="12"/>
        <v>#DIV/0!</v>
      </c>
      <c r="AB21" s="63">
        <v>0</v>
      </c>
      <c r="AC21" s="67" t="e">
        <f t="shared" si="14"/>
        <v>#DIV/0!</v>
      </c>
      <c r="AD21" s="67" t="e">
        <f t="shared" si="15"/>
        <v>#DIV/0!</v>
      </c>
      <c r="AE21" s="67">
        <f t="shared" si="13"/>
        <v>0</v>
      </c>
      <c r="AF21" s="67" t="e">
        <f t="shared" si="16"/>
        <v>#DIV/0!</v>
      </c>
      <c r="AG21" s="67" t="e">
        <f t="shared" si="17"/>
        <v>#DIV/0!</v>
      </c>
      <c r="AH21" s="66">
        <f>-PV('NG AC'!$B$1,'Res Mail'!H21,'Res Mail'!K21)*'Res Mail'!B21</f>
        <v>0</v>
      </c>
      <c r="AI21" s="67" t="e">
        <f t="shared" si="18"/>
        <v>#DIV/0!</v>
      </c>
      <c r="AJ21" s="67" t="e">
        <f t="shared" si="19"/>
        <v>#DIV/0!</v>
      </c>
      <c r="AK21" s="66">
        <f>B21*F21*H21*'Electric AC'!$BE$1</f>
        <v>0</v>
      </c>
      <c r="AL21" s="67">
        <f>B21*G21*H21*'Electric AC'!$BE$33</f>
        <v>0</v>
      </c>
      <c r="AM21" s="67" t="e">
        <f t="shared" si="20"/>
        <v>#DIV/0!</v>
      </c>
      <c r="AN21" s="67" t="e">
        <f t="shared" si="20"/>
        <v>#DIV/0!</v>
      </c>
      <c r="AO21" s="82"/>
      <c r="AP21" s="82"/>
      <c r="AQ21" s="82"/>
      <c r="BC21" s="78" t="s">
        <v>29</v>
      </c>
    </row>
    <row r="22" spans="1:55" x14ac:dyDescent="0.25">
      <c r="A22" s="62"/>
      <c r="B22" s="62"/>
      <c r="C22" s="62"/>
      <c r="D22" s="62" t="s">
        <v>36</v>
      </c>
      <c r="E22" s="63"/>
      <c r="F22" s="62"/>
      <c r="G22" s="62"/>
      <c r="H22" s="62"/>
      <c r="I22" s="63"/>
      <c r="J22" s="63"/>
      <c r="K22" s="63"/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0</v>
      </c>
      <c r="M22" s="66">
        <f>IF(D22="Annual",VLOOKUP(H22,'NG AC'!$E$4:$I$43,4)*'Res Mail'!G22,IF(D22="Winter",VLOOKUP('Res Mail'!H22,'NG AC'!$E$3:$I$43,5)*'Res Mail'!G22,IF(D22="NA",0,0)))</f>
        <v>0</v>
      </c>
      <c r="N22" s="67" t="e">
        <f t="shared" si="0"/>
        <v>#DIV/0!</v>
      </c>
      <c r="O22" s="67" t="e">
        <f t="shared" si="1"/>
        <v>#DIV/0!</v>
      </c>
      <c r="P22" s="67" t="e">
        <f t="shared" si="2"/>
        <v>#DIV/0!</v>
      </c>
      <c r="Q22" s="67" t="e">
        <f t="shared" si="3"/>
        <v>#DIV/0!</v>
      </c>
      <c r="R22" s="68" t="e">
        <f>(L22+M22+(PV('NG AC'!$B$1,'Res Mail'!H22,'Res Mail'!K22)*-1)+'Res Mail'!J22)/'Res Mail'!E22</f>
        <v>#DIV/0!</v>
      </c>
      <c r="S22" s="68" t="e">
        <f t="shared" si="4"/>
        <v>#DIV/0!</v>
      </c>
      <c r="T22" s="69">
        <f t="shared" si="5"/>
        <v>0</v>
      </c>
      <c r="U22" s="68">
        <f t="shared" si="6"/>
        <v>0</v>
      </c>
      <c r="V22" s="68">
        <f t="shared" si="7"/>
        <v>0</v>
      </c>
      <c r="W22" s="68">
        <f t="shared" si="8"/>
        <v>0</v>
      </c>
      <c r="X22" s="67" t="e">
        <f t="shared" si="9"/>
        <v>#DIV/0!</v>
      </c>
      <c r="Y22" s="67" t="e">
        <f t="shared" si="10"/>
        <v>#DIV/0!</v>
      </c>
      <c r="Z22" s="67" t="e">
        <f t="shared" si="11"/>
        <v>#DIV/0!</v>
      </c>
      <c r="AA22" s="67" t="e">
        <f t="shared" si="12"/>
        <v>#DIV/0!</v>
      </c>
      <c r="AB22" s="63">
        <v>0</v>
      </c>
      <c r="AC22" s="67" t="e">
        <f t="shared" si="14"/>
        <v>#DIV/0!</v>
      </c>
      <c r="AD22" s="67" t="e">
        <f t="shared" si="15"/>
        <v>#DIV/0!</v>
      </c>
      <c r="AE22" s="67">
        <f t="shared" si="13"/>
        <v>0</v>
      </c>
      <c r="AF22" s="67" t="e">
        <f t="shared" si="16"/>
        <v>#DIV/0!</v>
      </c>
      <c r="AG22" s="67" t="e">
        <f t="shared" si="17"/>
        <v>#DIV/0!</v>
      </c>
      <c r="AH22" s="66">
        <f>-PV('NG AC'!$B$1,'Res Mail'!H22,'Res Mail'!K22)*'Res Mail'!B22</f>
        <v>0</v>
      </c>
      <c r="AI22" s="67" t="e">
        <f t="shared" si="18"/>
        <v>#DIV/0!</v>
      </c>
      <c r="AJ22" s="67" t="e">
        <f t="shared" si="19"/>
        <v>#DIV/0!</v>
      </c>
      <c r="AK22" s="66">
        <f>B22*F22*H22*'Electric AC'!$BE$1</f>
        <v>0</v>
      </c>
      <c r="AL22" s="67">
        <f>B22*G22*H22*'Electric AC'!$BE$33</f>
        <v>0</v>
      </c>
      <c r="AM22" s="67" t="e">
        <f t="shared" si="20"/>
        <v>#DIV/0!</v>
      </c>
      <c r="AN22" s="67" t="e">
        <f t="shared" si="20"/>
        <v>#DIV/0!</v>
      </c>
      <c r="AO22" s="82"/>
      <c r="AP22" s="82"/>
      <c r="AQ22" s="82"/>
      <c r="BC22" s="78" t="s">
        <v>30</v>
      </c>
    </row>
    <row r="23" spans="1:55" x14ac:dyDescent="0.25">
      <c r="A23" s="62"/>
      <c r="B23" s="62"/>
      <c r="C23" s="62"/>
      <c r="D23" s="62" t="s">
        <v>36</v>
      </c>
      <c r="E23" s="63"/>
      <c r="F23" s="62"/>
      <c r="G23" s="62"/>
      <c r="H23" s="62"/>
      <c r="I23" s="63"/>
      <c r="J23" s="63"/>
      <c r="K23" s="63"/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0</v>
      </c>
      <c r="M23" s="66">
        <f>IF(D23="Annual",VLOOKUP(H23,'NG AC'!$E$4:$I$43,4)*'Res Mail'!G23,IF(D23="Winter",VLOOKUP('Res Mail'!H23,'NG AC'!$E$3:$I$43,5)*'Res Mail'!G23,IF(D23="NA",0,0)))</f>
        <v>0</v>
      </c>
      <c r="N23" s="67" t="e">
        <f t="shared" si="0"/>
        <v>#DIV/0!</v>
      </c>
      <c r="O23" s="67" t="e">
        <f t="shared" si="1"/>
        <v>#DIV/0!</v>
      </c>
      <c r="P23" s="67" t="e">
        <f t="shared" si="2"/>
        <v>#DIV/0!</v>
      </c>
      <c r="Q23" s="67" t="e">
        <f t="shared" si="3"/>
        <v>#DIV/0!</v>
      </c>
      <c r="R23" s="68" t="e">
        <f>(L23+M23+(PV('NG AC'!$B$1,'Res Mail'!H23,'Res Mail'!K23)*-1)+'Res Mail'!J23)/'Res Mail'!E23</f>
        <v>#DIV/0!</v>
      </c>
      <c r="S23" s="68" t="e">
        <f t="shared" si="4"/>
        <v>#DIV/0!</v>
      </c>
      <c r="T23" s="69">
        <f t="shared" si="5"/>
        <v>0</v>
      </c>
      <c r="U23" s="68">
        <f t="shared" si="6"/>
        <v>0</v>
      </c>
      <c r="V23" s="68">
        <f t="shared" si="7"/>
        <v>0</v>
      </c>
      <c r="W23" s="68">
        <f t="shared" si="8"/>
        <v>0</v>
      </c>
      <c r="X23" s="67" t="e">
        <f t="shared" si="9"/>
        <v>#DIV/0!</v>
      </c>
      <c r="Y23" s="67" t="e">
        <f t="shared" si="10"/>
        <v>#DIV/0!</v>
      </c>
      <c r="Z23" s="67" t="e">
        <f t="shared" si="11"/>
        <v>#DIV/0!</v>
      </c>
      <c r="AA23" s="67" t="e">
        <f t="shared" si="12"/>
        <v>#DIV/0!</v>
      </c>
      <c r="AB23" s="63">
        <v>0</v>
      </c>
      <c r="AC23" s="67" t="e">
        <f t="shared" si="14"/>
        <v>#DIV/0!</v>
      </c>
      <c r="AD23" s="67" t="e">
        <f t="shared" si="15"/>
        <v>#DIV/0!</v>
      </c>
      <c r="AE23" s="67">
        <f t="shared" si="13"/>
        <v>0</v>
      </c>
      <c r="AF23" s="67" t="e">
        <f t="shared" si="16"/>
        <v>#DIV/0!</v>
      </c>
      <c r="AG23" s="67" t="e">
        <f t="shared" si="17"/>
        <v>#DIV/0!</v>
      </c>
      <c r="AH23" s="66">
        <f>-PV('NG AC'!$B$1,'Res Mail'!H23,'Res Mail'!K23)*'Res Mail'!B23</f>
        <v>0</v>
      </c>
      <c r="AI23" s="67" t="e">
        <f t="shared" si="18"/>
        <v>#DIV/0!</v>
      </c>
      <c r="AJ23" s="67" t="e">
        <f t="shared" si="19"/>
        <v>#DIV/0!</v>
      </c>
      <c r="AK23" s="66">
        <f>B23*F23*H23*'Electric AC'!$BE$1</f>
        <v>0</v>
      </c>
      <c r="AL23" s="67">
        <f>B23*G23*H23*'Electric AC'!$BE$33</f>
        <v>0</v>
      </c>
      <c r="AM23" s="67" t="e">
        <f t="shared" si="20"/>
        <v>#DIV/0!</v>
      </c>
      <c r="AN23" s="67" t="e">
        <f t="shared" si="20"/>
        <v>#DIV/0!</v>
      </c>
      <c r="AO23" s="82"/>
      <c r="AP23" s="82"/>
      <c r="AQ23" s="82"/>
      <c r="BC23" s="78"/>
    </row>
    <row r="24" spans="1:55" x14ac:dyDescent="0.25">
      <c r="A24" s="62"/>
      <c r="B24" s="62"/>
      <c r="C24" s="62"/>
      <c r="D24" s="62" t="s">
        <v>36</v>
      </c>
      <c r="E24" s="63"/>
      <c r="F24" s="62"/>
      <c r="G24" s="62"/>
      <c r="H24" s="62"/>
      <c r="I24" s="63"/>
      <c r="J24" s="63"/>
      <c r="K24" s="63"/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0</v>
      </c>
      <c r="M24" s="66">
        <f>IF(D24="Annual",VLOOKUP(H24,'NG AC'!$E$4:$I$43,4)*'Res Mail'!G24,IF(D24="Winter",VLOOKUP('Res Mail'!H24,'NG AC'!$E$3:$I$43,5)*'Res Mail'!G24,IF(D24="NA",0,0)))</f>
        <v>0</v>
      </c>
      <c r="N24" s="67" t="e">
        <f t="shared" si="0"/>
        <v>#DIV/0!</v>
      </c>
      <c r="O24" s="67" t="e">
        <f t="shared" si="1"/>
        <v>#DIV/0!</v>
      </c>
      <c r="P24" s="67" t="e">
        <f t="shared" si="2"/>
        <v>#DIV/0!</v>
      </c>
      <c r="Q24" s="67" t="e">
        <f t="shared" si="3"/>
        <v>#DIV/0!</v>
      </c>
      <c r="R24" s="68" t="e">
        <f>(L24+M24+(PV('NG AC'!$B$1,'Res Mail'!H24,'Res Mail'!K24)*-1)+'Res Mail'!J24)/'Res Mail'!E24</f>
        <v>#DIV/0!</v>
      </c>
      <c r="S24" s="68" t="e">
        <f t="shared" si="4"/>
        <v>#DIV/0!</v>
      </c>
      <c r="T24" s="69">
        <f t="shared" si="5"/>
        <v>0</v>
      </c>
      <c r="U24" s="68">
        <f t="shared" si="6"/>
        <v>0</v>
      </c>
      <c r="V24" s="68">
        <f t="shared" si="7"/>
        <v>0</v>
      </c>
      <c r="W24" s="68">
        <f t="shared" si="8"/>
        <v>0</v>
      </c>
      <c r="X24" s="67" t="e">
        <f t="shared" si="9"/>
        <v>#DIV/0!</v>
      </c>
      <c r="Y24" s="67" t="e">
        <f t="shared" si="10"/>
        <v>#DIV/0!</v>
      </c>
      <c r="Z24" s="67" t="e">
        <f t="shared" si="11"/>
        <v>#DIV/0!</v>
      </c>
      <c r="AA24" s="67" t="e">
        <f t="shared" si="12"/>
        <v>#DIV/0!</v>
      </c>
      <c r="AB24" s="63">
        <v>0</v>
      </c>
      <c r="AC24" s="67" t="e">
        <f t="shared" si="14"/>
        <v>#DIV/0!</v>
      </c>
      <c r="AD24" s="67" t="e">
        <f t="shared" si="15"/>
        <v>#DIV/0!</v>
      </c>
      <c r="AE24" s="67">
        <f t="shared" si="13"/>
        <v>0</v>
      </c>
      <c r="AF24" s="67" t="e">
        <f t="shared" si="16"/>
        <v>#DIV/0!</v>
      </c>
      <c r="AG24" s="67" t="e">
        <f t="shared" si="17"/>
        <v>#DIV/0!</v>
      </c>
      <c r="AH24" s="66">
        <f>-PV('NG AC'!$B$1,'Res Mail'!H24,'Res Mail'!K24)*'Res Mail'!B24</f>
        <v>0</v>
      </c>
      <c r="AI24" s="67" t="e">
        <f t="shared" si="18"/>
        <v>#DIV/0!</v>
      </c>
      <c r="AJ24" s="67" t="e">
        <f t="shared" si="19"/>
        <v>#DIV/0!</v>
      </c>
      <c r="AK24" s="66">
        <f>B24*F24*H24*'Electric AC'!$BE$1</f>
        <v>0</v>
      </c>
      <c r="AL24" s="67">
        <f>B24*G24*H24*'Electric AC'!$BE$33</f>
        <v>0</v>
      </c>
      <c r="AM24" s="67" t="e">
        <f t="shared" si="20"/>
        <v>#DIV/0!</v>
      </c>
      <c r="AN24" s="67" t="e">
        <f t="shared" si="20"/>
        <v>#DIV/0!</v>
      </c>
      <c r="AO24" s="82"/>
      <c r="AP24" s="82"/>
      <c r="AQ24" s="82"/>
      <c r="BC24" s="78" t="s">
        <v>0</v>
      </c>
    </row>
    <row r="25" spans="1:55" x14ac:dyDescent="0.25">
      <c r="A25" s="62"/>
      <c r="B25" s="62"/>
      <c r="C25" s="62"/>
      <c r="D25" s="62" t="s">
        <v>36</v>
      </c>
      <c r="E25" s="63"/>
      <c r="F25" s="62"/>
      <c r="G25" s="62"/>
      <c r="H25" s="62"/>
      <c r="I25" s="63"/>
      <c r="J25" s="63"/>
      <c r="K25" s="63"/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0</v>
      </c>
      <c r="M25" s="66">
        <f>IF(D25="Annual",VLOOKUP(H25,'NG AC'!$E$4:$I$43,4)*'Res Mail'!G25,IF(D25="Winter",VLOOKUP('Res Mail'!H25,'NG AC'!$E$3:$I$43,5)*'Res Mail'!G25,IF(D25="NA",0,0)))</f>
        <v>0</v>
      </c>
      <c r="N25" s="67" t="e">
        <f t="shared" si="0"/>
        <v>#DIV/0!</v>
      </c>
      <c r="O25" s="67" t="e">
        <f t="shared" si="1"/>
        <v>#DIV/0!</v>
      </c>
      <c r="P25" s="67" t="e">
        <f t="shared" si="2"/>
        <v>#DIV/0!</v>
      </c>
      <c r="Q25" s="67" t="e">
        <f t="shared" si="3"/>
        <v>#DIV/0!</v>
      </c>
      <c r="R25" s="68" t="e">
        <f>(L25+M25+(PV('NG AC'!$B$1,'Res Mail'!H25,'Res Mail'!K25)*-1)+'Res Mail'!J25)/'Res Mail'!E25</f>
        <v>#DIV/0!</v>
      </c>
      <c r="S25" s="68" t="e">
        <f t="shared" si="4"/>
        <v>#DIV/0!</v>
      </c>
      <c r="T25" s="69">
        <f t="shared" si="5"/>
        <v>0</v>
      </c>
      <c r="U25" s="68">
        <f t="shared" si="6"/>
        <v>0</v>
      </c>
      <c r="V25" s="68">
        <f t="shared" si="7"/>
        <v>0</v>
      </c>
      <c r="W25" s="68">
        <f t="shared" si="8"/>
        <v>0</v>
      </c>
      <c r="X25" s="67" t="e">
        <f t="shared" si="9"/>
        <v>#DIV/0!</v>
      </c>
      <c r="Y25" s="67" t="e">
        <f t="shared" si="10"/>
        <v>#DIV/0!</v>
      </c>
      <c r="Z25" s="67" t="e">
        <f t="shared" si="11"/>
        <v>#DIV/0!</v>
      </c>
      <c r="AA25" s="67" t="e">
        <f t="shared" si="12"/>
        <v>#DIV/0!</v>
      </c>
      <c r="AB25" s="63">
        <v>0</v>
      </c>
      <c r="AC25" s="67" t="e">
        <f t="shared" si="14"/>
        <v>#DIV/0!</v>
      </c>
      <c r="AD25" s="67" t="e">
        <f t="shared" si="15"/>
        <v>#DIV/0!</v>
      </c>
      <c r="AE25" s="67">
        <f t="shared" si="13"/>
        <v>0</v>
      </c>
      <c r="AF25" s="67" t="e">
        <f t="shared" si="16"/>
        <v>#DIV/0!</v>
      </c>
      <c r="AG25" s="67" t="e">
        <f t="shared" si="17"/>
        <v>#DIV/0!</v>
      </c>
      <c r="AH25" s="66">
        <f>-PV('NG AC'!$B$1,'Res Mail'!H25,'Res Mail'!K25)*'Res Mail'!B25</f>
        <v>0</v>
      </c>
      <c r="AI25" s="67" t="e">
        <f t="shared" si="18"/>
        <v>#DIV/0!</v>
      </c>
      <c r="AJ25" s="67" t="e">
        <f t="shared" si="19"/>
        <v>#DIV/0!</v>
      </c>
      <c r="AK25" s="66">
        <f>B25*F25*H25*'Electric AC'!$BE$1</f>
        <v>0</v>
      </c>
      <c r="AL25" s="67">
        <f>B25*G25*H25*'Electric AC'!$BE$33</f>
        <v>0</v>
      </c>
      <c r="AM25" s="67" t="e">
        <f t="shared" si="20"/>
        <v>#DIV/0!</v>
      </c>
      <c r="AN25" s="67" t="e">
        <f t="shared" si="20"/>
        <v>#DIV/0!</v>
      </c>
      <c r="AO25" s="82"/>
      <c r="AP25" s="82"/>
      <c r="AQ25" s="82"/>
      <c r="BC25" s="78" t="s">
        <v>39</v>
      </c>
    </row>
    <row r="26" spans="1:55" x14ac:dyDescent="0.25">
      <c r="A26" s="62"/>
      <c r="B26" s="62"/>
      <c r="C26" s="62"/>
      <c r="D26" s="62" t="s">
        <v>36</v>
      </c>
      <c r="E26" s="63"/>
      <c r="F26" s="62"/>
      <c r="G26" s="62"/>
      <c r="H26" s="62"/>
      <c r="I26" s="63"/>
      <c r="J26" s="63"/>
      <c r="K26" s="63"/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0</v>
      </c>
      <c r="M26" s="66">
        <f>IF(D26="Annual",VLOOKUP(H26,'NG AC'!$E$4:$I$43,4)*'Res Mail'!G26,IF(D26="Winter",VLOOKUP('Res Mail'!H26,'NG AC'!$E$3:$I$43,5)*'Res Mail'!G26,IF(D26="NA",0,0)))</f>
        <v>0</v>
      </c>
      <c r="N26" s="67" t="e">
        <f t="shared" si="0"/>
        <v>#DIV/0!</v>
      </c>
      <c r="O26" s="67" t="e">
        <f t="shared" si="1"/>
        <v>#DIV/0!</v>
      </c>
      <c r="P26" s="67" t="e">
        <f t="shared" si="2"/>
        <v>#DIV/0!</v>
      </c>
      <c r="Q26" s="67" t="e">
        <f t="shared" si="3"/>
        <v>#DIV/0!</v>
      </c>
      <c r="R26" s="68" t="e">
        <f>(L26+M26+(PV('NG AC'!$B$1,'Res Mail'!H26,'Res Mail'!K26)*-1)+'Res Mail'!J26)/'Res Mail'!E26</f>
        <v>#DIV/0!</v>
      </c>
      <c r="S26" s="68" t="e">
        <f t="shared" si="4"/>
        <v>#DIV/0!</v>
      </c>
      <c r="T26" s="69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8"/>
        <v>0</v>
      </c>
      <c r="X26" s="67" t="e">
        <f t="shared" si="9"/>
        <v>#DIV/0!</v>
      </c>
      <c r="Y26" s="67" t="e">
        <f t="shared" si="10"/>
        <v>#DIV/0!</v>
      </c>
      <c r="Z26" s="67" t="e">
        <f t="shared" si="11"/>
        <v>#DIV/0!</v>
      </c>
      <c r="AA26" s="67" t="e">
        <f t="shared" si="12"/>
        <v>#DIV/0!</v>
      </c>
      <c r="AB26" s="63">
        <v>0</v>
      </c>
      <c r="AC26" s="67" t="e">
        <f t="shared" si="14"/>
        <v>#DIV/0!</v>
      </c>
      <c r="AD26" s="67" t="e">
        <f t="shared" si="15"/>
        <v>#DIV/0!</v>
      </c>
      <c r="AE26" s="67">
        <f t="shared" si="13"/>
        <v>0</v>
      </c>
      <c r="AF26" s="67" t="e">
        <f t="shared" si="16"/>
        <v>#DIV/0!</v>
      </c>
      <c r="AG26" s="67" t="e">
        <f t="shared" si="17"/>
        <v>#DIV/0!</v>
      </c>
      <c r="AH26" s="66">
        <f>-PV('NG AC'!$B$1,'Res Mail'!H26,'Res Mail'!K26)*'Res Mail'!B26</f>
        <v>0</v>
      </c>
      <c r="AI26" s="67" t="e">
        <f t="shared" si="18"/>
        <v>#DIV/0!</v>
      </c>
      <c r="AJ26" s="67" t="e">
        <f t="shared" si="19"/>
        <v>#DIV/0!</v>
      </c>
      <c r="AK26" s="66">
        <f>B26*F26*H26*'Electric AC'!$BE$1</f>
        <v>0</v>
      </c>
      <c r="AL26" s="67">
        <f>B26*G26*H26*'Electric AC'!$BE$33</f>
        <v>0</v>
      </c>
      <c r="AM26" s="67" t="e">
        <f t="shared" si="20"/>
        <v>#DIV/0!</v>
      </c>
      <c r="AN26" s="67" t="e">
        <f t="shared" si="20"/>
        <v>#DIV/0!</v>
      </c>
      <c r="AO26" s="82"/>
      <c r="AP26" s="82"/>
      <c r="AQ26" s="82"/>
      <c r="BC26" s="78" t="s">
        <v>36</v>
      </c>
    </row>
    <row r="27" spans="1:55" x14ac:dyDescent="0.25">
      <c r="A27" s="62"/>
      <c r="B27" s="62"/>
      <c r="C27" s="62"/>
      <c r="D27" s="62" t="s">
        <v>36</v>
      </c>
      <c r="E27" s="63"/>
      <c r="F27" s="62"/>
      <c r="G27" s="62"/>
      <c r="H27" s="62"/>
      <c r="I27" s="63"/>
      <c r="J27" s="63"/>
      <c r="K27" s="63"/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0</v>
      </c>
      <c r="M27" s="66">
        <f>IF(D27="Annual",VLOOKUP(H27,'NG AC'!$E$4:$I$43,4)*'Res Mail'!G27,IF(D27="Winter",VLOOKUP('Res Mail'!H27,'NG AC'!$E$3:$I$43,5)*'Res Mail'!G27,IF(D27="NA",0,0)))</f>
        <v>0</v>
      </c>
      <c r="N27" s="67" t="e">
        <f t="shared" si="0"/>
        <v>#DIV/0!</v>
      </c>
      <c r="O27" s="67" t="e">
        <f t="shared" si="1"/>
        <v>#DIV/0!</v>
      </c>
      <c r="P27" s="67" t="e">
        <f t="shared" si="2"/>
        <v>#DIV/0!</v>
      </c>
      <c r="Q27" s="67" t="e">
        <f t="shared" si="3"/>
        <v>#DIV/0!</v>
      </c>
      <c r="R27" s="68" t="e">
        <f>(L27+M27+(PV('NG AC'!$B$1,'Res Mail'!H27,'Res Mail'!K27)*-1)+'Res Mail'!J27)/'Res Mail'!E27</f>
        <v>#DIV/0!</v>
      </c>
      <c r="S27" s="68" t="e">
        <f t="shared" si="4"/>
        <v>#DIV/0!</v>
      </c>
      <c r="T27" s="69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7" t="e">
        <f t="shared" si="9"/>
        <v>#DIV/0!</v>
      </c>
      <c r="Y27" s="67" t="e">
        <f t="shared" si="10"/>
        <v>#DIV/0!</v>
      </c>
      <c r="Z27" s="67" t="e">
        <f t="shared" si="11"/>
        <v>#DIV/0!</v>
      </c>
      <c r="AA27" s="67" t="e">
        <f t="shared" si="12"/>
        <v>#DIV/0!</v>
      </c>
      <c r="AB27" s="63">
        <v>0</v>
      </c>
      <c r="AC27" s="67" t="e">
        <f t="shared" si="14"/>
        <v>#DIV/0!</v>
      </c>
      <c r="AD27" s="67" t="e">
        <f t="shared" si="15"/>
        <v>#DIV/0!</v>
      </c>
      <c r="AE27" s="67">
        <f t="shared" si="13"/>
        <v>0</v>
      </c>
      <c r="AF27" s="67" t="e">
        <f t="shared" si="16"/>
        <v>#DIV/0!</v>
      </c>
      <c r="AG27" s="67" t="e">
        <f t="shared" si="17"/>
        <v>#DIV/0!</v>
      </c>
      <c r="AH27" s="66">
        <f>-PV('NG AC'!$B$1,'Res Mail'!H27,'Res Mail'!K27)*'Res Mail'!B27</f>
        <v>0</v>
      </c>
      <c r="AI27" s="67" t="e">
        <f t="shared" si="18"/>
        <v>#DIV/0!</v>
      </c>
      <c r="AJ27" s="67" t="e">
        <f t="shared" si="19"/>
        <v>#DIV/0!</v>
      </c>
      <c r="AK27" s="66">
        <f>B27*F27*H27*'Electric AC'!$BE$1</f>
        <v>0</v>
      </c>
      <c r="AL27" s="67">
        <f>B27*G27*H27*'Electric AC'!$BE$33</f>
        <v>0</v>
      </c>
      <c r="AM27" s="67" t="e">
        <f t="shared" si="20"/>
        <v>#DIV/0!</v>
      </c>
      <c r="AN27" s="67" t="e">
        <f t="shared" si="20"/>
        <v>#DIV/0!</v>
      </c>
      <c r="AO27" s="82"/>
      <c r="AP27" s="82"/>
      <c r="AQ27" s="82"/>
    </row>
    <row r="28" spans="1:55" x14ac:dyDescent="0.25">
      <c r="A28" s="62"/>
      <c r="B28" s="62"/>
      <c r="C28" s="62"/>
      <c r="D28" s="62" t="s">
        <v>36</v>
      </c>
      <c r="E28" s="63"/>
      <c r="F28" s="62"/>
      <c r="G28" s="62"/>
      <c r="H28" s="62"/>
      <c r="I28" s="63"/>
      <c r="J28" s="63"/>
      <c r="K28" s="63"/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0</v>
      </c>
      <c r="M28" s="66">
        <f>IF(D28="Annual",VLOOKUP(H28,'NG AC'!$E$4:$I$43,4)*'Res Mail'!G28,IF(D28="Winter",VLOOKUP('Res Mail'!H28,'NG AC'!$E$3:$I$43,5)*'Res Mail'!G28,IF(D28="NA",0,0)))</f>
        <v>0</v>
      </c>
      <c r="N28" s="67" t="e">
        <f t="shared" si="0"/>
        <v>#DIV/0!</v>
      </c>
      <c r="O28" s="67" t="e">
        <f t="shared" si="1"/>
        <v>#DIV/0!</v>
      </c>
      <c r="P28" s="67" t="e">
        <f t="shared" si="2"/>
        <v>#DIV/0!</v>
      </c>
      <c r="Q28" s="67" t="e">
        <f t="shared" si="3"/>
        <v>#DIV/0!</v>
      </c>
      <c r="R28" s="68" t="e">
        <f>(L28+M28+(PV('NG AC'!$B$1,'Res Mail'!H28,'Res Mail'!K28)*-1)+'Res Mail'!J28)/'Res Mail'!E28</f>
        <v>#DIV/0!</v>
      </c>
      <c r="S28" s="68" t="e">
        <f t="shared" si="4"/>
        <v>#DIV/0!</v>
      </c>
      <c r="T28" s="69">
        <f t="shared" si="5"/>
        <v>0</v>
      </c>
      <c r="U28" s="68">
        <f t="shared" si="6"/>
        <v>0</v>
      </c>
      <c r="V28" s="68">
        <f t="shared" si="7"/>
        <v>0</v>
      </c>
      <c r="W28" s="68">
        <f t="shared" si="8"/>
        <v>0</v>
      </c>
      <c r="X28" s="67" t="e">
        <f t="shared" si="9"/>
        <v>#DIV/0!</v>
      </c>
      <c r="Y28" s="67" t="e">
        <f t="shared" si="10"/>
        <v>#DIV/0!</v>
      </c>
      <c r="Z28" s="67" t="e">
        <f t="shared" si="11"/>
        <v>#DIV/0!</v>
      </c>
      <c r="AA28" s="67" t="e">
        <f t="shared" si="12"/>
        <v>#DIV/0!</v>
      </c>
      <c r="AB28" s="63">
        <v>0</v>
      </c>
      <c r="AC28" s="67" t="e">
        <f t="shared" si="14"/>
        <v>#DIV/0!</v>
      </c>
      <c r="AD28" s="67" t="e">
        <f t="shared" si="15"/>
        <v>#DIV/0!</v>
      </c>
      <c r="AE28" s="67">
        <f t="shared" si="13"/>
        <v>0</v>
      </c>
      <c r="AF28" s="67" t="e">
        <f t="shared" si="16"/>
        <v>#DIV/0!</v>
      </c>
      <c r="AG28" s="67" t="e">
        <f t="shared" si="17"/>
        <v>#DIV/0!</v>
      </c>
      <c r="AH28" s="66">
        <f>-PV('NG AC'!$B$1,'Res Mail'!H28,'Res Mail'!K28)*'Res Mail'!B28</f>
        <v>0</v>
      </c>
      <c r="AI28" s="67" t="e">
        <f t="shared" si="18"/>
        <v>#DIV/0!</v>
      </c>
      <c r="AJ28" s="67" t="e">
        <f t="shared" si="19"/>
        <v>#DIV/0!</v>
      </c>
      <c r="AK28" s="66">
        <f>B28*F28*H28*'Electric AC'!$BE$1</f>
        <v>0</v>
      </c>
      <c r="AL28" s="67">
        <f>B28*G28*H28*'Electric AC'!$BE$33</f>
        <v>0</v>
      </c>
      <c r="AM28" s="67" t="e">
        <f t="shared" si="20"/>
        <v>#DIV/0!</v>
      </c>
      <c r="AN28" s="67" t="e">
        <f t="shared" si="20"/>
        <v>#DIV/0!</v>
      </c>
      <c r="AO28" s="82"/>
      <c r="AP28" s="82"/>
      <c r="AQ28" s="82"/>
    </row>
    <row r="29" spans="1:55" x14ac:dyDescent="0.25">
      <c r="A29" s="62"/>
      <c r="B29" s="62"/>
      <c r="C29" s="62"/>
      <c r="D29" s="62" t="s">
        <v>36</v>
      </c>
      <c r="E29" s="63"/>
      <c r="F29" s="62"/>
      <c r="G29" s="62"/>
      <c r="H29" s="62"/>
      <c r="I29" s="63"/>
      <c r="J29" s="63"/>
      <c r="K29" s="63"/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0</v>
      </c>
      <c r="M29" s="66">
        <f>IF(D29="Annual",VLOOKUP(H29,'NG AC'!$E$4:$I$43,4)*'Res Mail'!G29,IF(D29="Winter",VLOOKUP('Res Mail'!H29,'NG AC'!$E$3:$I$43,5)*'Res Mail'!G29,IF(D29="NA",0,0)))</f>
        <v>0</v>
      </c>
      <c r="N29" s="67" t="e">
        <f t="shared" si="0"/>
        <v>#DIV/0!</v>
      </c>
      <c r="O29" s="67" t="e">
        <f t="shared" si="1"/>
        <v>#DIV/0!</v>
      </c>
      <c r="P29" s="67" t="e">
        <f t="shared" si="2"/>
        <v>#DIV/0!</v>
      </c>
      <c r="Q29" s="67" t="e">
        <f t="shared" si="3"/>
        <v>#DIV/0!</v>
      </c>
      <c r="R29" s="68" t="e">
        <f>(L29+M29+(PV('NG AC'!$B$1,'Res Mail'!H29,'Res Mail'!K29)*-1)+'Res Mail'!J29)/'Res Mail'!E29</f>
        <v>#DIV/0!</v>
      </c>
      <c r="S29" s="68" t="e">
        <f t="shared" si="4"/>
        <v>#DIV/0!</v>
      </c>
      <c r="T29" s="69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8"/>
        <v>0</v>
      </c>
      <c r="X29" s="67" t="e">
        <f t="shared" si="9"/>
        <v>#DIV/0!</v>
      </c>
      <c r="Y29" s="67" t="e">
        <f t="shared" si="10"/>
        <v>#DIV/0!</v>
      </c>
      <c r="Z29" s="67" t="e">
        <f t="shared" si="11"/>
        <v>#DIV/0!</v>
      </c>
      <c r="AA29" s="67" t="e">
        <f t="shared" si="12"/>
        <v>#DIV/0!</v>
      </c>
      <c r="AB29" s="63">
        <v>0</v>
      </c>
      <c r="AC29" s="67" t="e">
        <f t="shared" si="14"/>
        <v>#DIV/0!</v>
      </c>
      <c r="AD29" s="67" t="e">
        <f t="shared" si="15"/>
        <v>#DIV/0!</v>
      </c>
      <c r="AE29" s="67">
        <f t="shared" si="13"/>
        <v>0</v>
      </c>
      <c r="AF29" s="67" t="e">
        <f t="shared" si="16"/>
        <v>#DIV/0!</v>
      </c>
      <c r="AG29" s="67" t="e">
        <f t="shared" si="17"/>
        <v>#DIV/0!</v>
      </c>
      <c r="AH29" s="66">
        <f>-PV('NG AC'!$B$1,'Res Mail'!H29,'Res Mail'!K29)*'Res Mail'!B29</f>
        <v>0</v>
      </c>
      <c r="AI29" s="67" t="e">
        <f t="shared" si="18"/>
        <v>#DIV/0!</v>
      </c>
      <c r="AJ29" s="67" t="e">
        <f t="shared" si="19"/>
        <v>#DIV/0!</v>
      </c>
      <c r="AK29" s="66">
        <f>B29*F29*H29*'Electric AC'!$BE$1</f>
        <v>0</v>
      </c>
      <c r="AL29" s="67">
        <f>B29*G29*H29*'Electric AC'!$BE$33</f>
        <v>0</v>
      </c>
      <c r="AM29" s="67" t="e">
        <f t="shared" si="20"/>
        <v>#DIV/0!</v>
      </c>
      <c r="AN29" s="67" t="e">
        <f t="shared" si="20"/>
        <v>#DIV/0!</v>
      </c>
      <c r="AO29" s="82"/>
      <c r="AP29" s="82"/>
      <c r="AQ29" s="82"/>
    </row>
    <row r="30" spans="1:55" x14ac:dyDescent="0.25">
      <c r="A30" s="62"/>
      <c r="B30" s="62"/>
      <c r="C30" s="62"/>
      <c r="D30" s="62" t="s">
        <v>36</v>
      </c>
      <c r="E30" s="63"/>
      <c r="F30" s="62"/>
      <c r="G30" s="62"/>
      <c r="H30" s="62"/>
      <c r="I30" s="63"/>
      <c r="J30" s="63"/>
      <c r="K30" s="63"/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0</v>
      </c>
      <c r="M30" s="66">
        <f>IF(D30="Annual",VLOOKUP(H30,'NG AC'!$E$4:$I$43,4)*'Res Mail'!G30,IF(D30="Winter",VLOOKUP('Res Mail'!H30,'NG AC'!$E$3:$I$43,5)*'Res Mail'!G30,IF(D30="NA",0,0)))</f>
        <v>0</v>
      </c>
      <c r="N30" s="67" t="e">
        <f t="shared" si="0"/>
        <v>#DIV/0!</v>
      </c>
      <c r="O30" s="67" t="e">
        <f t="shared" si="1"/>
        <v>#DIV/0!</v>
      </c>
      <c r="P30" s="67" t="e">
        <f t="shared" si="2"/>
        <v>#DIV/0!</v>
      </c>
      <c r="Q30" s="67" t="e">
        <f t="shared" si="3"/>
        <v>#DIV/0!</v>
      </c>
      <c r="R30" s="68" t="e">
        <f>(L30+M30+(PV('NG AC'!$B$1,'Res Mail'!H30,'Res Mail'!K30)*-1)+'Res Mail'!J30)/'Res Mail'!E30</f>
        <v>#DIV/0!</v>
      </c>
      <c r="S30" s="68" t="e">
        <f t="shared" si="4"/>
        <v>#DIV/0!</v>
      </c>
      <c r="T30" s="69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8"/>
        <v>0</v>
      </c>
      <c r="X30" s="67" t="e">
        <f t="shared" si="9"/>
        <v>#DIV/0!</v>
      </c>
      <c r="Y30" s="67" t="e">
        <f t="shared" si="10"/>
        <v>#DIV/0!</v>
      </c>
      <c r="Z30" s="67" t="e">
        <f t="shared" si="11"/>
        <v>#DIV/0!</v>
      </c>
      <c r="AA30" s="67" t="e">
        <f t="shared" si="12"/>
        <v>#DIV/0!</v>
      </c>
      <c r="AB30" s="63">
        <v>0</v>
      </c>
      <c r="AC30" s="67" t="e">
        <f t="shared" si="14"/>
        <v>#DIV/0!</v>
      </c>
      <c r="AD30" s="67" t="e">
        <f t="shared" si="15"/>
        <v>#DIV/0!</v>
      </c>
      <c r="AE30" s="67">
        <f t="shared" si="13"/>
        <v>0</v>
      </c>
      <c r="AF30" s="67" t="e">
        <f t="shared" si="16"/>
        <v>#DIV/0!</v>
      </c>
      <c r="AG30" s="67" t="e">
        <f t="shared" si="17"/>
        <v>#DIV/0!</v>
      </c>
      <c r="AH30" s="66">
        <f>-PV('NG AC'!$B$1,'Res Mail'!H30,'Res Mail'!K30)*'Res Mail'!B30</f>
        <v>0</v>
      </c>
      <c r="AI30" s="67" t="e">
        <f t="shared" si="18"/>
        <v>#DIV/0!</v>
      </c>
      <c r="AJ30" s="67" t="e">
        <f t="shared" si="19"/>
        <v>#DIV/0!</v>
      </c>
      <c r="AK30" s="66">
        <f>B30*F30*H30*'Electric AC'!$BE$1</f>
        <v>0</v>
      </c>
      <c r="AL30" s="67">
        <f>B30*G30*H30*'Electric AC'!$BE$33</f>
        <v>0</v>
      </c>
      <c r="AM30" s="67" t="e">
        <f t="shared" si="20"/>
        <v>#DIV/0!</v>
      </c>
      <c r="AN30" s="67" t="e">
        <f t="shared" si="20"/>
        <v>#DIV/0!</v>
      </c>
      <c r="AO30" s="82"/>
      <c r="AP30" s="82"/>
      <c r="AQ30" s="82"/>
    </row>
    <row r="31" spans="1:55" x14ac:dyDescent="0.25">
      <c r="A31" s="62"/>
      <c r="B31" s="62"/>
      <c r="C31" s="62"/>
      <c r="D31" s="62" t="s">
        <v>36</v>
      </c>
      <c r="E31" s="63"/>
      <c r="F31" s="62"/>
      <c r="G31" s="62"/>
      <c r="H31" s="62"/>
      <c r="I31" s="63"/>
      <c r="J31" s="63"/>
      <c r="K31" s="63"/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0</v>
      </c>
      <c r="M31" s="66">
        <f>IF(D31="Annual",VLOOKUP(H31,'NG AC'!$E$4:$I$43,4)*'Res Mail'!G31,IF(D31="Winter",VLOOKUP('Res Mail'!H31,'NG AC'!$E$3:$I$43,5)*'Res Mail'!G31,IF(D31="NA",0,0)))</f>
        <v>0</v>
      </c>
      <c r="N31" s="67" t="e">
        <f t="shared" si="0"/>
        <v>#DIV/0!</v>
      </c>
      <c r="O31" s="67" t="e">
        <f t="shared" si="1"/>
        <v>#DIV/0!</v>
      </c>
      <c r="P31" s="67" t="e">
        <f t="shared" si="2"/>
        <v>#DIV/0!</v>
      </c>
      <c r="Q31" s="67" t="e">
        <f t="shared" si="3"/>
        <v>#DIV/0!</v>
      </c>
      <c r="R31" s="68" t="e">
        <f>(L31+M31+(PV('NG AC'!$B$1,'Res Mail'!H31,'Res Mail'!K31)*-1)+'Res Mail'!J31)/'Res Mail'!E31</f>
        <v>#DIV/0!</v>
      </c>
      <c r="S31" s="68" t="e">
        <f t="shared" si="4"/>
        <v>#DIV/0!</v>
      </c>
      <c r="T31" s="69">
        <f t="shared" si="5"/>
        <v>0</v>
      </c>
      <c r="U31" s="68">
        <f t="shared" si="6"/>
        <v>0</v>
      </c>
      <c r="V31" s="68">
        <f t="shared" si="7"/>
        <v>0</v>
      </c>
      <c r="W31" s="68">
        <f t="shared" si="8"/>
        <v>0</v>
      </c>
      <c r="X31" s="67" t="e">
        <f t="shared" si="9"/>
        <v>#DIV/0!</v>
      </c>
      <c r="Y31" s="67" t="e">
        <f t="shared" si="10"/>
        <v>#DIV/0!</v>
      </c>
      <c r="Z31" s="67" t="e">
        <f t="shared" si="11"/>
        <v>#DIV/0!</v>
      </c>
      <c r="AA31" s="67" t="e">
        <f t="shared" si="12"/>
        <v>#DIV/0!</v>
      </c>
      <c r="AB31" s="63">
        <v>0</v>
      </c>
      <c r="AC31" s="67" t="e">
        <f t="shared" si="14"/>
        <v>#DIV/0!</v>
      </c>
      <c r="AD31" s="67" t="e">
        <f t="shared" si="15"/>
        <v>#DIV/0!</v>
      </c>
      <c r="AE31" s="67">
        <f t="shared" si="13"/>
        <v>0</v>
      </c>
      <c r="AF31" s="67" t="e">
        <f t="shared" si="16"/>
        <v>#DIV/0!</v>
      </c>
      <c r="AG31" s="67" t="e">
        <f t="shared" si="17"/>
        <v>#DIV/0!</v>
      </c>
      <c r="AH31" s="66">
        <f>-PV('NG AC'!$B$1,'Res Mail'!H31,'Res Mail'!K31)*'Res Mail'!B31</f>
        <v>0</v>
      </c>
      <c r="AI31" s="67" t="e">
        <f t="shared" si="18"/>
        <v>#DIV/0!</v>
      </c>
      <c r="AJ31" s="67" t="e">
        <f t="shared" si="19"/>
        <v>#DIV/0!</v>
      </c>
      <c r="AK31" s="66">
        <f>B31*F31*H31*'Electric AC'!$BE$1</f>
        <v>0</v>
      </c>
      <c r="AL31" s="67">
        <f>B31*G31*H31*'Electric AC'!$BE$33</f>
        <v>0</v>
      </c>
      <c r="AM31" s="67" t="e">
        <f t="shared" si="20"/>
        <v>#DIV/0!</v>
      </c>
      <c r="AN31" s="67" t="e">
        <f t="shared" si="20"/>
        <v>#DIV/0!</v>
      </c>
      <c r="AO31" s="82"/>
      <c r="AP31" s="82"/>
      <c r="AQ31" s="82"/>
    </row>
    <row r="32" spans="1:55" x14ac:dyDescent="0.25">
      <c r="A32" s="62"/>
      <c r="B32" s="62"/>
      <c r="C32" s="62"/>
      <c r="D32" s="62" t="s">
        <v>36</v>
      </c>
      <c r="E32" s="63"/>
      <c r="F32" s="62"/>
      <c r="G32" s="62"/>
      <c r="H32" s="62"/>
      <c r="I32" s="63"/>
      <c r="J32" s="63"/>
      <c r="K32" s="63"/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0</v>
      </c>
      <c r="M32" s="66">
        <f>IF(D32="Annual",VLOOKUP(H32,'NG AC'!$E$4:$I$43,4)*'Res Mail'!G32,IF(D32="Winter",VLOOKUP('Res Mail'!H32,'NG AC'!$E$3:$I$43,5)*'Res Mail'!G32,IF(D32="NA",0,0)))</f>
        <v>0</v>
      </c>
      <c r="N32" s="67" t="e">
        <f t="shared" si="0"/>
        <v>#DIV/0!</v>
      </c>
      <c r="O32" s="67" t="e">
        <f t="shared" si="1"/>
        <v>#DIV/0!</v>
      </c>
      <c r="P32" s="67" t="e">
        <f t="shared" si="2"/>
        <v>#DIV/0!</v>
      </c>
      <c r="Q32" s="67" t="e">
        <f t="shared" si="3"/>
        <v>#DIV/0!</v>
      </c>
      <c r="R32" s="68" t="e">
        <f>(L32+M32+(PV('NG AC'!$B$1,'Res Mail'!H32,'Res Mail'!K32)*-1)+'Res Mail'!J32)/'Res Mail'!E32</f>
        <v>#DIV/0!</v>
      </c>
      <c r="S32" s="68" t="e">
        <f t="shared" si="4"/>
        <v>#DIV/0!</v>
      </c>
      <c r="T32" s="69">
        <f t="shared" si="5"/>
        <v>0</v>
      </c>
      <c r="U32" s="68">
        <f t="shared" si="6"/>
        <v>0</v>
      </c>
      <c r="V32" s="68">
        <f t="shared" si="7"/>
        <v>0</v>
      </c>
      <c r="W32" s="68">
        <f t="shared" si="8"/>
        <v>0</v>
      </c>
      <c r="X32" s="67" t="e">
        <f t="shared" si="9"/>
        <v>#DIV/0!</v>
      </c>
      <c r="Y32" s="67" t="e">
        <f t="shared" si="10"/>
        <v>#DIV/0!</v>
      </c>
      <c r="Z32" s="67" t="e">
        <f t="shared" si="11"/>
        <v>#DIV/0!</v>
      </c>
      <c r="AA32" s="67" t="e">
        <f t="shared" si="12"/>
        <v>#DIV/0!</v>
      </c>
      <c r="AB32" s="63">
        <v>0</v>
      </c>
      <c r="AC32" s="67" t="e">
        <f t="shared" si="14"/>
        <v>#DIV/0!</v>
      </c>
      <c r="AD32" s="67" t="e">
        <f t="shared" si="15"/>
        <v>#DIV/0!</v>
      </c>
      <c r="AE32" s="67">
        <f t="shared" si="13"/>
        <v>0</v>
      </c>
      <c r="AF32" s="67" t="e">
        <f t="shared" si="16"/>
        <v>#DIV/0!</v>
      </c>
      <c r="AG32" s="67" t="e">
        <f t="shared" si="17"/>
        <v>#DIV/0!</v>
      </c>
      <c r="AH32" s="66">
        <f>-PV('NG AC'!$B$1,'Res Mail'!H32,'Res Mail'!K32)*'Res Mail'!B32</f>
        <v>0</v>
      </c>
      <c r="AI32" s="67" t="e">
        <f t="shared" si="18"/>
        <v>#DIV/0!</v>
      </c>
      <c r="AJ32" s="67" t="e">
        <f t="shared" si="19"/>
        <v>#DIV/0!</v>
      </c>
      <c r="AK32" s="66">
        <f>B32*F32*H32*'Electric AC'!$BE$1</f>
        <v>0</v>
      </c>
      <c r="AL32" s="67">
        <f>B32*G32*H32*'Electric AC'!$BE$33</f>
        <v>0</v>
      </c>
      <c r="AM32" s="67" t="e">
        <f t="shared" si="20"/>
        <v>#DIV/0!</v>
      </c>
      <c r="AN32" s="67" t="e">
        <f t="shared" si="20"/>
        <v>#DIV/0!</v>
      </c>
      <c r="AO32" s="82"/>
      <c r="AP32" s="82"/>
      <c r="AQ32" s="82"/>
    </row>
    <row r="33" spans="1:43" x14ac:dyDescent="0.25">
      <c r="A33" s="62"/>
      <c r="B33" s="62"/>
      <c r="C33" s="62"/>
      <c r="D33" s="62" t="s">
        <v>36</v>
      </c>
      <c r="E33" s="63"/>
      <c r="F33" s="62"/>
      <c r="G33" s="62"/>
      <c r="H33" s="62"/>
      <c r="I33" s="63"/>
      <c r="J33" s="63"/>
      <c r="K33" s="63"/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0</v>
      </c>
      <c r="M33" s="66">
        <f>IF(D33="Annual",VLOOKUP(H33,'NG AC'!$E$4:$I$43,4)*'Res Mail'!G33,IF(D33="Winter",VLOOKUP('Res Mail'!H33,'NG AC'!$E$3:$I$43,5)*'Res Mail'!G33,IF(D33="NA",0,0)))</f>
        <v>0</v>
      </c>
      <c r="N33" s="67" t="e">
        <f t="shared" si="0"/>
        <v>#DIV/0!</v>
      </c>
      <c r="O33" s="67" t="e">
        <f t="shared" si="1"/>
        <v>#DIV/0!</v>
      </c>
      <c r="P33" s="67" t="e">
        <f t="shared" si="2"/>
        <v>#DIV/0!</v>
      </c>
      <c r="Q33" s="67" t="e">
        <f t="shared" si="3"/>
        <v>#DIV/0!</v>
      </c>
      <c r="R33" s="68" t="e">
        <f>(L33+M33+(PV('NG AC'!$B$1,'Res Mail'!H33,'Res Mail'!K33)*-1)+'Res Mail'!J33)/'Res Mail'!E33</f>
        <v>#DIV/0!</v>
      </c>
      <c r="S33" s="68" t="e">
        <f t="shared" si="4"/>
        <v>#DIV/0!</v>
      </c>
      <c r="T33" s="69">
        <f t="shared" si="5"/>
        <v>0</v>
      </c>
      <c r="U33" s="68">
        <f t="shared" si="6"/>
        <v>0</v>
      </c>
      <c r="V33" s="68">
        <f t="shared" si="7"/>
        <v>0</v>
      </c>
      <c r="W33" s="68">
        <f t="shared" si="8"/>
        <v>0</v>
      </c>
      <c r="X33" s="67" t="e">
        <f t="shared" si="9"/>
        <v>#DIV/0!</v>
      </c>
      <c r="Y33" s="67" t="e">
        <f t="shared" si="10"/>
        <v>#DIV/0!</v>
      </c>
      <c r="Z33" s="67" t="e">
        <f t="shared" si="11"/>
        <v>#DIV/0!</v>
      </c>
      <c r="AA33" s="67" t="e">
        <f t="shared" si="12"/>
        <v>#DIV/0!</v>
      </c>
      <c r="AB33" s="63">
        <v>0</v>
      </c>
      <c r="AC33" s="67" t="e">
        <f t="shared" si="14"/>
        <v>#DIV/0!</v>
      </c>
      <c r="AD33" s="67" t="e">
        <f t="shared" si="15"/>
        <v>#DIV/0!</v>
      </c>
      <c r="AE33" s="67">
        <f t="shared" si="13"/>
        <v>0</v>
      </c>
      <c r="AF33" s="67" t="e">
        <f t="shared" si="16"/>
        <v>#DIV/0!</v>
      </c>
      <c r="AG33" s="67" t="e">
        <f t="shared" si="17"/>
        <v>#DIV/0!</v>
      </c>
      <c r="AH33" s="66">
        <f>-PV('NG AC'!$B$1,'Res Mail'!H33,'Res Mail'!K33)*'Res Mail'!B33</f>
        <v>0</v>
      </c>
      <c r="AI33" s="67" t="e">
        <f t="shared" si="18"/>
        <v>#DIV/0!</v>
      </c>
      <c r="AJ33" s="67" t="e">
        <f t="shared" si="19"/>
        <v>#DIV/0!</v>
      </c>
      <c r="AK33" s="66">
        <f>B33*F33*H33*'Electric AC'!$BE$1</f>
        <v>0</v>
      </c>
      <c r="AL33" s="67">
        <f>B33*G33*H33*'Electric AC'!$BE$33</f>
        <v>0</v>
      </c>
      <c r="AM33" s="67" t="e">
        <f t="shared" si="20"/>
        <v>#DIV/0!</v>
      </c>
      <c r="AN33" s="67" t="e">
        <f t="shared" si="20"/>
        <v>#DIV/0!</v>
      </c>
      <c r="AO33" s="82"/>
      <c r="AP33" s="82"/>
      <c r="AQ33" s="82"/>
    </row>
    <row r="34" spans="1:43" x14ac:dyDescent="0.25">
      <c r="A34" s="62"/>
      <c r="B34" s="62"/>
      <c r="C34" s="62"/>
      <c r="D34" s="62" t="s">
        <v>36</v>
      </c>
      <c r="E34" s="63"/>
      <c r="F34" s="62"/>
      <c r="G34" s="62"/>
      <c r="H34" s="62"/>
      <c r="I34" s="63"/>
      <c r="J34" s="63"/>
      <c r="K34" s="63"/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0</v>
      </c>
      <c r="M34" s="66">
        <f>IF(D34="Annual",VLOOKUP(H34,'NG AC'!$E$4:$I$43,4)*'Res Mail'!G34,IF(D34="Winter",VLOOKUP('Res Mail'!H34,'NG AC'!$E$3:$I$43,5)*'Res Mail'!G34,IF(D34="NA",0,0)))</f>
        <v>0</v>
      </c>
      <c r="N34" s="67" t="e">
        <f t="shared" si="0"/>
        <v>#DIV/0!</v>
      </c>
      <c r="O34" s="67" t="e">
        <f t="shared" si="1"/>
        <v>#DIV/0!</v>
      </c>
      <c r="P34" s="67" t="e">
        <f t="shared" si="2"/>
        <v>#DIV/0!</v>
      </c>
      <c r="Q34" s="67" t="e">
        <f t="shared" si="3"/>
        <v>#DIV/0!</v>
      </c>
      <c r="R34" s="68" t="e">
        <f>(L34+M34+(PV('NG AC'!$B$1,'Res Mail'!H34,'Res Mail'!K34)*-1)+'Res Mail'!J34)/'Res Mail'!E34</f>
        <v>#DIV/0!</v>
      </c>
      <c r="S34" s="68" t="e">
        <f t="shared" si="4"/>
        <v>#DIV/0!</v>
      </c>
      <c r="T34" s="69">
        <f t="shared" si="5"/>
        <v>0</v>
      </c>
      <c r="U34" s="68">
        <f t="shared" si="6"/>
        <v>0</v>
      </c>
      <c r="V34" s="68">
        <f t="shared" si="7"/>
        <v>0</v>
      </c>
      <c r="W34" s="68">
        <f t="shared" si="8"/>
        <v>0</v>
      </c>
      <c r="X34" s="67" t="e">
        <f t="shared" si="9"/>
        <v>#DIV/0!</v>
      </c>
      <c r="Y34" s="67" t="e">
        <f t="shared" si="10"/>
        <v>#DIV/0!</v>
      </c>
      <c r="Z34" s="67" t="e">
        <f t="shared" si="11"/>
        <v>#DIV/0!</v>
      </c>
      <c r="AA34" s="67" t="e">
        <f t="shared" si="12"/>
        <v>#DIV/0!</v>
      </c>
      <c r="AB34" s="63">
        <v>0</v>
      </c>
      <c r="AC34" s="67" t="e">
        <f t="shared" si="14"/>
        <v>#DIV/0!</v>
      </c>
      <c r="AD34" s="67" t="e">
        <f t="shared" si="15"/>
        <v>#DIV/0!</v>
      </c>
      <c r="AE34" s="67">
        <f t="shared" si="13"/>
        <v>0</v>
      </c>
      <c r="AF34" s="67" t="e">
        <f t="shared" si="16"/>
        <v>#DIV/0!</v>
      </c>
      <c r="AG34" s="67" t="e">
        <f t="shared" si="17"/>
        <v>#DIV/0!</v>
      </c>
      <c r="AH34" s="66">
        <f>-PV('NG AC'!$B$1,'Res Mail'!H34,'Res Mail'!K34)*'Res Mail'!B34</f>
        <v>0</v>
      </c>
      <c r="AI34" s="67" t="e">
        <f t="shared" si="18"/>
        <v>#DIV/0!</v>
      </c>
      <c r="AJ34" s="67" t="e">
        <f t="shared" si="19"/>
        <v>#DIV/0!</v>
      </c>
      <c r="AK34" s="66">
        <f>B34*F34*H34*'Electric AC'!$BE$1</f>
        <v>0</v>
      </c>
      <c r="AL34" s="67">
        <f>B34*G34*H34*'Electric AC'!$BE$33</f>
        <v>0</v>
      </c>
      <c r="AM34" s="67" t="e">
        <f t="shared" si="20"/>
        <v>#DIV/0!</v>
      </c>
      <c r="AN34" s="67" t="e">
        <f t="shared" si="20"/>
        <v>#DIV/0!</v>
      </c>
      <c r="AO34" s="82"/>
      <c r="AP34" s="82"/>
      <c r="AQ34" s="82"/>
    </row>
    <row r="35" spans="1:43" x14ac:dyDescent="0.25">
      <c r="A35" s="62"/>
      <c r="B35" s="62"/>
      <c r="C35" s="62"/>
      <c r="D35" s="62" t="s">
        <v>36</v>
      </c>
      <c r="E35" s="63"/>
      <c r="F35" s="62"/>
      <c r="G35" s="62"/>
      <c r="H35" s="62"/>
      <c r="I35" s="63"/>
      <c r="J35" s="63"/>
      <c r="K35" s="63"/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0</v>
      </c>
      <c r="M35" s="66">
        <f>IF(D35="Annual",VLOOKUP(H35,'NG AC'!$E$4:$I$43,4)*'Res Mail'!G35,IF(D35="Winter",VLOOKUP('Res Mail'!H35,'NG AC'!$E$3:$I$43,5)*'Res Mail'!G35,IF(D35="NA",0,0)))</f>
        <v>0</v>
      </c>
      <c r="N35" s="67" t="e">
        <f t="shared" si="0"/>
        <v>#DIV/0!</v>
      </c>
      <c r="O35" s="67" t="e">
        <f t="shared" si="1"/>
        <v>#DIV/0!</v>
      </c>
      <c r="P35" s="67" t="e">
        <f t="shared" si="2"/>
        <v>#DIV/0!</v>
      </c>
      <c r="Q35" s="67" t="e">
        <f t="shared" si="3"/>
        <v>#DIV/0!</v>
      </c>
      <c r="R35" s="68" t="e">
        <f>(L35+M35+(PV('NG AC'!$B$1,'Res Mail'!H35,'Res Mail'!K35)*-1)+'Res Mail'!J35)/'Res Mail'!E35</f>
        <v>#DIV/0!</v>
      </c>
      <c r="S35" s="68" t="e">
        <f t="shared" si="4"/>
        <v>#DIV/0!</v>
      </c>
      <c r="T35" s="69">
        <f t="shared" si="5"/>
        <v>0</v>
      </c>
      <c r="U35" s="68">
        <f t="shared" si="6"/>
        <v>0</v>
      </c>
      <c r="V35" s="68">
        <f t="shared" si="7"/>
        <v>0</v>
      </c>
      <c r="W35" s="68">
        <f t="shared" si="8"/>
        <v>0</v>
      </c>
      <c r="X35" s="67" t="e">
        <f t="shared" si="9"/>
        <v>#DIV/0!</v>
      </c>
      <c r="Y35" s="67" t="e">
        <f t="shared" si="10"/>
        <v>#DIV/0!</v>
      </c>
      <c r="Z35" s="67" t="e">
        <f t="shared" si="11"/>
        <v>#DIV/0!</v>
      </c>
      <c r="AA35" s="67" t="e">
        <f t="shared" si="12"/>
        <v>#DIV/0!</v>
      </c>
      <c r="AB35" s="63">
        <v>0</v>
      </c>
      <c r="AC35" s="67" t="e">
        <f t="shared" si="14"/>
        <v>#DIV/0!</v>
      </c>
      <c r="AD35" s="67" t="e">
        <f t="shared" si="15"/>
        <v>#DIV/0!</v>
      </c>
      <c r="AE35" s="67">
        <f t="shared" si="13"/>
        <v>0</v>
      </c>
      <c r="AF35" s="67" t="e">
        <f t="shared" si="16"/>
        <v>#DIV/0!</v>
      </c>
      <c r="AG35" s="67" t="e">
        <f t="shared" si="17"/>
        <v>#DIV/0!</v>
      </c>
      <c r="AH35" s="66">
        <f>-PV('NG AC'!$B$1,'Res Mail'!H35,'Res Mail'!K35)*'Res Mail'!B35</f>
        <v>0</v>
      </c>
      <c r="AI35" s="67" t="e">
        <f t="shared" si="18"/>
        <v>#DIV/0!</v>
      </c>
      <c r="AJ35" s="67" t="e">
        <f t="shared" si="19"/>
        <v>#DIV/0!</v>
      </c>
      <c r="AK35" s="66">
        <f>B35*F35*H35*'Electric AC'!$BE$1</f>
        <v>0</v>
      </c>
      <c r="AL35" s="67">
        <f>B35*G35*H35*'Electric AC'!$BE$33</f>
        <v>0</v>
      </c>
      <c r="AM35" s="67" t="e">
        <f t="shared" si="20"/>
        <v>#DIV/0!</v>
      </c>
      <c r="AN35" s="67" t="e">
        <f t="shared" si="20"/>
        <v>#DIV/0!</v>
      </c>
      <c r="AO35" s="82"/>
      <c r="AP35" s="82"/>
      <c r="AQ35" s="82"/>
    </row>
    <row r="36" spans="1:43" x14ac:dyDescent="0.25">
      <c r="A36" s="62"/>
      <c r="B36" s="62"/>
      <c r="C36" s="62"/>
      <c r="D36" s="62" t="s">
        <v>36</v>
      </c>
      <c r="E36" s="63"/>
      <c r="F36" s="62"/>
      <c r="G36" s="62"/>
      <c r="H36" s="62"/>
      <c r="I36" s="63"/>
      <c r="J36" s="63"/>
      <c r="K36" s="63"/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0</v>
      </c>
      <c r="M36" s="66">
        <f>IF(D36="Annual",VLOOKUP(H36,'NG AC'!$E$4:$I$43,4)*'Res Mail'!G36,IF(D36="Winter",VLOOKUP('Res Mail'!H36,'NG AC'!$E$3:$I$43,5)*'Res Mail'!G36,IF(D36="NA",0,0)))</f>
        <v>0</v>
      </c>
      <c r="N36" s="67" t="e">
        <f t="shared" si="0"/>
        <v>#DIV/0!</v>
      </c>
      <c r="O36" s="67" t="e">
        <f t="shared" si="1"/>
        <v>#DIV/0!</v>
      </c>
      <c r="P36" s="67" t="e">
        <f t="shared" si="2"/>
        <v>#DIV/0!</v>
      </c>
      <c r="Q36" s="67" t="e">
        <f t="shared" si="3"/>
        <v>#DIV/0!</v>
      </c>
      <c r="R36" s="68" t="e">
        <f>(L36+M36+(PV('NG AC'!$B$1,'Res Mail'!H36,'Res Mail'!K36)*-1)+'Res Mail'!J36)/'Res Mail'!E36</f>
        <v>#DIV/0!</v>
      </c>
      <c r="S36" s="68" t="e">
        <f t="shared" si="4"/>
        <v>#DIV/0!</v>
      </c>
      <c r="T36" s="69">
        <f t="shared" si="5"/>
        <v>0</v>
      </c>
      <c r="U36" s="68">
        <f t="shared" si="6"/>
        <v>0</v>
      </c>
      <c r="V36" s="68">
        <f t="shared" si="7"/>
        <v>0</v>
      </c>
      <c r="W36" s="68">
        <f t="shared" si="8"/>
        <v>0</v>
      </c>
      <c r="X36" s="67" t="e">
        <f t="shared" si="9"/>
        <v>#DIV/0!</v>
      </c>
      <c r="Y36" s="67" t="e">
        <f t="shared" si="10"/>
        <v>#DIV/0!</v>
      </c>
      <c r="Z36" s="67" t="e">
        <f t="shared" si="11"/>
        <v>#DIV/0!</v>
      </c>
      <c r="AA36" s="67" t="e">
        <f t="shared" si="12"/>
        <v>#DIV/0!</v>
      </c>
      <c r="AB36" s="63">
        <v>0</v>
      </c>
      <c r="AC36" s="67" t="e">
        <f t="shared" si="14"/>
        <v>#DIV/0!</v>
      </c>
      <c r="AD36" s="67" t="e">
        <f t="shared" si="15"/>
        <v>#DIV/0!</v>
      </c>
      <c r="AE36" s="67">
        <f t="shared" si="13"/>
        <v>0</v>
      </c>
      <c r="AF36" s="67" t="e">
        <f t="shared" si="16"/>
        <v>#DIV/0!</v>
      </c>
      <c r="AG36" s="67" t="e">
        <f t="shared" si="17"/>
        <v>#DIV/0!</v>
      </c>
      <c r="AH36" s="66">
        <f>-PV('NG AC'!$B$1,'Res Mail'!H36,'Res Mail'!K36)*'Res Mail'!B36</f>
        <v>0</v>
      </c>
      <c r="AI36" s="67" t="e">
        <f t="shared" si="18"/>
        <v>#DIV/0!</v>
      </c>
      <c r="AJ36" s="67" t="e">
        <f t="shared" si="19"/>
        <v>#DIV/0!</v>
      </c>
      <c r="AK36" s="66">
        <f>B36*F36*H36*'Electric AC'!$BE$1</f>
        <v>0</v>
      </c>
      <c r="AL36" s="67">
        <f>B36*G36*H36*'Electric AC'!$BE$33</f>
        <v>0</v>
      </c>
      <c r="AM36" s="67" t="e">
        <f t="shared" si="20"/>
        <v>#DIV/0!</v>
      </c>
      <c r="AN36" s="67" t="e">
        <f t="shared" si="20"/>
        <v>#DIV/0!</v>
      </c>
      <c r="AO36" s="82"/>
      <c r="AP36" s="82"/>
      <c r="AQ36" s="82"/>
    </row>
    <row r="37" spans="1:43" x14ac:dyDescent="0.25">
      <c r="A37" s="62"/>
      <c r="B37" s="62"/>
      <c r="C37" s="62"/>
      <c r="D37" s="62" t="s">
        <v>36</v>
      </c>
      <c r="E37" s="63"/>
      <c r="F37" s="62"/>
      <c r="G37" s="62"/>
      <c r="H37" s="62"/>
      <c r="I37" s="63"/>
      <c r="J37" s="63"/>
      <c r="K37" s="63"/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0</v>
      </c>
      <c r="M37" s="66">
        <f>IF(D37="Annual",VLOOKUP(H37,'NG AC'!$E$4:$I$43,4)*'Res Mail'!G37,IF(D37="Winter",VLOOKUP('Res Mail'!H37,'NG AC'!$E$3:$I$43,5)*'Res Mail'!G37,IF(D37="NA",0,0)))</f>
        <v>0</v>
      </c>
      <c r="N37" s="67" t="e">
        <f t="shared" si="0"/>
        <v>#DIV/0!</v>
      </c>
      <c r="O37" s="67" t="e">
        <f t="shared" si="1"/>
        <v>#DIV/0!</v>
      </c>
      <c r="P37" s="67" t="e">
        <f t="shared" si="2"/>
        <v>#DIV/0!</v>
      </c>
      <c r="Q37" s="67" t="e">
        <f t="shared" si="3"/>
        <v>#DIV/0!</v>
      </c>
      <c r="R37" s="68" t="e">
        <f>(L37+M37+(PV('NG AC'!$B$1,'Res Mail'!H37,'Res Mail'!K37)*-1)+'Res Mail'!J37)/'Res Mail'!E37</f>
        <v>#DIV/0!</v>
      </c>
      <c r="S37" s="68" t="e">
        <f t="shared" si="4"/>
        <v>#DIV/0!</v>
      </c>
      <c r="T37" s="69">
        <f t="shared" si="5"/>
        <v>0</v>
      </c>
      <c r="U37" s="68">
        <f t="shared" si="6"/>
        <v>0</v>
      </c>
      <c r="V37" s="68">
        <f t="shared" si="7"/>
        <v>0</v>
      </c>
      <c r="W37" s="68">
        <f t="shared" si="8"/>
        <v>0</v>
      </c>
      <c r="X37" s="67" t="e">
        <f t="shared" si="9"/>
        <v>#DIV/0!</v>
      </c>
      <c r="Y37" s="67" t="e">
        <f t="shared" si="10"/>
        <v>#DIV/0!</v>
      </c>
      <c r="Z37" s="67" t="e">
        <f t="shared" si="11"/>
        <v>#DIV/0!</v>
      </c>
      <c r="AA37" s="67" t="e">
        <f t="shared" si="12"/>
        <v>#DIV/0!</v>
      </c>
      <c r="AB37" s="63">
        <v>0</v>
      </c>
      <c r="AC37" s="67" t="e">
        <f t="shared" si="14"/>
        <v>#DIV/0!</v>
      </c>
      <c r="AD37" s="67" t="e">
        <f t="shared" si="15"/>
        <v>#DIV/0!</v>
      </c>
      <c r="AE37" s="67">
        <f t="shared" si="13"/>
        <v>0</v>
      </c>
      <c r="AF37" s="67" t="e">
        <f t="shared" si="16"/>
        <v>#DIV/0!</v>
      </c>
      <c r="AG37" s="67" t="e">
        <f t="shared" si="17"/>
        <v>#DIV/0!</v>
      </c>
      <c r="AH37" s="66">
        <f>-PV('NG AC'!$B$1,'Res Mail'!H37,'Res Mail'!K37)*'Res Mail'!B37</f>
        <v>0</v>
      </c>
      <c r="AI37" s="67" t="e">
        <f t="shared" si="18"/>
        <v>#DIV/0!</v>
      </c>
      <c r="AJ37" s="67" t="e">
        <f t="shared" si="19"/>
        <v>#DIV/0!</v>
      </c>
      <c r="AK37" s="66">
        <f>B37*F37*H37*'Electric AC'!$BE$1</f>
        <v>0</v>
      </c>
      <c r="AL37" s="67">
        <f>B37*G37*H37*'Electric AC'!$BE$33</f>
        <v>0</v>
      </c>
      <c r="AM37" s="67" t="e">
        <f t="shared" si="20"/>
        <v>#DIV/0!</v>
      </c>
      <c r="AN37" s="67" t="e">
        <f t="shared" si="20"/>
        <v>#DIV/0!</v>
      </c>
      <c r="AO37" s="82"/>
      <c r="AP37" s="82"/>
      <c r="AQ37" s="82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AC'!$E$4:$I$43,4)*'Res Mail'!G38,IF(D38="Winter",VLOOKUP('Res Mail'!H38,'NG AC'!$E$3:$I$43,5)*'Res Mail'!G38,IF(D38="NA",0,0)))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AC'!$B$1,'Res Mail'!H38,'Res Mail'!K38)*-1)+'Res Mail'!J38)/'Res Mail'!E38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v>0</v>
      </c>
      <c r="AC38" s="67" t="e">
        <f t="shared" si="14"/>
        <v>#DIV/0!</v>
      </c>
      <c r="AD38" s="67" t="e">
        <f t="shared" si="15"/>
        <v>#DIV/0!</v>
      </c>
      <c r="AE38" s="67">
        <f t="shared" si="13"/>
        <v>0</v>
      </c>
      <c r="AF38" s="67" t="e">
        <f t="shared" si="16"/>
        <v>#DIV/0!</v>
      </c>
      <c r="AG38" s="67" t="e">
        <f t="shared" si="17"/>
        <v>#DIV/0!</v>
      </c>
      <c r="AH38" s="66">
        <f>-PV('NG AC'!$B$1,'Res Mail'!H38,'Res Mail'!K38)*'Res Mail'!B38</f>
        <v>0</v>
      </c>
      <c r="AI38" s="67" t="e">
        <f t="shared" si="18"/>
        <v>#DIV/0!</v>
      </c>
      <c r="AJ38" s="67" t="e">
        <f t="shared" si="19"/>
        <v>#DIV/0!</v>
      </c>
      <c r="AK38" s="66">
        <f>B38*F38*H38*'Electric AC'!$BE$1</f>
        <v>0</v>
      </c>
      <c r="AL38" s="67">
        <f>B38*G38*H38*'Electric AC'!$BE$33</f>
        <v>0</v>
      </c>
      <c r="AM38" s="67" t="e">
        <f t="shared" si="20"/>
        <v>#DIV/0!</v>
      </c>
      <c r="AN38" s="67" t="e">
        <f t="shared" si="20"/>
        <v>#DIV/0!</v>
      </c>
      <c r="AO38" s="82"/>
      <c r="AP38" s="82"/>
      <c r="AQ38" s="82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AC'!$E$4:$I$43,4)*'Res Mail'!G39,IF(D39="Winter",VLOOKUP('Res Mail'!H39,'NG AC'!$E$3:$I$43,5)*'Res Mail'!G39,IF(D39="NA",0,0)))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AC'!$B$1,'Res Mail'!H39,'Res Mail'!K39)*-1)+'Res Mail'!J39)/'Res Mail'!E39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v>0</v>
      </c>
      <c r="AC39" s="67" t="e">
        <f t="shared" si="14"/>
        <v>#DIV/0!</v>
      </c>
      <c r="AD39" s="67" t="e">
        <f t="shared" si="15"/>
        <v>#DIV/0!</v>
      </c>
      <c r="AE39" s="67">
        <f t="shared" si="13"/>
        <v>0</v>
      </c>
      <c r="AF39" s="67" t="e">
        <f t="shared" si="16"/>
        <v>#DIV/0!</v>
      </c>
      <c r="AG39" s="67" t="e">
        <f t="shared" si="17"/>
        <v>#DIV/0!</v>
      </c>
      <c r="AH39" s="66">
        <f>-PV('NG AC'!$B$1,'Res Mail'!H39,'Res Mail'!K39)*'Res Mail'!B39</f>
        <v>0</v>
      </c>
      <c r="AI39" s="67" t="e">
        <f t="shared" si="18"/>
        <v>#DIV/0!</v>
      </c>
      <c r="AJ39" s="67" t="e">
        <f t="shared" si="19"/>
        <v>#DIV/0!</v>
      </c>
      <c r="AK39" s="66">
        <f>B39*F39*H39*'Electric AC'!$BE$1</f>
        <v>0</v>
      </c>
      <c r="AL39" s="67">
        <f>B39*G39*H39*'Electric AC'!$BE$33</f>
        <v>0</v>
      </c>
      <c r="AM39" s="67" t="e">
        <f t="shared" si="20"/>
        <v>#DIV/0!</v>
      </c>
      <c r="AN39" s="67" t="e">
        <f t="shared" si="20"/>
        <v>#DIV/0!</v>
      </c>
      <c r="AO39" s="82"/>
      <c r="AP39" s="82"/>
      <c r="AQ39" s="82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AC'!$E$4:$I$43,4)*'Res Mail'!G40,IF(D40="Winter",VLOOKUP('Res Mail'!H40,'NG AC'!$E$3:$I$43,5)*'Res Mail'!G40,IF(D40="NA",0,0)))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AC'!$B$1,'Res Mail'!H40,'Res Mail'!K40)*-1)+'Res Mail'!J40)/'Res Mail'!E40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v>0</v>
      </c>
      <c r="AC40" s="67" t="e">
        <f t="shared" si="14"/>
        <v>#DIV/0!</v>
      </c>
      <c r="AD40" s="67" t="e">
        <f t="shared" si="15"/>
        <v>#DIV/0!</v>
      </c>
      <c r="AE40" s="67">
        <f t="shared" si="13"/>
        <v>0</v>
      </c>
      <c r="AF40" s="67" t="e">
        <f t="shared" si="16"/>
        <v>#DIV/0!</v>
      </c>
      <c r="AG40" s="67" t="e">
        <f t="shared" si="17"/>
        <v>#DIV/0!</v>
      </c>
      <c r="AH40" s="66">
        <f>-PV('NG AC'!$B$1,'Res Mail'!H40,'Res Mail'!K40)*'Res Mail'!B40</f>
        <v>0</v>
      </c>
      <c r="AI40" s="67" t="e">
        <f t="shared" si="18"/>
        <v>#DIV/0!</v>
      </c>
      <c r="AJ40" s="67" t="e">
        <f t="shared" si="19"/>
        <v>#DIV/0!</v>
      </c>
      <c r="AK40" s="66">
        <f>B40*F40*H40*'Electric AC'!$BE$1</f>
        <v>0</v>
      </c>
      <c r="AL40" s="67">
        <f>B40*G40*H40*'Electric AC'!$BE$33</f>
        <v>0</v>
      </c>
      <c r="AM40" s="67" t="e">
        <f t="shared" si="20"/>
        <v>#DIV/0!</v>
      </c>
      <c r="AN40" s="67" t="e">
        <f t="shared" si="20"/>
        <v>#DIV/0!</v>
      </c>
      <c r="AO40" s="82"/>
      <c r="AP40" s="82"/>
      <c r="AQ40" s="82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AC'!$E$4:$I$43,4)*'Res Mail'!G41,IF(D41="Winter",VLOOKUP('Res Mail'!H41,'NG AC'!$E$3:$I$43,5)*'Res Mail'!G41,IF(D41="NA",0,0)))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AC'!$B$1,'Res Mail'!H41,'Res Mail'!K41)*-1)+'Res Mail'!J41)/'Res Mail'!E41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v>0</v>
      </c>
      <c r="AC41" s="67" t="e">
        <f t="shared" si="14"/>
        <v>#DIV/0!</v>
      </c>
      <c r="AD41" s="67" t="e">
        <f t="shared" si="15"/>
        <v>#DIV/0!</v>
      </c>
      <c r="AE41" s="67">
        <f t="shared" si="13"/>
        <v>0</v>
      </c>
      <c r="AF41" s="67" t="e">
        <f t="shared" si="16"/>
        <v>#DIV/0!</v>
      </c>
      <c r="AG41" s="67" t="e">
        <f t="shared" si="17"/>
        <v>#DIV/0!</v>
      </c>
      <c r="AH41" s="66">
        <f>-PV('NG AC'!$B$1,'Res Mail'!H41,'Res Mail'!K41)*'Res Mail'!B41</f>
        <v>0</v>
      </c>
      <c r="AI41" s="67" t="e">
        <f t="shared" si="18"/>
        <v>#DIV/0!</v>
      </c>
      <c r="AJ41" s="67" t="e">
        <f t="shared" si="19"/>
        <v>#DIV/0!</v>
      </c>
      <c r="AK41" s="66">
        <f>B41*F41*H41*'Electric AC'!$BE$1</f>
        <v>0</v>
      </c>
      <c r="AL41" s="67">
        <f>B41*G41*H41*'Electric AC'!$BE$33</f>
        <v>0</v>
      </c>
      <c r="AM41" s="67" t="e">
        <f t="shared" si="20"/>
        <v>#DIV/0!</v>
      </c>
      <c r="AN41" s="67" t="e">
        <f t="shared" si="20"/>
        <v>#DIV/0!</v>
      </c>
      <c r="AO41" s="82"/>
      <c r="AP41" s="82"/>
      <c r="AQ41" s="82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AC'!$E$4:$I$43,4)*'Res Mail'!G42,IF(D42="Winter",VLOOKUP('Res Mail'!H42,'NG AC'!$E$3:$I$43,5)*'Res Mail'!G42,IF(D42="NA",0,0)))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AC'!$B$1,'Res Mail'!H42,'Res Mail'!K42)*-1)+'Res Mail'!J42)/'Res Mail'!E42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v>0</v>
      </c>
      <c r="AC42" s="67" t="e">
        <f t="shared" si="14"/>
        <v>#DIV/0!</v>
      </c>
      <c r="AD42" s="67" t="e">
        <f t="shared" si="15"/>
        <v>#DIV/0!</v>
      </c>
      <c r="AE42" s="67">
        <f t="shared" si="13"/>
        <v>0</v>
      </c>
      <c r="AF42" s="67" t="e">
        <f t="shared" si="16"/>
        <v>#DIV/0!</v>
      </c>
      <c r="AG42" s="67" t="e">
        <f t="shared" si="17"/>
        <v>#DIV/0!</v>
      </c>
      <c r="AH42" s="66">
        <f>-PV('NG AC'!$B$1,'Res Mail'!H42,'Res Mail'!K42)*'Res Mail'!B42</f>
        <v>0</v>
      </c>
      <c r="AI42" s="67" t="e">
        <f t="shared" si="18"/>
        <v>#DIV/0!</v>
      </c>
      <c r="AJ42" s="67" t="e">
        <f t="shared" si="19"/>
        <v>#DIV/0!</v>
      </c>
      <c r="AK42" s="66">
        <f>B42*F42*H42*'Electric AC'!$BE$1</f>
        <v>0</v>
      </c>
      <c r="AL42" s="67">
        <f>B42*G42*H42*'Electric AC'!$BE$33</f>
        <v>0</v>
      </c>
      <c r="AM42" s="67" t="e">
        <f t="shared" si="20"/>
        <v>#DIV/0!</v>
      </c>
      <c r="AN42" s="67" t="e">
        <f t="shared" si="20"/>
        <v>#DIV/0!</v>
      </c>
      <c r="AO42" s="82"/>
      <c r="AP42" s="82"/>
      <c r="AQ42" s="82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AC'!$E$4:$I$43,4)*'Res Mail'!G43,IF(D43="Winter",VLOOKUP('Res Mail'!H43,'NG AC'!$E$3:$I$43,5)*'Res Mail'!G43,IF(D43="NA",0,0)))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AC'!$B$1,'Res Mail'!H43,'Res Mail'!K43)*-1)+'Res Mail'!J43)/'Res Mail'!E43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v>0</v>
      </c>
      <c r="AC43" s="67" t="e">
        <f t="shared" si="14"/>
        <v>#DIV/0!</v>
      </c>
      <c r="AD43" s="67" t="e">
        <f t="shared" si="15"/>
        <v>#DIV/0!</v>
      </c>
      <c r="AE43" s="67">
        <f t="shared" si="13"/>
        <v>0</v>
      </c>
      <c r="AF43" s="67" t="e">
        <f t="shared" si="16"/>
        <v>#DIV/0!</v>
      </c>
      <c r="AG43" s="67" t="e">
        <f t="shared" si="17"/>
        <v>#DIV/0!</v>
      </c>
      <c r="AH43" s="66">
        <f>-PV('NG AC'!$B$1,'Res Mail'!H43,'Res Mail'!K43)*'Res Mail'!B43</f>
        <v>0</v>
      </c>
      <c r="AI43" s="67" t="e">
        <f t="shared" si="18"/>
        <v>#DIV/0!</v>
      </c>
      <c r="AJ43" s="67" t="e">
        <f t="shared" si="19"/>
        <v>#DIV/0!</v>
      </c>
      <c r="AK43" s="66">
        <f>B43*F43*H43*'Electric AC'!$BE$1</f>
        <v>0</v>
      </c>
      <c r="AL43" s="67">
        <f>B43*G43*H43*'Electric AC'!$BE$33</f>
        <v>0</v>
      </c>
      <c r="AM43" s="67" t="e">
        <f t="shared" si="20"/>
        <v>#DIV/0!</v>
      </c>
      <c r="AN43" s="67" t="e">
        <f t="shared" si="20"/>
        <v>#DIV/0!</v>
      </c>
      <c r="AO43" s="82"/>
      <c r="AP43" s="82"/>
      <c r="AQ43" s="82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AC'!$E$4:$I$43,4)*'Res Mail'!G44,IF(D44="Winter",VLOOKUP('Res Mail'!H44,'NG AC'!$E$3:$I$43,5)*'Res Mail'!G44,IF(D44="NA",0,0)))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AC'!$B$1,'Res Mail'!H44,'Res Mail'!K44)*-1)+'Res Mail'!J44)/'Res Mail'!E44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v>0</v>
      </c>
      <c r="AC44" s="67" t="e">
        <f t="shared" si="14"/>
        <v>#DIV/0!</v>
      </c>
      <c r="AD44" s="67" t="e">
        <f t="shared" si="15"/>
        <v>#DIV/0!</v>
      </c>
      <c r="AE44" s="67">
        <f t="shared" si="13"/>
        <v>0</v>
      </c>
      <c r="AF44" s="67" t="e">
        <f t="shared" si="16"/>
        <v>#DIV/0!</v>
      </c>
      <c r="AG44" s="67" t="e">
        <f t="shared" si="17"/>
        <v>#DIV/0!</v>
      </c>
      <c r="AH44" s="66">
        <f>-PV('NG AC'!$B$1,'Res Mail'!H44,'Res Mail'!K44)*'Res Mail'!B44</f>
        <v>0</v>
      </c>
      <c r="AI44" s="67" t="e">
        <f t="shared" si="18"/>
        <v>#DIV/0!</v>
      </c>
      <c r="AJ44" s="67" t="e">
        <f t="shared" si="19"/>
        <v>#DIV/0!</v>
      </c>
      <c r="AK44" s="66">
        <f>B44*F44*H44*'Electric AC'!$BE$1</f>
        <v>0</v>
      </c>
      <c r="AL44" s="67">
        <f>B44*G44*H44*'Electric AC'!$BE$33</f>
        <v>0</v>
      </c>
      <c r="AM44" s="67" t="e">
        <f t="shared" si="20"/>
        <v>#DIV/0!</v>
      </c>
      <c r="AN44" s="67" t="e">
        <f t="shared" si="20"/>
        <v>#DIV/0!</v>
      </c>
      <c r="AO44" s="82"/>
      <c r="AP44" s="82"/>
      <c r="AQ44" s="82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AC'!$E$4:$I$43,4)*'Res Mail'!G45,IF(D45="Winter",VLOOKUP('Res Mail'!H45,'NG AC'!$E$3:$I$43,5)*'Res Mail'!G45,IF(D45="NA",0,0)))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AC'!$B$1,'Res Mail'!H45,'Res Mail'!K45)*-1)+'Res Mail'!J45)/'Res Mail'!E45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v>0</v>
      </c>
      <c r="AC45" s="67" t="e">
        <f t="shared" si="14"/>
        <v>#DIV/0!</v>
      </c>
      <c r="AD45" s="67" t="e">
        <f t="shared" si="15"/>
        <v>#DIV/0!</v>
      </c>
      <c r="AE45" s="67">
        <f t="shared" si="13"/>
        <v>0</v>
      </c>
      <c r="AF45" s="67" t="e">
        <f t="shared" si="16"/>
        <v>#DIV/0!</v>
      </c>
      <c r="AG45" s="67" t="e">
        <f t="shared" si="17"/>
        <v>#DIV/0!</v>
      </c>
      <c r="AH45" s="66">
        <f>-PV('NG AC'!$B$1,'Res Mail'!H45,'Res Mail'!K45)*'Res Mail'!B45</f>
        <v>0</v>
      </c>
      <c r="AI45" s="67" t="e">
        <f t="shared" si="18"/>
        <v>#DIV/0!</v>
      </c>
      <c r="AJ45" s="67" t="e">
        <f t="shared" si="19"/>
        <v>#DIV/0!</v>
      </c>
      <c r="AK45" s="66">
        <f>B45*F45*H45*'Electric AC'!$BE$1</f>
        <v>0</v>
      </c>
      <c r="AL45" s="67">
        <f>B45*G45*H45*'Electric AC'!$BE$33</f>
        <v>0</v>
      </c>
      <c r="AM45" s="67" t="e">
        <f t="shared" si="20"/>
        <v>#DIV/0!</v>
      </c>
      <c r="AN45" s="67" t="e">
        <f t="shared" si="20"/>
        <v>#DIV/0!</v>
      </c>
      <c r="AO45" s="82"/>
      <c r="AP45" s="82"/>
      <c r="AQ45" s="82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AC'!$E$4:$I$43,4)*'Res Mail'!G46,IF(D46="Winter",VLOOKUP('Res Mail'!H46,'NG AC'!$E$3:$I$43,5)*'Res Mail'!G46,IF(D46="NA",0,0)))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AC'!$B$1,'Res Mail'!H46,'Res Mail'!K46)*-1)+'Res Mail'!J46)/'Res Mail'!E46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v>0</v>
      </c>
      <c r="AC46" s="67" t="e">
        <f t="shared" si="14"/>
        <v>#DIV/0!</v>
      </c>
      <c r="AD46" s="67" t="e">
        <f t="shared" si="15"/>
        <v>#DIV/0!</v>
      </c>
      <c r="AE46" s="67">
        <f t="shared" si="13"/>
        <v>0</v>
      </c>
      <c r="AF46" s="67" t="e">
        <f t="shared" si="16"/>
        <v>#DIV/0!</v>
      </c>
      <c r="AG46" s="67" t="e">
        <f t="shared" si="17"/>
        <v>#DIV/0!</v>
      </c>
      <c r="AH46" s="66">
        <f>-PV('NG AC'!$B$1,'Res Mail'!H46,'Res Mail'!K46)*'Res Mail'!B46</f>
        <v>0</v>
      </c>
      <c r="AI46" s="67" t="e">
        <f t="shared" si="18"/>
        <v>#DIV/0!</v>
      </c>
      <c r="AJ46" s="67" t="e">
        <f t="shared" si="19"/>
        <v>#DIV/0!</v>
      </c>
      <c r="AK46" s="66">
        <f>B46*F46*H46*'Electric AC'!$BE$1</f>
        <v>0</v>
      </c>
      <c r="AL46" s="67">
        <f>B46*G46*H46*'Electric AC'!$BE$33</f>
        <v>0</v>
      </c>
      <c r="AM46" s="67" t="e">
        <f t="shared" si="20"/>
        <v>#DIV/0!</v>
      </c>
      <c r="AN46" s="67" t="e">
        <f t="shared" si="20"/>
        <v>#DIV/0!</v>
      </c>
      <c r="AO46" s="82"/>
      <c r="AP46" s="82"/>
      <c r="AQ46" s="82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AC'!$E$4:$I$43,4)*'Res Mail'!G47,IF(D47="Winter",VLOOKUP('Res Mail'!H47,'NG AC'!$E$3:$I$43,5)*'Res Mail'!G47,IF(D47="NA",0,0)))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AC'!$B$1,'Res Mail'!H47,'Res Mail'!K47)*-1)+'Res Mail'!J47)/'Res Mail'!E47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v>0</v>
      </c>
      <c r="AC47" s="67" t="e">
        <f t="shared" si="14"/>
        <v>#DIV/0!</v>
      </c>
      <c r="AD47" s="67" t="e">
        <f t="shared" si="15"/>
        <v>#DIV/0!</v>
      </c>
      <c r="AE47" s="67">
        <f t="shared" si="13"/>
        <v>0</v>
      </c>
      <c r="AF47" s="67" t="e">
        <f t="shared" si="16"/>
        <v>#DIV/0!</v>
      </c>
      <c r="AG47" s="67" t="e">
        <f t="shared" si="17"/>
        <v>#DIV/0!</v>
      </c>
      <c r="AH47" s="66">
        <f>-PV('NG AC'!$B$1,'Res Mail'!H47,'Res Mail'!K47)*'Res Mail'!B47</f>
        <v>0</v>
      </c>
      <c r="AI47" s="67" t="e">
        <f t="shared" si="18"/>
        <v>#DIV/0!</v>
      </c>
      <c r="AJ47" s="67" t="e">
        <f t="shared" si="19"/>
        <v>#DIV/0!</v>
      </c>
      <c r="AK47" s="66">
        <f>B47*F47*H47*'Electric AC'!$BE$1</f>
        <v>0</v>
      </c>
      <c r="AL47" s="67">
        <f>B47*G47*H47*'Electric AC'!$BE$33</f>
        <v>0</v>
      </c>
      <c r="AM47" s="67" t="e">
        <f t="shared" si="20"/>
        <v>#DIV/0!</v>
      </c>
      <c r="AN47" s="67" t="e">
        <f t="shared" si="20"/>
        <v>#DIV/0!</v>
      </c>
      <c r="AO47" s="82"/>
      <c r="AP47" s="82"/>
      <c r="AQ47" s="82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AC'!$E$4:$I$43,4)*'Res Mail'!G48,IF(D48="Winter",VLOOKUP('Res Mail'!H48,'NG AC'!$E$3:$I$43,5)*'Res Mail'!G48,IF(D48="NA",0,0)))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AC'!$B$1,'Res Mail'!H48,'Res Mail'!K48)*-1)+'Res Mail'!J48)/'Res Mail'!E48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v>0</v>
      </c>
      <c r="AC48" s="67" t="e">
        <f t="shared" si="14"/>
        <v>#DIV/0!</v>
      </c>
      <c r="AD48" s="67" t="e">
        <f t="shared" si="15"/>
        <v>#DIV/0!</v>
      </c>
      <c r="AE48" s="67">
        <f t="shared" si="13"/>
        <v>0</v>
      </c>
      <c r="AF48" s="67" t="e">
        <f t="shared" si="16"/>
        <v>#DIV/0!</v>
      </c>
      <c r="AG48" s="67" t="e">
        <f t="shared" si="17"/>
        <v>#DIV/0!</v>
      </c>
      <c r="AH48" s="66">
        <f>-PV('NG AC'!$B$1,'Res Mail'!H48,'Res Mail'!K48)*'Res Mail'!B48</f>
        <v>0</v>
      </c>
      <c r="AI48" s="67" t="e">
        <f t="shared" si="18"/>
        <v>#DIV/0!</v>
      </c>
      <c r="AJ48" s="67" t="e">
        <f t="shared" si="19"/>
        <v>#DIV/0!</v>
      </c>
      <c r="AK48" s="66">
        <f>B48*F48*H48*'Electric AC'!$BE$1</f>
        <v>0</v>
      </c>
      <c r="AL48" s="67">
        <f>B48*G48*H48*'Electric AC'!$BE$33</f>
        <v>0</v>
      </c>
      <c r="AM48" s="67" t="e">
        <f t="shared" si="20"/>
        <v>#DIV/0!</v>
      </c>
      <c r="AN48" s="67" t="e">
        <f t="shared" si="20"/>
        <v>#DIV/0!</v>
      </c>
      <c r="AO48" s="82"/>
      <c r="AP48" s="82"/>
      <c r="AQ48" s="82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AC'!$E$4:$I$43,4)*'Res Mail'!G49,IF(D49="Winter",VLOOKUP('Res Mail'!H49,'NG AC'!$E$3:$I$43,5)*'Res Mail'!G49,IF(D49="NA",0,0)))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AC'!$B$1,'Res Mail'!H49,'Res Mail'!K49)*-1)+'Res Mail'!J49)/'Res Mail'!E49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v>0</v>
      </c>
      <c r="AC49" s="67" t="e">
        <f t="shared" si="14"/>
        <v>#DIV/0!</v>
      </c>
      <c r="AD49" s="67" t="e">
        <f t="shared" si="15"/>
        <v>#DIV/0!</v>
      </c>
      <c r="AE49" s="67">
        <f t="shared" si="13"/>
        <v>0</v>
      </c>
      <c r="AF49" s="67" t="e">
        <f t="shared" si="16"/>
        <v>#DIV/0!</v>
      </c>
      <c r="AG49" s="67" t="e">
        <f t="shared" si="17"/>
        <v>#DIV/0!</v>
      </c>
      <c r="AH49" s="66">
        <f>-PV('NG AC'!$B$1,'Res Mail'!H49,'Res Mail'!K49)*'Res Mail'!B49</f>
        <v>0</v>
      </c>
      <c r="AI49" s="67" t="e">
        <f t="shared" si="18"/>
        <v>#DIV/0!</v>
      </c>
      <c r="AJ49" s="67" t="e">
        <f t="shared" si="19"/>
        <v>#DIV/0!</v>
      </c>
      <c r="AK49" s="66">
        <f>B49*F49*H49*'Electric AC'!$BE$1</f>
        <v>0</v>
      </c>
      <c r="AL49" s="67">
        <f>B49*G49*H49*'Electric AC'!$BE$33</f>
        <v>0</v>
      </c>
      <c r="AM49" s="67" t="e">
        <f t="shared" si="20"/>
        <v>#DIV/0!</v>
      </c>
      <c r="AN49" s="67" t="e">
        <f t="shared" si="20"/>
        <v>#DIV/0!</v>
      </c>
      <c r="AO49" s="82"/>
      <c r="AP49" s="82"/>
      <c r="AQ49" s="82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AC'!$E$4:$I$43,4)*'Res Mail'!G50,IF(D50="Winter",VLOOKUP('Res Mail'!H50,'NG AC'!$E$3:$I$43,5)*'Res Mail'!G50,IF(D50="NA",0,0)))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AC'!$B$1,'Res Mail'!H50,'Res Mail'!K50)*-1)+'Res Mail'!J50)/'Res Mail'!E50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v>0</v>
      </c>
      <c r="AC50" s="67" t="e">
        <f t="shared" si="14"/>
        <v>#DIV/0!</v>
      </c>
      <c r="AD50" s="67" t="e">
        <f t="shared" si="15"/>
        <v>#DIV/0!</v>
      </c>
      <c r="AE50" s="67">
        <f t="shared" si="13"/>
        <v>0</v>
      </c>
      <c r="AF50" s="67" t="e">
        <f t="shared" si="16"/>
        <v>#DIV/0!</v>
      </c>
      <c r="AG50" s="67" t="e">
        <f t="shared" si="17"/>
        <v>#DIV/0!</v>
      </c>
      <c r="AH50" s="66">
        <f>-PV('NG AC'!$B$1,'Res Mail'!H50,'Res Mail'!K50)*'Res Mail'!B50</f>
        <v>0</v>
      </c>
      <c r="AI50" s="67" t="e">
        <f t="shared" si="18"/>
        <v>#DIV/0!</v>
      </c>
      <c r="AJ50" s="67" t="e">
        <f t="shared" si="19"/>
        <v>#DIV/0!</v>
      </c>
      <c r="AK50" s="66">
        <f>B50*F50*H50*'Electric AC'!$BE$1</f>
        <v>0</v>
      </c>
      <c r="AL50" s="67">
        <f>B50*G50*H50*'Electric AC'!$BE$33</f>
        <v>0</v>
      </c>
      <c r="AM50" s="67" t="e">
        <f t="shared" si="20"/>
        <v>#DIV/0!</v>
      </c>
      <c r="AN50" s="67" t="e">
        <f t="shared" si="20"/>
        <v>#DIV/0!</v>
      </c>
      <c r="AO50" s="82"/>
      <c r="AP50" s="82"/>
      <c r="AQ50" s="82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AC'!$E$4:$I$43,4)*'Res Mail'!G51,IF(D51="Winter",VLOOKUP('Res Mail'!H51,'NG AC'!$E$3:$I$43,5)*'Res Mail'!G51,IF(D51="NA",0,0)))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AC'!$B$1,'Res Mail'!H51,'Res Mail'!K51)*-1)+'Res Mail'!J51)/'Res Mail'!E51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v>0</v>
      </c>
      <c r="AC51" s="67" t="e">
        <f t="shared" si="14"/>
        <v>#DIV/0!</v>
      </c>
      <c r="AD51" s="67" t="e">
        <f t="shared" si="15"/>
        <v>#DIV/0!</v>
      </c>
      <c r="AE51" s="67">
        <f t="shared" si="13"/>
        <v>0</v>
      </c>
      <c r="AF51" s="67" t="e">
        <f t="shared" si="16"/>
        <v>#DIV/0!</v>
      </c>
      <c r="AG51" s="67" t="e">
        <f t="shared" si="17"/>
        <v>#DIV/0!</v>
      </c>
      <c r="AH51" s="66">
        <f>-PV('NG AC'!$B$1,'Res Mail'!H51,'Res Mail'!K51)*'Res Mail'!B51</f>
        <v>0</v>
      </c>
      <c r="AI51" s="67" t="e">
        <f t="shared" si="18"/>
        <v>#DIV/0!</v>
      </c>
      <c r="AJ51" s="67" t="e">
        <f t="shared" si="19"/>
        <v>#DIV/0!</v>
      </c>
      <c r="AK51" s="66">
        <f>B51*F51*H51*'Electric AC'!$BE$1</f>
        <v>0</v>
      </c>
      <c r="AL51" s="67">
        <f>B51*G51*H51*'Electric AC'!$BE$33</f>
        <v>0</v>
      </c>
      <c r="AM51" s="67" t="e">
        <f t="shared" si="20"/>
        <v>#DIV/0!</v>
      </c>
      <c r="AN51" s="67" t="e">
        <f t="shared" si="20"/>
        <v>#DIV/0!</v>
      </c>
      <c r="AO51" s="82"/>
      <c r="AP51" s="82"/>
      <c r="AQ51" s="82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AC'!$E$4:$I$43,4)*'Res Mail'!G52,IF(D52="Winter",VLOOKUP('Res Mail'!H52,'NG AC'!$E$3:$I$43,5)*'Res Mail'!G52,IF(D52="NA",0,0)))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AC'!$B$1,'Res Mail'!H52,'Res Mail'!K52)*-1)+'Res Mail'!J52)/'Res Mail'!E52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v>0</v>
      </c>
      <c r="AC52" s="67" t="e">
        <f t="shared" si="14"/>
        <v>#DIV/0!</v>
      </c>
      <c r="AD52" s="67" t="e">
        <f t="shared" si="15"/>
        <v>#DIV/0!</v>
      </c>
      <c r="AE52" s="67">
        <f t="shared" si="13"/>
        <v>0</v>
      </c>
      <c r="AF52" s="67" t="e">
        <f t="shared" si="16"/>
        <v>#DIV/0!</v>
      </c>
      <c r="AG52" s="67" t="e">
        <f t="shared" si="17"/>
        <v>#DIV/0!</v>
      </c>
      <c r="AH52" s="66">
        <f>-PV('NG AC'!$B$1,'Res Mail'!H52,'Res Mail'!K52)*'Res Mail'!B52</f>
        <v>0</v>
      </c>
      <c r="AI52" s="67" t="e">
        <f t="shared" si="18"/>
        <v>#DIV/0!</v>
      </c>
      <c r="AJ52" s="67" t="e">
        <f t="shared" si="19"/>
        <v>#DIV/0!</v>
      </c>
      <c r="AK52" s="66">
        <f>B52*F52*H52*'Electric AC'!$BE$1</f>
        <v>0</v>
      </c>
      <c r="AL52" s="67">
        <f>B52*G52*H52*'Electric AC'!$BE$33</f>
        <v>0</v>
      </c>
      <c r="AM52" s="67" t="e">
        <f t="shared" si="20"/>
        <v>#DIV/0!</v>
      </c>
      <c r="AN52" s="67" t="e">
        <f t="shared" si="20"/>
        <v>#DIV/0!</v>
      </c>
      <c r="AO52" s="82"/>
      <c r="AP52" s="82"/>
      <c r="AQ52" s="82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AC'!$E$4:$I$43,4)*'Res Mail'!G53,IF(D53="Winter",VLOOKUP('Res Mail'!H53,'NG AC'!$E$3:$I$43,5)*'Res Mail'!G53,IF(D53="NA",0,0)))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AC'!$B$1,'Res Mail'!H53,'Res Mail'!K53)*-1)+'Res Mail'!J53)/'Res Mail'!E53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v>0</v>
      </c>
      <c r="AC53" s="67" t="e">
        <f t="shared" si="14"/>
        <v>#DIV/0!</v>
      </c>
      <c r="AD53" s="67" t="e">
        <f t="shared" si="15"/>
        <v>#DIV/0!</v>
      </c>
      <c r="AE53" s="67">
        <f t="shared" si="13"/>
        <v>0</v>
      </c>
      <c r="AF53" s="67" t="e">
        <f t="shared" si="16"/>
        <v>#DIV/0!</v>
      </c>
      <c r="AG53" s="67" t="e">
        <f t="shared" si="17"/>
        <v>#DIV/0!</v>
      </c>
      <c r="AH53" s="66">
        <f>-PV('NG AC'!$B$1,'Res Mail'!H53,'Res Mail'!K53)*'Res Mail'!B53</f>
        <v>0</v>
      </c>
      <c r="AI53" s="67" t="e">
        <f t="shared" si="18"/>
        <v>#DIV/0!</v>
      </c>
      <c r="AJ53" s="67" t="e">
        <f t="shared" si="19"/>
        <v>#DIV/0!</v>
      </c>
      <c r="AK53" s="66">
        <f>B53*F53*H53*'Electric AC'!$BE$1</f>
        <v>0</v>
      </c>
      <c r="AL53" s="67">
        <f>B53*G53*H53*'Electric AC'!$BE$33</f>
        <v>0</v>
      </c>
      <c r="AM53" s="67" t="e">
        <f t="shared" si="20"/>
        <v>#DIV/0!</v>
      </c>
      <c r="AN53" s="67" t="e">
        <f t="shared" si="20"/>
        <v>#DIV/0!</v>
      </c>
      <c r="AO53" s="82"/>
      <c r="AP53" s="82"/>
      <c r="AQ53" s="82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AC'!$E$4:$I$43,4)*'Res Mail'!G54,IF(D54="Winter",VLOOKUP('Res Mail'!H54,'NG AC'!$E$3:$I$43,5)*'Res Mail'!G54,IF(D54="NA",0,0)))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AC'!$B$1,'Res Mail'!H54,'Res Mail'!K54)*-1)+'Res Mail'!J54)/'Res Mail'!E54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v>0</v>
      </c>
      <c r="AC54" s="67" t="e">
        <f t="shared" si="14"/>
        <v>#DIV/0!</v>
      </c>
      <c r="AD54" s="67" t="e">
        <f t="shared" si="15"/>
        <v>#DIV/0!</v>
      </c>
      <c r="AE54" s="67">
        <f t="shared" si="13"/>
        <v>0</v>
      </c>
      <c r="AF54" s="67" t="e">
        <f t="shared" si="16"/>
        <v>#DIV/0!</v>
      </c>
      <c r="AG54" s="67" t="e">
        <f t="shared" si="17"/>
        <v>#DIV/0!</v>
      </c>
      <c r="AH54" s="66">
        <f>-PV('NG AC'!$B$1,'Res Mail'!H54,'Res Mail'!K54)*'Res Mail'!B54</f>
        <v>0</v>
      </c>
      <c r="AI54" s="67" t="e">
        <f t="shared" si="18"/>
        <v>#DIV/0!</v>
      </c>
      <c r="AJ54" s="67" t="e">
        <f t="shared" si="19"/>
        <v>#DIV/0!</v>
      </c>
      <c r="AK54" s="66">
        <f>B54*F54*H54*'Electric AC'!$BE$1</f>
        <v>0</v>
      </c>
      <c r="AL54" s="67">
        <f>B54*G54*H54*'Electric AC'!$BE$33</f>
        <v>0</v>
      </c>
      <c r="AM54" s="67" t="e">
        <f t="shared" si="20"/>
        <v>#DIV/0!</v>
      </c>
      <c r="AN54" s="67" t="e">
        <f t="shared" si="20"/>
        <v>#DIV/0!</v>
      </c>
      <c r="AO54" s="82"/>
      <c r="AP54" s="82"/>
      <c r="AQ54" s="82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AC'!$E$4:$I$43,4)*'Res Mail'!G55,IF(D55="Winter",VLOOKUP('Res Mail'!H55,'NG AC'!$E$3:$I$43,5)*'Res Mail'!G55,IF(D55="NA",0,0)))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AC'!$B$1,'Res Mail'!H55,'Res Mail'!K55)*-1)+'Res Mail'!J55)/'Res Mail'!E55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v>0</v>
      </c>
      <c r="AC55" s="67" t="e">
        <f t="shared" si="14"/>
        <v>#DIV/0!</v>
      </c>
      <c r="AD55" s="67" t="e">
        <f t="shared" si="15"/>
        <v>#DIV/0!</v>
      </c>
      <c r="AE55" s="67">
        <f t="shared" si="13"/>
        <v>0</v>
      </c>
      <c r="AF55" s="67" t="e">
        <f t="shared" si="16"/>
        <v>#DIV/0!</v>
      </c>
      <c r="AG55" s="67" t="e">
        <f t="shared" si="17"/>
        <v>#DIV/0!</v>
      </c>
      <c r="AH55" s="66">
        <f>-PV('NG AC'!$B$1,'Res Mail'!H55,'Res Mail'!K55)*'Res Mail'!B55</f>
        <v>0</v>
      </c>
      <c r="AI55" s="67" t="e">
        <f t="shared" si="18"/>
        <v>#DIV/0!</v>
      </c>
      <c r="AJ55" s="67" t="e">
        <f t="shared" si="19"/>
        <v>#DIV/0!</v>
      </c>
      <c r="AK55" s="66">
        <f>B55*F55*H55*'Electric AC'!$BE$1</f>
        <v>0</v>
      </c>
      <c r="AL55" s="67">
        <f>B55*G55*H55*'Electric AC'!$BE$33</f>
        <v>0</v>
      </c>
      <c r="AM55" s="67" t="e">
        <f t="shared" si="20"/>
        <v>#DIV/0!</v>
      </c>
      <c r="AN55" s="67" t="e">
        <f t="shared" si="20"/>
        <v>#DIV/0!</v>
      </c>
      <c r="AO55" s="82"/>
      <c r="AP55" s="82"/>
      <c r="AQ55" s="82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AC'!$E$4:$I$43,4)*'Res Mail'!G56,IF(D56="Winter",VLOOKUP('Res Mail'!H56,'NG AC'!$E$3:$I$43,5)*'Res Mail'!G56,IF(D56="NA",0,0)))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AC'!$B$1,'Res Mail'!H56,'Res Mail'!K56)*-1)+'Res Mail'!J56)/'Res Mail'!E56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v>0</v>
      </c>
      <c r="AC56" s="67" t="e">
        <f t="shared" si="14"/>
        <v>#DIV/0!</v>
      </c>
      <c r="AD56" s="67" t="e">
        <f t="shared" si="15"/>
        <v>#DIV/0!</v>
      </c>
      <c r="AE56" s="67">
        <f t="shared" si="13"/>
        <v>0</v>
      </c>
      <c r="AF56" s="67" t="e">
        <f t="shared" si="16"/>
        <v>#DIV/0!</v>
      </c>
      <c r="AG56" s="67" t="e">
        <f t="shared" si="17"/>
        <v>#DIV/0!</v>
      </c>
      <c r="AH56" s="66">
        <f>-PV('NG AC'!$B$1,'Res Mail'!H56,'Res Mail'!K56)*'Res Mail'!B56</f>
        <v>0</v>
      </c>
      <c r="AI56" s="67" t="e">
        <f t="shared" si="18"/>
        <v>#DIV/0!</v>
      </c>
      <c r="AJ56" s="67" t="e">
        <f t="shared" si="19"/>
        <v>#DIV/0!</v>
      </c>
      <c r="AK56" s="66">
        <f>B56*F56*H56*'Electric AC'!$BE$1</f>
        <v>0</v>
      </c>
      <c r="AL56" s="67">
        <f>B56*G56*H56*'Electric AC'!$BE$33</f>
        <v>0</v>
      </c>
      <c r="AM56" s="67" t="e">
        <f t="shared" si="20"/>
        <v>#DIV/0!</v>
      </c>
      <c r="AN56" s="67" t="e">
        <f t="shared" si="20"/>
        <v>#DIV/0!</v>
      </c>
      <c r="AO56" s="82"/>
      <c r="AP56" s="82"/>
      <c r="AQ56" s="82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AC'!$E$4:$I$43,4)*'Res Mail'!G57,IF(D57="Winter",VLOOKUP('Res Mail'!H57,'NG AC'!$E$3:$I$43,5)*'Res Mail'!G57,IF(D57="NA",0,0)))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AC'!$B$1,'Res Mail'!H57,'Res Mail'!K57)*-1)+'Res Mail'!J57)/'Res Mail'!E57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v>0</v>
      </c>
      <c r="AC57" s="67" t="e">
        <f t="shared" si="14"/>
        <v>#DIV/0!</v>
      </c>
      <c r="AD57" s="67" t="e">
        <f t="shared" si="15"/>
        <v>#DIV/0!</v>
      </c>
      <c r="AE57" s="67">
        <f t="shared" si="13"/>
        <v>0</v>
      </c>
      <c r="AF57" s="67" t="e">
        <f t="shared" si="16"/>
        <v>#DIV/0!</v>
      </c>
      <c r="AG57" s="67" t="e">
        <f t="shared" si="17"/>
        <v>#DIV/0!</v>
      </c>
      <c r="AH57" s="66">
        <f>-PV('NG AC'!$B$1,'Res Mail'!H57,'Res Mail'!K57)*'Res Mail'!B57</f>
        <v>0</v>
      </c>
      <c r="AI57" s="67" t="e">
        <f t="shared" si="18"/>
        <v>#DIV/0!</v>
      </c>
      <c r="AJ57" s="67" t="e">
        <f t="shared" si="19"/>
        <v>#DIV/0!</v>
      </c>
      <c r="AK57" s="66">
        <f>B57*F57*H57*'Electric AC'!$BE$1</f>
        <v>0</v>
      </c>
      <c r="AL57" s="67">
        <f>B57*G57*H57*'Electric AC'!$BE$33</f>
        <v>0</v>
      </c>
      <c r="AM57" s="67" t="e">
        <f t="shared" si="20"/>
        <v>#DIV/0!</v>
      </c>
      <c r="AN57" s="67" t="e">
        <f t="shared" si="20"/>
        <v>#DIV/0!</v>
      </c>
      <c r="AO57" s="82"/>
      <c r="AP57" s="82"/>
      <c r="AQ57" s="82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AC'!$E$4:$I$43,4)*'Res Mail'!G58,IF(D58="Winter",VLOOKUP('Res Mail'!H58,'NG AC'!$E$3:$I$43,5)*'Res Mail'!G58,IF(D58="NA",0,0)))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AC'!$B$1,'Res Mail'!H58,'Res Mail'!K58)*-1)+'Res Mail'!J58)/'Res Mail'!E58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v>0</v>
      </c>
      <c r="AC58" s="67" t="e">
        <f t="shared" si="14"/>
        <v>#DIV/0!</v>
      </c>
      <c r="AD58" s="67" t="e">
        <f t="shared" si="15"/>
        <v>#DIV/0!</v>
      </c>
      <c r="AE58" s="67">
        <f t="shared" si="13"/>
        <v>0</v>
      </c>
      <c r="AF58" s="67" t="e">
        <f t="shared" si="16"/>
        <v>#DIV/0!</v>
      </c>
      <c r="AG58" s="67" t="e">
        <f t="shared" si="17"/>
        <v>#DIV/0!</v>
      </c>
      <c r="AH58" s="66">
        <f>-PV('NG AC'!$B$1,'Res Mail'!H58,'Res Mail'!K58)*'Res Mail'!B58</f>
        <v>0</v>
      </c>
      <c r="AI58" s="67" t="e">
        <f t="shared" si="18"/>
        <v>#DIV/0!</v>
      </c>
      <c r="AJ58" s="67" t="e">
        <f t="shared" si="19"/>
        <v>#DIV/0!</v>
      </c>
      <c r="AK58" s="66">
        <f>B58*F58*H58*'Electric AC'!$BE$1</f>
        <v>0</v>
      </c>
      <c r="AL58" s="67">
        <f>B58*G58*H58*'Electric AC'!$BE$33</f>
        <v>0</v>
      </c>
      <c r="AM58" s="67" t="e">
        <f t="shared" si="20"/>
        <v>#DIV/0!</v>
      </c>
      <c r="AN58" s="67" t="e">
        <f t="shared" si="20"/>
        <v>#DIV/0!</v>
      </c>
      <c r="AO58" s="82"/>
      <c r="AP58" s="82"/>
      <c r="AQ58" s="82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AC'!$E$4:$I$43,4)*'Res Mail'!G59,IF(D59="Winter",VLOOKUP('Res Mail'!H59,'NG AC'!$E$3:$I$43,5)*'Res Mail'!G59,IF(D59="NA",0,0)))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AC'!$B$1,'Res Mail'!H59,'Res Mail'!K59)*-1)+'Res Mail'!J59)/'Res Mail'!E59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v>0</v>
      </c>
      <c r="AC59" s="67" t="e">
        <f t="shared" si="14"/>
        <v>#DIV/0!</v>
      </c>
      <c r="AD59" s="67" t="e">
        <f t="shared" si="15"/>
        <v>#DIV/0!</v>
      </c>
      <c r="AE59" s="67">
        <f t="shared" si="13"/>
        <v>0</v>
      </c>
      <c r="AF59" s="67" t="e">
        <f t="shared" si="16"/>
        <v>#DIV/0!</v>
      </c>
      <c r="AG59" s="67" t="e">
        <f t="shared" si="17"/>
        <v>#DIV/0!</v>
      </c>
      <c r="AH59" s="66">
        <f>-PV('NG AC'!$B$1,'Res Mail'!H59,'Res Mail'!K59)*'Res Mail'!B59</f>
        <v>0</v>
      </c>
      <c r="AI59" s="67" t="e">
        <f t="shared" si="18"/>
        <v>#DIV/0!</v>
      </c>
      <c r="AJ59" s="67" t="e">
        <f t="shared" si="19"/>
        <v>#DIV/0!</v>
      </c>
      <c r="AK59" s="66">
        <f>B59*F59*H59*'Electric AC'!$BE$1</f>
        <v>0</v>
      </c>
      <c r="AL59" s="67">
        <f>B59*G59*H59*'Electric AC'!$BE$33</f>
        <v>0</v>
      </c>
      <c r="AM59" s="67" t="e">
        <f t="shared" si="20"/>
        <v>#DIV/0!</v>
      </c>
      <c r="AN59" s="67" t="e">
        <f t="shared" si="20"/>
        <v>#DIV/0!</v>
      </c>
      <c r="AO59" s="82"/>
      <c r="AP59" s="82"/>
      <c r="AQ59" s="82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AC'!$E$4:$I$43,4)*'Res Mail'!G60,IF(D60="Winter",VLOOKUP('Res Mail'!H60,'NG AC'!$E$3:$I$43,5)*'Res Mail'!G60,IF(D60="NA",0,0)))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AC'!$B$1,'Res Mail'!H60,'Res Mail'!K60)*-1)+'Res Mail'!J60)/'Res Mail'!E60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v>0</v>
      </c>
      <c r="AC60" s="67" t="e">
        <f t="shared" si="14"/>
        <v>#DIV/0!</v>
      </c>
      <c r="AD60" s="67" t="e">
        <f t="shared" si="15"/>
        <v>#DIV/0!</v>
      </c>
      <c r="AE60" s="67">
        <f t="shared" si="13"/>
        <v>0</v>
      </c>
      <c r="AF60" s="67" t="e">
        <f t="shared" si="16"/>
        <v>#DIV/0!</v>
      </c>
      <c r="AG60" s="67" t="e">
        <f t="shared" si="17"/>
        <v>#DIV/0!</v>
      </c>
      <c r="AH60" s="66">
        <f>-PV('NG AC'!$B$1,'Res Mail'!H60,'Res Mail'!K60)*'Res Mail'!B60</f>
        <v>0</v>
      </c>
      <c r="AI60" s="67" t="e">
        <f t="shared" si="18"/>
        <v>#DIV/0!</v>
      </c>
      <c r="AJ60" s="67" t="e">
        <f t="shared" si="19"/>
        <v>#DIV/0!</v>
      </c>
      <c r="AK60" s="66">
        <f>B60*F60*H60*'Electric AC'!$BE$1</f>
        <v>0</v>
      </c>
      <c r="AL60" s="67">
        <f>B60*G60*H60*'Electric AC'!$BE$33</f>
        <v>0</v>
      </c>
      <c r="AM60" s="67" t="e">
        <f t="shared" si="20"/>
        <v>#DIV/0!</v>
      </c>
      <c r="AN60" s="67" t="e">
        <f t="shared" si="20"/>
        <v>#DIV/0!</v>
      </c>
      <c r="AO60" s="82"/>
      <c r="AP60" s="82"/>
      <c r="AQ60" s="82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AC'!$E$4:$I$43,4)*'Res Mail'!G61,IF(D61="Winter",VLOOKUP('Res Mail'!H61,'NG AC'!$E$3:$I$43,5)*'Res Mail'!G61,IF(D61="NA",0,0)))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AC'!$B$1,'Res Mail'!H61,'Res Mail'!K61)*-1)+'Res Mail'!J61)/'Res Mail'!E61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v>0</v>
      </c>
      <c r="AC61" s="67" t="e">
        <f t="shared" si="14"/>
        <v>#DIV/0!</v>
      </c>
      <c r="AD61" s="67" t="e">
        <f t="shared" si="15"/>
        <v>#DIV/0!</v>
      </c>
      <c r="AE61" s="67">
        <f t="shared" si="13"/>
        <v>0</v>
      </c>
      <c r="AF61" s="67" t="e">
        <f t="shared" si="16"/>
        <v>#DIV/0!</v>
      </c>
      <c r="AG61" s="67" t="e">
        <f t="shared" si="17"/>
        <v>#DIV/0!</v>
      </c>
      <c r="AH61" s="66">
        <f>-PV('NG AC'!$B$1,'Res Mail'!H61,'Res Mail'!K61)*'Res Mail'!B61</f>
        <v>0</v>
      </c>
      <c r="AI61" s="67" t="e">
        <f t="shared" si="18"/>
        <v>#DIV/0!</v>
      </c>
      <c r="AJ61" s="67" t="e">
        <f t="shared" si="19"/>
        <v>#DIV/0!</v>
      </c>
      <c r="AK61" s="66">
        <f>B61*F61*H61*'Electric AC'!$BE$1</f>
        <v>0</v>
      </c>
      <c r="AL61" s="67">
        <f>B61*G61*H61*'Electric AC'!$BE$33</f>
        <v>0</v>
      </c>
      <c r="AM61" s="67" t="e">
        <f t="shared" si="20"/>
        <v>#DIV/0!</v>
      </c>
      <c r="AN61" s="67" t="e">
        <f t="shared" si="20"/>
        <v>#DIV/0!</v>
      </c>
      <c r="AO61" s="82"/>
      <c r="AP61" s="82"/>
      <c r="AQ61" s="82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AC'!$E$4:$I$43,4)*'Res Mail'!G62,IF(D62="Winter",VLOOKUP('Res Mail'!H62,'NG AC'!$E$3:$I$43,5)*'Res Mail'!G62,IF(D62="NA",0,0)))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AC'!$B$1,'Res Mail'!H62,'Res Mail'!K62)*-1)+'Res Mail'!J62)/'Res Mail'!E62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v>0</v>
      </c>
      <c r="AC62" s="67" t="e">
        <f t="shared" si="14"/>
        <v>#DIV/0!</v>
      </c>
      <c r="AD62" s="67" t="e">
        <f t="shared" si="15"/>
        <v>#DIV/0!</v>
      </c>
      <c r="AE62" s="67">
        <f t="shared" si="13"/>
        <v>0</v>
      </c>
      <c r="AF62" s="67" t="e">
        <f t="shared" si="16"/>
        <v>#DIV/0!</v>
      </c>
      <c r="AG62" s="67" t="e">
        <f t="shared" si="17"/>
        <v>#DIV/0!</v>
      </c>
      <c r="AH62" s="66">
        <f>-PV('NG AC'!$B$1,'Res Mail'!H62,'Res Mail'!K62)*'Res Mail'!B62</f>
        <v>0</v>
      </c>
      <c r="AI62" s="67" t="e">
        <f t="shared" si="18"/>
        <v>#DIV/0!</v>
      </c>
      <c r="AJ62" s="67" t="e">
        <f t="shared" si="19"/>
        <v>#DIV/0!</v>
      </c>
      <c r="AK62" s="66">
        <f>B62*F62*H62*'Electric AC'!$BE$1</f>
        <v>0</v>
      </c>
      <c r="AL62" s="67">
        <f>B62*G62*H62*'Electric AC'!$BE$33</f>
        <v>0</v>
      </c>
      <c r="AM62" s="67" t="e">
        <f t="shared" si="20"/>
        <v>#DIV/0!</v>
      </c>
      <c r="AN62" s="67" t="e">
        <f t="shared" si="20"/>
        <v>#DIV/0!</v>
      </c>
      <c r="AO62" s="82"/>
      <c r="AP62" s="82"/>
      <c r="AQ62" s="82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AC'!$E$4:$I$43,4)*'Res Mail'!G63,IF(D63="Winter",VLOOKUP('Res Mail'!H63,'NG AC'!$E$3:$I$43,5)*'Res Mail'!G63,IF(D63="NA",0,0)))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AC'!$B$1,'Res Mail'!H63,'Res Mail'!K63)*-1)+'Res Mail'!J63)/'Res Mail'!E63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v>0</v>
      </c>
      <c r="AC63" s="67" t="e">
        <f t="shared" si="14"/>
        <v>#DIV/0!</v>
      </c>
      <c r="AD63" s="67" t="e">
        <f t="shared" si="15"/>
        <v>#DIV/0!</v>
      </c>
      <c r="AE63" s="67">
        <f t="shared" si="13"/>
        <v>0</v>
      </c>
      <c r="AF63" s="67" t="e">
        <f t="shared" si="16"/>
        <v>#DIV/0!</v>
      </c>
      <c r="AG63" s="67" t="e">
        <f t="shared" si="17"/>
        <v>#DIV/0!</v>
      </c>
      <c r="AH63" s="66">
        <f>-PV('NG AC'!$B$1,'Res Mail'!H63,'Res Mail'!K63)*'Res Mail'!B63</f>
        <v>0</v>
      </c>
      <c r="AI63" s="67" t="e">
        <f t="shared" si="18"/>
        <v>#DIV/0!</v>
      </c>
      <c r="AJ63" s="67" t="e">
        <f t="shared" si="19"/>
        <v>#DIV/0!</v>
      </c>
      <c r="AK63" s="66">
        <f>B63*F63*H63*'Electric AC'!$BE$1</f>
        <v>0</v>
      </c>
      <c r="AL63" s="67">
        <f>B63*G63*H63*'Electric AC'!$BE$33</f>
        <v>0</v>
      </c>
      <c r="AM63" s="67" t="e">
        <f t="shared" si="20"/>
        <v>#DIV/0!</v>
      </c>
      <c r="AN63" s="67" t="e">
        <f t="shared" si="20"/>
        <v>#DIV/0!</v>
      </c>
      <c r="AO63" s="82"/>
      <c r="AP63" s="82"/>
      <c r="AQ63" s="82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AC'!$E$4:$I$43,4)*'Res Mail'!G64,IF(D64="Winter",VLOOKUP('Res Mail'!H64,'NG AC'!$E$3:$I$43,5)*'Res Mail'!G64,IF(D64="NA",0,0)))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AC'!$B$1,'Res Mail'!H64,'Res Mail'!K64)*-1)+'Res Mail'!J64)/'Res Mail'!E64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v>0</v>
      </c>
      <c r="AC64" s="67" t="e">
        <f t="shared" si="14"/>
        <v>#DIV/0!</v>
      </c>
      <c r="AD64" s="67" t="e">
        <f t="shared" si="15"/>
        <v>#DIV/0!</v>
      </c>
      <c r="AE64" s="67">
        <f t="shared" si="13"/>
        <v>0</v>
      </c>
      <c r="AF64" s="67" t="e">
        <f t="shared" si="16"/>
        <v>#DIV/0!</v>
      </c>
      <c r="AG64" s="67" t="e">
        <f t="shared" si="17"/>
        <v>#DIV/0!</v>
      </c>
      <c r="AH64" s="66">
        <f>-PV('NG AC'!$B$1,'Res Mail'!H64,'Res Mail'!K64)*'Res Mail'!B64</f>
        <v>0</v>
      </c>
      <c r="AI64" s="67" t="e">
        <f t="shared" si="18"/>
        <v>#DIV/0!</v>
      </c>
      <c r="AJ64" s="67" t="e">
        <f t="shared" si="19"/>
        <v>#DIV/0!</v>
      </c>
      <c r="AK64" s="66">
        <f>B64*F64*H64*'Electric AC'!$BE$1</f>
        <v>0</v>
      </c>
      <c r="AL64" s="67">
        <f>B64*G64*H64*'Electric AC'!$BE$33</f>
        <v>0</v>
      </c>
      <c r="AM64" s="67" t="e">
        <f t="shared" si="20"/>
        <v>#DIV/0!</v>
      </c>
      <c r="AN64" s="67" t="e">
        <f t="shared" si="20"/>
        <v>#DIV/0!</v>
      </c>
      <c r="AO64" s="82"/>
      <c r="AP64" s="82"/>
      <c r="AQ64" s="82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AC'!$E$4:$I$43,4)*'Res Mail'!G65,IF(D65="Winter",VLOOKUP('Res Mail'!H65,'NG AC'!$E$3:$I$43,5)*'Res Mail'!G65,IF(D65="NA",0,0)))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AC'!$B$1,'Res Mail'!H65,'Res Mail'!K65)*-1)+'Res Mail'!J65)/'Res Mail'!E65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v>0</v>
      </c>
      <c r="AC65" s="67" t="e">
        <f t="shared" si="14"/>
        <v>#DIV/0!</v>
      </c>
      <c r="AD65" s="67" t="e">
        <f t="shared" si="15"/>
        <v>#DIV/0!</v>
      </c>
      <c r="AE65" s="67">
        <f t="shared" si="13"/>
        <v>0</v>
      </c>
      <c r="AF65" s="67" t="e">
        <f t="shared" si="16"/>
        <v>#DIV/0!</v>
      </c>
      <c r="AG65" s="67" t="e">
        <f t="shared" si="17"/>
        <v>#DIV/0!</v>
      </c>
      <c r="AH65" s="66">
        <f>-PV('NG AC'!$B$1,'Res Mail'!H65,'Res Mail'!K65)*'Res Mail'!B65</f>
        <v>0</v>
      </c>
      <c r="AI65" s="67" t="e">
        <f t="shared" si="18"/>
        <v>#DIV/0!</v>
      </c>
      <c r="AJ65" s="67" t="e">
        <f t="shared" si="19"/>
        <v>#DIV/0!</v>
      </c>
      <c r="AK65" s="66">
        <f>B65*F65*H65*'Electric AC'!$BE$1</f>
        <v>0</v>
      </c>
      <c r="AL65" s="67">
        <f>B65*G65*H65*'Electric AC'!$BE$33</f>
        <v>0</v>
      </c>
      <c r="AM65" s="67" t="e">
        <f t="shared" si="20"/>
        <v>#DIV/0!</v>
      </c>
      <c r="AN65" s="67" t="e">
        <f t="shared" si="20"/>
        <v>#DIV/0!</v>
      </c>
      <c r="AO65" s="82"/>
      <c r="AP65" s="82"/>
      <c r="AQ65" s="82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AC'!$E$4:$I$43,4)*'Res Mail'!G66,IF(D66="Winter",VLOOKUP('Res Mail'!H66,'NG AC'!$E$3:$I$43,5)*'Res Mail'!G66,IF(D66="NA",0,0)))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AC'!$B$1,'Res Mail'!H66,'Res Mail'!K66)*-1)+'Res Mail'!J66)/'Res Mail'!E66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v>0</v>
      </c>
      <c r="AC66" s="67" t="e">
        <f t="shared" si="14"/>
        <v>#DIV/0!</v>
      </c>
      <c r="AD66" s="67" t="e">
        <f t="shared" si="15"/>
        <v>#DIV/0!</v>
      </c>
      <c r="AE66" s="67">
        <f t="shared" si="13"/>
        <v>0</v>
      </c>
      <c r="AF66" s="67" t="e">
        <f t="shared" si="16"/>
        <v>#DIV/0!</v>
      </c>
      <c r="AG66" s="67" t="e">
        <f t="shared" si="17"/>
        <v>#DIV/0!</v>
      </c>
      <c r="AH66" s="66">
        <f>-PV('NG AC'!$B$1,'Res Mail'!H66,'Res Mail'!K66)*'Res Mail'!B66</f>
        <v>0</v>
      </c>
      <c r="AI66" s="67" t="e">
        <f t="shared" si="18"/>
        <v>#DIV/0!</v>
      </c>
      <c r="AJ66" s="67" t="e">
        <f t="shared" si="19"/>
        <v>#DIV/0!</v>
      </c>
      <c r="AK66" s="66">
        <f>B66*F66*H66*'Electric AC'!$BE$1</f>
        <v>0</v>
      </c>
      <c r="AL66" s="67">
        <f>B66*G66*H66*'Electric AC'!$BE$33</f>
        <v>0</v>
      </c>
      <c r="AM66" s="67" t="e">
        <f t="shared" si="20"/>
        <v>#DIV/0!</v>
      </c>
      <c r="AN66" s="67" t="e">
        <f t="shared" si="20"/>
        <v>#DIV/0!</v>
      </c>
      <c r="AO66" s="82"/>
      <c r="AP66" s="82"/>
      <c r="AQ66" s="82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AC'!$E$4:$I$43,4)*'Res Mail'!G67,IF(D67="Winter",VLOOKUP('Res Mail'!H67,'NG AC'!$E$3:$I$43,5)*'Res Mail'!G67,IF(D67="NA",0,0)))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AC'!$B$1,'Res Mail'!H67,'Res Mail'!K67)*-1)+'Res Mail'!J67)/'Res Mail'!E67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v>0</v>
      </c>
      <c r="AC67" s="67" t="e">
        <f t="shared" si="14"/>
        <v>#DIV/0!</v>
      </c>
      <c r="AD67" s="67" t="e">
        <f t="shared" si="15"/>
        <v>#DIV/0!</v>
      </c>
      <c r="AE67" s="67">
        <f t="shared" si="13"/>
        <v>0</v>
      </c>
      <c r="AF67" s="67" t="e">
        <f t="shared" si="16"/>
        <v>#DIV/0!</v>
      </c>
      <c r="AG67" s="67" t="e">
        <f t="shared" si="17"/>
        <v>#DIV/0!</v>
      </c>
      <c r="AH67" s="66">
        <f>-PV('NG AC'!$B$1,'Res Mail'!H67,'Res Mail'!K67)*'Res Mail'!B67</f>
        <v>0</v>
      </c>
      <c r="AI67" s="67" t="e">
        <f t="shared" si="18"/>
        <v>#DIV/0!</v>
      </c>
      <c r="AJ67" s="67" t="e">
        <f t="shared" si="19"/>
        <v>#DIV/0!</v>
      </c>
      <c r="AK67" s="66">
        <f>B67*F67*H67*'Electric AC'!$BE$1</f>
        <v>0</v>
      </c>
      <c r="AL67" s="67">
        <f>B67*G67*H67*'Electric AC'!$BE$33</f>
        <v>0</v>
      </c>
      <c r="AM67" s="67" t="e">
        <f t="shared" si="20"/>
        <v>#DIV/0!</v>
      </c>
      <c r="AN67" s="67" t="e">
        <f t="shared" si="20"/>
        <v>#DIV/0!</v>
      </c>
      <c r="AO67" s="82"/>
      <c r="AP67" s="82"/>
      <c r="AQ67" s="82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AC'!$E$4:$I$43,4)*'Res Mail'!G68,IF(D68="Winter",VLOOKUP('Res Mail'!H68,'NG AC'!$E$3:$I$43,5)*'Res Mail'!G68,IF(D68="NA",0,0)))</f>
        <v>0</v>
      </c>
      <c r="N68" s="67" t="e">
        <f t="shared" ref="N68:N102" si="21">(L68/(L68+M68))*E68</f>
        <v>#DIV/0!</v>
      </c>
      <c r="O68" s="67" t="e">
        <f t="shared" ref="O68:O102" si="22">E68-N68</f>
        <v>#DIV/0!</v>
      </c>
      <c r="P68" s="67" t="e">
        <f t="shared" ref="P68:P102" si="23">(L68/(L68+M68))*I68</f>
        <v>#DIV/0!</v>
      </c>
      <c r="Q68" s="67" t="e">
        <f t="shared" ref="Q68:Q102" si="24">I68-P68</f>
        <v>#DIV/0!</v>
      </c>
      <c r="R68" s="68" t="e">
        <f>(L68+M68+(PV('NG AC'!$B$1,'Res Mail'!H68,'Res Mail'!K68)*-1)+'Res Mail'!J68)/'Res Mail'!E68</f>
        <v>#DIV/0!</v>
      </c>
      <c r="S68" s="68" t="e">
        <f t="shared" ref="S68:S102" si="25">((L68+M68)/1.1)/I68</f>
        <v>#DIV/0!</v>
      </c>
      <c r="T68" s="69">
        <f t="shared" ref="T68:T102" si="26">F68*B68</f>
        <v>0</v>
      </c>
      <c r="U68" s="68">
        <f t="shared" ref="U68:U102" si="27">G68*B68</f>
        <v>0</v>
      </c>
      <c r="V68" s="68">
        <f t="shared" ref="V68:V102" si="28">L68*B68</f>
        <v>0</v>
      </c>
      <c r="W68" s="68">
        <f t="shared" ref="W68:W102" si="29">M68*B68</f>
        <v>0</v>
      </c>
      <c r="X68" s="67" t="e">
        <f t="shared" ref="X68:X102" si="30">B68*N68</f>
        <v>#DIV/0!</v>
      </c>
      <c r="Y68" s="67" t="e">
        <f t="shared" ref="Y68:Y102" si="31">O68*B68</f>
        <v>#DIV/0!</v>
      </c>
      <c r="Z68" s="67" t="e">
        <f t="shared" ref="Z68:Z102" si="32">B68*P68</f>
        <v>#DIV/0!</v>
      </c>
      <c r="AA68" s="67" t="e">
        <f t="shared" ref="AA68:AA102" si="33">B68*Q68</f>
        <v>#DIV/0!</v>
      </c>
      <c r="AB68" s="63">
        <v>0</v>
      </c>
      <c r="AC68" s="67" t="e">
        <f t="shared" si="14"/>
        <v>#DIV/0!</v>
      </c>
      <c r="AD68" s="67" t="e">
        <f t="shared" si="15"/>
        <v>#DIV/0!</v>
      </c>
      <c r="AE68" s="67">
        <f t="shared" ref="AE68:AE102" si="34">J68*B68</f>
        <v>0</v>
      </c>
      <c r="AF68" s="67" t="e">
        <f t="shared" si="16"/>
        <v>#DIV/0!</v>
      </c>
      <c r="AG68" s="67" t="e">
        <f t="shared" si="17"/>
        <v>#DIV/0!</v>
      </c>
      <c r="AH68" s="66">
        <f>-PV('NG AC'!$B$1,'Res Mail'!H68,'Res Mail'!K68)*'Res Mail'!B68</f>
        <v>0</v>
      </c>
      <c r="AI68" s="67" t="e">
        <f t="shared" si="18"/>
        <v>#DIV/0!</v>
      </c>
      <c r="AJ68" s="67" t="e">
        <f t="shared" si="19"/>
        <v>#DIV/0!</v>
      </c>
      <c r="AK68" s="66">
        <f>B68*F68*H68*'Electric AC'!$BE$1</f>
        <v>0</v>
      </c>
      <c r="AL68" s="67">
        <f>B68*G68*H68*'Electric AC'!$BE$33</f>
        <v>0</v>
      </c>
      <c r="AM68" s="67" t="e">
        <f t="shared" si="20"/>
        <v>#DIV/0!</v>
      </c>
      <c r="AN68" s="67" t="e">
        <f t="shared" si="20"/>
        <v>#DIV/0!</v>
      </c>
      <c r="AO68" s="82"/>
      <c r="AP68" s="82"/>
      <c r="AQ68" s="82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AC'!$E$4:$I$43,4)*'Res Mail'!G69,IF(D69="Winter",VLOOKUP('Res Mail'!H69,'NG AC'!$E$3:$I$43,5)*'Res Mail'!G69,IF(D69="NA",0,0)))</f>
        <v>0</v>
      </c>
      <c r="N69" s="67" t="e">
        <f t="shared" si="21"/>
        <v>#DIV/0!</v>
      </c>
      <c r="O69" s="67" t="e">
        <f t="shared" si="22"/>
        <v>#DIV/0!</v>
      </c>
      <c r="P69" s="67" t="e">
        <f t="shared" si="23"/>
        <v>#DIV/0!</v>
      </c>
      <c r="Q69" s="67" t="e">
        <f t="shared" si="24"/>
        <v>#DIV/0!</v>
      </c>
      <c r="R69" s="68" t="e">
        <f>(L69+M69+(PV('NG AC'!$B$1,'Res Mail'!H69,'Res Mail'!K69)*-1)+'Res Mail'!J69)/'Res Mail'!E69</f>
        <v>#DIV/0!</v>
      </c>
      <c r="S69" s="68" t="e">
        <f t="shared" si="25"/>
        <v>#DIV/0!</v>
      </c>
      <c r="T69" s="69">
        <f t="shared" si="26"/>
        <v>0</v>
      </c>
      <c r="U69" s="68">
        <f t="shared" si="27"/>
        <v>0</v>
      </c>
      <c r="V69" s="68">
        <f t="shared" si="28"/>
        <v>0</v>
      </c>
      <c r="W69" s="68">
        <f t="shared" si="29"/>
        <v>0</v>
      </c>
      <c r="X69" s="67" t="e">
        <f t="shared" si="30"/>
        <v>#DIV/0!</v>
      </c>
      <c r="Y69" s="67" t="e">
        <f t="shared" si="31"/>
        <v>#DIV/0!</v>
      </c>
      <c r="Z69" s="67" t="e">
        <f t="shared" si="32"/>
        <v>#DIV/0!</v>
      </c>
      <c r="AA69" s="67" t="e">
        <f t="shared" si="33"/>
        <v>#DIV/0!</v>
      </c>
      <c r="AB69" s="63">
        <v>0</v>
      </c>
      <c r="AC69" s="67" t="e">
        <f t="shared" ref="AC69:AC102" si="35">AB69*(L69/(L69+M69))</f>
        <v>#DIV/0!</v>
      </c>
      <c r="AD69" s="67" t="e">
        <f t="shared" ref="AD69:AD102" si="36">AB69-AC69</f>
        <v>#DIV/0!</v>
      </c>
      <c r="AE69" s="67">
        <f t="shared" si="34"/>
        <v>0</v>
      </c>
      <c r="AF69" s="67" t="e">
        <f t="shared" ref="AF69:AF102" si="37">AE69*(L69/(L69+M69))</f>
        <v>#DIV/0!</v>
      </c>
      <c r="AG69" s="67" t="e">
        <f t="shared" ref="AG69:AG102" si="38">AE69-AF69</f>
        <v>#DIV/0!</v>
      </c>
      <c r="AH69" s="66">
        <f>-PV('NG AC'!$B$1,'Res Mail'!H69,'Res Mail'!K69)*'Res Mail'!B69</f>
        <v>0</v>
      </c>
      <c r="AI69" s="67" t="e">
        <f t="shared" ref="AI69:AI102" si="39">AH69*(L69/(L69+M69))</f>
        <v>#DIV/0!</v>
      </c>
      <c r="AJ69" s="67" t="e">
        <f t="shared" ref="AJ69:AJ102" si="40">AH69-AI69</f>
        <v>#DIV/0!</v>
      </c>
      <c r="AK69" s="66">
        <f>B69*F69*H69*'Electric AC'!$BE$1</f>
        <v>0</v>
      </c>
      <c r="AL69" s="67">
        <f>B69*G69*H69*'Electric AC'!$BE$33</f>
        <v>0</v>
      </c>
      <c r="AM69" s="67" t="e">
        <f t="shared" ref="AM69:AN102" si="41">P69/F69</f>
        <v>#DIV/0!</v>
      </c>
      <c r="AN69" s="67" t="e">
        <f t="shared" si="41"/>
        <v>#DIV/0!</v>
      </c>
      <c r="AO69" s="82"/>
      <c r="AP69" s="82"/>
      <c r="AQ69" s="82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AC'!$E$4:$I$43,4)*'Res Mail'!G70,IF(D70="Winter",VLOOKUP('Res Mail'!H70,'NG AC'!$E$3:$I$43,5)*'Res Mail'!G70,IF(D70="NA",0,0)))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AC'!$B$1,'Res Mail'!H70,'Res Mail'!K70)*-1)+'Res Mail'!J70)/'Res Mail'!E70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v>0</v>
      </c>
      <c r="AC70" s="67" t="e">
        <f t="shared" si="35"/>
        <v>#DIV/0!</v>
      </c>
      <c r="AD70" s="67" t="e">
        <f t="shared" si="36"/>
        <v>#DIV/0!</v>
      </c>
      <c r="AE70" s="67">
        <f t="shared" si="34"/>
        <v>0</v>
      </c>
      <c r="AF70" s="67" t="e">
        <f t="shared" si="37"/>
        <v>#DIV/0!</v>
      </c>
      <c r="AG70" s="67" t="e">
        <f t="shared" si="38"/>
        <v>#DIV/0!</v>
      </c>
      <c r="AH70" s="66">
        <f>-PV('NG AC'!$B$1,'Res Mail'!H70,'Res Mail'!K70)*'Res Mail'!B70</f>
        <v>0</v>
      </c>
      <c r="AI70" s="67" t="e">
        <f t="shared" si="39"/>
        <v>#DIV/0!</v>
      </c>
      <c r="AJ70" s="67" t="e">
        <f t="shared" si="40"/>
        <v>#DIV/0!</v>
      </c>
      <c r="AK70" s="66">
        <f>B70*F70*H70*'Electric AC'!$BE$1</f>
        <v>0</v>
      </c>
      <c r="AL70" s="67">
        <f>B70*G70*H70*'Electric AC'!$BE$33</f>
        <v>0</v>
      </c>
      <c r="AM70" s="67" t="e">
        <f t="shared" si="41"/>
        <v>#DIV/0!</v>
      </c>
      <c r="AN70" s="67" t="e">
        <f t="shared" si="41"/>
        <v>#DIV/0!</v>
      </c>
      <c r="AO70" s="82"/>
      <c r="AP70" s="82"/>
      <c r="AQ70" s="82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AC'!$E$4:$I$43,4)*'Res Mail'!G71,IF(D71="Winter",VLOOKUP('Res Mail'!H71,'NG AC'!$E$3:$I$43,5)*'Res Mail'!G71,IF(D71="NA",0,0)))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AC'!$B$1,'Res Mail'!H71,'Res Mail'!K71)*-1)+'Res Mail'!J71)/'Res Mail'!E71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v>0</v>
      </c>
      <c r="AC71" s="67" t="e">
        <f t="shared" si="35"/>
        <v>#DIV/0!</v>
      </c>
      <c r="AD71" s="67" t="e">
        <f t="shared" si="36"/>
        <v>#DIV/0!</v>
      </c>
      <c r="AE71" s="67">
        <f t="shared" si="34"/>
        <v>0</v>
      </c>
      <c r="AF71" s="67" t="e">
        <f t="shared" si="37"/>
        <v>#DIV/0!</v>
      </c>
      <c r="AG71" s="67" t="e">
        <f t="shared" si="38"/>
        <v>#DIV/0!</v>
      </c>
      <c r="AH71" s="66">
        <f>-PV('NG AC'!$B$1,'Res Mail'!H71,'Res Mail'!K71)*'Res Mail'!B71</f>
        <v>0</v>
      </c>
      <c r="AI71" s="67" t="e">
        <f t="shared" si="39"/>
        <v>#DIV/0!</v>
      </c>
      <c r="AJ71" s="67" t="e">
        <f t="shared" si="40"/>
        <v>#DIV/0!</v>
      </c>
      <c r="AK71" s="66">
        <f>B71*F71*H71*'Electric AC'!$BE$1</f>
        <v>0</v>
      </c>
      <c r="AL71" s="67">
        <f>B71*G71*H71*'Electric AC'!$BE$33</f>
        <v>0</v>
      </c>
      <c r="AM71" s="67" t="e">
        <f t="shared" si="41"/>
        <v>#DIV/0!</v>
      </c>
      <c r="AN71" s="67" t="e">
        <f t="shared" si="41"/>
        <v>#DIV/0!</v>
      </c>
      <c r="AO71" s="82"/>
      <c r="AP71" s="82"/>
      <c r="AQ71" s="82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AC'!$E$4:$I$43,4)*'Res Mail'!G72,IF(D72="Winter",VLOOKUP('Res Mail'!H72,'NG AC'!$E$3:$I$43,5)*'Res Mail'!G72,IF(D72="NA",0,0)))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AC'!$B$1,'Res Mail'!H72,'Res Mail'!K72)*-1)+'Res Mail'!J72)/'Res Mail'!E72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v>0</v>
      </c>
      <c r="AC72" s="67" t="e">
        <f t="shared" si="35"/>
        <v>#DIV/0!</v>
      </c>
      <c r="AD72" s="67" t="e">
        <f t="shared" si="36"/>
        <v>#DIV/0!</v>
      </c>
      <c r="AE72" s="67">
        <f t="shared" si="34"/>
        <v>0</v>
      </c>
      <c r="AF72" s="67" t="e">
        <f t="shared" si="37"/>
        <v>#DIV/0!</v>
      </c>
      <c r="AG72" s="67" t="e">
        <f t="shared" si="38"/>
        <v>#DIV/0!</v>
      </c>
      <c r="AH72" s="66">
        <f>-PV('NG AC'!$B$1,'Res Mail'!H72,'Res Mail'!K72)*'Res Mail'!B72</f>
        <v>0</v>
      </c>
      <c r="AI72" s="67" t="e">
        <f t="shared" si="39"/>
        <v>#DIV/0!</v>
      </c>
      <c r="AJ72" s="67" t="e">
        <f t="shared" si="40"/>
        <v>#DIV/0!</v>
      </c>
      <c r="AK72" s="66">
        <f>B72*F72*H72*'Electric AC'!$BE$1</f>
        <v>0</v>
      </c>
      <c r="AL72" s="67">
        <f>B72*G72*H72*'Electric AC'!$BE$33</f>
        <v>0</v>
      </c>
      <c r="AM72" s="67" t="e">
        <f t="shared" si="41"/>
        <v>#DIV/0!</v>
      </c>
      <c r="AN72" s="67" t="e">
        <f t="shared" si="41"/>
        <v>#DIV/0!</v>
      </c>
      <c r="AO72" s="82"/>
      <c r="AP72" s="82"/>
      <c r="AQ72" s="82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AC'!$E$4:$I$43,4)*'Res Mail'!G73,IF(D73="Winter",VLOOKUP('Res Mail'!H73,'NG AC'!$E$3:$I$43,5)*'Res Mail'!G73,IF(D73="NA",0,0)))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AC'!$B$1,'Res Mail'!H73,'Res Mail'!K73)*-1)+'Res Mail'!J73)/'Res Mail'!E73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v>0</v>
      </c>
      <c r="AC73" s="67" t="e">
        <f t="shared" si="35"/>
        <v>#DIV/0!</v>
      </c>
      <c r="AD73" s="67" t="e">
        <f t="shared" si="36"/>
        <v>#DIV/0!</v>
      </c>
      <c r="AE73" s="67">
        <f t="shared" si="34"/>
        <v>0</v>
      </c>
      <c r="AF73" s="67" t="e">
        <f t="shared" si="37"/>
        <v>#DIV/0!</v>
      </c>
      <c r="AG73" s="67" t="e">
        <f t="shared" si="38"/>
        <v>#DIV/0!</v>
      </c>
      <c r="AH73" s="66">
        <f>-PV('NG AC'!$B$1,'Res Mail'!H73,'Res Mail'!K73)*'Res Mail'!B73</f>
        <v>0</v>
      </c>
      <c r="AI73" s="67" t="e">
        <f t="shared" si="39"/>
        <v>#DIV/0!</v>
      </c>
      <c r="AJ73" s="67" t="e">
        <f t="shared" si="40"/>
        <v>#DIV/0!</v>
      </c>
      <c r="AK73" s="66">
        <f>B73*F73*H73*'Electric AC'!$BE$1</f>
        <v>0</v>
      </c>
      <c r="AL73" s="67">
        <f>B73*G73*H73*'Electric AC'!$BE$33</f>
        <v>0</v>
      </c>
      <c r="AM73" s="67" t="e">
        <f t="shared" si="41"/>
        <v>#DIV/0!</v>
      </c>
      <c r="AN73" s="67" t="e">
        <f t="shared" si="41"/>
        <v>#DIV/0!</v>
      </c>
      <c r="AO73" s="82"/>
      <c r="AP73" s="82"/>
      <c r="AQ73" s="82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AC'!$E$4:$I$43,4)*'Res Mail'!G74,IF(D74="Winter",VLOOKUP('Res Mail'!H74,'NG AC'!$E$3:$I$43,5)*'Res Mail'!G74,IF(D74="NA",0,0)))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AC'!$B$1,'Res Mail'!H74,'Res Mail'!K74)*-1)+'Res Mail'!J74)/'Res Mail'!E74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v>0</v>
      </c>
      <c r="AC74" s="67" t="e">
        <f t="shared" si="35"/>
        <v>#DIV/0!</v>
      </c>
      <c r="AD74" s="67" t="e">
        <f t="shared" si="36"/>
        <v>#DIV/0!</v>
      </c>
      <c r="AE74" s="67">
        <f t="shared" si="34"/>
        <v>0</v>
      </c>
      <c r="AF74" s="67" t="e">
        <f t="shared" si="37"/>
        <v>#DIV/0!</v>
      </c>
      <c r="AG74" s="67" t="e">
        <f t="shared" si="38"/>
        <v>#DIV/0!</v>
      </c>
      <c r="AH74" s="66">
        <f>-PV('NG AC'!$B$1,'Res Mail'!H74,'Res Mail'!K74)*'Res Mail'!B74</f>
        <v>0</v>
      </c>
      <c r="AI74" s="67" t="e">
        <f t="shared" si="39"/>
        <v>#DIV/0!</v>
      </c>
      <c r="AJ74" s="67" t="e">
        <f t="shared" si="40"/>
        <v>#DIV/0!</v>
      </c>
      <c r="AK74" s="66">
        <f>B74*F74*H74*'Electric AC'!$BE$1</f>
        <v>0</v>
      </c>
      <c r="AL74" s="67">
        <f>B74*G74*H74*'Electric AC'!$BE$33</f>
        <v>0</v>
      </c>
      <c r="AM74" s="67" t="e">
        <f t="shared" si="41"/>
        <v>#DIV/0!</v>
      </c>
      <c r="AN74" s="67" t="e">
        <f t="shared" si="41"/>
        <v>#DIV/0!</v>
      </c>
      <c r="AO74" s="82"/>
      <c r="AP74" s="82"/>
      <c r="AQ74" s="82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AC'!$E$4:$I$43,4)*'Res Mail'!G75,IF(D75="Winter",VLOOKUP('Res Mail'!H75,'NG AC'!$E$3:$I$43,5)*'Res Mail'!G75,IF(D75="NA",0,0)))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AC'!$B$1,'Res Mail'!H75,'Res Mail'!K75)*-1)+'Res Mail'!J75)/'Res Mail'!E75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v>0</v>
      </c>
      <c r="AC75" s="67" t="e">
        <f t="shared" si="35"/>
        <v>#DIV/0!</v>
      </c>
      <c r="AD75" s="67" t="e">
        <f t="shared" si="36"/>
        <v>#DIV/0!</v>
      </c>
      <c r="AE75" s="67">
        <f t="shared" si="34"/>
        <v>0</v>
      </c>
      <c r="AF75" s="67" t="e">
        <f t="shared" si="37"/>
        <v>#DIV/0!</v>
      </c>
      <c r="AG75" s="67" t="e">
        <f t="shared" si="38"/>
        <v>#DIV/0!</v>
      </c>
      <c r="AH75" s="66">
        <f>-PV('NG AC'!$B$1,'Res Mail'!H75,'Res Mail'!K75)*'Res Mail'!B75</f>
        <v>0</v>
      </c>
      <c r="AI75" s="67" t="e">
        <f t="shared" si="39"/>
        <v>#DIV/0!</v>
      </c>
      <c r="AJ75" s="67" t="e">
        <f t="shared" si="40"/>
        <v>#DIV/0!</v>
      </c>
      <c r="AK75" s="66">
        <f>B75*F75*H75*'Electric AC'!$BE$1</f>
        <v>0</v>
      </c>
      <c r="AL75" s="67">
        <f>B75*G75*H75*'Electric AC'!$BE$33</f>
        <v>0</v>
      </c>
      <c r="AM75" s="67" t="e">
        <f t="shared" si="41"/>
        <v>#DIV/0!</v>
      </c>
      <c r="AN75" s="67" t="e">
        <f t="shared" si="41"/>
        <v>#DIV/0!</v>
      </c>
      <c r="AO75" s="82"/>
      <c r="AP75" s="82"/>
      <c r="AQ75" s="82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AC'!$E$4:$I$43,4)*'Res Mail'!G76,IF(D76="Winter",VLOOKUP('Res Mail'!H76,'NG AC'!$E$3:$I$43,5)*'Res Mail'!G76,IF(D76="NA",0,0)))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AC'!$B$1,'Res Mail'!H76,'Res Mail'!K76)*-1)+'Res Mail'!J76)/'Res Mail'!E76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v>0</v>
      </c>
      <c r="AC76" s="67" t="e">
        <f t="shared" si="35"/>
        <v>#DIV/0!</v>
      </c>
      <c r="AD76" s="67" t="e">
        <f t="shared" si="36"/>
        <v>#DIV/0!</v>
      </c>
      <c r="AE76" s="67">
        <f t="shared" si="34"/>
        <v>0</v>
      </c>
      <c r="AF76" s="67" t="e">
        <f t="shared" si="37"/>
        <v>#DIV/0!</v>
      </c>
      <c r="AG76" s="67" t="e">
        <f t="shared" si="38"/>
        <v>#DIV/0!</v>
      </c>
      <c r="AH76" s="66">
        <f>-PV('NG AC'!$B$1,'Res Mail'!H76,'Res Mail'!K76)*'Res Mail'!B76</f>
        <v>0</v>
      </c>
      <c r="AI76" s="67" t="e">
        <f t="shared" si="39"/>
        <v>#DIV/0!</v>
      </c>
      <c r="AJ76" s="67" t="e">
        <f t="shared" si="40"/>
        <v>#DIV/0!</v>
      </c>
      <c r="AK76" s="66">
        <f>B76*F76*H76*'Electric AC'!$BE$1</f>
        <v>0</v>
      </c>
      <c r="AL76" s="67">
        <f>B76*G76*H76*'Electric AC'!$BE$33</f>
        <v>0</v>
      </c>
      <c r="AM76" s="67" t="e">
        <f t="shared" si="41"/>
        <v>#DIV/0!</v>
      </c>
      <c r="AN76" s="67" t="e">
        <f t="shared" si="41"/>
        <v>#DIV/0!</v>
      </c>
      <c r="AO76" s="82"/>
      <c r="AP76" s="82"/>
      <c r="AQ76" s="82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AC'!$E$4:$I$43,4)*'Res Mail'!G77,IF(D77="Winter",VLOOKUP('Res Mail'!H77,'NG AC'!$E$3:$I$43,5)*'Res Mail'!G77,IF(D77="NA",0,0)))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AC'!$B$1,'Res Mail'!H77,'Res Mail'!K77)*-1)+'Res Mail'!J77)/'Res Mail'!E77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v>0</v>
      </c>
      <c r="AC77" s="67" t="e">
        <f t="shared" si="35"/>
        <v>#DIV/0!</v>
      </c>
      <c r="AD77" s="67" t="e">
        <f t="shared" si="36"/>
        <v>#DIV/0!</v>
      </c>
      <c r="AE77" s="67">
        <f t="shared" si="34"/>
        <v>0</v>
      </c>
      <c r="AF77" s="67" t="e">
        <f t="shared" si="37"/>
        <v>#DIV/0!</v>
      </c>
      <c r="AG77" s="67" t="e">
        <f t="shared" si="38"/>
        <v>#DIV/0!</v>
      </c>
      <c r="AH77" s="66">
        <f>-PV('NG AC'!$B$1,'Res Mail'!H77,'Res Mail'!K77)*'Res Mail'!B77</f>
        <v>0</v>
      </c>
      <c r="AI77" s="67" t="e">
        <f t="shared" si="39"/>
        <v>#DIV/0!</v>
      </c>
      <c r="AJ77" s="67" t="e">
        <f t="shared" si="40"/>
        <v>#DIV/0!</v>
      </c>
      <c r="AK77" s="66">
        <f>B77*F77*H77*'Electric AC'!$BE$1</f>
        <v>0</v>
      </c>
      <c r="AL77" s="67">
        <f>B77*G77*H77*'Electric AC'!$BE$33</f>
        <v>0</v>
      </c>
      <c r="AM77" s="67" t="e">
        <f t="shared" si="41"/>
        <v>#DIV/0!</v>
      </c>
      <c r="AN77" s="67" t="e">
        <f t="shared" si="41"/>
        <v>#DIV/0!</v>
      </c>
      <c r="AO77" s="82"/>
      <c r="AP77" s="82"/>
      <c r="AQ77" s="82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AC'!$E$4:$I$43,4)*'Res Mail'!G78,IF(D78="Winter",VLOOKUP('Res Mail'!H78,'NG AC'!$E$3:$I$43,5)*'Res Mail'!G78,IF(D78="NA",0,0)))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AC'!$B$1,'Res Mail'!H78,'Res Mail'!K78)*-1)+'Res Mail'!J78)/'Res Mail'!E78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v>0</v>
      </c>
      <c r="AC78" s="67" t="e">
        <f t="shared" si="35"/>
        <v>#DIV/0!</v>
      </c>
      <c r="AD78" s="67" t="e">
        <f t="shared" si="36"/>
        <v>#DIV/0!</v>
      </c>
      <c r="AE78" s="67">
        <f t="shared" si="34"/>
        <v>0</v>
      </c>
      <c r="AF78" s="67" t="e">
        <f t="shared" si="37"/>
        <v>#DIV/0!</v>
      </c>
      <c r="AG78" s="67" t="e">
        <f t="shared" si="38"/>
        <v>#DIV/0!</v>
      </c>
      <c r="AH78" s="66">
        <f>-PV('NG AC'!$B$1,'Res Mail'!H78,'Res Mail'!K78)*'Res Mail'!B78</f>
        <v>0</v>
      </c>
      <c r="AI78" s="67" t="e">
        <f t="shared" si="39"/>
        <v>#DIV/0!</v>
      </c>
      <c r="AJ78" s="67" t="e">
        <f t="shared" si="40"/>
        <v>#DIV/0!</v>
      </c>
      <c r="AK78" s="66">
        <f>B78*F78*H78*'Electric AC'!$BE$1</f>
        <v>0</v>
      </c>
      <c r="AL78" s="67">
        <f>B78*G78*H78*'Electric AC'!$BE$33</f>
        <v>0</v>
      </c>
      <c r="AM78" s="67" t="e">
        <f t="shared" si="41"/>
        <v>#DIV/0!</v>
      </c>
      <c r="AN78" s="67" t="e">
        <f t="shared" si="41"/>
        <v>#DIV/0!</v>
      </c>
      <c r="AO78" s="82"/>
      <c r="AP78" s="82"/>
      <c r="AQ78" s="82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AC'!$E$4:$I$43,4)*'Res Mail'!G79,IF(D79="Winter",VLOOKUP('Res Mail'!H79,'NG AC'!$E$3:$I$43,5)*'Res Mail'!G79,IF(D79="NA",0,0)))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AC'!$B$1,'Res Mail'!H79,'Res Mail'!K79)*-1)+'Res Mail'!J79)/'Res Mail'!E79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v>0</v>
      </c>
      <c r="AC79" s="67" t="e">
        <f t="shared" si="35"/>
        <v>#DIV/0!</v>
      </c>
      <c r="AD79" s="67" t="e">
        <f t="shared" si="36"/>
        <v>#DIV/0!</v>
      </c>
      <c r="AE79" s="67">
        <f t="shared" si="34"/>
        <v>0</v>
      </c>
      <c r="AF79" s="67" t="e">
        <f t="shared" si="37"/>
        <v>#DIV/0!</v>
      </c>
      <c r="AG79" s="67" t="e">
        <f t="shared" si="38"/>
        <v>#DIV/0!</v>
      </c>
      <c r="AH79" s="66">
        <f>-PV('NG AC'!$B$1,'Res Mail'!H79,'Res Mail'!K79)*'Res Mail'!B79</f>
        <v>0</v>
      </c>
      <c r="AI79" s="67" t="e">
        <f t="shared" si="39"/>
        <v>#DIV/0!</v>
      </c>
      <c r="AJ79" s="67" t="e">
        <f t="shared" si="40"/>
        <v>#DIV/0!</v>
      </c>
      <c r="AK79" s="66">
        <f>B79*F79*H79*'Electric AC'!$BE$1</f>
        <v>0</v>
      </c>
      <c r="AL79" s="67">
        <f>B79*G79*H79*'Electric AC'!$BE$33</f>
        <v>0</v>
      </c>
      <c r="AM79" s="67" t="e">
        <f t="shared" si="41"/>
        <v>#DIV/0!</v>
      </c>
      <c r="AN79" s="67" t="e">
        <f t="shared" si="41"/>
        <v>#DIV/0!</v>
      </c>
      <c r="AO79" s="82"/>
      <c r="AP79" s="82"/>
      <c r="AQ79" s="82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AC'!$E$4:$I$43,4)*'Res Mail'!G80,IF(D80="Winter",VLOOKUP('Res Mail'!H80,'NG AC'!$E$3:$I$43,5)*'Res Mail'!G80,IF(D80="NA",0,0)))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AC'!$B$1,'Res Mail'!H80,'Res Mail'!K80)*-1)+'Res Mail'!J80)/'Res Mail'!E80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v>0</v>
      </c>
      <c r="AC80" s="67" t="e">
        <f t="shared" si="35"/>
        <v>#DIV/0!</v>
      </c>
      <c r="AD80" s="67" t="e">
        <f t="shared" si="36"/>
        <v>#DIV/0!</v>
      </c>
      <c r="AE80" s="67">
        <f t="shared" si="34"/>
        <v>0</v>
      </c>
      <c r="AF80" s="67" t="e">
        <f t="shared" si="37"/>
        <v>#DIV/0!</v>
      </c>
      <c r="AG80" s="67" t="e">
        <f t="shared" si="38"/>
        <v>#DIV/0!</v>
      </c>
      <c r="AH80" s="66">
        <f>-PV('NG AC'!$B$1,'Res Mail'!H80,'Res Mail'!K80)*'Res Mail'!B80</f>
        <v>0</v>
      </c>
      <c r="AI80" s="67" t="e">
        <f t="shared" si="39"/>
        <v>#DIV/0!</v>
      </c>
      <c r="AJ80" s="67" t="e">
        <f t="shared" si="40"/>
        <v>#DIV/0!</v>
      </c>
      <c r="AK80" s="66">
        <f>B80*F80*H80*'Electric AC'!$BE$1</f>
        <v>0</v>
      </c>
      <c r="AL80" s="67">
        <f>B80*G80*H80*'Electric AC'!$BE$33</f>
        <v>0</v>
      </c>
      <c r="AM80" s="67" t="e">
        <f t="shared" si="41"/>
        <v>#DIV/0!</v>
      </c>
      <c r="AN80" s="67" t="e">
        <f t="shared" si="41"/>
        <v>#DIV/0!</v>
      </c>
      <c r="AO80" s="82"/>
      <c r="AP80" s="82"/>
      <c r="AQ80" s="82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AC'!$E$4:$I$43,4)*'Res Mail'!G81,IF(D81="Winter",VLOOKUP('Res Mail'!H81,'NG AC'!$E$3:$I$43,5)*'Res Mail'!G81,IF(D81="NA",0,0)))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AC'!$B$1,'Res Mail'!H81,'Res Mail'!K81)*-1)+'Res Mail'!J81)/'Res Mail'!E81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v>0</v>
      </c>
      <c r="AC81" s="67" t="e">
        <f t="shared" si="35"/>
        <v>#DIV/0!</v>
      </c>
      <c r="AD81" s="67" t="e">
        <f t="shared" si="36"/>
        <v>#DIV/0!</v>
      </c>
      <c r="AE81" s="67">
        <f t="shared" si="34"/>
        <v>0</v>
      </c>
      <c r="AF81" s="67" t="e">
        <f t="shared" si="37"/>
        <v>#DIV/0!</v>
      </c>
      <c r="AG81" s="67" t="e">
        <f t="shared" si="38"/>
        <v>#DIV/0!</v>
      </c>
      <c r="AH81" s="66">
        <f>-PV('NG AC'!$B$1,'Res Mail'!H81,'Res Mail'!K81)*'Res Mail'!B81</f>
        <v>0</v>
      </c>
      <c r="AI81" s="67" t="e">
        <f t="shared" si="39"/>
        <v>#DIV/0!</v>
      </c>
      <c r="AJ81" s="67" t="e">
        <f t="shared" si="40"/>
        <v>#DIV/0!</v>
      </c>
      <c r="AK81" s="66">
        <f>B81*F81*H81*'Electric AC'!$BE$1</f>
        <v>0</v>
      </c>
      <c r="AL81" s="67">
        <f>B81*G81*H81*'Electric AC'!$BE$33</f>
        <v>0</v>
      </c>
      <c r="AM81" s="67" t="e">
        <f t="shared" si="41"/>
        <v>#DIV/0!</v>
      </c>
      <c r="AN81" s="67" t="e">
        <f t="shared" si="41"/>
        <v>#DIV/0!</v>
      </c>
      <c r="AO81" s="82"/>
      <c r="AP81" s="82"/>
      <c r="AQ81" s="82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AC'!$E$4:$I$43,4)*'Res Mail'!G82,IF(D82="Winter",VLOOKUP('Res Mail'!H82,'NG AC'!$E$3:$I$43,5)*'Res Mail'!G82,IF(D82="NA",0,0)))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AC'!$B$1,'Res Mail'!H82,'Res Mail'!K82)*-1)+'Res Mail'!J82)/'Res Mail'!E82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v>0</v>
      </c>
      <c r="AC82" s="67" t="e">
        <f t="shared" si="35"/>
        <v>#DIV/0!</v>
      </c>
      <c r="AD82" s="67" t="e">
        <f t="shared" si="36"/>
        <v>#DIV/0!</v>
      </c>
      <c r="AE82" s="67">
        <f t="shared" si="34"/>
        <v>0</v>
      </c>
      <c r="AF82" s="67" t="e">
        <f t="shared" si="37"/>
        <v>#DIV/0!</v>
      </c>
      <c r="AG82" s="67" t="e">
        <f t="shared" si="38"/>
        <v>#DIV/0!</v>
      </c>
      <c r="AH82" s="66">
        <f>-PV('NG AC'!$B$1,'Res Mail'!H82,'Res Mail'!K82)*'Res Mail'!B82</f>
        <v>0</v>
      </c>
      <c r="AI82" s="67" t="e">
        <f t="shared" si="39"/>
        <v>#DIV/0!</v>
      </c>
      <c r="AJ82" s="67" t="e">
        <f t="shared" si="40"/>
        <v>#DIV/0!</v>
      </c>
      <c r="AK82" s="66">
        <f>B82*F82*H82*'Electric AC'!$BE$1</f>
        <v>0</v>
      </c>
      <c r="AL82" s="67">
        <f>B82*G82*H82*'Electric AC'!$BE$33</f>
        <v>0</v>
      </c>
      <c r="AM82" s="67" t="e">
        <f t="shared" si="41"/>
        <v>#DIV/0!</v>
      </c>
      <c r="AN82" s="67" t="e">
        <f t="shared" si="41"/>
        <v>#DIV/0!</v>
      </c>
      <c r="AO82" s="82"/>
      <c r="AP82" s="82"/>
      <c r="AQ82" s="82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AC'!$E$4:$I$43,4)*'Res Mail'!G83,IF(D83="Winter",VLOOKUP('Res Mail'!H83,'NG AC'!$E$3:$I$43,5)*'Res Mail'!G83,IF(D83="NA",0,0)))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AC'!$B$1,'Res Mail'!H83,'Res Mail'!K83)*-1)+'Res Mail'!J83)/'Res Mail'!E83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v>0</v>
      </c>
      <c r="AC83" s="67" t="e">
        <f t="shared" si="35"/>
        <v>#DIV/0!</v>
      </c>
      <c r="AD83" s="67" t="e">
        <f t="shared" si="36"/>
        <v>#DIV/0!</v>
      </c>
      <c r="AE83" s="67">
        <f t="shared" si="34"/>
        <v>0</v>
      </c>
      <c r="AF83" s="67" t="e">
        <f t="shared" si="37"/>
        <v>#DIV/0!</v>
      </c>
      <c r="AG83" s="67" t="e">
        <f t="shared" si="38"/>
        <v>#DIV/0!</v>
      </c>
      <c r="AH83" s="66">
        <f>-PV('NG AC'!$B$1,'Res Mail'!H83,'Res Mail'!K83)*'Res Mail'!B83</f>
        <v>0</v>
      </c>
      <c r="AI83" s="67" t="e">
        <f t="shared" si="39"/>
        <v>#DIV/0!</v>
      </c>
      <c r="AJ83" s="67" t="e">
        <f t="shared" si="40"/>
        <v>#DIV/0!</v>
      </c>
      <c r="AK83" s="66">
        <f>B83*F83*H83*'Electric AC'!$BE$1</f>
        <v>0</v>
      </c>
      <c r="AL83" s="67">
        <f>B83*G83*H83*'Electric AC'!$BE$33</f>
        <v>0</v>
      </c>
      <c r="AM83" s="67" t="e">
        <f t="shared" si="41"/>
        <v>#DIV/0!</v>
      </c>
      <c r="AN83" s="67" t="e">
        <f t="shared" si="41"/>
        <v>#DIV/0!</v>
      </c>
      <c r="AO83" s="82"/>
      <c r="AP83" s="82"/>
      <c r="AQ83" s="82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AC'!$E$4:$I$43,4)*'Res Mail'!G84,IF(D84="Winter",VLOOKUP('Res Mail'!H84,'NG AC'!$E$3:$I$43,5)*'Res Mail'!G84,IF(D84="NA",0,0)))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AC'!$B$1,'Res Mail'!H84,'Res Mail'!K84)*-1)+'Res Mail'!J84)/'Res Mail'!E84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v>0</v>
      </c>
      <c r="AC84" s="67" t="e">
        <f t="shared" si="35"/>
        <v>#DIV/0!</v>
      </c>
      <c r="AD84" s="67" t="e">
        <f t="shared" si="36"/>
        <v>#DIV/0!</v>
      </c>
      <c r="AE84" s="67">
        <f t="shared" si="34"/>
        <v>0</v>
      </c>
      <c r="AF84" s="67" t="e">
        <f t="shared" si="37"/>
        <v>#DIV/0!</v>
      </c>
      <c r="AG84" s="67" t="e">
        <f t="shared" si="38"/>
        <v>#DIV/0!</v>
      </c>
      <c r="AH84" s="66">
        <f>-PV('NG AC'!$B$1,'Res Mail'!H84,'Res Mail'!K84)*'Res Mail'!B84</f>
        <v>0</v>
      </c>
      <c r="AI84" s="67" t="e">
        <f t="shared" si="39"/>
        <v>#DIV/0!</v>
      </c>
      <c r="AJ84" s="67" t="e">
        <f t="shared" si="40"/>
        <v>#DIV/0!</v>
      </c>
      <c r="AK84" s="66">
        <f>B84*F84*H84*'Electric AC'!$BE$1</f>
        <v>0</v>
      </c>
      <c r="AL84" s="67">
        <f>B84*G84*H84*'Electric AC'!$BE$33</f>
        <v>0</v>
      </c>
      <c r="AM84" s="67" t="e">
        <f t="shared" si="41"/>
        <v>#DIV/0!</v>
      </c>
      <c r="AN84" s="67" t="e">
        <f t="shared" si="41"/>
        <v>#DIV/0!</v>
      </c>
      <c r="AO84" s="82"/>
      <c r="AP84" s="82"/>
      <c r="AQ84" s="82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AC'!$E$4:$I$43,4)*'Res Mail'!G85,IF(D85="Winter",VLOOKUP('Res Mail'!H85,'NG AC'!$E$3:$I$43,5)*'Res Mail'!G85,IF(D85="NA",0,0)))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AC'!$B$1,'Res Mail'!H85,'Res Mail'!K85)*-1)+'Res Mail'!J85)/'Res Mail'!E85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v>0</v>
      </c>
      <c r="AC85" s="67" t="e">
        <f t="shared" si="35"/>
        <v>#DIV/0!</v>
      </c>
      <c r="AD85" s="67" t="e">
        <f t="shared" si="36"/>
        <v>#DIV/0!</v>
      </c>
      <c r="AE85" s="67">
        <f t="shared" si="34"/>
        <v>0</v>
      </c>
      <c r="AF85" s="67" t="e">
        <f t="shared" si="37"/>
        <v>#DIV/0!</v>
      </c>
      <c r="AG85" s="67" t="e">
        <f t="shared" si="38"/>
        <v>#DIV/0!</v>
      </c>
      <c r="AH85" s="66">
        <f>-PV('NG AC'!$B$1,'Res Mail'!H85,'Res Mail'!K85)*'Res Mail'!B85</f>
        <v>0</v>
      </c>
      <c r="AI85" s="67" t="e">
        <f t="shared" si="39"/>
        <v>#DIV/0!</v>
      </c>
      <c r="AJ85" s="67" t="e">
        <f t="shared" si="40"/>
        <v>#DIV/0!</v>
      </c>
      <c r="AK85" s="66">
        <f>B85*F85*H85*'Electric AC'!$BE$1</f>
        <v>0</v>
      </c>
      <c r="AL85" s="67">
        <f>B85*G85*H85*'Electric AC'!$BE$33</f>
        <v>0</v>
      </c>
      <c r="AM85" s="67" t="e">
        <f t="shared" si="41"/>
        <v>#DIV/0!</v>
      </c>
      <c r="AN85" s="67" t="e">
        <f t="shared" si="41"/>
        <v>#DIV/0!</v>
      </c>
      <c r="AO85" s="82"/>
      <c r="AP85" s="82"/>
      <c r="AQ85" s="82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AC'!$E$4:$I$43,4)*'Res Mail'!G86,IF(D86="Winter",VLOOKUP('Res Mail'!H86,'NG AC'!$E$3:$I$43,5)*'Res Mail'!G86,IF(D86="NA",0,0)))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AC'!$B$1,'Res Mail'!H86,'Res Mail'!K86)*-1)+'Res Mail'!J86)/'Res Mail'!E86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v>0</v>
      </c>
      <c r="AC86" s="67" t="e">
        <f t="shared" si="35"/>
        <v>#DIV/0!</v>
      </c>
      <c r="AD86" s="67" t="e">
        <f t="shared" si="36"/>
        <v>#DIV/0!</v>
      </c>
      <c r="AE86" s="67">
        <f t="shared" si="34"/>
        <v>0</v>
      </c>
      <c r="AF86" s="67" t="e">
        <f t="shared" si="37"/>
        <v>#DIV/0!</v>
      </c>
      <c r="AG86" s="67" t="e">
        <f t="shared" si="38"/>
        <v>#DIV/0!</v>
      </c>
      <c r="AH86" s="66">
        <f>-PV('NG AC'!$B$1,'Res Mail'!H86,'Res Mail'!K86)*'Res Mail'!B86</f>
        <v>0</v>
      </c>
      <c r="AI86" s="67" t="e">
        <f t="shared" si="39"/>
        <v>#DIV/0!</v>
      </c>
      <c r="AJ86" s="67" t="e">
        <f t="shared" si="40"/>
        <v>#DIV/0!</v>
      </c>
      <c r="AK86" s="66">
        <f>B86*F86*H86*'Electric AC'!$BE$1</f>
        <v>0</v>
      </c>
      <c r="AL86" s="67">
        <f>B86*G86*H86*'Electric AC'!$BE$33</f>
        <v>0</v>
      </c>
      <c r="AM86" s="67" t="e">
        <f t="shared" si="41"/>
        <v>#DIV/0!</v>
      </c>
      <c r="AN86" s="67" t="e">
        <f t="shared" si="41"/>
        <v>#DIV/0!</v>
      </c>
      <c r="AO86" s="82"/>
      <c r="AP86" s="82"/>
      <c r="AQ86" s="82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AC'!$E$4:$I$43,4)*'Res Mail'!G87,IF(D87="Winter",VLOOKUP('Res Mail'!H87,'NG AC'!$E$3:$I$43,5)*'Res Mail'!G87,IF(D87="NA",0,0)))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AC'!$B$1,'Res Mail'!H87,'Res Mail'!K87)*-1)+'Res Mail'!J87)/'Res Mail'!E87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v>0</v>
      </c>
      <c r="AC87" s="67" t="e">
        <f t="shared" si="35"/>
        <v>#DIV/0!</v>
      </c>
      <c r="AD87" s="67" t="e">
        <f t="shared" si="36"/>
        <v>#DIV/0!</v>
      </c>
      <c r="AE87" s="67">
        <f t="shared" si="34"/>
        <v>0</v>
      </c>
      <c r="AF87" s="67" t="e">
        <f t="shared" si="37"/>
        <v>#DIV/0!</v>
      </c>
      <c r="AG87" s="67" t="e">
        <f t="shared" si="38"/>
        <v>#DIV/0!</v>
      </c>
      <c r="AH87" s="66">
        <f>-PV('NG AC'!$B$1,'Res Mail'!H87,'Res Mail'!K87)*'Res Mail'!B87</f>
        <v>0</v>
      </c>
      <c r="AI87" s="67" t="e">
        <f t="shared" si="39"/>
        <v>#DIV/0!</v>
      </c>
      <c r="AJ87" s="67" t="e">
        <f t="shared" si="40"/>
        <v>#DIV/0!</v>
      </c>
      <c r="AK87" s="66">
        <f>B87*F87*H87*'Electric AC'!$BE$1</f>
        <v>0</v>
      </c>
      <c r="AL87" s="67">
        <f>B87*G87*H87*'Electric AC'!$BE$33</f>
        <v>0</v>
      </c>
      <c r="AM87" s="67" t="e">
        <f t="shared" si="41"/>
        <v>#DIV/0!</v>
      </c>
      <c r="AN87" s="67" t="e">
        <f t="shared" si="41"/>
        <v>#DIV/0!</v>
      </c>
      <c r="AO87" s="82"/>
      <c r="AP87" s="82"/>
      <c r="AQ87" s="82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AC'!$E$4:$I$43,4)*'Res Mail'!G88,IF(D88="Winter",VLOOKUP('Res Mail'!H88,'NG AC'!$E$3:$I$43,5)*'Res Mail'!G88,IF(D88="NA",0,0)))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AC'!$B$1,'Res Mail'!H88,'Res Mail'!K88)*-1)+'Res Mail'!J88)/'Res Mail'!E88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v>0</v>
      </c>
      <c r="AC88" s="67" t="e">
        <f t="shared" si="35"/>
        <v>#DIV/0!</v>
      </c>
      <c r="AD88" s="67" t="e">
        <f t="shared" si="36"/>
        <v>#DIV/0!</v>
      </c>
      <c r="AE88" s="67">
        <f t="shared" si="34"/>
        <v>0</v>
      </c>
      <c r="AF88" s="67" t="e">
        <f t="shared" si="37"/>
        <v>#DIV/0!</v>
      </c>
      <c r="AG88" s="67" t="e">
        <f t="shared" si="38"/>
        <v>#DIV/0!</v>
      </c>
      <c r="AH88" s="66">
        <f>-PV('NG AC'!$B$1,'Res Mail'!H88,'Res Mail'!K88)*'Res Mail'!B88</f>
        <v>0</v>
      </c>
      <c r="AI88" s="67" t="e">
        <f t="shared" si="39"/>
        <v>#DIV/0!</v>
      </c>
      <c r="AJ88" s="67" t="e">
        <f t="shared" si="40"/>
        <v>#DIV/0!</v>
      </c>
      <c r="AK88" s="66">
        <f>B88*F88*H88*'Electric AC'!$BE$1</f>
        <v>0</v>
      </c>
      <c r="AL88" s="67">
        <f>B88*G88*H88*'Electric AC'!$BE$33</f>
        <v>0</v>
      </c>
      <c r="AM88" s="67" t="e">
        <f t="shared" si="41"/>
        <v>#DIV/0!</v>
      </c>
      <c r="AN88" s="67" t="e">
        <f t="shared" si="41"/>
        <v>#DIV/0!</v>
      </c>
      <c r="AO88" s="82"/>
      <c r="AP88" s="82"/>
      <c r="AQ88" s="82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AC'!$E$4:$I$43,4)*'Res Mail'!G89,IF(D89="Winter",VLOOKUP('Res Mail'!H89,'NG AC'!$E$3:$I$43,5)*'Res Mail'!G89,IF(D89="NA",0,0)))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AC'!$B$1,'Res Mail'!H89,'Res Mail'!K89)*-1)+'Res Mail'!J89)/'Res Mail'!E89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v>0</v>
      </c>
      <c r="AC89" s="67" t="e">
        <f t="shared" si="35"/>
        <v>#DIV/0!</v>
      </c>
      <c r="AD89" s="67" t="e">
        <f t="shared" si="36"/>
        <v>#DIV/0!</v>
      </c>
      <c r="AE89" s="67">
        <f t="shared" si="34"/>
        <v>0</v>
      </c>
      <c r="AF89" s="67" t="e">
        <f t="shared" si="37"/>
        <v>#DIV/0!</v>
      </c>
      <c r="AG89" s="67" t="e">
        <f t="shared" si="38"/>
        <v>#DIV/0!</v>
      </c>
      <c r="AH89" s="66">
        <f>-PV('NG AC'!$B$1,'Res Mail'!H89,'Res Mail'!K89)*'Res Mail'!B89</f>
        <v>0</v>
      </c>
      <c r="AI89" s="67" t="e">
        <f t="shared" si="39"/>
        <v>#DIV/0!</v>
      </c>
      <c r="AJ89" s="67" t="e">
        <f t="shared" si="40"/>
        <v>#DIV/0!</v>
      </c>
      <c r="AK89" s="66">
        <f>B89*F89*H89*'Electric AC'!$BE$1</f>
        <v>0</v>
      </c>
      <c r="AL89" s="67">
        <f>B89*G89*H89*'Electric AC'!$BE$33</f>
        <v>0</v>
      </c>
      <c r="AM89" s="67" t="e">
        <f t="shared" si="41"/>
        <v>#DIV/0!</v>
      </c>
      <c r="AN89" s="67" t="e">
        <f t="shared" si="41"/>
        <v>#DIV/0!</v>
      </c>
      <c r="AO89" s="82"/>
      <c r="AP89" s="82"/>
      <c r="AQ89" s="82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AC'!$E$4:$I$43,4)*'Res Mail'!G90,IF(D90="Winter",VLOOKUP('Res Mail'!H90,'NG AC'!$E$3:$I$43,5)*'Res Mail'!G90,IF(D90="NA",0,0)))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AC'!$B$1,'Res Mail'!H90,'Res Mail'!K90)*-1)+'Res Mail'!J90)/'Res Mail'!E90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v>0</v>
      </c>
      <c r="AC90" s="67" t="e">
        <f t="shared" si="35"/>
        <v>#DIV/0!</v>
      </c>
      <c r="AD90" s="67" t="e">
        <f t="shared" si="36"/>
        <v>#DIV/0!</v>
      </c>
      <c r="AE90" s="67">
        <f t="shared" si="34"/>
        <v>0</v>
      </c>
      <c r="AF90" s="67" t="e">
        <f t="shared" si="37"/>
        <v>#DIV/0!</v>
      </c>
      <c r="AG90" s="67" t="e">
        <f t="shared" si="38"/>
        <v>#DIV/0!</v>
      </c>
      <c r="AH90" s="66">
        <f>-PV('NG AC'!$B$1,'Res Mail'!H90,'Res Mail'!K90)*'Res Mail'!B90</f>
        <v>0</v>
      </c>
      <c r="AI90" s="67" t="e">
        <f t="shared" si="39"/>
        <v>#DIV/0!</v>
      </c>
      <c r="AJ90" s="67" t="e">
        <f t="shared" si="40"/>
        <v>#DIV/0!</v>
      </c>
      <c r="AK90" s="66">
        <f>B90*F90*H90*'Electric AC'!$BE$1</f>
        <v>0</v>
      </c>
      <c r="AL90" s="67">
        <f>B90*G90*H90*'Electric AC'!$BE$33</f>
        <v>0</v>
      </c>
      <c r="AM90" s="67" t="e">
        <f t="shared" si="41"/>
        <v>#DIV/0!</v>
      </c>
      <c r="AN90" s="67" t="e">
        <f t="shared" si="41"/>
        <v>#DIV/0!</v>
      </c>
      <c r="AO90" s="82"/>
      <c r="AP90" s="82"/>
      <c r="AQ90" s="82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AC'!$E$4:$I$43,4)*'Res Mail'!G91,IF(D91="Winter",VLOOKUP('Res Mail'!H91,'NG AC'!$E$3:$I$43,5)*'Res Mail'!G91,IF(D91="NA",0,0)))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AC'!$B$1,'Res Mail'!H91,'Res Mail'!K91)*-1)+'Res Mail'!J91)/'Res Mail'!E91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v>0</v>
      </c>
      <c r="AC91" s="67" t="e">
        <f t="shared" si="35"/>
        <v>#DIV/0!</v>
      </c>
      <c r="AD91" s="67" t="e">
        <f t="shared" si="36"/>
        <v>#DIV/0!</v>
      </c>
      <c r="AE91" s="67">
        <f t="shared" si="34"/>
        <v>0</v>
      </c>
      <c r="AF91" s="67" t="e">
        <f t="shared" si="37"/>
        <v>#DIV/0!</v>
      </c>
      <c r="AG91" s="67" t="e">
        <f t="shared" si="38"/>
        <v>#DIV/0!</v>
      </c>
      <c r="AH91" s="66">
        <f>-PV('NG AC'!$B$1,'Res Mail'!H91,'Res Mail'!K91)*'Res Mail'!B91</f>
        <v>0</v>
      </c>
      <c r="AI91" s="67" t="e">
        <f t="shared" si="39"/>
        <v>#DIV/0!</v>
      </c>
      <c r="AJ91" s="67" t="e">
        <f t="shared" si="40"/>
        <v>#DIV/0!</v>
      </c>
      <c r="AK91" s="66">
        <f>B91*F91*H91*'Electric AC'!$BE$1</f>
        <v>0</v>
      </c>
      <c r="AL91" s="67">
        <f>B91*G91*H91*'Electric AC'!$BE$33</f>
        <v>0</v>
      </c>
      <c r="AM91" s="67" t="e">
        <f t="shared" si="41"/>
        <v>#DIV/0!</v>
      </c>
      <c r="AN91" s="67" t="e">
        <f t="shared" si="41"/>
        <v>#DIV/0!</v>
      </c>
      <c r="AO91" s="82"/>
      <c r="AP91" s="82"/>
      <c r="AQ91" s="82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AC'!$E$4:$I$43,4)*'Res Mail'!G92,IF(D92="Winter",VLOOKUP('Res Mail'!H92,'NG AC'!$E$3:$I$43,5)*'Res Mail'!G92,IF(D92="NA",0,0)))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AC'!$B$1,'Res Mail'!H92,'Res Mail'!K92)*-1)+'Res Mail'!J92)/'Res Mail'!E92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v>0</v>
      </c>
      <c r="AC92" s="67" t="e">
        <f t="shared" si="35"/>
        <v>#DIV/0!</v>
      </c>
      <c r="AD92" s="67" t="e">
        <f t="shared" si="36"/>
        <v>#DIV/0!</v>
      </c>
      <c r="AE92" s="67">
        <f t="shared" si="34"/>
        <v>0</v>
      </c>
      <c r="AF92" s="67" t="e">
        <f t="shared" si="37"/>
        <v>#DIV/0!</v>
      </c>
      <c r="AG92" s="67" t="e">
        <f t="shared" si="38"/>
        <v>#DIV/0!</v>
      </c>
      <c r="AH92" s="66">
        <f>-PV('NG AC'!$B$1,'Res Mail'!H92,'Res Mail'!K92)*'Res Mail'!B92</f>
        <v>0</v>
      </c>
      <c r="AI92" s="67" t="e">
        <f t="shared" si="39"/>
        <v>#DIV/0!</v>
      </c>
      <c r="AJ92" s="67" t="e">
        <f t="shared" si="40"/>
        <v>#DIV/0!</v>
      </c>
      <c r="AK92" s="66">
        <f>B92*F92*H92*'Electric AC'!$BE$1</f>
        <v>0</v>
      </c>
      <c r="AL92" s="67">
        <f>B92*G92*H92*'Electric AC'!$BE$33</f>
        <v>0</v>
      </c>
      <c r="AM92" s="67" t="e">
        <f t="shared" si="41"/>
        <v>#DIV/0!</v>
      </c>
      <c r="AN92" s="67" t="e">
        <f t="shared" si="41"/>
        <v>#DIV/0!</v>
      </c>
      <c r="AO92" s="82"/>
      <c r="AP92" s="82"/>
      <c r="AQ92" s="82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AC'!$E$4:$I$43,4)*'Res Mail'!G93,IF(D93="Winter",VLOOKUP('Res Mail'!H93,'NG AC'!$E$3:$I$43,5)*'Res Mail'!G93,IF(D93="NA",0,0)))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AC'!$B$1,'Res Mail'!H93,'Res Mail'!K93)*-1)+'Res Mail'!J93)/'Res Mail'!E93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v>0</v>
      </c>
      <c r="AC93" s="67" t="e">
        <f t="shared" si="35"/>
        <v>#DIV/0!</v>
      </c>
      <c r="AD93" s="67" t="e">
        <f t="shared" si="36"/>
        <v>#DIV/0!</v>
      </c>
      <c r="AE93" s="67">
        <f t="shared" si="34"/>
        <v>0</v>
      </c>
      <c r="AF93" s="67" t="e">
        <f t="shared" si="37"/>
        <v>#DIV/0!</v>
      </c>
      <c r="AG93" s="67" t="e">
        <f t="shared" si="38"/>
        <v>#DIV/0!</v>
      </c>
      <c r="AH93" s="66">
        <f>-PV('NG AC'!$B$1,'Res Mail'!H93,'Res Mail'!K93)*'Res Mail'!B93</f>
        <v>0</v>
      </c>
      <c r="AI93" s="67" t="e">
        <f t="shared" si="39"/>
        <v>#DIV/0!</v>
      </c>
      <c r="AJ93" s="67" t="e">
        <f t="shared" si="40"/>
        <v>#DIV/0!</v>
      </c>
      <c r="AK93" s="66">
        <f>B93*F93*H93*'Electric AC'!$BE$1</f>
        <v>0</v>
      </c>
      <c r="AL93" s="67">
        <f>B93*G93*H93*'Electric AC'!$BE$33</f>
        <v>0</v>
      </c>
      <c r="AM93" s="67" t="e">
        <f t="shared" si="41"/>
        <v>#DIV/0!</v>
      </c>
      <c r="AN93" s="67" t="e">
        <f t="shared" si="41"/>
        <v>#DIV/0!</v>
      </c>
      <c r="AO93" s="82"/>
      <c r="AP93" s="82"/>
      <c r="AQ93" s="82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AC'!$E$4:$I$43,4)*'Res Mail'!G94,IF(D94="Winter",VLOOKUP('Res Mail'!H94,'NG AC'!$E$3:$I$43,5)*'Res Mail'!G94,IF(D94="NA",0,0)))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AC'!$B$1,'Res Mail'!H94,'Res Mail'!K94)*-1)+'Res Mail'!J94)/'Res Mail'!E94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v>0</v>
      </c>
      <c r="AC94" s="67" t="e">
        <f t="shared" si="35"/>
        <v>#DIV/0!</v>
      </c>
      <c r="AD94" s="67" t="e">
        <f t="shared" si="36"/>
        <v>#DIV/0!</v>
      </c>
      <c r="AE94" s="67">
        <f t="shared" si="34"/>
        <v>0</v>
      </c>
      <c r="AF94" s="67" t="e">
        <f t="shared" si="37"/>
        <v>#DIV/0!</v>
      </c>
      <c r="AG94" s="67" t="e">
        <f t="shared" si="38"/>
        <v>#DIV/0!</v>
      </c>
      <c r="AH94" s="66">
        <f>-PV('NG AC'!$B$1,'Res Mail'!H94,'Res Mail'!K94)*'Res Mail'!B94</f>
        <v>0</v>
      </c>
      <c r="AI94" s="67" t="e">
        <f t="shared" si="39"/>
        <v>#DIV/0!</v>
      </c>
      <c r="AJ94" s="67" t="e">
        <f t="shared" si="40"/>
        <v>#DIV/0!</v>
      </c>
      <c r="AK94" s="66">
        <f>B94*F94*H94*'Electric AC'!$BE$1</f>
        <v>0</v>
      </c>
      <c r="AL94" s="67">
        <f>B94*G94*H94*'Electric AC'!$BE$33</f>
        <v>0</v>
      </c>
      <c r="AM94" s="67" t="e">
        <f t="shared" si="41"/>
        <v>#DIV/0!</v>
      </c>
      <c r="AN94" s="67" t="e">
        <f t="shared" si="41"/>
        <v>#DIV/0!</v>
      </c>
      <c r="AO94" s="82"/>
      <c r="AP94" s="82"/>
      <c r="AQ94" s="82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AC'!$E$4:$I$43,4)*'Res Mail'!G95,IF(D95="Winter",VLOOKUP('Res Mail'!H95,'NG AC'!$E$3:$I$43,5)*'Res Mail'!G95,IF(D95="NA",0,0)))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AC'!$B$1,'Res Mail'!H95,'Res Mail'!K95)*-1)+'Res Mail'!J95)/'Res Mail'!E95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v>0</v>
      </c>
      <c r="AC95" s="67" t="e">
        <f t="shared" si="35"/>
        <v>#DIV/0!</v>
      </c>
      <c r="AD95" s="67" t="e">
        <f t="shared" si="36"/>
        <v>#DIV/0!</v>
      </c>
      <c r="AE95" s="67">
        <f t="shared" si="34"/>
        <v>0</v>
      </c>
      <c r="AF95" s="67" t="e">
        <f t="shared" si="37"/>
        <v>#DIV/0!</v>
      </c>
      <c r="AG95" s="67" t="e">
        <f t="shared" si="38"/>
        <v>#DIV/0!</v>
      </c>
      <c r="AH95" s="66">
        <f>-PV('NG AC'!$B$1,'Res Mail'!H95,'Res Mail'!K95)*'Res Mail'!B95</f>
        <v>0</v>
      </c>
      <c r="AI95" s="67" t="e">
        <f t="shared" si="39"/>
        <v>#DIV/0!</v>
      </c>
      <c r="AJ95" s="67" t="e">
        <f t="shared" si="40"/>
        <v>#DIV/0!</v>
      </c>
      <c r="AK95" s="66">
        <f>B95*F95*H95*'Electric AC'!$BE$1</f>
        <v>0</v>
      </c>
      <c r="AL95" s="67">
        <f>B95*G95*H95*'Electric AC'!$BE$33</f>
        <v>0</v>
      </c>
      <c r="AM95" s="67" t="e">
        <f t="shared" si="41"/>
        <v>#DIV/0!</v>
      </c>
      <c r="AN95" s="67" t="e">
        <f t="shared" si="41"/>
        <v>#DIV/0!</v>
      </c>
      <c r="AO95" s="82"/>
      <c r="AP95" s="82"/>
      <c r="AQ95" s="82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AC'!$E$4:$I$43,4)*'Res Mail'!G96,IF(D96="Winter",VLOOKUP('Res Mail'!H96,'NG AC'!$E$3:$I$43,5)*'Res Mail'!G96,IF(D96="NA",0,0)))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AC'!$B$1,'Res Mail'!H96,'Res Mail'!K96)*-1)+'Res Mail'!J96)/'Res Mail'!E96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v>0</v>
      </c>
      <c r="AC96" s="67" t="e">
        <f t="shared" si="35"/>
        <v>#DIV/0!</v>
      </c>
      <c r="AD96" s="67" t="e">
        <f t="shared" si="36"/>
        <v>#DIV/0!</v>
      </c>
      <c r="AE96" s="67">
        <f t="shared" si="34"/>
        <v>0</v>
      </c>
      <c r="AF96" s="67" t="e">
        <f t="shared" si="37"/>
        <v>#DIV/0!</v>
      </c>
      <c r="AG96" s="67" t="e">
        <f t="shared" si="38"/>
        <v>#DIV/0!</v>
      </c>
      <c r="AH96" s="66">
        <f>-PV('NG AC'!$B$1,'Res Mail'!H96,'Res Mail'!K96)*'Res Mail'!B96</f>
        <v>0</v>
      </c>
      <c r="AI96" s="67" t="e">
        <f t="shared" si="39"/>
        <v>#DIV/0!</v>
      </c>
      <c r="AJ96" s="67" t="e">
        <f t="shared" si="40"/>
        <v>#DIV/0!</v>
      </c>
      <c r="AK96" s="66">
        <f>B96*F96*H96*'Electric AC'!$BE$1</f>
        <v>0</v>
      </c>
      <c r="AL96" s="67">
        <f>B96*G96*H96*'Electric AC'!$BE$33</f>
        <v>0</v>
      </c>
      <c r="AM96" s="67" t="e">
        <f t="shared" si="41"/>
        <v>#DIV/0!</v>
      </c>
      <c r="AN96" s="67" t="e">
        <f t="shared" si="41"/>
        <v>#DIV/0!</v>
      </c>
      <c r="AO96" s="82"/>
      <c r="AP96" s="82"/>
      <c r="AQ96" s="82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AC'!$E$4:$I$43,4)*'Res Mail'!G97,IF(D97="Winter",VLOOKUP('Res Mail'!H97,'NG AC'!$E$3:$I$43,5)*'Res Mail'!G97,IF(D97="NA",0,0)))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AC'!$B$1,'Res Mail'!H97,'Res Mail'!K97)*-1)+'Res Mail'!J97)/'Res Mail'!E97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v>0</v>
      </c>
      <c r="AC97" s="67" t="e">
        <f t="shared" si="35"/>
        <v>#DIV/0!</v>
      </c>
      <c r="AD97" s="67" t="e">
        <f t="shared" si="36"/>
        <v>#DIV/0!</v>
      </c>
      <c r="AE97" s="67">
        <f t="shared" si="34"/>
        <v>0</v>
      </c>
      <c r="AF97" s="67" t="e">
        <f t="shared" si="37"/>
        <v>#DIV/0!</v>
      </c>
      <c r="AG97" s="67" t="e">
        <f t="shared" si="38"/>
        <v>#DIV/0!</v>
      </c>
      <c r="AH97" s="66">
        <f>-PV('NG AC'!$B$1,'Res Mail'!H97,'Res Mail'!K97)*'Res Mail'!B97</f>
        <v>0</v>
      </c>
      <c r="AI97" s="67" t="e">
        <f t="shared" si="39"/>
        <v>#DIV/0!</v>
      </c>
      <c r="AJ97" s="67" t="e">
        <f t="shared" si="40"/>
        <v>#DIV/0!</v>
      </c>
      <c r="AK97" s="66">
        <f>B97*F97*H97*'Electric AC'!$BE$1</f>
        <v>0</v>
      </c>
      <c r="AL97" s="67">
        <f>B97*G97*H97*'Electric AC'!$BE$33</f>
        <v>0</v>
      </c>
      <c r="AM97" s="67" t="e">
        <f t="shared" si="41"/>
        <v>#DIV/0!</v>
      </c>
      <c r="AN97" s="67" t="e">
        <f t="shared" si="41"/>
        <v>#DIV/0!</v>
      </c>
      <c r="AO97" s="82"/>
      <c r="AP97" s="82"/>
      <c r="AQ97" s="82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AC'!$E$4:$I$43,4)*'Res Mail'!G98,IF(D98="Winter",VLOOKUP('Res Mail'!H98,'NG AC'!$E$3:$I$43,5)*'Res Mail'!G98,IF(D98="NA",0,0)))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AC'!$B$1,'Res Mail'!H98,'Res Mail'!K98)*-1)+'Res Mail'!J98)/'Res Mail'!E98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v>0</v>
      </c>
      <c r="AC98" s="67" t="e">
        <f t="shared" si="35"/>
        <v>#DIV/0!</v>
      </c>
      <c r="AD98" s="67" t="e">
        <f t="shared" si="36"/>
        <v>#DIV/0!</v>
      </c>
      <c r="AE98" s="67">
        <f t="shared" si="34"/>
        <v>0</v>
      </c>
      <c r="AF98" s="67" t="e">
        <f t="shared" si="37"/>
        <v>#DIV/0!</v>
      </c>
      <c r="AG98" s="67" t="e">
        <f t="shared" si="38"/>
        <v>#DIV/0!</v>
      </c>
      <c r="AH98" s="66">
        <f>-PV('NG AC'!$B$1,'Res Mail'!H98,'Res Mail'!K98)*'Res Mail'!B98</f>
        <v>0</v>
      </c>
      <c r="AI98" s="67" t="e">
        <f t="shared" si="39"/>
        <v>#DIV/0!</v>
      </c>
      <c r="AJ98" s="67" t="e">
        <f t="shared" si="40"/>
        <v>#DIV/0!</v>
      </c>
      <c r="AK98" s="66">
        <f>B98*F98*H98*'Electric AC'!$BE$1</f>
        <v>0</v>
      </c>
      <c r="AL98" s="67">
        <f>B98*G98*H98*'Electric AC'!$BE$33</f>
        <v>0</v>
      </c>
      <c r="AM98" s="67" t="e">
        <f t="shared" si="41"/>
        <v>#DIV/0!</v>
      </c>
      <c r="AN98" s="67" t="e">
        <f t="shared" si="41"/>
        <v>#DIV/0!</v>
      </c>
      <c r="AO98" s="82"/>
      <c r="AP98" s="82"/>
      <c r="AQ98" s="82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AC'!$E$4:$I$43,4)*'Res Mail'!G99,IF(D99="Winter",VLOOKUP('Res Mail'!H99,'NG AC'!$E$3:$I$43,5)*'Res Mail'!G99,IF(D99="NA",0,0)))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AC'!$B$1,'Res Mail'!H99,'Res Mail'!K99)*-1)+'Res Mail'!J99)/'Res Mail'!E99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v>0</v>
      </c>
      <c r="AC99" s="67" t="e">
        <f t="shared" si="35"/>
        <v>#DIV/0!</v>
      </c>
      <c r="AD99" s="67" t="e">
        <f t="shared" si="36"/>
        <v>#DIV/0!</v>
      </c>
      <c r="AE99" s="67">
        <f t="shared" si="34"/>
        <v>0</v>
      </c>
      <c r="AF99" s="67" t="e">
        <f t="shared" si="37"/>
        <v>#DIV/0!</v>
      </c>
      <c r="AG99" s="67" t="e">
        <f t="shared" si="38"/>
        <v>#DIV/0!</v>
      </c>
      <c r="AH99" s="66">
        <f>-PV('NG AC'!$B$1,'Res Mail'!H99,'Res Mail'!K99)*'Res Mail'!B99</f>
        <v>0</v>
      </c>
      <c r="AI99" s="67" t="e">
        <f t="shared" si="39"/>
        <v>#DIV/0!</v>
      </c>
      <c r="AJ99" s="67" t="e">
        <f t="shared" si="40"/>
        <v>#DIV/0!</v>
      </c>
      <c r="AK99" s="66">
        <f>B99*F99*H99*'Electric AC'!$BE$1</f>
        <v>0</v>
      </c>
      <c r="AL99" s="67">
        <f>B99*G99*H99*'Electric AC'!$BE$33</f>
        <v>0</v>
      </c>
      <c r="AM99" s="67" t="e">
        <f t="shared" si="41"/>
        <v>#DIV/0!</v>
      </c>
      <c r="AN99" s="67" t="e">
        <f t="shared" si="41"/>
        <v>#DIV/0!</v>
      </c>
      <c r="AO99" s="82"/>
      <c r="AP99" s="82"/>
      <c r="AQ99" s="82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AC'!$E$4:$I$43,4)*'Res Mail'!G100,IF(D100="Winter",VLOOKUP('Res Mail'!H100,'NG AC'!$E$3:$I$43,5)*'Res Mail'!G100,IF(D100="NA",0,0)))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AC'!$B$1,'Res Mail'!H100,'Res Mail'!K100)*-1)+'Res Mail'!J100)/'Res Mail'!E100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v>0</v>
      </c>
      <c r="AC100" s="67" t="e">
        <f t="shared" si="35"/>
        <v>#DIV/0!</v>
      </c>
      <c r="AD100" s="67" t="e">
        <f t="shared" si="36"/>
        <v>#DIV/0!</v>
      </c>
      <c r="AE100" s="67">
        <f t="shared" si="34"/>
        <v>0</v>
      </c>
      <c r="AF100" s="67" t="e">
        <f t="shared" si="37"/>
        <v>#DIV/0!</v>
      </c>
      <c r="AG100" s="67" t="e">
        <f t="shared" si="38"/>
        <v>#DIV/0!</v>
      </c>
      <c r="AH100" s="66">
        <f>-PV('NG AC'!$B$1,'Res Mail'!H100,'Res Mail'!K100)*'Res Mail'!B100</f>
        <v>0</v>
      </c>
      <c r="AI100" s="67" t="e">
        <f t="shared" si="39"/>
        <v>#DIV/0!</v>
      </c>
      <c r="AJ100" s="67" t="e">
        <f t="shared" si="40"/>
        <v>#DIV/0!</v>
      </c>
      <c r="AK100" s="66">
        <f>B100*F100*H100*'Electric AC'!$BE$1</f>
        <v>0</v>
      </c>
      <c r="AL100" s="67">
        <f>B100*G100*H100*'Electric AC'!$BE$33</f>
        <v>0</v>
      </c>
      <c r="AM100" s="67" t="e">
        <f t="shared" si="41"/>
        <v>#DIV/0!</v>
      </c>
      <c r="AN100" s="67" t="e">
        <f t="shared" si="41"/>
        <v>#DIV/0!</v>
      </c>
      <c r="AO100" s="82"/>
      <c r="AP100" s="82"/>
      <c r="AQ100" s="82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AC'!$E$4:$I$43,4)*'Res Mail'!G101,IF(D101="Winter",VLOOKUP('Res Mail'!H101,'NG AC'!$E$3:$I$43,5)*'Res Mail'!G101,IF(D101="NA",0,0)))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AC'!$B$1,'Res Mail'!H101,'Res Mail'!K101)*-1)+'Res Mail'!J101)/'Res Mail'!E101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v>0</v>
      </c>
      <c r="AC101" s="67" t="e">
        <f t="shared" si="35"/>
        <v>#DIV/0!</v>
      </c>
      <c r="AD101" s="67" t="e">
        <f t="shared" si="36"/>
        <v>#DIV/0!</v>
      </c>
      <c r="AE101" s="67">
        <f t="shared" si="34"/>
        <v>0</v>
      </c>
      <c r="AF101" s="67" t="e">
        <f t="shared" si="37"/>
        <v>#DIV/0!</v>
      </c>
      <c r="AG101" s="67" t="e">
        <f t="shared" si="38"/>
        <v>#DIV/0!</v>
      </c>
      <c r="AH101" s="66">
        <f>-PV('NG AC'!$B$1,'Res Mail'!H101,'Res Mail'!K101)*'Res Mail'!B101</f>
        <v>0</v>
      </c>
      <c r="AI101" s="67" t="e">
        <f t="shared" si="39"/>
        <v>#DIV/0!</v>
      </c>
      <c r="AJ101" s="67" t="e">
        <f t="shared" si="40"/>
        <v>#DIV/0!</v>
      </c>
      <c r="AK101" s="66">
        <f>B101*F101*H101*'Electric AC'!$BE$1</f>
        <v>0</v>
      </c>
      <c r="AL101" s="67">
        <f>B101*G101*H101*'Electric AC'!$BE$33</f>
        <v>0</v>
      </c>
      <c r="AM101" s="67" t="e">
        <f t="shared" si="41"/>
        <v>#DIV/0!</v>
      </c>
      <c r="AN101" s="67" t="e">
        <f t="shared" si="41"/>
        <v>#DIV/0!</v>
      </c>
      <c r="AO101" s="82"/>
      <c r="AP101" s="82"/>
      <c r="AQ101" s="82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AC'!$E$4:$I$43,4)*'Res Mail'!G102,IF(D102="Winter",VLOOKUP('Res Mail'!H102,'NG AC'!$E$3:$I$43,5)*'Res Mail'!G102,IF(D102="NA",0,0)))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AC'!$B$1,'Res Mail'!H102,'Res Mail'!K102)*-1)+'Res Mail'!J102)/'Res Mail'!E102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v>0</v>
      </c>
      <c r="AC102" s="67" t="e">
        <f t="shared" si="35"/>
        <v>#DIV/0!</v>
      </c>
      <c r="AD102" s="67" t="e">
        <f t="shared" si="36"/>
        <v>#DIV/0!</v>
      </c>
      <c r="AE102" s="67">
        <f t="shared" si="34"/>
        <v>0</v>
      </c>
      <c r="AF102" s="67" t="e">
        <f t="shared" si="37"/>
        <v>#DIV/0!</v>
      </c>
      <c r="AG102" s="67" t="e">
        <f t="shared" si="38"/>
        <v>#DIV/0!</v>
      </c>
      <c r="AH102" s="66">
        <f>-PV('NG AC'!$B$1,'Res Mail'!H102,'Res Mail'!K102)*'Res Mail'!B102</f>
        <v>0</v>
      </c>
      <c r="AI102" s="67" t="e">
        <f t="shared" si="39"/>
        <v>#DIV/0!</v>
      </c>
      <c r="AJ102" s="67" t="e">
        <f t="shared" si="40"/>
        <v>#DIV/0!</v>
      </c>
      <c r="AK102" s="66">
        <f>B102*F102*H102*'Electric AC'!$BE$1</f>
        <v>0</v>
      </c>
      <c r="AL102" s="67">
        <f>B102*G102*H102*'Electric AC'!$BE$33</f>
        <v>0</v>
      </c>
      <c r="AM102" s="67" t="e">
        <f t="shared" si="41"/>
        <v>#DIV/0!</v>
      </c>
      <c r="AN102" s="67" t="e">
        <f t="shared" si="41"/>
        <v>#DIV/0!</v>
      </c>
      <c r="AO102" s="82"/>
      <c r="AP102" s="82"/>
      <c r="AQ102" s="82"/>
    </row>
    <row r="103" spans="1:43" s="28" customFormat="1" x14ac:dyDescent="0.25">
      <c r="A103" s="28" t="s">
        <v>60</v>
      </c>
      <c r="T103" s="29">
        <f>SUMIF(T4:T102,"&lt;&gt;#DIV/0!")</f>
        <v>0</v>
      </c>
      <c r="U103" s="29">
        <f t="shared" ref="U103:AL103" si="42">SUMIF(U4:U102,"&lt;&gt;#DIV/0!")</f>
        <v>0</v>
      </c>
      <c r="V103" s="29">
        <f t="shared" si="42"/>
        <v>0</v>
      </c>
      <c r="W103" s="29">
        <f t="shared" si="42"/>
        <v>0</v>
      </c>
      <c r="X103" s="29">
        <f t="shared" si="42"/>
        <v>0</v>
      </c>
      <c r="Y103" s="29">
        <f t="shared" si="42"/>
        <v>0</v>
      </c>
      <c r="Z103" s="29">
        <f t="shared" si="42"/>
        <v>0</v>
      </c>
      <c r="AA103" s="29">
        <f t="shared" si="42"/>
        <v>0</v>
      </c>
      <c r="AB103" s="29">
        <f t="shared" si="42"/>
        <v>0</v>
      </c>
      <c r="AC103" s="29">
        <f t="shared" si="42"/>
        <v>0</v>
      </c>
      <c r="AD103" s="29">
        <f t="shared" si="42"/>
        <v>0</v>
      </c>
      <c r="AE103" s="29">
        <f t="shared" si="42"/>
        <v>0</v>
      </c>
      <c r="AF103" s="29">
        <f t="shared" si="42"/>
        <v>0</v>
      </c>
      <c r="AG103" s="29">
        <f t="shared" si="42"/>
        <v>0</v>
      </c>
      <c r="AH103" s="29">
        <f t="shared" si="42"/>
        <v>0</v>
      </c>
      <c r="AI103" s="29">
        <f t="shared" si="42"/>
        <v>0</v>
      </c>
      <c r="AJ103" s="29">
        <f t="shared" si="42"/>
        <v>0</v>
      </c>
      <c r="AK103" s="29">
        <f t="shared" si="42"/>
        <v>0</v>
      </c>
      <c r="AL103" s="29">
        <f t="shared" si="42"/>
        <v>0</v>
      </c>
      <c r="AM103" s="140"/>
      <c r="AN103" s="140"/>
    </row>
  </sheetData>
  <dataValidations count="2">
    <dataValidation type="list" allowBlank="1" showInputMessage="1" showErrorMessage="1" sqref="D4:D102">
      <formula1>$BC$24:$BC$26</formula1>
    </dataValidation>
    <dataValidation type="list" allowBlank="1" showInputMessage="1" showErrorMessage="1" sqref="C4:C102">
      <formula1>Elec_Measure_Type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C103"/>
  <sheetViews>
    <sheetView workbookViewId="0">
      <pane xSplit="1" ySplit="3" topLeftCell="B19" activePane="bottomRight" state="frozenSplit"/>
      <selection activeCell="B105" sqref="B105"/>
      <selection pane="topRight" activeCell="I1" sqref="I1"/>
      <selection pane="bottomLeft" activeCell="A20" sqref="A20"/>
      <selection pane="bottomRight" activeCell="F4" sqref="F4:F37"/>
    </sheetView>
  </sheetViews>
  <sheetFormatPr defaultRowHeight="15" x14ac:dyDescent="0.25"/>
  <cols>
    <col min="1" max="1" width="57.85546875" bestFit="1" customWidth="1"/>
    <col min="2" max="2" width="13.140625" bestFit="1" customWidth="1"/>
    <col min="3" max="3" width="17.7109375" bestFit="1" customWidth="1"/>
    <col min="4" max="4" width="19.42578125" customWidth="1"/>
    <col min="5" max="5" width="17.28515625" customWidth="1"/>
    <col min="6" max="6" width="10.28515625" bestFit="1" customWidth="1"/>
    <col min="20" max="20" width="11" customWidth="1"/>
    <col min="21" max="21" width="9.5703125" bestFit="1" customWidth="1"/>
    <col min="22" max="22" width="14" style="56" customWidth="1"/>
    <col min="23" max="23" width="9.5703125" style="56" customWidth="1"/>
    <col min="24" max="24" width="13.85546875" customWidth="1"/>
    <col min="25" max="25" width="10.5703125" bestFit="1" customWidth="1"/>
    <col min="26" max="26" width="12.7109375" customWidth="1"/>
    <col min="27" max="27" width="10.5703125" bestFit="1" customWidth="1"/>
    <col min="28" max="28" width="18" customWidth="1"/>
    <col min="29" max="29" width="11" customWidth="1"/>
    <col min="30" max="30" width="10.5703125" bestFit="1" customWidth="1"/>
    <col min="34" max="38" width="11.5703125" bestFit="1" customWidth="1"/>
    <col min="55" max="55" width="24.28515625" bestFit="1" customWidth="1"/>
  </cols>
  <sheetData>
    <row r="1" spans="1:55" ht="30" x14ac:dyDescent="0.25">
      <c r="A1" s="35" t="s">
        <v>608</v>
      </c>
      <c r="E1" s="64" t="s">
        <v>153</v>
      </c>
      <c r="F1" s="65" t="s">
        <v>154</v>
      </c>
      <c r="T1" s="31" t="s">
        <v>61</v>
      </c>
      <c r="BC1" s="35" t="s">
        <v>9</v>
      </c>
    </row>
    <row r="2" spans="1:55" x14ac:dyDescent="0.25">
      <c r="BC2" s="35" t="s">
        <v>10</v>
      </c>
    </row>
    <row r="3" spans="1:55" s="31" customFormat="1" ht="60" x14ac:dyDescent="0.25">
      <c r="A3" s="32" t="s">
        <v>35</v>
      </c>
      <c r="B3" s="32" t="s">
        <v>607</v>
      </c>
      <c r="C3" s="32" t="s">
        <v>38</v>
      </c>
      <c r="D3" s="32" t="s">
        <v>40</v>
      </c>
      <c r="E3" s="32" t="s">
        <v>41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47</v>
      </c>
      <c r="K3" s="32" t="s">
        <v>46</v>
      </c>
      <c r="L3" s="32" t="s">
        <v>48</v>
      </c>
      <c r="M3" s="32" t="s">
        <v>49</v>
      </c>
      <c r="N3" s="32" t="s">
        <v>50</v>
      </c>
      <c r="O3" s="32" t="s">
        <v>51</v>
      </c>
      <c r="P3" s="32" t="s">
        <v>52</v>
      </c>
      <c r="Q3" s="32" t="s">
        <v>53</v>
      </c>
      <c r="R3" s="32" t="s">
        <v>54</v>
      </c>
      <c r="S3" s="32" t="s">
        <v>55</v>
      </c>
      <c r="T3" s="32" t="s">
        <v>62</v>
      </c>
      <c r="U3" s="32" t="s">
        <v>63</v>
      </c>
      <c r="V3" s="32" t="s">
        <v>144</v>
      </c>
      <c r="W3" s="32" t="s">
        <v>145</v>
      </c>
      <c r="X3" s="32" t="s">
        <v>64</v>
      </c>
      <c r="Y3" s="32" t="s">
        <v>65</v>
      </c>
      <c r="Z3" s="32" t="s">
        <v>66</v>
      </c>
      <c r="AA3" s="32" t="s">
        <v>67</v>
      </c>
      <c r="AB3" s="32" t="s">
        <v>68</v>
      </c>
      <c r="AC3" s="32" t="s">
        <v>69</v>
      </c>
      <c r="AD3" s="32" t="s">
        <v>70</v>
      </c>
      <c r="AE3" s="32" t="s">
        <v>71</v>
      </c>
      <c r="AF3" s="32" t="s">
        <v>72</v>
      </c>
      <c r="AG3" s="32" t="s">
        <v>73</v>
      </c>
      <c r="AH3" s="32" t="s">
        <v>74</v>
      </c>
      <c r="AI3" s="32" t="s">
        <v>75</v>
      </c>
      <c r="AJ3" s="32" t="s">
        <v>76</v>
      </c>
      <c r="AK3" s="32" t="s">
        <v>135</v>
      </c>
      <c r="AL3" s="32" t="s">
        <v>134</v>
      </c>
      <c r="AM3" s="32"/>
      <c r="AN3" s="32"/>
      <c r="AO3" s="32"/>
      <c r="AP3" s="32"/>
      <c r="AQ3" s="32"/>
      <c r="BC3" s="34" t="s">
        <v>11</v>
      </c>
    </row>
    <row r="4" spans="1:55" x14ac:dyDescent="0.25">
      <c r="A4" s="62" t="s">
        <v>573</v>
      </c>
      <c r="B4" s="62">
        <v>4433</v>
      </c>
      <c r="C4" s="62" t="s">
        <v>11</v>
      </c>
      <c r="D4" s="62" t="s">
        <v>36</v>
      </c>
      <c r="E4" s="63">
        <v>0.25</v>
      </c>
      <c r="F4" s="62">
        <v>12.8</v>
      </c>
      <c r="G4" s="62">
        <v>0</v>
      </c>
      <c r="H4" s="62">
        <v>11</v>
      </c>
      <c r="I4" s="63">
        <v>0.15</v>
      </c>
      <c r="J4" s="63">
        <v>5.2</v>
      </c>
      <c r="K4" s="63">
        <v>0</v>
      </c>
      <c r="L4" s="66">
        <f>IF(C4="Res Space Heat",VLOOKUP(H4,'Electric AC'!$B$7:$AW$47,4)*F4,IF(C4="Res AC",VLOOKUP(H4,'Electric AC'!$B$7:$AW$47,6)*F4,IF(C4="Res Lighting",VLOOKUP(H4,'Electric AC'!$B$7:$AW$47,8)*F4,IF(C4="Res Refrigeration",VLOOKUP(H4,'Electric AC'!$B$7:$AW$47,10)*F4,IF(C4="Res Water Heating",VLOOKUP(H4,'Electric AC'!$B$7:$AW$47,12)*F4,IF(C4="Res Dishwasher",VLOOKUP(H4,'Electric AC'!$B$7:$AW$47,14)*F4,IF(C4="Res Washer Dryer",VLOOKUP(H4,'Electric AC'!$B$7:$AW$47,16)*F4,IF(C4="Res Misc",VLOOKUP(H4,'Electric AC'!$B$7:$AW$47,18)*F4,IF(C4="Res Furnace Fan",VLOOKUP(H4,'Electric AC'!$B$7:$AW$47,20)*F4,IF(C4="NonRes Compressed Air",VLOOKUP(H4,'Electric AC'!$B$7:$AW$47,22)*F4,IF(C4="NonRes Cooking",VLOOKUP(H4,'Electric AC'!$B$7:$AW$47,24)*F4,IF(C4="NonRes Space Cooling",VLOOKUP(H4,'Electric AC'!$B$7:$AW$47,26)*F4,IF(C4="NonRes Exterior Lighting",VLOOKUP(H4,'Electric AC'!$B$7:$AW$47,28)*F4,IF(C4="NonRes Space Heating",VLOOKUP(H4,'Electric AC'!$B$7:$AW$47,30)*F4,IF(C4="NonRes Water Heating",VLOOKUP(H4,'Electric AC'!$B$7:$AW$47,32)*F4,IF(C4="NonRes Interior Lighting",VLOOKUP(H4,'Electric AC'!$B$7:$AW$47,34)*F4,IF(C4="NonRes Misc",VLOOKUP(H4,'Electric AC'!$B$7:$AW$47,36)*F4,IF(C4="NonRes Motors",VLOOKUP(H4,'Electric AC'!$B$7:$AW$47,38)*F4,IF(C4="NonRes Office Equipment",VLOOKUP(H4,'Electric AC'!$B$7:$AW$47,40)*F4,IF(C4="NonRes Process",VLOOKUP(H4,'Electric AC'!$B$7:$AW$47,42)*F4,IF(C4="NonRes Refrigeration",VLOOKUP(H4,'Electric AC'!$B$7:$AW$47,44)*F4,IF(C4="NonRes Ventilation",VLOOKUP(H4,'Electric AC'!$B$7:$AW$47,46)*F4,0))))))))))))))))))))))</f>
        <v>8.4948004815659601</v>
      </c>
      <c r="M4" s="66">
        <f>IF(D4="Annual",VLOOKUP(H4,'NG AC'!$E$4:$I$43,4)*SSSS!G4,IF(D4="Winter",VLOOKUP(SSSS!H4,'NG AC'!$E$3:$I$43,5)*SSSS!G4,IF(D4="NA",0,0)))</f>
        <v>0</v>
      </c>
      <c r="N4" s="67">
        <f>(L4/(L4+M4))*E4</f>
        <v>0.25</v>
      </c>
      <c r="O4" s="67">
        <f>E4-N4</f>
        <v>0</v>
      </c>
      <c r="P4" s="67">
        <f>(L4/(L4+M4))*I4</f>
        <v>0.15</v>
      </c>
      <c r="Q4" s="67">
        <f>I4-P4</f>
        <v>0</v>
      </c>
      <c r="R4" s="68">
        <f>(L4+M4+(PV('NG AC'!$B$1,SSSS!H4,SSSS!K4)*-1)+SSSS!J4)/SSSS!E4</f>
        <v>54.779201926263838</v>
      </c>
      <c r="S4" s="68">
        <f>((L4+M4)/1.1)/I4</f>
        <v>51.483639282217936</v>
      </c>
      <c r="T4" s="69">
        <f>F4*B4</f>
        <v>56742.400000000001</v>
      </c>
      <c r="U4" s="68">
        <f>G4*B4</f>
        <v>0</v>
      </c>
      <c r="V4" s="68">
        <f>L4*B4</f>
        <v>37657.450534781899</v>
      </c>
      <c r="W4" s="68">
        <f>M4*B4</f>
        <v>0</v>
      </c>
      <c r="X4" s="67">
        <f>B4*N4</f>
        <v>1108.25</v>
      </c>
      <c r="Y4" s="67">
        <f>O4*B4</f>
        <v>0</v>
      </c>
      <c r="Z4" s="67">
        <f>B4*P4</f>
        <v>664.94999999999993</v>
      </c>
      <c r="AA4" s="67">
        <f>B4*Q4</f>
        <v>0</v>
      </c>
      <c r="AB4" s="63">
        <f>((F4*0.12)-I4)*B4</f>
        <v>6144.1380000000008</v>
      </c>
      <c r="AC4" s="67">
        <f>AB4*(L4/(L4+M4))</f>
        <v>6144.1380000000008</v>
      </c>
      <c r="AD4" s="67">
        <f>AB4-AC4</f>
        <v>0</v>
      </c>
      <c r="AE4" s="67">
        <f>J4*B4</f>
        <v>23051.600000000002</v>
      </c>
      <c r="AF4" s="67">
        <f>AE4*(L4/(L4+M4))</f>
        <v>23051.600000000002</v>
      </c>
      <c r="AG4" s="67">
        <f>AE4-AF4</f>
        <v>0</v>
      </c>
      <c r="AH4" s="66">
        <f>-PV('NG AC'!$B$1,SSSS!H4,SSSS!K4)*SSSS!B4</f>
        <v>0</v>
      </c>
      <c r="AI4" s="67">
        <f>AH4*(L4/(L4+M4))</f>
        <v>0</v>
      </c>
      <c r="AJ4" s="67">
        <f>AH4-AI4</f>
        <v>0</v>
      </c>
      <c r="AK4" s="66">
        <f>B4*F4*H4*'Electric AC'!$BE$1</f>
        <v>47802.918591999995</v>
      </c>
      <c r="AL4" s="67">
        <f>B4*G4*H4*'Electric AC'!$BE$33</f>
        <v>0</v>
      </c>
      <c r="AM4" s="36"/>
      <c r="AN4" s="36"/>
      <c r="AO4" s="36"/>
      <c r="AP4" s="36"/>
      <c r="AQ4" s="36"/>
      <c r="BC4" s="52" t="s">
        <v>12</v>
      </c>
    </row>
    <row r="5" spans="1:55" x14ac:dyDescent="0.25">
      <c r="A5" s="62" t="s">
        <v>574</v>
      </c>
      <c r="B5" s="62">
        <v>15491</v>
      </c>
      <c r="C5" s="62" t="s">
        <v>11</v>
      </c>
      <c r="D5" s="62" t="s">
        <v>36</v>
      </c>
      <c r="E5" s="63">
        <v>1.1000000000000001</v>
      </c>
      <c r="F5" s="62">
        <v>10.1</v>
      </c>
      <c r="G5" s="62">
        <v>0</v>
      </c>
      <c r="H5" s="62">
        <v>8</v>
      </c>
      <c r="I5" s="63">
        <v>0.55000000000000004</v>
      </c>
      <c r="J5" s="63">
        <v>5.26</v>
      </c>
      <c r="K5" s="63">
        <v>0</v>
      </c>
      <c r="L5" s="66">
        <f>IF(C5="Res Space Heat",VLOOKUP(H5,'Electric AC'!$B$7:$AW$47,4)*F5,IF(C5="Res AC",VLOOKUP(H5,'Electric AC'!$B$7:$AW$47,6)*F5,IF(C5="Res Lighting",VLOOKUP(H5,'Electric AC'!$B$7:$AW$47,8)*F5,IF(C5="Res Refrigeration",VLOOKUP(H5,'Electric AC'!$B$7:$AW$47,10)*F5,IF(C5="Res Water Heating",VLOOKUP(H5,'Electric AC'!$B$7:$AW$47,12)*F5,IF(C5="Res Dishwasher",VLOOKUP(H5,'Electric AC'!$B$7:$AW$47,14)*F5,IF(C5="Res Washer Dryer",VLOOKUP(H5,'Electric AC'!$B$7:$AW$47,16)*F5,IF(C5="Res Misc",VLOOKUP(H5,'Electric AC'!$B$7:$AW$47,18)*F5,IF(C5="Res Furnace Fan",VLOOKUP(H5,'Electric AC'!$B$7:$AW$47,20)*F5,IF(C5="NonRes Compressed Air",VLOOKUP(H5,'Electric AC'!$B$7:$AW$47,22)*F5,IF(C5="NonRes Cooking",VLOOKUP(H5,'Electric AC'!$B$7:$AW$47,24)*F5,IF(C5="NonRes Space Cooling",VLOOKUP(H5,'Electric AC'!$B$7:$AW$47,26)*F5,IF(C5="NonRes Exterior Lighting",VLOOKUP(H5,'Electric AC'!$B$7:$AW$47,28)*F5,IF(C5="NonRes Space Heating",VLOOKUP(H5,'Electric AC'!$B$7:$AW$47,30)*F5,IF(C5="NonRes Water Heating",VLOOKUP(H5,'Electric AC'!$B$7:$AW$47,32)*F5,IF(C5="NonRes Interior Lighting",VLOOKUP(H5,'Electric AC'!$B$7:$AW$47,34)*F5,IF(C5="NonRes Misc",VLOOKUP(H5,'Electric AC'!$B$7:$AW$47,36)*F5,IF(C5="NonRes Motors",VLOOKUP(H5,'Electric AC'!$B$7:$AW$47,38)*F5,IF(C5="NonRes Office Equipment",VLOOKUP(H5,'Electric AC'!$B$7:$AW$47,40)*F5,IF(C5="NonRes Process",VLOOKUP(H5,'Electric AC'!$B$7:$AW$47,42)*F5,IF(C5="NonRes Refrigeration",VLOOKUP(H5,'Electric AC'!$B$7:$AW$47,44)*F5,IF(C5="NonRes Ventilation",VLOOKUP(H5,'Electric AC'!$B$7:$AW$47,46)*F5,0))))))))))))))))))))))</f>
        <v>4.6786445162555719</v>
      </c>
      <c r="M5" s="66">
        <f>IF(D5="Annual",VLOOKUP(H5,'NG AC'!$E$4:$I$43,4)*SSSS!G5,IF(D5="Winter",VLOOKUP(SSSS!H5,'NG AC'!$E$3:$I$43,5)*SSSS!G5,IF(D5="NA",0,0)))</f>
        <v>0</v>
      </c>
      <c r="N5" s="67">
        <f t="shared" ref="N5:N68" si="0">(L5/(L5+M5))*E5</f>
        <v>1.1000000000000001</v>
      </c>
      <c r="O5" s="67">
        <f t="shared" ref="O5:O68" si="1">E5-N5</f>
        <v>0</v>
      </c>
      <c r="P5" s="67">
        <f t="shared" ref="P5:P68" si="2">(L5/(L5+M5))*I5</f>
        <v>0.55000000000000004</v>
      </c>
      <c r="Q5" s="67">
        <f t="shared" ref="Q5:Q68" si="3">I5-P5</f>
        <v>0</v>
      </c>
      <c r="R5" s="68">
        <f>(L5+M5+(PV('NG AC'!$B$1,SSSS!H5,SSSS!K5)*-1)+SSSS!J5)/SSSS!E5</f>
        <v>9.0351313784141549</v>
      </c>
      <c r="S5" s="68">
        <f t="shared" ref="S5:S68" si="4">((L5+M5)/1.1)/I5</f>
        <v>7.7332967210835895</v>
      </c>
      <c r="T5" s="69">
        <f t="shared" ref="T5:T68" si="5">F5*B5</f>
        <v>156459.1</v>
      </c>
      <c r="U5" s="68">
        <f t="shared" ref="U5:U68" si="6">G5*B5</f>
        <v>0</v>
      </c>
      <c r="V5" s="68">
        <f t="shared" ref="V5:V68" si="7">L5*B5</f>
        <v>72476.882201315064</v>
      </c>
      <c r="W5" s="68">
        <f t="shared" ref="W5:W68" si="8">M5*B5</f>
        <v>0</v>
      </c>
      <c r="X5" s="67">
        <f t="shared" ref="X5:X68" si="9">B5*N5</f>
        <v>17040.100000000002</v>
      </c>
      <c r="Y5" s="67">
        <f t="shared" ref="Y5:Y68" si="10">O5*B5</f>
        <v>0</v>
      </c>
      <c r="Z5" s="67">
        <f t="shared" ref="Z5:Z68" si="11">B5*P5</f>
        <v>8520.0500000000011</v>
      </c>
      <c r="AA5" s="67">
        <f t="shared" ref="AA5:AA68" si="12">B5*Q5</f>
        <v>0</v>
      </c>
      <c r="AB5" s="63">
        <f t="shared" ref="AB5:AB68" si="13">((F5*0.12)-I5)*B5</f>
        <v>10255.041999999999</v>
      </c>
      <c r="AC5" s="67">
        <f t="shared" ref="AC5:AC68" si="14">AB5*(L5/(L5+M5))</f>
        <v>10255.041999999999</v>
      </c>
      <c r="AD5" s="67">
        <f t="shared" ref="AD5:AD68" si="15">AB5-AC5</f>
        <v>0</v>
      </c>
      <c r="AE5" s="67">
        <f t="shared" ref="AE5:AE68" si="16">J5*B5</f>
        <v>81482.66</v>
      </c>
      <c r="AF5" s="67">
        <f t="shared" ref="AF5:AF68" si="17">AE5*(L5/(L5+M5))</f>
        <v>81482.66</v>
      </c>
      <c r="AG5" s="67">
        <f t="shared" ref="AG5:AG68" si="18">AE5-AF5</f>
        <v>0</v>
      </c>
      <c r="AH5" s="66">
        <f>-PV('NG AC'!$B$1,SSSS!H5,SSSS!K5)*SSSS!B5</f>
        <v>0</v>
      </c>
      <c r="AI5" s="67">
        <f t="shared" ref="AI5:AI68" si="19">AH5*(L5/(L5+M5))</f>
        <v>0</v>
      </c>
      <c r="AJ5" s="67">
        <f t="shared" ref="AJ5:AJ68" si="20">AH5-AI5</f>
        <v>0</v>
      </c>
      <c r="AK5" s="66">
        <f>B5*F5*H5*'Electric AC'!$BE$1</f>
        <v>95861.637156727258</v>
      </c>
      <c r="AL5" s="67">
        <f>B5*G5*H5*'Electric AC'!$BE$33</f>
        <v>0</v>
      </c>
      <c r="AM5" s="36"/>
      <c r="AN5" s="36"/>
      <c r="AO5" s="36"/>
      <c r="AP5" s="36"/>
      <c r="AQ5" s="36"/>
      <c r="BC5" s="52" t="s">
        <v>13</v>
      </c>
    </row>
    <row r="6" spans="1:55" x14ac:dyDescent="0.25">
      <c r="A6" s="62" t="s">
        <v>575</v>
      </c>
      <c r="B6" s="62">
        <v>373</v>
      </c>
      <c r="C6" s="62" t="s">
        <v>11</v>
      </c>
      <c r="D6" s="62" t="s">
        <v>36</v>
      </c>
      <c r="E6" s="63">
        <v>0.25</v>
      </c>
      <c r="F6" s="62">
        <v>12.8</v>
      </c>
      <c r="G6" s="62">
        <v>0</v>
      </c>
      <c r="H6" s="62">
        <v>8</v>
      </c>
      <c r="I6" s="63">
        <v>0.15</v>
      </c>
      <c r="J6" s="63">
        <v>5.21</v>
      </c>
      <c r="K6" s="63">
        <v>0</v>
      </c>
      <c r="L6" s="66">
        <f>IF(C6="Res Space Heat",VLOOKUP(H6,'Electric AC'!$B$7:$AW$47,4)*F6,IF(C6="Res AC",VLOOKUP(H6,'Electric AC'!$B$7:$AW$47,6)*F6,IF(C6="Res Lighting",VLOOKUP(H6,'Electric AC'!$B$7:$AW$47,8)*F6,IF(C6="Res Refrigeration",VLOOKUP(H6,'Electric AC'!$B$7:$AW$47,10)*F6,IF(C6="Res Water Heating",VLOOKUP(H6,'Electric AC'!$B$7:$AW$47,12)*F6,IF(C6="Res Dishwasher",VLOOKUP(H6,'Electric AC'!$B$7:$AW$47,14)*F6,IF(C6="Res Washer Dryer",VLOOKUP(H6,'Electric AC'!$B$7:$AW$47,16)*F6,IF(C6="Res Misc",VLOOKUP(H6,'Electric AC'!$B$7:$AW$47,18)*F6,IF(C6="Res Furnace Fan",VLOOKUP(H6,'Electric AC'!$B$7:$AW$47,20)*F6,IF(C6="NonRes Compressed Air",VLOOKUP(H6,'Electric AC'!$B$7:$AW$47,22)*F6,IF(C6="NonRes Cooking",VLOOKUP(H6,'Electric AC'!$B$7:$AW$47,24)*F6,IF(C6="NonRes Space Cooling",VLOOKUP(H6,'Electric AC'!$B$7:$AW$47,26)*F6,IF(C6="NonRes Exterior Lighting",VLOOKUP(H6,'Electric AC'!$B$7:$AW$47,28)*F6,IF(C6="NonRes Space Heating",VLOOKUP(H6,'Electric AC'!$B$7:$AW$47,30)*F6,IF(C6="NonRes Water Heating",VLOOKUP(H6,'Electric AC'!$B$7:$AW$47,32)*F6,IF(C6="NonRes Interior Lighting",VLOOKUP(H6,'Electric AC'!$B$7:$AW$47,34)*F6,IF(C6="NonRes Misc",VLOOKUP(H6,'Electric AC'!$B$7:$AW$47,36)*F6,IF(C6="NonRes Motors",VLOOKUP(H6,'Electric AC'!$B$7:$AW$47,38)*F6,IF(C6="NonRes Office Equipment",VLOOKUP(H6,'Electric AC'!$B$7:$AW$47,40)*F6,IF(C6="NonRes Process",VLOOKUP(H6,'Electric AC'!$B$7:$AW$47,42)*F6,IF(C6="NonRes Refrigeration",VLOOKUP(H6,'Electric AC'!$B$7:$AW$47,44)*F6,IF(C6="NonRes Ventilation",VLOOKUP(H6,'Electric AC'!$B$7:$AW$47,46)*F6,0))))))))))))))))))))))</f>
        <v>5.9293712681258741</v>
      </c>
      <c r="M6" s="66">
        <f>IF(D6="Annual",VLOOKUP(H6,'NG AC'!$E$4:$I$43,4)*SSSS!G6,IF(D6="Winter",VLOOKUP(SSSS!H6,'NG AC'!$E$3:$I$43,5)*SSSS!G6,IF(D6="NA",0,0)))</f>
        <v>0</v>
      </c>
      <c r="N6" s="67">
        <f t="shared" si="0"/>
        <v>0.25</v>
      </c>
      <c r="O6" s="67">
        <f t="shared" si="1"/>
        <v>0</v>
      </c>
      <c r="P6" s="67">
        <f t="shared" si="2"/>
        <v>0.15</v>
      </c>
      <c r="Q6" s="67">
        <f t="shared" si="3"/>
        <v>0</v>
      </c>
      <c r="R6" s="68">
        <f>(L6+M6+(PV('NG AC'!$B$1,SSSS!H6,SSSS!K6)*-1)+SSSS!J6)/SSSS!E6</f>
        <v>44.557485072503496</v>
      </c>
      <c r="S6" s="68">
        <f t="shared" si="4"/>
        <v>35.935583443187113</v>
      </c>
      <c r="T6" s="69">
        <f t="shared" si="5"/>
        <v>4774.4000000000005</v>
      </c>
      <c r="U6" s="68">
        <f t="shared" si="6"/>
        <v>0</v>
      </c>
      <c r="V6" s="68">
        <f t="shared" si="7"/>
        <v>2211.6554830109512</v>
      </c>
      <c r="W6" s="68">
        <f t="shared" si="8"/>
        <v>0</v>
      </c>
      <c r="X6" s="67">
        <f t="shared" si="9"/>
        <v>93.25</v>
      </c>
      <c r="Y6" s="67">
        <f t="shared" si="10"/>
        <v>0</v>
      </c>
      <c r="Z6" s="67">
        <f t="shared" si="11"/>
        <v>55.949999999999996</v>
      </c>
      <c r="AA6" s="67">
        <f t="shared" si="12"/>
        <v>0</v>
      </c>
      <c r="AB6" s="63">
        <f t="shared" si="13"/>
        <v>516.97800000000007</v>
      </c>
      <c r="AC6" s="67">
        <f t="shared" si="14"/>
        <v>516.97800000000007</v>
      </c>
      <c r="AD6" s="67">
        <f t="shared" si="15"/>
        <v>0</v>
      </c>
      <c r="AE6" s="67">
        <f t="shared" si="16"/>
        <v>1943.33</v>
      </c>
      <c r="AF6" s="67">
        <f t="shared" si="17"/>
        <v>1943.33</v>
      </c>
      <c r="AG6" s="67">
        <f t="shared" si="18"/>
        <v>0</v>
      </c>
      <c r="AH6" s="66">
        <f>-PV('NG AC'!$B$1,SSSS!H6,SSSS!K6)*SSSS!B6</f>
        <v>0</v>
      </c>
      <c r="AI6" s="67">
        <f t="shared" si="19"/>
        <v>0</v>
      </c>
      <c r="AJ6" s="67">
        <f t="shared" si="20"/>
        <v>0</v>
      </c>
      <c r="AK6" s="66">
        <f>B6*F6*H6*'Electric AC'!$BE$1</f>
        <v>2925.248837818182</v>
      </c>
      <c r="AL6" s="67">
        <f>B6*G6*H6*'Electric AC'!$BE$33</f>
        <v>0</v>
      </c>
      <c r="AM6" s="36"/>
      <c r="AN6" s="36"/>
      <c r="AO6" s="36"/>
      <c r="AP6" s="36"/>
      <c r="AQ6" s="36"/>
      <c r="BC6" s="52" t="s">
        <v>14</v>
      </c>
    </row>
    <row r="7" spans="1:55" x14ac:dyDescent="0.25">
      <c r="A7" s="62" t="s">
        <v>576</v>
      </c>
      <c r="B7" s="62">
        <v>2</v>
      </c>
      <c r="C7" s="62" t="s">
        <v>11</v>
      </c>
      <c r="D7" s="62" t="s">
        <v>36</v>
      </c>
      <c r="E7" s="63">
        <v>0.44</v>
      </c>
      <c r="F7" s="62">
        <v>1.8</v>
      </c>
      <c r="G7" s="62">
        <v>0</v>
      </c>
      <c r="H7" s="62">
        <v>6</v>
      </c>
      <c r="I7" s="63">
        <v>0.22</v>
      </c>
      <c r="J7" s="63">
        <v>5.49</v>
      </c>
      <c r="K7" s="63">
        <v>0</v>
      </c>
      <c r="L7" s="66">
        <f>IF(C7="Res Space Heat",VLOOKUP(H7,'Electric AC'!$B$7:$AW$47,4)*F7,IF(C7="Res AC",VLOOKUP(H7,'Electric AC'!$B$7:$AW$47,6)*F7,IF(C7="Res Lighting",VLOOKUP(H7,'Electric AC'!$B$7:$AW$47,8)*F7,IF(C7="Res Refrigeration",VLOOKUP(H7,'Electric AC'!$B$7:$AW$47,10)*F7,IF(C7="Res Water Heating",VLOOKUP(H7,'Electric AC'!$B$7:$AW$47,12)*F7,IF(C7="Res Dishwasher",VLOOKUP(H7,'Electric AC'!$B$7:$AW$47,14)*F7,IF(C7="Res Washer Dryer",VLOOKUP(H7,'Electric AC'!$B$7:$AW$47,16)*F7,IF(C7="Res Misc",VLOOKUP(H7,'Electric AC'!$B$7:$AW$47,18)*F7,IF(C7="Res Furnace Fan",VLOOKUP(H7,'Electric AC'!$B$7:$AW$47,20)*F7,IF(C7="NonRes Compressed Air",VLOOKUP(H7,'Electric AC'!$B$7:$AW$47,22)*F7,IF(C7="NonRes Cooking",VLOOKUP(H7,'Electric AC'!$B$7:$AW$47,24)*F7,IF(C7="NonRes Space Cooling",VLOOKUP(H7,'Electric AC'!$B$7:$AW$47,26)*F7,IF(C7="NonRes Exterior Lighting",VLOOKUP(H7,'Electric AC'!$B$7:$AW$47,28)*F7,IF(C7="NonRes Space Heating",VLOOKUP(H7,'Electric AC'!$B$7:$AW$47,30)*F7,IF(C7="NonRes Water Heating",VLOOKUP(H7,'Electric AC'!$B$7:$AW$47,32)*F7,IF(C7="NonRes Interior Lighting",VLOOKUP(H7,'Electric AC'!$B$7:$AW$47,34)*F7,IF(C7="NonRes Misc",VLOOKUP(H7,'Electric AC'!$B$7:$AW$47,36)*F7,IF(C7="NonRes Motors",VLOOKUP(H7,'Electric AC'!$B$7:$AW$47,38)*F7,IF(C7="NonRes Office Equipment",VLOOKUP(H7,'Electric AC'!$B$7:$AW$47,40)*F7,IF(C7="NonRes Process",VLOOKUP(H7,'Electric AC'!$B$7:$AW$47,42)*F7,IF(C7="NonRes Refrigeration",VLOOKUP(H7,'Electric AC'!$B$7:$AW$47,44)*F7,IF(C7="NonRes Ventilation",VLOOKUP(H7,'Electric AC'!$B$7:$AW$47,46)*F7,0))))))))))))))))))))))</f>
        <v>0.60434059542345775</v>
      </c>
      <c r="M7" s="66">
        <f>IF(D7="Annual",VLOOKUP(H7,'NG AC'!$E$4:$I$43,4)*SSSS!G7,IF(D7="Winter",VLOOKUP(SSSS!H7,'NG AC'!$E$3:$I$43,5)*SSSS!G7,IF(D7="NA",0,0)))</f>
        <v>0</v>
      </c>
      <c r="N7" s="67">
        <f t="shared" si="0"/>
        <v>0.44</v>
      </c>
      <c r="O7" s="67">
        <f t="shared" si="1"/>
        <v>0</v>
      </c>
      <c r="P7" s="67">
        <f t="shared" si="2"/>
        <v>0.22</v>
      </c>
      <c r="Q7" s="67">
        <f t="shared" si="3"/>
        <v>0</v>
      </c>
      <c r="R7" s="68">
        <f>(L7+M7+(PV('NG AC'!$B$1,SSSS!H7,SSSS!K7)*-1)+SSSS!J7)/SSSS!E7</f>
        <v>13.850774080507859</v>
      </c>
      <c r="S7" s="68">
        <f t="shared" si="4"/>
        <v>2.4972751877002386</v>
      </c>
      <c r="T7" s="69">
        <f t="shared" si="5"/>
        <v>3.6</v>
      </c>
      <c r="U7" s="68">
        <f t="shared" si="6"/>
        <v>0</v>
      </c>
      <c r="V7" s="68">
        <f t="shared" si="7"/>
        <v>1.2086811908469155</v>
      </c>
      <c r="W7" s="68">
        <f t="shared" si="8"/>
        <v>0</v>
      </c>
      <c r="X7" s="67">
        <f t="shared" si="9"/>
        <v>0.88</v>
      </c>
      <c r="Y7" s="67">
        <f t="shared" si="10"/>
        <v>0</v>
      </c>
      <c r="Z7" s="67">
        <f t="shared" si="11"/>
        <v>0.44</v>
      </c>
      <c r="AA7" s="67">
        <f t="shared" si="12"/>
        <v>0</v>
      </c>
      <c r="AB7" s="63">
        <f t="shared" si="13"/>
        <v>-8.0000000000000071E-3</v>
      </c>
      <c r="AC7" s="67">
        <f t="shared" si="14"/>
        <v>-8.0000000000000071E-3</v>
      </c>
      <c r="AD7" s="67">
        <f t="shared" si="15"/>
        <v>0</v>
      </c>
      <c r="AE7" s="67">
        <f t="shared" si="16"/>
        <v>10.98</v>
      </c>
      <c r="AF7" s="67">
        <f t="shared" si="17"/>
        <v>10.98</v>
      </c>
      <c r="AG7" s="67">
        <f t="shared" si="18"/>
        <v>0</v>
      </c>
      <c r="AH7" s="66">
        <f>-PV('NG AC'!$B$1,SSSS!H7,SSSS!K7)*SSSS!B7</f>
        <v>0</v>
      </c>
      <c r="AI7" s="67">
        <f t="shared" si="19"/>
        <v>0</v>
      </c>
      <c r="AJ7" s="67">
        <f t="shared" si="20"/>
        <v>0</v>
      </c>
      <c r="AK7" s="66">
        <f>B7*F7*H7*'Electric AC'!$BE$1</f>
        <v>1.6542752727272727</v>
      </c>
      <c r="AL7" s="67">
        <f>B7*G7*H7*'Electric AC'!$BE$33</f>
        <v>0</v>
      </c>
      <c r="AM7" s="36"/>
      <c r="AN7" s="36"/>
      <c r="AO7" s="36"/>
      <c r="AP7" s="36"/>
      <c r="AQ7" s="36"/>
      <c r="BC7" s="52" t="s">
        <v>15</v>
      </c>
    </row>
    <row r="8" spans="1:55" x14ac:dyDescent="0.25">
      <c r="A8" s="62" t="s">
        <v>577</v>
      </c>
      <c r="B8" s="62">
        <v>75</v>
      </c>
      <c r="C8" s="62" t="s">
        <v>11</v>
      </c>
      <c r="D8" s="62" t="s">
        <v>36</v>
      </c>
      <c r="E8" s="63">
        <v>0.62</v>
      </c>
      <c r="F8" s="62">
        <v>19.8</v>
      </c>
      <c r="G8" s="62">
        <v>0</v>
      </c>
      <c r="H8" s="62">
        <v>6</v>
      </c>
      <c r="I8" s="63">
        <v>0.31</v>
      </c>
      <c r="J8" s="63">
        <v>6.85</v>
      </c>
      <c r="K8" s="63">
        <v>0</v>
      </c>
      <c r="L8" s="66">
        <f>IF(C8="Res Space Heat",VLOOKUP(H8,'Electric AC'!$B$7:$AW$47,4)*F8,IF(C8="Res AC",VLOOKUP(H8,'Electric AC'!$B$7:$AW$47,6)*F8,IF(C8="Res Lighting",VLOOKUP(H8,'Electric AC'!$B$7:$AW$47,8)*F8,IF(C8="Res Refrigeration",VLOOKUP(H8,'Electric AC'!$B$7:$AW$47,10)*F8,IF(C8="Res Water Heating",VLOOKUP(H8,'Electric AC'!$B$7:$AW$47,12)*F8,IF(C8="Res Dishwasher",VLOOKUP(H8,'Electric AC'!$B$7:$AW$47,14)*F8,IF(C8="Res Washer Dryer",VLOOKUP(H8,'Electric AC'!$B$7:$AW$47,16)*F8,IF(C8="Res Misc",VLOOKUP(H8,'Electric AC'!$B$7:$AW$47,18)*F8,IF(C8="Res Furnace Fan",VLOOKUP(H8,'Electric AC'!$B$7:$AW$47,20)*F8,IF(C8="NonRes Compressed Air",VLOOKUP(H8,'Electric AC'!$B$7:$AW$47,22)*F8,IF(C8="NonRes Cooking",VLOOKUP(H8,'Electric AC'!$B$7:$AW$47,24)*F8,IF(C8="NonRes Space Cooling",VLOOKUP(H8,'Electric AC'!$B$7:$AW$47,26)*F8,IF(C8="NonRes Exterior Lighting",VLOOKUP(H8,'Electric AC'!$B$7:$AW$47,28)*F8,IF(C8="NonRes Space Heating",VLOOKUP(H8,'Electric AC'!$B$7:$AW$47,30)*F8,IF(C8="NonRes Water Heating",VLOOKUP(H8,'Electric AC'!$B$7:$AW$47,32)*F8,IF(C8="NonRes Interior Lighting",VLOOKUP(H8,'Electric AC'!$B$7:$AW$47,34)*F8,IF(C8="NonRes Misc",VLOOKUP(H8,'Electric AC'!$B$7:$AW$47,36)*F8,IF(C8="NonRes Motors",VLOOKUP(H8,'Electric AC'!$B$7:$AW$47,38)*F8,IF(C8="NonRes Office Equipment",VLOOKUP(H8,'Electric AC'!$B$7:$AW$47,40)*F8,IF(C8="NonRes Process",VLOOKUP(H8,'Electric AC'!$B$7:$AW$47,42)*F8,IF(C8="NonRes Refrigeration",VLOOKUP(H8,'Electric AC'!$B$7:$AW$47,44)*F8,IF(C8="NonRes Ventilation",VLOOKUP(H8,'Electric AC'!$B$7:$AW$47,46)*F8,0))))))))))))))))))))))</f>
        <v>6.6477465496580352</v>
      </c>
      <c r="M8" s="66">
        <f>IF(D8="Annual",VLOOKUP(H8,'NG AC'!$E$4:$I$43,4)*SSSS!G8,IF(D8="Winter",VLOOKUP(SSSS!H8,'NG AC'!$E$3:$I$43,5)*SSSS!G8,IF(D8="NA",0,0)))</f>
        <v>0</v>
      </c>
      <c r="N8" s="67">
        <f t="shared" si="0"/>
        <v>0.62</v>
      </c>
      <c r="O8" s="67">
        <f t="shared" si="1"/>
        <v>0</v>
      </c>
      <c r="P8" s="67">
        <f t="shared" si="2"/>
        <v>0.31</v>
      </c>
      <c r="Q8" s="67">
        <f t="shared" si="3"/>
        <v>0</v>
      </c>
      <c r="R8" s="68">
        <f>(L8+M8+(PV('NG AC'!$B$1,SSSS!H8,SSSS!K8)*-1)+SSSS!J8)/SSSS!E8</f>
        <v>21.770558951061346</v>
      </c>
      <c r="S8" s="68">
        <f t="shared" si="4"/>
        <v>19.494857916885731</v>
      </c>
      <c r="T8" s="69">
        <f t="shared" si="5"/>
        <v>1485</v>
      </c>
      <c r="U8" s="68">
        <f t="shared" si="6"/>
        <v>0</v>
      </c>
      <c r="V8" s="68">
        <f t="shared" si="7"/>
        <v>498.58099122435266</v>
      </c>
      <c r="W8" s="68">
        <f t="shared" si="8"/>
        <v>0</v>
      </c>
      <c r="X8" s="67">
        <f t="shared" si="9"/>
        <v>46.5</v>
      </c>
      <c r="Y8" s="67">
        <f t="shared" si="10"/>
        <v>0</v>
      </c>
      <c r="Z8" s="67">
        <f t="shared" si="11"/>
        <v>23.25</v>
      </c>
      <c r="AA8" s="67">
        <f t="shared" si="12"/>
        <v>0</v>
      </c>
      <c r="AB8" s="63">
        <f t="shared" si="13"/>
        <v>154.94999999999999</v>
      </c>
      <c r="AC8" s="67">
        <f t="shared" si="14"/>
        <v>154.94999999999999</v>
      </c>
      <c r="AD8" s="67">
        <f t="shared" si="15"/>
        <v>0</v>
      </c>
      <c r="AE8" s="67">
        <f t="shared" si="16"/>
        <v>513.75</v>
      </c>
      <c r="AF8" s="67">
        <f t="shared" si="17"/>
        <v>513.75</v>
      </c>
      <c r="AG8" s="67">
        <f t="shared" si="18"/>
        <v>0</v>
      </c>
      <c r="AH8" s="66">
        <f>-PV('NG AC'!$B$1,SSSS!H8,SSSS!K8)*SSSS!B8</f>
        <v>0</v>
      </c>
      <c r="AI8" s="67">
        <f t="shared" si="19"/>
        <v>0</v>
      </c>
      <c r="AJ8" s="67">
        <f t="shared" si="20"/>
        <v>0</v>
      </c>
      <c r="AK8" s="66">
        <f>B8*F8*H8*'Electric AC'!$BE$1</f>
        <v>682.3885499999999</v>
      </c>
      <c r="AL8" s="67">
        <f>B8*G8*H8*'Electric AC'!$BE$33</f>
        <v>0</v>
      </c>
      <c r="AM8" s="36"/>
      <c r="AN8" s="36"/>
      <c r="AO8" s="36"/>
      <c r="AP8" s="36"/>
      <c r="AQ8" s="36"/>
      <c r="BC8" s="52" t="s">
        <v>16</v>
      </c>
    </row>
    <row r="9" spans="1:55" x14ac:dyDescent="0.25">
      <c r="A9" s="62" t="s">
        <v>578</v>
      </c>
      <c r="B9" s="62">
        <v>7</v>
      </c>
      <c r="C9" s="62" t="s">
        <v>11</v>
      </c>
      <c r="D9" s="62" t="s">
        <v>36</v>
      </c>
      <c r="E9" s="63">
        <v>0.8</v>
      </c>
      <c r="F9" s="62">
        <v>15.9</v>
      </c>
      <c r="G9" s="62">
        <v>0</v>
      </c>
      <c r="H9" s="62">
        <v>6</v>
      </c>
      <c r="I9" s="63">
        <v>0.4</v>
      </c>
      <c r="J9" s="63">
        <v>20.85</v>
      </c>
      <c r="K9" s="63">
        <v>0</v>
      </c>
      <c r="L9" s="66">
        <f>IF(C9="Res Space Heat",VLOOKUP(H9,'Electric AC'!$B$7:$AW$47,4)*F9,IF(C9="Res AC",VLOOKUP(H9,'Electric AC'!$B$7:$AW$47,6)*F9,IF(C9="Res Lighting",VLOOKUP(H9,'Electric AC'!$B$7:$AW$47,8)*F9,IF(C9="Res Refrigeration",VLOOKUP(H9,'Electric AC'!$B$7:$AW$47,10)*F9,IF(C9="Res Water Heating",VLOOKUP(H9,'Electric AC'!$B$7:$AW$47,12)*F9,IF(C9="Res Dishwasher",VLOOKUP(H9,'Electric AC'!$B$7:$AW$47,14)*F9,IF(C9="Res Washer Dryer",VLOOKUP(H9,'Electric AC'!$B$7:$AW$47,16)*F9,IF(C9="Res Misc",VLOOKUP(H9,'Electric AC'!$B$7:$AW$47,18)*F9,IF(C9="Res Furnace Fan",VLOOKUP(H9,'Electric AC'!$B$7:$AW$47,20)*F9,IF(C9="NonRes Compressed Air",VLOOKUP(H9,'Electric AC'!$B$7:$AW$47,22)*F9,IF(C9="NonRes Cooking",VLOOKUP(H9,'Electric AC'!$B$7:$AW$47,24)*F9,IF(C9="NonRes Space Cooling",VLOOKUP(H9,'Electric AC'!$B$7:$AW$47,26)*F9,IF(C9="NonRes Exterior Lighting",VLOOKUP(H9,'Electric AC'!$B$7:$AW$47,28)*F9,IF(C9="NonRes Space Heating",VLOOKUP(H9,'Electric AC'!$B$7:$AW$47,30)*F9,IF(C9="NonRes Water Heating",VLOOKUP(H9,'Electric AC'!$B$7:$AW$47,32)*F9,IF(C9="NonRes Interior Lighting",VLOOKUP(H9,'Electric AC'!$B$7:$AW$47,34)*F9,IF(C9="NonRes Misc",VLOOKUP(H9,'Electric AC'!$B$7:$AW$47,36)*F9,IF(C9="NonRes Motors",VLOOKUP(H9,'Electric AC'!$B$7:$AW$47,38)*F9,IF(C9="NonRes Office Equipment",VLOOKUP(H9,'Electric AC'!$B$7:$AW$47,40)*F9,IF(C9="NonRes Process",VLOOKUP(H9,'Electric AC'!$B$7:$AW$47,42)*F9,IF(C9="NonRes Refrigeration",VLOOKUP(H9,'Electric AC'!$B$7:$AW$47,44)*F9,IF(C9="NonRes Ventilation",VLOOKUP(H9,'Electric AC'!$B$7:$AW$47,46)*F9,0))))))))))))))))))))))</f>
        <v>5.3383419262405436</v>
      </c>
      <c r="M9" s="66">
        <f>IF(D9="Annual",VLOOKUP(H9,'NG AC'!$E$4:$I$43,4)*SSSS!G9,IF(D9="Winter",VLOOKUP(SSSS!H9,'NG AC'!$E$3:$I$43,5)*SSSS!G9,IF(D9="NA",0,0)))</f>
        <v>0</v>
      </c>
      <c r="N9" s="67">
        <f t="shared" si="0"/>
        <v>0.8</v>
      </c>
      <c r="O9" s="67">
        <f t="shared" si="1"/>
        <v>0</v>
      </c>
      <c r="P9" s="67">
        <f t="shared" si="2"/>
        <v>0.4</v>
      </c>
      <c r="Q9" s="67">
        <f t="shared" si="3"/>
        <v>0</v>
      </c>
      <c r="R9" s="68">
        <f>(L9+M9+(PV('NG AC'!$B$1,SSSS!H9,SSSS!K9)*-1)+SSSS!J9)/SSSS!E9</f>
        <v>32.735427407800678</v>
      </c>
      <c r="S9" s="68">
        <f t="shared" si="4"/>
        <v>12.132595286910325</v>
      </c>
      <c r="T9" s="69">
        <f t="shared" si="5"/>
        <v>111.3</v>
      </c>
      <c r="U9" s="68">
        <f t="shared" si="6"/>
        <v>0</v>
      </c>
      <c r="V9" s="68">
        <f t="shared" si="7"/>
        <v>37.368393483683803</v>
      </c>
      <c r="W9" s="68">
        <f t="shared" si="8"/>
        <v>0</v>
      </c>
      <c r="X9" s="67">
        <f t="shared" si="9"/>
        <v>5.6000000000000005</v>
      </c>
      <c r="Y9" s="67">
        <f t="shared" si="10"/>
        <v>0</v>
      </c>
      <c r="Z9" s="67">
        <f t="shared" si="11"/>
        <v>2.8000000000000003</v>
      </c>
      <c r="AA9" s="67">
        <f t="shared" si="12"/>
        <v>0</v>
      </c>
      <c r="AB9" s="63">
        <f t="shared" si="13"/>
        <v>10.556000000000001</v>
      </c>
      <c r="AC9" s="67">
        <f t="shared" si="14"/>
        <v>10.556000000000001</v>
      </c>
      <c r="AD9" s="67">
        <f t="shared" si="15"/>
        <v>0</v>
      </c>
      <c r="AE9" s="67">
        <f t="shared" si="16"/>
        <v>145.95000000000002</v>
      </c>
      <c r="AF9" s="67">
        <f t="shared" si="17"/>
        <v>145.95000000000002</v>
      </c>
      <c r="AG9" s="67">
        <f t="shared" si="18"/>
        <v>0</v>
      </c>
      <c r="AH9" s="66">
        <f>-PV('NG AC'!$B$1,SSSS!H9,SSSS!K9)*SSSS!B9</f>
        <v>0</v>
      </c>
      <c r="AI9" s="67">
        <f t="shared" si="19"/>
        <v>0</v>
      </c>
      <c r="AJ9" s="67">
        <f t="shared" si="20"/>
        <v>0</v>
      </c>
      <c r="AK9" s="66">
        <f>B9*F9*H9*'Electric AC'!$BE$1</f>
        <v>51.144677181818174</v>
      </c>
      <c r="AL9" s="67">
        <f>B9*G9*H9*'Electric AC'!$BE$33</f>
        <v>0</v>
      </c>
      <c r="AM9" s="36"/>
      <c r="AN9" s="36"/>
      <c r="AO9" s="36"/>
      <c r="AP9" s="36"/>
      <c r="AQ9" s="36"/>
      <c r="BC9" s="52" t="s">
        <v>17</v>
      </c>
    </row>
    <row r="10" spans="1:55" x14ac:dyDescent="0.25">
      <c r="A10" s="62" t="s">
        <v>579</v>
      </c>
      <c r="B10" s="62">
        <v>0</v>
      </c>
      <c r="C10" s="62" t="s">
        <v>11</v>
      </c>
      <c r="D10" s="62" t="s">
        <v>36</v>
      </c>
      <c r="E10" s="63">
        <v>0.95</v>
      </c>
      <c r="F10" s="62">
        <v>21.5</v>
      </c>
      <c r="G10" s="62">
        <v>0</v>
      </c>
      <c r="H10" s="62">
        <v>8</v>
      </c>
      <c r="I10" s="63">
        <v>0.47</v>
      </c>
      <c r="J10" s="63">
        <v>15.27</v>
      </c>
      <c r="K10" s="63">
        <v>0</v>
      </c>
      <c r="L10" s="66">
        <f>IF(C10="Res Space Heat",VLOOKUP(H10,'Electric AC'!$B$7:$AW$47,4)*F10,IF(C10="Res AC",VLOOKUP(H10,'Electric AC'!$B$7:$AW$47,6)*F10,IF(C10="Res Lighting",VLOOKUP(H10,'Electric AC'!$B$7:$AW$47,8)*F10,IF(C10="Res Refrigeration",VLOOKUP(H10,'Electric AC'!$B$7:$AW$47,10)*F10,IF(C10="Res Water Heating",VLOOKUP(H10,'Electric AC'!$B$7:$AW$47,12)*F10,IF(C10="Res Dishwasher",VLOOKUP(H10,'Electric AC'!$B$7:$AW$47,14)*F10,IF(C10="Res Washer Dryer",VLOOKUP(H10,'Electric AC'!$B$7:$AW$47,16)*F10,IF(C10="Res Misc",VLOOKUP(H10,'Electric AC'!$B$7:$AW$47,18)*F10,IF(C10="Res Furnace Fan",VLOOKUP(H10,'Electric AC'!$B$7:$AW$47,20)*F10,IF(C10="NonRes Compressed Air",VLOOKUP(H10,'Electric AC'!$B$7:$AW$47,22)*F10,IF(C10="NonRes Cooking",VLOOKUP(H10,'Electric AC'!$B$7:$AW$47,24)*F10,IF(C10="NonRes Space Cooling",VLOOKUP(H10,'Electric AC'!$B$7:$AW$47,26)*F10,IF(C10="NonRes Exterior Lighting",VLOOKUP(H10,'Electric AC'!$B$7:$AW$47,28)*F10,IF(C10="NonRes Space Heating",VLOOKUP(H10,'Electric AC'!$B$7:$AW$47,30)*F10,IF(C10="NonRes Water Heating",VLOOKUP(H10,'Electric AC'!$B$7:$AW$47,32)*F10,IF(C10="NonRes Interior Lighting",VLOOKUP(H10,'Electric AC'!$B$7:$AW$47,34)*F10,IF(C10="NonRes Misc",VLOOKUP(H10,'Electric AC'!$B$7:$AW$47,36)*F10,IF(C10="NonRes Motors",VLOOKUP(H10,'Electric AC'!$B$7:$AW$47,38)*F10,IF(C10="NonRes Office Equipment",VLOOKUP(H10,'Electric AC'!$B$7:$AW$47,40)*F10,IF(C10="NonRes Process",VLOOKUP(H10,'Electric AC'!$B$7:$AW$47,42)*F10,IF(C10="NonRes Refrigeration",VLOOKUP(H10,'Electric AC'!$B$7:$AW$47,44)*F10,IF(C10="NonRes Ventilation",VLOOKUP(H10,'Electric AC'!$B$7:$AW$47,46)*F10,0))))))))))))))))))))))</f>
        <v>9.9594908019301798</v>
      </c>
      <c r="M10" s="66">
        <f>IF(D10="Annual",VLOOKUP(H10,'NG AC'!$E$4:$I$43,4)*SSSS!G10,IF(D10="Winter",VLOOKUP(SSSS!H10,'NG AC'!$E$3:$I$43,5)*SSSS!G10,IF(D10="NA",0,0)))</f>
        <v>0</v>
      </c>
      <c r="N10" s="67">
        <f t="shared" si="0"/>
        <v>0.95</v>
      </c>
      <c r="O10" s="67">
        <f t="shared" si="1"/>
        <v>0</v>
      </c>
      <c r="P10" s="67">
        <f t="shared" si="2"/>
        <v>0.47</v>
      </c>
      <c r="Q10" s="67">
        <f t="shared" si="3"/>
        <v>0</v>
      </c>
      <c r="R10" s="68">
        <f>(L10+M10+(PV('NG AC'!$B$1,SSSS!H10,SSSS!K10)*-1)+SSSS!J10)/SSSS!E10</f>
        <v>26.557358738873873</v>
      </c>
      <c r="S10" s="68">
        <f t="shared" si="4"/>
        <v>19.264005419594156</v>
      </c>
      <c r="T10" s="69">
        <f t="shared" si="5"/>
        <v>0</v>
      </c>
      <c r="U10" s="68">
        <f t="shared" si="6"/>
        <v>0</v>
      </c>
      <c r="V10" s="68">
        <f t="shared" si="7"/>
        <v>0</v>
      </c>
      <c r="W10" s="68">
        <f t="shared" si="8"/>
        <v>0</v>
      </c>
      <c r="X10" s="67">
        <f t="shared" si="9"/>
        <v>0</v>
      </c>
      <c r="Y10" s="67">
        <f t="shared" si="10"/>
        <v>0</v>
      </c>
      <c r="Z10" s="67">
        <f t="shared" si="11"/>
        <v>0</v>
      </c>
      <c r="AA10" s="67">
        <f t="shared" si="12"/>
        <v>0</v>
      </c>
      <c r="AB10" s="63">
        <f t="shared" si="13"/>
        <v>0</v>
      </c>
      <c r="AC10" s="67">
        <f t="shared" si="14"/>
        <v>0</v>
      </c>
      <c r="AD10" s="67">
        <f t="shared" si="15"/>
        <v>0</v>
      </c>
      <c r="AE10" s="67">
        <f t="shared" si="16"/>
        <v>0</v>
      </c>
      <c r="AF10" s="67">
        <f t="shared" si="17"/>
        <v>0</v>
      </c>
      <c r="AG10" s="67">
        <f t="shared" si="18"/>
        <v>0</v>
      </c>
      <c r="AH10" s="66">
        <f>-PV('NG AC'!$B$1,SSSS!H10,SSSS!K10)*SSSS!B10</f>
        <v>0</v>
      </c>
      <c r="AI10" s="67">
        <f t="shared" si="19"/>
        <v>0</v>
      </c>
      <c r="AJ10" s="67">
        <f t="shared" si="20"/>
        <v>0</v>
      </c>
      <c r="AK10" s="66">
        <f>B10*F10*H10*'Electric AC'!$BE$1</f>
        <v>0</v>
      </c>
      <c r="AL10" s="67">
        <f>B10*G10*H10*'Electric AC'!$BE$33</f>
        <v>0</v>
      </c>
      <c r="AM10" s="36"/>
      <c r="AN10" s="36"/>
      <c r="AO10" s="36"/>
      <c r="AP10" s="36"/>
      <c r="AQ10" s="36"/>
      <c r="BC10" s="52" t="s">
        <v>18</v>
      </c>
    </row>
    <row r="11" spans="1:55" x14ac:dyDescent="0.25">
      <c r="A11" s="62" t="s">
        <v>580</v>
      </c>
      <c r="B11" s="62">
        <v>12</v>
      </c>
      <c r="C11" s="62" t="s">
        <v>11</v>
      </c>
      <c r="D11" s="62" t="s">
        <v>36</v>
      </c>
      <c r="E11" s="63">
        <v>2.4900000000000002</v>
      </c>
      <c r="F11" s="62">
        <v>10.6</v>
      </c>
      <c r="G11" s="62">
        <v>0</v>
      </c>
      <c r="H11" s="62">
        <v>12</v>
      </c>
      <c r="I11" s="63">
        <v>2</v>
      </c>
      <c r="J11" s="63">
        <v>6.92</v>
      </c>
      <c r="K11" s="63">
        <v>0</v>
      </c>
      <c r="L11" s="66">
        <f>IF(C11="Res Space Heat",VLOOKUP(H11,'Electric AC'!$B$7:$AW$47,4)*F11,IF(C11="Res AC",VLOOKUP(H11,'Electric AC'!$B$7:$AW$47,6)*F11,IF(C11="Res Lighting",VLOOKUP(H11,'Electric AC'!$B$7:$AW$47,8)*F11,IF(C11="Res Refrigeration",VLOOKUP(H11,'Electric AC'!$B$7:$AW$47,10)*F11,IF(C11="Res Water Heating",VLOOKUP(H11,'Electric AC'!$B$7:$AW$47,12)*F11,IF(C11="Res Dishwasher",VLOOKUP(H11,'Electric AC'!$B$7:$AW$47,14)*F11,IF(C11="Res Washer Dryer",VLOOKUP(H11,'Electric AC'!$B$7:$AW$47,16)*F11,IF(C11="Res Misc",VLOOKUP(H11,'Electric AC'!$B$7:$AW$47,18)*F11,IF(C11="Res Furnace Fan",VLOOKUP(H11,'Electric AC'!$B$7:$AW$47,20)*F11,IF(C11="NonRes Compressed Air",VLOOKUP(H11,'Electric AC'!$B$7:$AW$47,22)*F11,IF(C11="NonRes Cooking",VLOOKUP(H11,'Electric AC'!$B$7:$AW$47,24)*F11,IF(C11="NonRes Space Cooling",VLOOKUP(H11,'Electric AC'!$B$7:$AW$47,26)*F11,IF(C11="NonRes Exterior Lighting",VLOOKUP(H11,'Electric AC'!$B$7:$AW$47,28)*F11,IF(C11="NonRes Space Heating",VLOOKUP(H11,'Electric AC'!$B$7:$AW$47,30)*F11,IF(C11="NonRes Water Heating",VLOOKUP(H11,'Electric AC'!$B$7:$AW$47,32)*F11,IF(C11="NonRes Interior Lighting",VLOOKUP(H11,'Electric AC'!$B$7:$AW$47,34)*F11,IF(C11="NonRes Misc",VLOOKUP(H11,'Electric AC'!$B$7:$AW$47,36)*F11,IF(C11="NonRes Motors",VLOOKUP(H11,'Electric AC'!$B$7:$AW$47,38)*F11,IF(C11="NonRes Office Equipment",VLOOKUP(H11,'Electric AC'!$B$7:$AW$47,40)*F11,IF(C11="NonRes Process",VLOOKUP(H11,'Electric AC'!$B$7:$AW$47,42)*F11,IF(C11="NonRes Refrigeration",VLOOKUP(H11,'Electric AC'!$B$7:$AW$47,44)*F11,IF(C11="NonRes Ventilation",VLOOKUP(H11,'Electric AC'!$B$7:$AW$47,46)*F11,0))))))))))))))))))))))</f>
        <v>7.8306109634213357</v>
      </c>
      <c r="M11" s="66">
        <f>IF(D11="Annual",VLOOKUP(H11,'NG AC'!$E$4:$I$43,4)*SSSS!G11,IF(D11="Winter",VLOOKUP(SSSS!H11,'NG AC'!$E$3:$I$43,5)*SSSS!G11,IF(D11="NA",0,0)))</f>
        <v>0</v>
      </c>
      <c r="N11" s="67">
        <f t="shared" si="0"/>
        <v>2.4900000000000002</v>
      </c>
      <c r="O11" s="67">
        <f t="shared" si="1"/>
        <v>0</v>
      </c>
      <c r="P11" s="67">
        <f t="shared" si="2"/>
        <v>2</v>
      </c>
      <c r="Q11" s="67">
        <f t="shared" si="3"/>
        <v>0</v>
      </c>
      <c r="R11" s="68">
        <f>(L11+M11+(PV('NG AC'!$B$1,SSSS!H11,SSSS!K11)*-1)+SSSS!J11)/SSSS!E11</f>
        <v>5.9239401459523435</v>
      </c>
      <c r="S11" s="68">
        <f t="shared" si="4"/>
        <v>3.5593686197369703</v>
      </c>
      <c r="T11" s="69">
        <f t="shared" si="5"/>
        <v>127.19999999999999</v>
      </c>
      <c r="U11" s="68">
        <f t="shared" si="6"/>
        <v>0</v>
      </c>
      <c r="V11" s="68">
        <f t="shared" si="7"/>
        <v>93.967331561056028</v>
      </c>
      <c r="W11" s="68">
        <f t="shared" si="8"/>
        <v>0</v>
      </c>
      <c r="X11" s="67">
        <f t="shared" si="9"/>
        <v>29.880000000000003</v>
      </c>
      <c r="Y11" s="67">
        <f t="shared" si="10"/>
        <v>0</v>
      </c>
      <c r="Z11" s="67">
        <f t="shared" si="11"/>
        <v>24</v>
      </c>
      <c r="AA11" s="67">
        <f t="shared" si="12"/>
        <v>0</v>
      </c>
      <c r="AB11" s="63">
        <f t="shared" si="13"/>
        <v>-8.7360000000000007</v>
      </c>
      <c r="AC11" s="67">
        <f t="shared" si="14"/>
        <v>-8.7360000000000007</v>
      </c>
      <c r="AD11" s="67">
        <f t="shared" si="15"/>
        <v>0</v>
      </c>
      <c r="AE11" s="67">
        <f t="shared" si="16"/>
        <v>83.039999999999992</v>
      </c>
      <c r="AF11" s="67">
        <f t="shared" si="17"/>
        <v>83.039999999999992</v>
      </c>
      <c r="AG11" s="67">
        <f t="shared" si="18"/>
        <v>0</v>
      </c>
      <c r="AH11" s="66">
        <f>-PV('NG AC'!$B$1,SSSS!H11,SSSS!K11)*SSSS!B11</f>
        <v>0</v>
      </c>
      <c r="AI11" s="67">
        <f t="shared" si="19"/>
        <v>0</v>
      </c>
      <c r="AJ11" s="67">
        <f t="shared" si="20"/>
        <v>0</v>
      </c>
      <c r="AK11" s="66">
        <f>B11*F11*H11*'Electric AC'!$BE$1</f>
        <v>116.90211927272725</v>
      </c>
      <c r="AL11" s="67">
        <f>B11*G11*H11*'Electric AC'!$BE$33</f>
        <v>0</v>
      </c>
      <c r="AM11" s="36"/>
      <c r="AN11" s="36"/>
      <c r="AO11" s="36"/>
      <c r="AP11" s="36"/>
      <c r="AQ11" s="36"/>
      <c r="BC11" s="52" t="s">
        <v>19</v>
      </c>
    </row>
    <row r="12" spans="1:55" x14ac:dyDescent="0.25">
      <c r="A12" s="62" t="s">
        <v>581</v>
      </c>
      <c r="B12" s="62">
        <v>2</v>
      </c>
      <c r="C12" s="62" t="s">
        <v>11</v>
      </c>
      <c r="D12" s="62" t="s">
        <v>36</v>
      </c>
      <c r="E12" s="63">
        <v>0.25</v>
      </c>
      <c r="F12" s="62">
        <v>1.2</v>
      </c>
      <c r="G12" s="62">
        <v>0</v>
      </c>
      <c r="H12" s="62">
        <v>10</v>
      </c>
      <c r="I12" s="63">
        <v>0.1</v>
      </c>
      <c r="J12" s="63">
        <v>7.91</v>
      </c>
      <c r="K12" s="63">
        <v>0</v>
      </c>
      <c r="L12" s="66">
        <f>IF(C12="Res Space Heat",VLOOKUP(H12,'Electric AC'!$B$7:$AW$47,4)*F12,IF(C12="Res AC",VLOOKUP(H12,'Electric AC'!$B$7:$AW$47,6)*F12,IF(C12="Res Lighting",VLOOKUP(H12,'Electric AC'!$B$7:$AW$47,8)*F12,IF(C12="Res Refrigeration",VLOOKUP(H12,'Electric AC'!$B$7:$AW$47,10)*F12,IF(C12="Res Water Heating",VLOOKUP(H12,'Electric AC'!$B$7:$AW$47,12)*F12,IF(C12="Res Dishwasher",VLOOKUP(H12,'Electric AC'!$B$7:$AW$47,14)*F12,IF(C12="Res Washer Dryer",VLOOKUP(H12,'Electric AC'!$B$7:$AW$47,16)*F12,IF(C12="Res Misc",VLOOKUP(H12,'Electric AC'!$B$7:$AW$47,18)*F12,IF(C12="Res Furnace Fan",VLOOKUP(H12,'Electric AC'!$B$7:$AW$47,20)*F12,IF(C12="NonRes Compressed Air",VLOOKUP(H12,'Electric AC'!$B$7:$AW$47,22)*F12,IF(C12="NonRes Cooking",VLOOKUP(H12,'Electric AC'!$B$7:$AW$47,24)*F12,IF(C12="NonRes Space Cooling",VLOOKUP(H12,'Electric AC'!$B$7:$AW$47,26)*F12,IF(C12="NonRes Exterior Lighting",VLOOKUP(H12,'Electric AC'!$B$7:$AW$47,28)*F12,IF(C12="NonRes Space Heating",VLOOKUP(H12,'Electric AC'!$B$7:$AW$47,30)*F12,IF(C12="NonRes Water Heating",VLOOKUP(H12,'Electric AC'!$B$7:$AW$47,32)*F12,IF(C12="NonRes Interior Lighting",VLOOKUP(H12,'Electric AC'!$B$7:$AW$47,34)*F12,IF(C12="NonRes Misc",VLOOKUP(H12,'Electric AC'!$B$7:$AW$47,36)*F12,IF(C12="NonRes Motors",VLOOKUP(H12,'Electric AC'!$B$7:$AW$47,38)*F12,IF(C12="NonRes Office Equipment",VLOOKUP(H12,'Electric AC'!$B$7:$AW$47,40)*F12,IF(C12="NonRes Process",VLOOKUP(H12,'Electric AC'!$B$7:$AW$47,42)*F12,IF(C12="NonRes Refrigeration",VLOOKUP(H12,'Electric AC'!$B$7:$AW$47,44)*F12,IF(C12="NonRes Ventilation",VLOOKUP(H12,'Electric AC'!$B$7:$AW$47,46)*F12,0))))))))))))))))))))))</f>
        <v>0.70263476100488853</v>
      </c>
      <c r="M12" s="66">
        <f>IF(D12="Annual",VLOOKUP(H12,'NG AC'!$E$4:$I$43,4)*SSSS!G12,IF(D12="Winter",VLOOKUP(SSSS!H12,'NG AC'!$E$3:$I$43,5)*SSSS!G12,IF(D12="NA",0,0)))</f>
        <v>0</v>
      </c>
      <c r="N12" s="67">
        <f t="shared" si="0"/>
        <v>0.25</v>
      </c>
      <c r="O12" s="67">
        <f t="shared" si="1"/>
        <v>0</v>
      </c>
      <c r="P12" s="67">
        <f t="shared" si="2"/>
        <v>0.1</v>
      </c>
      <c r="Q12" s="67">
        <f t="shared" si="3"/>
        <v>0</v>
      </c>
      <c r="R12" s="68">
        <f>(L12+M12+(PV('NG AC'!$B$1,SSSS!H12,SSSS!K12)*-1)+SSSS!J12)/SSSS!E12</f>
        <v>34.450539044019557</v>
      </c>
      <c r="S12" s="68">
        <f t="shared" si="4"/>
        <v>6.3875887364080768</v>
      </c>
      <c r="T12" s="69">
        <f t="shared" si="5"/>
        <v>2.4</v>
      </c>
      <c r="U12" s="68">
        <f t="shared" si="6"/>
        <v>0</v>
      </c>
      <c r="V12" s="68">
        <f t="shared" si="7"/>
        <v>1.4052695220097771</v>
      </c>
      <c r="W12" s="68">
        <f t="shared" si="8"/>
        <v>0</v>
      </c>
      <c r="X12" s="67">
        <f t="shared" si="9"/>
        <v>0.5</v>
      </c>
      <c r="Y12" s="67">
        <f t="shared" si="10"/>
        <v>0</v>
      </c>
      <c r="Z12" s="67">
        <f t="shared" si="11"/>
        <v>0.2</v>
      </c>
      <c r="AA12" s="67">
        <f t="shared" si="12"/>
        <v>0</v>
      </c>
      <c r="AB12" s="63">
        <f t="shared" si="13"/>
        <v>8.7999999999999967E-2</v>
      </c>
      <c r="AC12" s="67">
        <f t="shared" si="14"/>
        <v>8.7999999999999967E-2</v>
      </c>
      <c r="AD12" s="67">
        <f t="shared" si="15"/>
        <v>0</v>
      </c>
      <c r="AE12" s="67">
        <f t="shared" si="16"/>
        <v>15.82</v>
      </c>
      <c r="AF12" s="67">
        <f t="shared" si="17"/>
        <v>15.82</v>
      </c>
      <c r="AG12" s="67">
        <f t="shared" si="18"/>
        <v>0</v>
      </c>
      <c r="AH12" s="66">
        <f>-PV('NG AC'!$B$1,SSSS!H12,SSSS!K12)*SSSS!B12</f>
        <v>0</v>
      </c>
      <c r="AI12" s="67">
        <f t="shared" si="19"/>
        <v>0</v>
      </c>
      <c r="AJ12" s="67">
        <f t="shared" si="20"/>
        <v>0</v>
      </c>
      <c r="AK12" s="66">
        <f>B12*F12*H12*'Electric AC'!$BE$1</f>
        <v>1.8380836363636361</v>
      </c>
      <c r="AL12" s="67">
        <f>B12*G12*H12*'Electric AC'!$BE$33</f>
        <v>0</v>
      </c>
      <c r="AM12" s="36"/>
      <c r="AN12" s="36"/>
      <c r="AO12" s="36"/>
      <c r="AP12" s="36"/>
      <c r="AQ12" s="36"/>
      <c r="BC12" s="52" t="s">
        <v>20</v>
      </c>
    </row>
    <row r="13" spans="1:55" x14ac:dyDescent="0.25">
      <c r="A13" s="62" t="s">
        <v>582</v>
      </c>
      <c r="B13" s="62">
        <v>159</v>
      </c>
      <c r="C13" s="62" t="s">
        <v>11</v>
      </c>
      <c r="D13" s="62" t="s">
        <v>36</v>
      </c>
      <c r="E13" s="63">
        <v>0.25</v>
      </c>
      <c r="F13" s="62">
        <v>12.6</v>
      </c>
      <c r="G13" s="62">
        <v>0</v>
      </c>
      <c r="H13" s="62">
        <v>4</v>
      </c>
      <c r="I13" s="63">
        <v>0.12</v>
      </c>
      <c r="J13" s="63">
        <v>3.9</v>
      </c>
      <c r="K13" s="63">
        <v>0</v>
      </c>
      <c r="L13" s="66">
        <f>IF(C13="Res Space Heat",VLOOKUP(H13,'Electric AC'!$B$7:$AW$47,4)*F13,IF(C13="Res AC",VLOOKUP(H13,'Electric AC'!$B$7:$AW$47,6)*F13,IF(C13="Res Lighting",VLOOKUP(H13,'Electric AC'!$B$7:$AW$47,8)*F13,IF(C13="Res Refrigeration",VLOOKUP(H13,'Electric AC'!$B$7:$AW$47,10)*F13,IF(C13="Res Water Heating",VLOOKUP(H13,'Electric AC'!$B$7:$AW$47,12)*F13,IF(C13="Res Dishwasher",VLOOKUP(H13,'Electric AC'!$B$7:$AW$47,14)*F13,IF(C13="Res Washer Dryer",VLOOKUP(H13,'Electric AC'!$B$7:$AW$47,16)*F13,IF(C13="Res Misc",VLOOKUP(H13,'Electric AC'!$B$7:$AW$47,18)*F13,IF(C13="Res Furnace Fan",VLOOKUP(H13,'Electric AC'!$B$7:$AW$47,20)*F13,IF(C13="NonRes Compressed Air",VLOOKUP(H13,'Electric AC'!$B$7:$AW$47,22)*F13,IF(C13="NonRes Cooking",VLOOKUP(H13,'Electric AC'!$B$7:$AW$47,24)*F13,IF(C13="NonRes Space Cooling",VLOOKUP(H13,'Electric AC'!$B$7:$AW$47,26)*F13,IF(C13="NonRes Exterior Lighting",VLOOKUP(H13,'Electric AC'!$B$7:$AW$47,28)*F13,IF(C13="NonRes Space Heating",VLOOKUP(H13,'Electric AC'!$B$7:$AW$47,30)*F13,IF(C13="NonRes Water Heating",VLOOKUP(H13,'Electric AC'!$B$7:$AW$47,32)*F13,IF(C13="NonRes Interior Lighting",VLOOKUP(H13,'Electric AC'!$B$7:$AW$47,34)*F13,IF(C13="NonRes Misc",VLOOKUP(H13,'Electric AC'!$B$7:$AW$47,36)*F13,IF(C13="NonRes Motors",VLOOKUP(H13,'Electric AC'!$B$7:$AW$47,38)*F13,IF(C13="NonRes Office Equipment",VLOOKUP(H13,'Electric AC'!$B$7:$AW$47,40)*F13,IF(C13="NonRes Process",VLOOKUP(H13,'Electric AC'!$B$7:$AW$47,42)*F13,IF(C13="NonRes Refrigeration",VLOOKUP(H13,'Electric AC'!$B$7:$AW$47,44)*F13,IF(C13="NonRes Ventilation",VLOOKUP(H13,'Electric AC'!$B$7:$AW$47,46)*F13,0))))))))))))))))))))))</f>
        <v>2.5144480294635394</v>
      </c>
      <c r="M13" s="66">
        <f>IF(D13="Annual",VLOOKUP(H13,'NG AC'!$E$4:$I$43,4)*SSSS!G13,IF(D13="Winter",VLOOKUP(SSSS!H13,'NG AC'!$E$3:$I$43,5)*SSSS!G13,IF(D13="NA",0,0)))</f>
        <v>0</v>
      </c>
      <c r="N13" s="67">
        <f t="shared" si="0"/>
        <v>0.25</v>
      </c>
      <c r="O13" s="67">
        <f t="shared" si="1"/>
        <v>0</v>
      </c>
      <c r="P13" s="67">
        <f t="shared" si="2"/>
        <v>0.12</v>
      </c>
      <c r="Q13" s="67">
        <f t="shared" si="3"/>
        <v>0</v>
      </c>
      <c r="R13" s="68">
        <f>(L13+M13+(PV('NG AC'!$B$1,SSSS!H13,SSSS!K13)*-1)+SSSS!J13)/SSSS!E13</f>
        <v>25.657792117854157</v>
      </c>
      <c r="S13" s="68">
        <f t="shared" si="4"/>
        <v>19.048848708057118</v>
      </c>
      <c r="T13" s="69">
        <f t="shared" si="5"/>
        <v>2003.3999999999999</v>
      </c>
      <c r="U13" s="68">
        <f t="shared" si="6"/>
        <v>0</v>
      </c>
      <c r="V13" s="68">
        <f t="shared" si="7"/>
        <v>399.79723668470274</v>
      </c>
      <c r="W13" s="68">
        <f t="shared" si="8"/>
        <v>0</v>
      </c>
      <c r="X13" s="67">
        <f t="shared" si="9"/>
        <v>39.75</v>
      </c>
      <c r="Y13" s="67">
        <f t="shared" si="10"/>
        <v>0</v>
      </c>
      <c r="Z13" s="67">
        <f t="shared" si="11"/>
        <v>19.079999999999998</v>
      </c>
      <c r="AA13" s="67">
        <f t="shared" si="12"/>
        <v>0</v>
      </c>
      <c r="AB13" s="63">
        <f t="shared" si="13"/>
        <v>221.32799999999997</v>
      </c>
      <c r="AC13" s="67">
        <f t="shared" si="14"/>
        <v>221.32799999999997</v>
      </c>
      <c r="AD13" s="67">
        <f t="shared" si="15"/>
        <v>0</v>
      </c>
      <c r="AE13" s="67">
        <f t="shared" si="16"/>
        <v>620.1</v>
      </c>
      <c r="AF13" s="67">
        <f t="shared" si="17"/>
        <v>620.1</v>
      </c>
      <c r="AG13" s="67">
        <f t="shared" si="18"/>
        <v>0</v>
      </c>
      <c r="AH13" s="66">
        <f>-PV('NG AC'!$B$1,SSSS!H13,SSSS!K13)*SSSS!B13</f>
        <v>0</v>
      </c>
      <c r="AI13" s="67">
        <f t="shared" si="19"/>
        <v>0</v>
      </c>
      <c r="AJ13" s="67">
        <f t="shared" si="20"/>
        <v>0</v>
      </c>
      <c r="AK13" s="66">
        <f>B13*F13*H13*'Electric AC'!$BE$1</f>
        <v>613.73612618181812</v>
      </c>
      <c r="AL13" s="67">
        <f>B13*G13*H13*'Electric AC'!$BE$33</f>
        <v>0</v>
      </c>
      <c r="AM13" s="36"/>
      <c r="AN13" s="36"/>
      <c r="AO13" s="36"/>
      <c r="AP13" s="36"/>
      <c r="AQ13" s="36"/>
      <c r="BC13" s="52" t="s">
        <v>21</v>
      </c>
    </row>
    <row r="14" spans="1:55" x14ac:dyDescent="0.25">
      <c r="A14" s="62" t="s">
        <v>583</v>
      </c>
      <c r="B14" s="62">
        <v>294</v>
      </c>
      <c r="C14" s="62" t="s">
        <v>11</v>
      </c>
      <c r="D14" s="62" t="s">
        <v>36</v>
      </c>
      <c r="E14" s="63">
        <v>0.64</v>
      </c>
      <c r="F14" s="62">
        <v>28.3</v>
      </c>
      <c r="G14" s="62">
        <v>0</v>
      </c>
      <c r="H14" s="62">
        <v>5</v>
      </c>
      <c r="I14" s="63">
        <v>0.32</v>
      </c>
      <c r="J14" s="63">
        <v>15.15</v>
      </c>
      <c r="K14" s="63">
        <v>0</v>
      </c>
      <c r="L14" s="66">
        <f>IF(C14="Res Space Heat",VLOOKUP(H14,'Electric AC'!$B$7:$AW$47,4)*F14,IF(C14="Res AC",VLOOKUP(H14,'Electric AC'!$B$7:$AW$47,6)*F14,IF(C14="Res Lighting",VLOOKUP(H14,'Electric AC'!$B$7:$AW$47,8)*F14,IF(C14="Res Refrigeration",VLOOKUP(H14,'Electric AC'!$B$7:$AW$47,10)*F14,IF(C14="Res Water Heating",VLOOKUP(H14,'Electric AC'!$B$7:$AW$47,12)*F14,IF(C14="Res Dishwasher",VLOOKUP(H14,'Electric AC'!$B$7:$AW$47,14)*F14,IF(C14="Res Washer Dryer",VLOOKUP(H14,'Electric AC'!$B$7:$AW$47,16)*F14,IF(C14="Res Misc",VLOOKUP(H14,'Electric AC'!$B$7:$AW$47,18)*F14,IF(C14="Res Furnace Fan",VLOOKUP(H14,'Electric AC'!$B$7:$AW$47,20)*F14,IF(C14="NonRes Compressed Air",VLOOKUP(H14,'Electric AC'!$B$7:$AW$47,22)*F14,IF(C14="NonRes Cooking",VLOOKUP(H14,'Electric AC'!$B$7:$AW$47,24)*F14,IF(C14="NonRes Space Cooling",VLOOKUP(H14,'Electric AC'!$B$7:$AW$47,26)*F14,IF(C14="NonRes Exterior Lighting",VLOOKUP(H14,'Electric AC'!$B$7:$AW$47,28)*F14,IF(C14="NonRes Space Heating",VLOOKUP(H14,'Electric AC'!$B$7:$AW$47,30)*F14,IF(C14="NonRes Water Heating",VLOOKUP(H14,'Electric AC'!$B$7:$AW$47,32)*F14,IF(C14="NonRes Interior Lighting",VLOOKUP(H14,'Electric AC'!$B$7:$AW$47,34)*F14,IF(C14="NonRes Misc",VLOOKUP(H14,'Electric AC'!$B$7:$AW$47,36)*F14,IF(C14="NonRes Motors",VLOOKUP(H14,'Electric AC'!$B$7:$AW$47,38)*F14,IF(C14="NonRes Office Equipment",VLOOKUP(H14,'Electric AC'!$B$7:$AW$47,40)*F14,IF(C14="NonRes Process",VLOOKUP(H14,'Electric AC'!$B$7:$AW$47,42)*F14,IF(C14="NonRes Refrigeration",VLOOKUP(H14,'Electric AC'!$B$7:$AW$47,44)*F14,IF(C14="NonRes Ventilation",VLOOKUP(H14,'Electric AC'!$B$7:$AW$47,46)*F14,0))))))))))))))))))))))</f>
        <v>7.6024489050009061</v>
      </c>
      <c r="M14" s="66">
        <f>IF(D14="Annual",VLOOKUP(H14,'NG AC'!$E$4:$I$43,4)*SSSS!G14,IF(D14="Winter",VLOOKUP(SSSS!H14,'NG AC'!$E$3:$I$43,5)*SSSS!G14,IF(D14="NA",0,0)))</f>
        <v>0</v>
      </c>
      <c r="N14" s="67">
        <f t="shared" si="0"/>
        <v>0.64</v>
      </c>
      <c r="O14" s="67">
        <f t="shared" si="1"/>
        <v>0</v>
      </c>
      <c r="P14" s="67">
        <f t="shared" si="2"/>
        <v>0.32</v>
      </c>
      <c r="Q14" s="67">
        <f t="shared" si="3"/>
        <v>0</v>
      </c>
      <c r="R14" s="68">
        <f>(L14+M14+(PV('NG AC'!$B$1,SSSS!H14,SSSS!K14)*-1)+SSSS!J14)/SSSS!E14</f>
        <v>35.550701414063916</v>
      </c>
      <c r="S14" s="68">
        <f t="shared" si="4"/>
        <v>21.597866207388936</v>
      </c>
      <c r="T14" s="69">
        <f t="shared" si="5"/>
        <v>8320.2000000000007</v>
      </c>
      <c r="U14" s="68">
        <f t="shared" si="6"/>
        <v>0</v>
      </c>
      <c r="V14" s="68">
        <f t="shared" si="7"/>
        <v>2235.1199780702664</v>
      </c>
      <c r="W14" s="68">
        <f t="shared" si="8"/>
        <v>0</v>
      </c>
      <c r="X14" s="67">
        <f t="shared" si="9"/>
        <v>188.16</v>
      </c>
      <c r="Y14" s="67">
        <f t="shared" si="10"/>
        <v>0</v>
      </c>
      <c r="Z14" s="67">
        <f t="shared" si="11"/>
        <v>94.08</v>
      </c>
      <c r="AA14" s="67">
        <f t="shared" si="12"/>
        <v>0</v>
      </c>
      <c r="AB14" s="63">
        <f t="shared" si="13"/>
        <v>904.34400000000005</v>
      </c>
      <c r="AC14" s="67">
        <f t="shared" si="14"/>
        <v>904.34400000000005</v>
      </c>
      <c r="AD14" s="67">
        <f t="shared" si="15"/>
        <v>0</v>
      </c>
      <c r="AE14" s="67">
        <f t="shared" si="16"/>
        <v>4454.1000000000004</v>
      </c>
      <c r="AF14" s="67">
        <f t="shared" si="17"/>
        <v>4454.1000000000004</v>
      </c>
      <c r="AG14" s="67">
        <f t="shared" si="18"/>
        <v>0</v>
      </c>
      <c r="AH14" s="66">
        <f>-PV('NG AC'!$B$1,SSSS!H14,SSSS!K14)*SSSS!B14</f>
        <v>0</v>
      </c>
      <c r="AI14" s="67">
        <f t="shared" si="19"/>
        <v>0</v>
      </c>
      <c r="AJ14" s="67">
        <f t="shared" si="20"/>
        <v>0</v>
      </c>
      <c r="AK14" s="66">
        <f>B14*F14*H14*'Electric AC'!$BE$1</f>
        <v>3186.0882231818177</v>
      </c>
      <c r="AL14" s="67">
        <f>B14*G14*H14*'Electric AC'!$BE$33</f>
        <v>0</v>
      </c>
      <c r="AM14" s="36"/>
      <c r="AN14" s="36"/>
      <c r="AO14" s="36"/>
      <c r="AP14" s="36"/>
      <c r="AQ14" s="36"/>
      <c r="BC14" s="52" t="s">
        <v>22</v>
      </c>
    </row>
    <row r="15" spans="1:55" x14ac:dyDescent="0.25">
      <c r="A15" s="62" t="s">
        <v>584</v>
      </c>
      <c r="B15" s="62">
        <v>40</v>
      </c>
      <c r="C15" s="62" t="s">
        <v>11</v>
      </c>
      <c r="D15" s="62" t="s">
        <v>36</v>
      </c>
      <c r="E15" s="63">
        <v>0.92</v>
      </c>
      <c r="F15" s="62">
        <v>33.6</v>
      </c>
      <c r="G15" s="62">
        <v>0</v>
      </c>
      <c r="H15" s="62">
        <v>5</v>
      </c>
      <c r="I15" s="63">
        <v>0.46</v>
      </c>
      <c r="J15" s="63">
        <v>22</v>
      </c>
      <c r="K15" s="63">
        <v>0</v>
      </c>
      <c r="L15" s="66">
        <f>IF(C15="Res Space Heat",VLOOKUP(H15,'Electric AC'!$B$7:$AW$47,4)*F15,IF(C15="Res AC",VLOOKUP(H15,'Electric AC'!$B$7:$AW$47,6)*F15,IF(C15="Res Lighting",VLOOKUP(H15,'Electric AC'!$B$7:$AW$47,8)*F15,IF(C15="Res Refrigeration",VLOOKUP(H15,'Electric AC'!$B$7:$AW$47,10)*F15,IF(C15="Res Water Heating",VLOOKUP(H15,'Electric AC'!$B$7:$AW$47,12)*F15,IF(C15="Res Dishwasher",VLOOKUP(H15,'Electric AC'!$B$7:$AW$47,14)*F15,IF(C15="Res Washer Dryer",VLOOKUP(H15,'Electric AC'!$B$7:$AW$47,16)*F15,IF(C15="Res Misc",VLOOKUP(H15,'Electric AC'!$B$7:$AW$47,18)*F15,IF(C15="Res Furnace Fan",VLOOKUP(H15,'Electric AC'!$B$7:$AW$47,20)*F15,IF(C15="NonRes Compressed Air",VLOOKUP(H15,'Electric AC'!$B$7:$AW$47,22)*F15,IF(C15="NonRes Cooking",VLOOKUP(H15,'Electric AC'!$B$7:$AW$47,24)*F15,IF(C15="NonRes Space Cooling",VLOOKUP(H15,'Electric AC'!$B$7:$AW$47,26)*F15,IF(C15="NonRes Exterior Lighting",VLOOKUP(H15,'Electric AC'!$B$7:$AW$47,28)*F15,IF(C15="NonRes Space Heating",VLOOKUP(H15,'Electric AC'!$B$7:$AW$47,30)*F15,IF(C15="NonRes Water Heating",VLOOKUP(H15,'Electric AC'!$B$7:$AW$47,32)*F15,IF(C15="NonRes Interior Lighting",VLOOKUP(H15,'Electric AC'!$B$7:$AW$47,34)*F15,IF(C15="NonRes Misc",VLOOKUP(H15,'Electric AC'!$B$7:$AW$47,36)*F15,IF(C15="NonRes Motors",VLOOKUP(H15,'Electric AC'!$B$7:$AW$47,38)*F15,IF(C15="NonRes Office Equipment",VLOOKUP(H15,'Electric AC'!$B$7:$AW$47,40)*F15,IF(C15="NonRes Process",VLOOKUP(H15,'Electric AC'!$B$7:$AW$47,42)*F15,IF(C15="NonRes Refrigeration",VLOOKUP(H15,'Electric AC'!$B$7:$AW$47,44)*F15,IF(C15="NonRes Ventilation",VLOOKUP(H15,'Electric AC'!$B$7:$AW$47,46)*F15,0))))))))))))))))))))))</f>
        <v>9.0262290886229835</v>
      </c>
      <c r="M15" s="66">
        <f>IF(D15="Annual",VLOOKUP(H15,'NG AC'!$E$4:$I$43,4)*SSSS!G15,IF(D15="Winter",VLOOKUP(SSSS!H15,'NG AC'!$E$3:$I$43,5)*SSSS!G15,IF(D15="NA",0,0)))</f>
        <v>0</v>
      </c>
      <c r="N15" s="67">
        <f t="shared" si="0"/>
        <v>0.92</v>
      </c>
      <c r="O15" s="67">
        <f t="shared" si="1"/>
        <v>0</v>
      </c>
      <c r="P15" s="67">
        <f t="shared" si="2"/>
        <v>0.46</v>
      </c>
      <c r="Q15" s="67">
        <f t="shared" si="3"/>
        <v>0</v>
      </c>
      <c r="R15" s="68">
        <f>(L15+M15+(PV('NG AC'!$B$1,SSSS!H15,SSSS!K15)*-1)+SSSS!J15)/SSSS!E15</f>
        <v>33.724162052851071</v>
      </c>
      <c r="S15" s="68">
        <f t="shared" si="4"/>
        <v>17.838397408345816</v>
      </c>
      <c r="T15" s="69">
        <f t="shared" si="5"/>
        <v>1344</v>
      </c>
      <c r="U15" s="68">
        <f t="shared" si="6"/>
        <v>0</v>
      </c>
      <c r="V15" s="68">
        <f t="shared" si="7"/>
        <v>361.04916354491934</v>
      </c>
      <c r="W15" s="68">
        <f t="shared" si="8"/>
        <v>0</v>
      </c>
      <c r="X15" s="67">
        <f t="shared" si="9"/>
        <v>36.800000000000004</v>
      </c>
      <c r="Y15" s="67">
        <f t="shared" si="10"/>
        <v>0</v>
      </c>
      <c r="Z15" s="67">
        <f t="shared" si="11"/>
        <v>18.400000000000002</v>
      </c>
      <c r="AA15" s="67">
        <f t="shared" si="12"/>
        <v>0</v>
      </c>
      <c r="AB15" s="63">
        <f t="shared" si="13"/>
        <v>142.88</v>
      </c>
      <c r="AC15" s="67">
        <f t="shared" si="14"/>
        <v>142.88</v>
      </c>
      <c r="AD15" s="67">
        <f t="shared" si="15"/>
        <v>0</v>
      </c>
      <c r="AE15" s="67">
        <f t="shared" si="16"/>
        <v>880</v>
      </c>
      <c r="AF15" s="67">
        <f t="shared" si="17"/>
        <v>880</v>
      </c>
      <c r="AG15" s="67">
        <f t="shared" si="18"/>
        <v>0</v>
      </c>
      <c r="AH15" s="66">
        <f>-PV('NG AC'!$B$1,SSSS!H15,SSSS!K15)*SSSS!B15</f>
        <v>0</v>
      </c>
      <c r="AI15" s="67">
        <f t="shared" si="19"/>
        <v>0</v>
      </c>
      <c r="AJ15" s="67">
        <f t="shared" si="20"/>
        <v>0</v>
      </c>
      <c r="AK15" s="66">
        <f>B15*F15*H15*'Electric AC'!$BE$1</f>
        <v>514.66341818181809</v>
      </c>
      <c r="AL15" s="67">
        <f>B15*G15*H15*'Electric AC'!$BE$33</f>
        <v>0</v>
      </c>
      <c r="AM15" s="36"/>
      <c r="AN15" s="36"/>
      <c r="AO15" s="36"/>
      <c r="AP15" s="36"/>
      <c r="AQ15" s="36"/>
      <c r="BC15" s="52" t="s">
        <v>23</v>
      </c>
    </row>
    <row r="16" spans="1:55" x14ac:dyDescent="0.25">
      <c r="A16" s="62" t="s">
        <v>585</v>
      </c>
      <c r="B16" s="62">
        <v>42</v>
      </c>
      <c r="C16" s="62" t="s">
        <v>11</v>
      </c>
      <c r="D16" s="62" t="s">
        <v>36</v>
      </c>
      <c r="E16" s="63">
        <v>0.41</v>
      </c>
      <c r="F16" s="62">
        <v>4.3</v>
      </c>
      <c r="G16" s="62">
        <v>0</v>
      </c>
      <c r="H16" s="62">
        <v>12</v>
      </c>
      <c r="I16" s="63">
        <v>0.2</v>
      </c>
      <c r="J16" s="63">
        <v>6.49</v>
      </c>
      <c r="K16" s="63">
        <v>0</v>
      </c>
      <c r="L16" s="66">
        <f>IF(C16="Res Space Heat",VLOOKUP(H16,'Electric AC'!$B$7:$AW$47,4)*F16,IF(C16="Res AC",VLOOKUP(H16,'Electric AC'!$B$7:$AW$47,6)*F16,IF(C16="Res Lighting",VLOOKUP(H16,'Electric AC'!$B$7:$AW$47,8)*F16,IF(C16="Res Refrigeration",VLOOKUP(H16,'Electric AC'!$B$7:$AW$47,10)*F16,IF(C16="Res Water Heating",VLOOKUP(H16,'Electric AC'!$B$7:$AW$47,12)*F16,IF(C16="Res Dishwasher",VLOOKUP(H16,'Electric AC'!$B$7:$AW$47,14)*F16,IF(C16="Res Washer Dryer",VLOOKUP(H16,'Electric AC'!$B$7:$AW$47,16)*F16,IF(C16="Res Misc",VLOOKUP(H16,'Electric AC'!$B$7:$AW$47,18)*F16,IF(C16="Res Furnace Fan",VLOOKUP(H16,'Electric AC'!$B$7:$AW$47,20)*F16,IF(C16="NonRes Compressed Air",VLOOKUP(H16,'Electric AC'!$B$7:$AW$47,22)*F16,IF(C16="NonRes Cooking",VLOOKUP(H16,'Electric AC'!$B$7:$AW$47,24)*F16,IF(C16="NonRes Space Cooling",VLOOKUP(H16,'Electric AC'!$B$7:$AW$47,26)*F16,IF(C16="NonRes Exterior Lighting",VLOOKUP(H16,'Electric AC'!$B$7:$AW$47,28)*F16,IF(C16="NonRes Space Heating",VLOOKUP(H16,'Electric AC'!$B$7:$AW$47,30)*F16,IF(C16="NonRes Water Heating",VLOOKUP(H16,'Electric AC'!$B$7:$AW$47,32)*F16,IF(C16="NonRes Interior Lighting",VLOOKUP(H16,'Electric AC'!$B$7:$AW$47,34)*F16,IF(C16="NonRes Misc",VLOOKUP(H16,'Electric AC'!$B$7:$AW$47,36)*F16,IF(C16="NonRes Motors",VLOOKUP(H16,'Electric AC'!$B$7:$AW$47,38)*F16,IF(C16="NonRes Office Equipment",VLOOKUP(H16,'Electric AC'!$B$7:$AW$47,40)*F16,IF(C16="NonRes Process",VLOOKUP(H16,'Electric AC'!$B$7:$AW$47,42)*F16,IF(C16="NonRes Refrigeration",VLOOKUP(H16,'Electric AC'!$B$7:$AW$47,44)*F16,IF(C16="NonRes Ventilation",VLOOKUP(H16,'Electric AC'!$B$7:$AW$47,46)*F16,0))))))))))))))))))))))</f>
        <v>3.1765685983690322</v>
      </c>
      <c r="M16" s="66">
        <f>IF(D16="Annual",VLOOKUP(H16,'NG AC'!$E$4:$I$43,4)*SSSS!G16,IF(D16="Winter",VLOOKUP(SSSS!H16,'NG AC'!$E$3:$I$43,5)*SSSS!G16,IF(D16="NA",0,0)))</f>
        <v>0</v>
      </c>
      <c r="N16" s="67">
        <f t="shared" si="0"/>
        <v>0.41</v>
      </c>
      <c r="O16" s="67">
        <f t="shared" si="1"/>
        <v>0</v>
      </c>
      <c r="P16" s="67">
        <f t="shared" si="2"/>
        <v>0.2</v>
      </c>
      <c r="Q16" s="67">
        <f t="shared" si="3"/>
        <v>0</v>
      </c>
      <c r="R16" s="68">
        <f>(L16+M16+(PV('NG AC'!$B$1,SSSS!H16,SSSS!K16)*-1)+SSSS!J16)/SSSS!E16</f>
        <v>23.576996581387885</v>
      </c>
      <c r="S16" s="68">
        <f t="shared" si="4"/>
        <v>14.43894817440469</v>
      </c>
      <c r="T16" s="69">
        <f t="shared" si="5"/>
        <v>180.6</v>
      </c>
      <c r="U16" s="68">
        <f t="shared" si="6"/>
        <v>0</v>
      </c>
      <c r="V16" s="68">
        <f t="shared" si="7"/>
        <v>133.41588113149936</v>
      </c>
      <c r="W16" s="68">
        <f t="shared" si="8"/>
        <v>0</v>
      </c>
      <c r="X16" s="67">
        <f t="shared" si="9"/>
        <v>17.22</v>
      </c>
      <c r="Y16" s="67">
        <f t="shared" si="10"/>
        <v>0</v>
      </c>
      <c r="Z16" s="67">
        <f t="shared" si="11"/>
        <v>8.4</v>
      </c>
      <c r="AA16" s="67">
        <f t="shared" si="12"/>
        <v>0</v>
      </c>
      <c r="AB16" s="63">
        <f t="shared" si="13"/>
        <v>13.272</v>
      </c>
      <c r="AC16" s="67">
        <f t="shared" si="14"/>
        <v>13.272</v>
      </c>
      <c r="AD16" s="67">
        <f t="shared" si="15"/>
        <v>0</v>
      </c>
      <c r="AE16" s="67">
        <f t="shared" si="16"/>
        <v>272.58</v>
      </c>
      <c r="AF16" s="67">
        <f t="shared" si="17"/>
        <v>272.58</v>
      </c>
      <c r="AG16" s="67">
        <f t="shared" si="18"/>
        <v>0</v>
      </c>
      <c r="AH16" s="66">
        <f>-PV('NG AC'!$B$1,SSSS!H16,SSSS!K16)*SSSS!B16</f>
        <v>0</v>
      </c>
      <c r="AI16" s="67">
        <f t="shared" si="19"/>
        <v>0</v>
      </c>
      <c r="AJ16" s="67">
        <f t="shared" si="20"/>
        <v>0</v>
      </c>
      <c r="AK16" s="66">
        <f>B16*F16*H16*'Electric AC'!$BE$1</f>
        <v>165.97895236363632</v>
      </c>
      <c r="AL16" s="67">
        <f>B16*G16*H16*'Electric AC'!$BE$33</f>
        <v>0</v>
      </c>
      <c r="AM16" s="36"/>
      <c r="AN16" s="36"/>
      <c r="AO16" s="36"/>
      <c r="AP16" s="36"/>
      <c r="AQ16" s="36"/>
      <c r="BC16" s="52" t="s">
        <v>24</v>
      </c>
    </row>
    <row r="17" spans="1:55" x14ac:dyDescent="0.25">
      <c r="A17" s="62" t="s">
        <v>586</v>
      </c>
      <c r="B17" s="62">
        <v>21943</v>
      </c>
      <c r="C17" s="62" t="s">
        <v>11</v>
      </c>
      <c r="D17" s="62" t="s">
        <v>36</v>
      </c>
      <c r="E17" s="63">
        <v>5.44</v>
      </c>
      <c r="F17" s="62">
        <v>27.2</v>
      </c>
      <c r="G17" s="62">
        <v>0</v>
      </c>
      <c r="H17" s="62">
        <v>12</v>
      </c>
      <c r="I17" s="63">
        <v>2</v>
      </c>
      <c r="J17" s="63">
        <v>10.61</v>
      </c>
      <c r="K17" s="63">
        <v>0</v>
      </c>
      <c r="L17" s="66">
        <f>IF(C17="Res Space Heat",VLOOKUP(H17,'Electric AC'!$B$7:$AW$47,4)*F17,IF(C17="Res AC",VLOOKUP(H17,'Electric AC'!$B$7:$AW$47,6)*F17,IF(C17="Res Lighting",VLOOKUP(H17,'Electric AC'!$B$7:$AW$47,8)*F17,IF(C17="Res Refrigeration",VLOOKUP(H17,'Electric AC'!$B$7:$AW$47,10)*F17,IF(C17="Res Water Heating",VLOOKUP(H17,'Electric AC'!$B$7:$AW$47,12)*F17,IF(C17="Res Dishwasher",VLOOKUP(H17,'Electric AC'!$B$7:$AW$47,14)*F17,IF(C17="Res Washer Dryer",VLOOKUP(H17,'Electric AC'!$B$7:$AW$47,16)*F17,IF(C17="Res Misc",VLOOKUP(H17,'Electric AC'!$B$7:$AW$47,18)*F17,IF(C17="Res Furnace Fan",VLOOKUP(H17,'Electric AC'!$B$7:$AW$47,20)*F17,IF(C17="NonRes Compressed Air",VLOOKUP(H17,'Electric AC'!$B$7:$AW$47,22)*F17,IF(C17="NonRes Cooking",VLOOKUP(H17,'Electric AC'!$B$7:$AW$47,24)*F17,IF(C17="NonRes Space Cooling",VLOOKUP(H17,'Electric AC'!$B$7:$AW$47,26)*F17,IF(C17="NonRes Exterior Lighting",VLOOKUP(H17,'Electric AC'!$B$7:$AW$47,28)*F17,IF(C17="NonRes Space Heating",VLOOKUP(H17,'Electric AC'!$B$7:$AW$47,30)*F17,IF(C17="NonRes Water Heating",VLOOKUP(H17,'Electric AC'!$B$7:$AW$47,32)*F17,IF(C17="NonRes Interior Lighting",VLOOKUP(H17,'Electric AC'!$B$7:$AW$47,34)*F17,IF(C17="NonRes Misc",VLOOKUP(H17,'Electric AC'!$B$7:$AW$47,36)*F17,IF(C17="NonRes Motors",VLOOKUP(H17,'Electric AC'!$B$7:$AW$47,38)*F17,IF(C17="NonRes Office Equipment",VLOOKUP(H17,'Electric AC'!$B$7:$AW$47,40)*F17,IF(C17="NonRes Process",VLOOKUP(H17,'Electric AC'!$B$7:$AW$47,42)*F17,IF(C17="NonRes Refrigeration",VLOOKUP(H17,'Electric AC'!$B$7:$AW$47,44)*F17,IF(C17="NonRes Ventilation",VLOOKUP(H17,'Electric AC'!$B$7:$AW$47,46)*F17,0))))))))))))))))))))))</f>
        <v>20.093643226892485</v>
      </c>
      <c r="M17" s="66">
        <f>IF(D17="Annual",VLOOKUP(H17,'NG AC'!$E$4:$I$43,4)*SSSS!G17,IF(D17="Winter",VLOOKUP(SSSS!H17,'NG AC'!$E$3:$I$43,5)*SSSS!G17,IF(D17="NA",0,0)))</f>
        <v>0</v>
      </c>
      <c r="N17" s="67">
        <f t="shared" si="0"/>
        <v>5.44</v>
      </c>
      <c r="O17" s="67">
        <f t="shared" si="1"/>
        <v>0</v>
      </c>
      <c r="P17" s="67">
        <f t="shared" si="2"/>
        <v>2</v>
      </c>
      <c r="Q17" s="67">
        <f t="shared" si="3"/>
        <v>0</v>
      </c>
      <c r="R17" s="68">
        <f>(L17+M17+(PV('NG AC'!$B$1,SSSS!H17,SSSS!K17)*-1)+SSSS!J17)/SSSS!E17</f>
        <v>5.6440520637670009</v>
      </c>
      <c r="S17" s="68">
        <f t="shared" si="4"/>
        <v>9.1334741940420372</v>
      </c>
      <c r="T17" s="69">
        <f t="shared" si="5"/>
        <v>596849.6</v>
      </c>
      <c r="U17" s="68">
        <f t="shared" si="6"/>
        <v>0</v>
      </c>
      <c r="V17" s="68">
        <f t="shared" si="7"/>
        <v>440914.81332770182</v>
      </c>
      <c r="W17" s="68">
        <f t="shared" si="8"/>
        <v>0</v>
      </c>
      <c r="X17" s="67">
        <f t="shared" si="9"/>
        <v>119369.92000000001</v>
      </c>
      <c r="Y17" s="67">
        <f t="shared" si="10"/>
        <v>0</v>
      </c>
      <c r="Z17" s="67">
        <f t="shared" si="11"/>
        <v>43886</v>
      </c>
      <c r="AA17" s="67">
        <f t="shared" si="12"/>
        <v>0</v>
      </c>
      <c r="AB17" s="63">
        <f t="shared" si="13"/>
        <v>27735.951999999994</v>
      </c>
      <c r="AC17" s="67">
        <f t="shared" si="14"/>
        <v>27735.951999999994</v>
      </c>
      <c r="AD17" s="67">
        <f t="shared" si="15"/>
        <v>0</v>
      </c>
      <c r="AE17" s="67">
        <f t="shared" si="16"/>
        <v>232815.22999999998</v>
      </c>
      <c r="AF17" s="67">
        <f t="shared" si="17"/>
        <v>232815.22999999998</v>
      </c>
      <c r="AG17" s="67">
        <f t="shared" si="18"/>
        <v>0</v>
      </c>
      <c r="AH17" s="66">
        <f>-PV('NG AC'!$B$1,SSSS!H17,SSSS!K17)*SSSS!B17</f>
        <v>0</v>
      </c>
      <c r="AI17" s="67">
        <f t="shared" si="19"/>
        <v>0</v>
      </c>
      <c r="AJ17" s="67">
        <f t="shared" si="20"/>
        <v>0</v>
      </c>
      <c r="AK17" s="66">
        <f>B17*F17*H17*'Electric AC'!$BE$1</f>
        <v>548529.74156509084</v>
      </c>
      <c r="AL17" s="67">
        <f>B17*G17*H17*'Electric AC'!$BE$33</f>
        <v>0</v>
      </c>
      <c r="AM17" s="36"/>
      <c r="AN17" s="36"/>
      <c r="AO17" s="36"/>
      <c r="AP17" s="36"/>
      <c r="AQ17" s="36"/>
      <c r="BC17" s="52" t="s">
        <v>25</v>
      </c>
    </row>
    <row r="18" spans="1:55" x14ac:dyDescent="0.25">
      <c r="A18" s="62" t="s">
        <v>587</v>
      </c>
      <c r="B18" s="62">
        <v>840</v>
      </c>
      <c r="C18" s="62" t="s">
        <v>11</v>
      </c>
      <c r="D18" s="62" t="s">
        <v>36</v>
      </c>
      <c r="E18" s="63">
        <v>0.25</v>
      </c>
      <c r="F18" s="62">
        <v>23</v>
      </c>
      <c r="G18" s="62">
        <v>0</v>
      </c>
      <c r="H18" s="62">
        <v>12</v>
      </c>
      <c r="I18" s="63">
        <v>0.15</v>
      </c>
      <c r="J18" s="63">
        <v>22.12</v>
      </c>
      <c r="K18" s="63">
        <v>0</v>
      </c>
      <c r="L18" s="66">
        <f>IF(C18="Res Space Heat",VLOOKUP(H18,'Electric AC'!$B$7:$AW$47,4)*F18,IF(C18="Res AC",VLOOKUP(H18,'Electric AC'!$B$7:$AW$47,6)*F18,IF(C18="Res Lighting",VLOOKUP(H18,'Electric AC'!$B$7:$AW$47,8)*F18,IF(C18="Res Refrigeration",VLOOKUP(H18,'Electric AC'!$B$7:$AW$47,10)*F18,IF(C18="Res Water Heating",VLOOKUP(H18,'Electric AC'!$B$7:$AW$47,12)*F18,IF(C18="Res Dishwasher",VLOOKUP(H18,'Electric AC'!$B$7:$AW$47,14)*F18,IF(C18="Res Washer Dryer",VLOOKUP(H18,'Electric AC'!$B$7:$AW$47,16)*F18,IF(C18="Res Misc",VLOOKUP(H18,'Electric AC'!$B$7:$AW$47,18)*F18,IF(C18="Res Furnace Fan",VLOOKUP(H18,'Electric AC'!$B$7:$AW$47,20)*F18,IF(C18="NonRes Compressed Air",VLOOKUP(H18,'Electric AC'!$B$7:$AW$47,22)*F18,IF(C18="NonRes Cooking",VLOOKUP(H18,'Electric AC'!$B$7:$AW$47,24)*F18,IF(C18="NonRes Space Cooling",VLOOKUP(H18,'Electric AC'!$B$7:$AW$47,26)*F18,IF(C18="NonRes Exterior Lighting",VLOOKUP(H18,'Electric AC'!$B$7:$AW$47,28)*F18,IF(C18="NonRes Space Heating",VLOOKUP(H18,'Electric AC'!$B$7:$AW$47,30)*F18,IF(C18="NonRes Water Heating",VLOOKUP(H18,'Electric AC'!$B$7:$AW$47,32)*F18,IF(C18="NonRes Interior Lighting",VLOOKUP(H18,'Electric AC'!$B$7:$AW$47,34)*F18,IF(C18="NonRes Misc",VLOOKUP(H18,'Electric AC'!$B$7:$AW$47,36)*F18,IF(C18="NonRes Motors",VLOOKUP(H18,'Electric AC'!$B$7:$AW$47,38)*F18,IF(C18="NonRes Office Equipment",VLOOKUP(H18,'Electric AC'!$B$7:$AW$47,40)*F18,IF(C18="NonRes Process",VLOOKUP(H18,'Electric AC'!$B$7:$AW$47,42)*F18,IF(C18="NonRes Refrigeration",VLOOKUP(H18,'Electric AC'!$B$7:$AW$47,44)*F18,IF(C18="NonRes Ventilation",VLOOKUP(H18,'Electric AC'!$B$7:$AW$47,46)*F18,0))))))))))))))))))))))</f>
        <v>16.990948316857615</v>
      </c>
      <c r="M18" s="66">
        <f>IF(D18="Annual",VLOOKUP(H18,'NG AC'!$E$4:$I$43,4)*SSSS!G18,IF(D18="Winter",VLOOKUP(SSSS!H18,'NG AC'!$E$3:$I$43,5)*SSSS!G18,IF(D18="NA",0,0)))</f>
        <v>0</v>
      </c>
      <c r="N18" s="67">
        <f t="shared" si="0"/>
        <v>0.25</v>
      </c>
      <c r="O18" s="67">
        <f t="shared" si="1"/>
        <v>0</v>
      </c>
      <c r="P18" s="67">
        <f t="shared" si="2"/>
        <v>0.15</v>
      </c>
      <c r="Q18" s="67">
        <f t="shared" si="3"/>
        <v>0</v>
      </c>
      <c r="R18" s="68">
        <f>(L18+M18+(PV('NG AC'!$B$1,SSSS!H18,SSSS!K18)*-1)+SSSS!J18)/SSSS!E18</f>
        <v>156.44379326743046</v>
      </c>
      <c r="S18" s="68">
        <f t="shared" si="4"/>
        <v>102.97544434459161</v>
      </c>
      <c r="T18" s="69">
        <f t="shared" si="5"/>
        <v>19320</v>
      </c>
      <c r="U18" s="68">
        <f t="shared" si="6"/>
        <v>0</v>
      </c>
      <c r="V18" s="68">
        <f t="shared" si="7"/>
        <v>14272.396586160397</v>
      </c>
      <c r="W18" s="68">
        <f t="shared" si="8"/>
        <v>0</v>
      </c>
      <c r="X18" s="67">
        <f t="shared" si="9"/>
        <v>210</v>
      </c>
      <c r="Y18" s="67">
        <f t="shared" si="10"/>
        <v>0</v>
      </c>
      <c r="Z18" s="67">
        <f t="shared" si="11"/>
        <v>126</v>
      </c>
      <c r="AA18" s="67">
        <f t="shared" si="12"/>
        <v>0</v>
      </c>
      <c r="AB18" s="63">
        <f t="shared" si="13"/>
        <v>2192.4</v>
      </c>
      <c r="AC18" s="67">
        <f t="shared" si="14"/>
        <v>2192.4</v>
      </c>
      <c r="AD18" s="67">
        <f t="shared" si="15"/>
        <v>0</v>
      </c>
      <c r="AE18" s="67">
        <f t="shared" si="16"/>
        <v>18580.8</v>
      </c>
      <c r="AF18" s="67">
        <f t="shared" si="17"/>
        <v>18580.8</v>
      </c>
      <c r="AG18" s="67">
        <f t="shared" si="18"/>
        <v>0</v>
      </c>
      <c r="AH18" s="66">
        <f>-PV('NG AC'!$B$1,SSSS!H18,SSSS!K18)*SSSS!B18</f>
        <v>0</v>
      </c>
      <c r="AI18" s="67">
        <f t="shared" si="19"/>
        <v>0</v>
      </c>
      <c r="AJ18" s="67">
        <f t="shared" si="20"/>
        <v>0</v>
      </c>
      <c r="AK18" s="66">
        <f>B18*F18*H18*'Electric AC'!$BE$1</f>
        <v>17755.887927272724</v>
      </c>
      <c r="AL18" s="67">
        <f>B18*G18*H18*'Electric AC'!$BE$33</f>
        <v>0</v>
      </c>
      <c r="AM18" s="36"/>
      <c r="AN18" s="36"/>
      <c r="AO18" s="36"/>
      <c r="AP18" s="36"/>
      <c r="AQ18" s="36"/>
      <c r="BC18" s="52" t="s">
        <v>26</v>
      </c>
    </row>
    <row r="19" spans="1:55" x14ac:dyDescent="0.25">
      <c r="A19" s="62" t="s">
        <v>588</v>
      </c>
      <c r="B19" s="62">
        <v>4751</v>
      </c>
      <c r="C19" s="62" t="s">
        <v>11</v>
      </c>
      <c r="D19" s="62" t="s">
        <v>36</v>
      </c>
      <c r="E19" s="63">
        <v>6.04</v>
      </c>
      <c r="F19" s="62">
        <v>23.2</v>
      </c>
      <c r="G19" s="62">
        <v>0</v>
      </c>
      <c r="H19" s="62">
        <v>12</v>
      </c>
      <c r="I19" s="63">
        <v>2</v>
      </c>
      <c r="J19" s="63">
        <v>9.75</v>
      </c>
      <c r="K19" s="63">
        <v>0</v>
      </c>
      <c r="L19" s="66">
        <f>IF(C19="Res Space Heat",VLOOKUP(H19,'Electric AC'!$B$7:$AW$47,4)*F19,IF(C19="Res AC",VLOOKUP(H19,'Electric AC'!$B$7:$AW$47,6)*F19,IF(C19="Res Lighting",VLOOKUP(H19,'Electric AC'!$B$7:$AW$47,8)*F19,IF(C19="Res Refrigeration",VLOOKUP(H19,'Electric AC'!$B$7:$AW$47,10)*F19,IF(C19="Res Water Heating",VLOOKUP(H19,'Electric AC'!$B$7:$AW$47,12)*F19,IF(C19="Res Dishwasher",VLOOKUP(H19,'Electric AC'!$B$7:$AW$47,14)*F19,IF(C19="Res Washer Dryer",VLOOKUP(H19,'Electric AC'!$B$7:$AW$47,16)*F19,IF(C19="Res Misc",VLOOKUP(H19,'Electric AC'!$B$7:$AW$47,18)*F19,IF(C19="Res Furnace Fan",VLOOKUP(H19,'Electric AC'!$B$7:$AW$47,20)*F19,IF(C19="NonRes Compressed Air",VLOOKUP(H19,'Electric AC'!$B$7:$AW$47,22)*F19,IF(C19="NonRes Cooking",VLOOKUP(H19,'Electric AC'!$B$7:$AW$47,24)*F19,IF(C19="NonRes Space Cooling",VLOOKUP(H19,'Electric AC'!$B$7:$AW$47,26)*F19,IF(C19="NonRes Exterior Lighting",VLOOKUP(H19,'Electric AC'!$B$7:$AW$47,28)*F19,IF(C19="NonRes Space Heating",VLOOKUP(H19,'Electric AC'!$B$7:$AW$47,30)*F19,IF(C19="NonRes Water Heating",VLOOKUP(H19,'Electric AC'!$B$7:$AW$47,32)*F19,IF(C19="NonRes Interior Lighting",VLOOKUP(H19,'Electric AC'!$B$7:$AW$47,34)*F19,IF(C19="NonRes Misc",VLOOKUP(H19,'Electric AC'!$B$7:$AW$47,36)*F19,IF(C19="NonRes Motors",VLOOKUP(H19,'Electric AC'!$B$7:$AW$47,38)*F19,IF(C19="NonRes Office Equipment",VLOOKUP(H19,'Electric AC'!$B$7:$AW$47,40)*F19,IF(C19="NonRes Process",VLOOKUP(H19,'Electric AC'!$B$7:$AW$47,42)*F19,IF(C19="NonRes Refrigeration",VLOOKUP(H19,'Electric AC'!$B$7:$AW$47,44)*F19,IF(C19="NonRes Ventilation",VLOOKUP(H19,'Electric AC'!$B$7:$AW$47,46)*F19,0))))))))))))))))))))))</f>
        <v>17.138695693525943</v>
      </c>
      <c r="M19" s="66">
        <f>IF(D19="Annual",VLOOKUP(H19,'NG AC'!$E$4:$I$43,4)*SSSS!G19,IF(D19="Winter",VLOOKUP(SSSS!H19,'NG AC'!$E$3:$I$43,5)*SSSS!G19,IF(D19="NA",0,0)))</f>
        <v>0</v>
      </c>
      <c r="N19" s="67">
        <f t="shared" si="0"/>
        <v>6.04</v>
      </c>
      <c r="O19" s="67">
        <f t="shared" si="1"/>
        <v>0</v>
      </c>
      <c r="P19" s="67">
        <f t="shared" si="2"/>
        <v>2</v>
      </c>
      <c r="Q19" s="67">
        <f t="shared" si="3"/>
        <v>0</v>
      </c>
      <c r="R19" s="68">
        <f>(L19+M19+(PV('NG AC'!$B$1,SSSS!H19,SSSS!K19)*-1)+SSSS!J19)/SSSS!E19</f>
        <v>4.4517708101864146</v>
      </c>
      <c r="S19" s="68">
        <f t="shared" si="4"/>
        <v>7.7903162243299731</v>
      </c>
      <c r="T19" s="69">
        <f t="shared" si="5"/>
        <v>110223.2</v>
      </c>
      <c r="U19" s="68">
        <f t="shared" si="6"/>
        <v>0</v>
      </c>
      <c r="V19" s="68">
        <f t="shared" si="7"/>
        <v>81425.943239941756</v>
      </c>
      <c r="W19" s="68">
        <f t="shared" si="8"/>
        <v>0</v>
      </c>
      <c r="X19" s="67">
        <f t="shared" si="9"/>
        <v>28696.04</v>
      </c>
      <c r="Y19" s="67">
        <f t="shared" si="10"/>
        <v>0</v>
      </c>
      <c r="Z19" s="67">
        <f t="shared" si="11"/>
        <v>9502</v>
      </c>
      <c r="AA19" s="67">
        <f t="shared" si="12"/>
        <v>0</v>
      </c>
      <c r="AB19" s="63">
        <f t="shared" si="13"/>
        <v>3724.7839999999992</v>
      </c>
      <c r="AC19" s="67">
        <f t="shared" si="14"/>
        <v>3724.7839999999992</v>
      </c>
      <c r="AD19" s="67">
        <f t="shared" si="15"/>
        <v>0</v>
      </c>
      <c r="AE19" s="67">
        <f t="shared" si="16"/>
        <v>46322.25</v>
      </c>
      <c r="AF19" s="67">
        <f t="shared" si="17"/>
        <v>46322.25</v>
      </c>
      <c r="AG19" s="67">
        <f t="shared" si="18"/>
        <v>0</v>
      </c>
      <c r="AH19" s="66">
        <f>-PV('NG AC'!$B$1,SSSS!H19,SSSS!K19)*SSSS!B19</f>
        <v>0</v>
      </c>
      <c r="AI19" s="67">
        <f t="shared" si="19"/>
        <v>0</v>
      </c>
      <c r="AJ19" s="67">
        <f t="shared" si="20"/>
        <v>0</v>
      </c>
      <c r="AK19" s="66">
        <f>B19*F19*H19*'Electric AC'!$BE$1</f>
        <v>101299.73013381816</v>
      </c>
      <c r="AL19" s="67">
        <f>B19*G19*H19*'Electric AC'!$BE$33</f>
        <v>0</v>
      </c>
      <c r="AM19" s="36"/>
      <c r="AN19" s="36"/>
      <c r="AO19" s="36"/>
      <c r="AP19" s="36"/>
      <c r="AQ19" s="36"/>
      <c r="BC19" s="52" t="s">
        <v>27</v>
      </c>
    </row>
    <row r="20" spans="1:55" x14ac:dyDescent="0.25">
      <c r="A20" s="62" t="s">
        <v>589</v>
      </c>
      <c r="B20" s="62">
        <v>162094</v>
      </c>
      <c r="C20" s="62" t="s">
        <v>11</v>
      </c>
      <c r="D20" s="62" t="s">
        <v>36</v>
      </c>
      <c r="E20" s="63">
        <v>2.31</v>
      </c>
      <c r="F20" s="62">
        <v>15.2</v>
      </c>
      <c r="G20" s="62">
        <v>0</v>
      </c>
      <c r="H20" s="62">
        <v>12</v>
      </c>
      <c r="I20" s="63">
        <v>1</v>
      </c>
      <c r="J20" s="63">
        <v>7.6</v>
      </c>
      <c r="K20" s="63">
        <v>0</v>
      </c>
      <c r="L20" s="66">
        <f>IF(C20="Res Space Heat",VLOOKUP(H20,'Electric AC'!$B$7:$AW$47,4)*F20,IF(C20="Res AC",VLOOKUP(H20,'Electric AC'!$B$7:$AW$47,6)*F20,IF(C20="Res Lighting",VLOOKUP(H20,'Electric AC'!$B$7:$AW$47,8)*F20,IF(C20="Res Refrigeration",VLOOKUP(H20,'Electric AC'!$B$7:$AW$47,10)*F20,IF(C20="Res Water Heating",VLOOKUP(H20,'Electric AC'!$B$7:$AW$47,12)*F20,IF(C20="Res Dishwasher",VLOOKUP(H20,'Electric AC'!$B$7:$AW$47,14)*F20,IF(C20="Res Washer Dryer",VLOOKUP(H20,'Electric AC'!$B$7:$AW$47,16)*F20,IF(C20="Res Misc",VLOOKUP(H20,'Electric AC'!$B$7:$AW$47,18)*F20,IF(C20="Res Furnace Fan",VLOOKUP(H20,'Electric AC'!$B$7:$AW$47,20)*F20,IF(C20="NonRes Compressed Air",VLOOKUP(H20,'Electric AC'!$B$7:$AW$47,22)*F20,IF(C20="NonRes Cooking",VLOOKUP(H20,'Electric AC'!$B$7:$AW$47,24)*F20,IF(C20="NonRes Space Cooling",VLOOKUP(H20,'Electric AC'!$B$7:$AW$47,26)*F20,IF(C20="NonRes Exterior Lighting",VLOOKUP(H20,'Electric AC'!$B$7:$AW$47,28)*F20,IF(C20="NonRes Space Heating",VLOOKUP(H20,'Electric AC'!$B$7:$AW$47,30)*F20,IF(C20="NonRes Water Heating",VLOOKUP(H20,'Electric AC'!$B$7:$AW$47,32)*F20,IF(C20="NonRes Interior Lighting",VLOOKUP(H20,'Electric AC'!$B$7:$AW$47,34)*F20,IF(C20="NonRes Misc",VLOOKUP(H20,'Electric AC'!$B$7:$AW$47,36)*F20,IF(C20="NonRes Motors",VLOOKUP(H20,'Electric AC'!$B$7:$AW$47,38)*F20,IF(C20="NonRes Office Equipment",VLOOKUP(H20,'Electric AC'!$B$7:$AW$47,40)*F20,IF(C20="NonRes Process",VLOOKUP(H20,'Electric AC'!$B$7:$AW$47,42)*F20,IF(C20="NonRes Refrigeration",VLOOKUP(H20,'Electric AC'!$B$7:$AW$47,44)*F20,IF(C20="NonRes Ventilation",VLOOKUP(H20,'Electric AC'!$B$7:$AW$47,46)*F20,0))))))))))))))))))))))</f>
        <v>11.228800626792859</v>
      </c>
      <c r="M20" s="66">
        <f>IF(D20="Annual",VLOOKUP(H20,'NG AC'!$E$4:$I$43,4)*SSSS!G20,IF(D20="Winter",VLOOKUP(SSSS!H20,'NG AC'!$E$3:$I$43,5)*SSSS!G20,IF(D20="NA",0,0)))</f>
        <v>0</v>
      </c>
      <c r="N20" s="67">
        <f t="shared" si="0"/>
        <v>2.31</v>
      </c>
      <c r="O20" s="67">
        <f t="shared" si="1"/>
        <v>0</v>
      </c>
      <c r="P20" s="67">
        <f t="shared" si="2"/>
        <v>1</v>
      </c>
      <c r="Q20" s="67">
        <f t="shared" si="3"/>
        <v>0</v>
      </c>
      <c r="R20" s="68">
        <f>(L20+M20+(PV('NG AC'!$B$1,SSSS!H20,SSSS!K20)*-1)+SSSS!J20)/SSSS!E20</f>
        <v>8.1509959423345713</v>
      </c>
      <c r="S20" s="68">
        <f t="shared" si="4"/>
        <v>10.20800056981169</v>
      </c>
      <c r="T20" s="69">
        <f t="shared" si="5"/>
        <v>2463828.7999999998</v>
      </c>
      <c r="U20" s="68">
        <f t="shared" si="6"/>
        <v>0</v>
      </c>
      <c r="V20" s="68">
        <f t="shared" si="7"/>
        <v>1820121.2087993617</v>
      </c>
      <c r="W20" s="68">
        <f t="shared" si="8"/>
        <v>0</v>
      </c>
      <c r="X20" s="67">
        <f t="shared" si="9"/>
        <v>374437.14</v>
      </c>
      <c r="Y20" s="67">
        <f t="shared" si="10"/>
        <v>0</v>
      </c>
      <c r="Z20" s="67">
        <f t="shared" si="11"/>
        <v>162094</v>
      </c>
      <c r="AA20" s="67">
        <f t="shared" si="12"/>
        <v>0</v>
      </c>
      <c r="AB20" s="63">
        <f t="shared" si="13"/>
        <v>133565.45599999998</v>
      </c>
      <c r="AC20" s="67">
        <f t="shared" si="14"/>
        <v>133565.45599999998</v>
      </c>
      <c r="AD20" s="67">
        <f t="shared" si="15"/>
        <v>0</v>
      </c>
      <c r="AE20" s="67">
        <f t="shared" si="16"/>
        <v>1231914.3999999999</v>
      </c>
      <c r="AF20" s="67">
        <f t="shared" si="17"/>
        <v>1231914.3999999999</v>
      </c>
      <c r="AG20" s="67">
        <f t="shared" si="18"/>
        <v>0</v>
      </c>
      <c r="AH20" s="66">
        <f>-PV('NG AC'!$B$1,SSSS!H20,SSSS!K20)*SSSS!B20</f>
        <v>0</v>
      </c>
      <c r="AI20" s="67">
        <f t="shared" si="19"/>
        <v>0</v>
      </c>
      <c r="AJ20" s="67">
        <f t="shared" si="20"/>
        <v>0</v>
      </c>
      <c r="AK20" s="66">
        <f>B20*F20*H20*'Electric AC'!$BE$1</f>
        <v>2264361.7000407269</v>
      </c>
      <c r="AL20" s="67">
        <f>B20*G20*H20*'Electric AC'!$BE$33</f>
        <v>0</v>
      </c>
      <c r="AM20" s="36"/>
      <c r="AN20" s="36"/>
      <c r="AO20" s="36"/>
      <c r="AP20" s="36"/>
      <c r="AQ20" s="36"/>
      <c r="BC20" s="52" t="s">
        <v>28</v>
      </c>
    </row>
    <row r="21" spans="1:55" x14ac:dyDescent="0.25">
      <c r="A21" s="62" t="s">
        <v>590</v>
      </c>
      <c r="B21" s="62">
        <v>25081</v>
      </c>
      <c r="C21" s="62" t="s">
        <v>11</v>
      </c>
      <c r="D21" s="62" t="s">
        <v>36</v>
      </c>
      <c r="E21" s="63">
        <v>6.7</v>
      </c>
      <c r="F21" s="62">
        <v>26.5</v>
      </c>
      <c r="G21" s="62">
        <v>0</v>
      </c>
      <c r="H21" s="62">
        <v>12</v>
      </c>
      <c r="I21" s="63">
        <v>3</v>
      </c>
      <c r="J21" s="63">
        <v>9.08</v>
      </c>
      <c r="K21" s="63">
        <v>0</v>
      </c>
      <c r="L21" s="66">
        <f>IF(C21="Res Space Heat",VLOOKUP(H21,'Electric AC'!$B$7:$AW$47,4)*F21,IF(C21="Res AC",VLOOKUP(H21,'Electric AC'!$B$7:$AW$47,6)*F21,IF(C21="Res Lighting",VLOOKUP(H21,'Electric AC'!$B$7:$AW$47,8)*F21,IF(C21="Res Refrigeration",VLOOKUP(H21,'Electric AC'!$B$7:$AW$47,10)*F21,IF(C21="Res Water Heating",VLOOKUP(H21,'Electric AC'!$B$7:$AW$47,12)*F21,IF(C21="Res Dishwasher",VLOOKUP(H21,'Electric AC'!$B$7:$AW$47,14)*F21,IF(C21="Res Washer Dryer",VLOOKUP(H21,'Electric AC'!$B$7:$AW$47,16)*F21,IF(C21="Res Misc",VLOOKUP(H21,'Electric AC'!$B$7:$AW$47,18)*F21,IF(C21="Res Furnace Fan",VLOOKUP(H21,'Electric AC'!$B$7:$AW$47,20)*F21,IF(C21="NonRes Compressed Air",VLOOKUP(H21,'Electric AC'!$B$7:$AW$47,22)*F21,IF(C21="NonRes Cooking",VLOOKUP(H21,'Electric AC'!$B$7:$AW$47,24)*F21,IF(C21="NonRes Space Cooling",VLOOKUP(H21,'Electric AC'!$B$7:$AW$47,26)*F21,IF(C21="NonRes Exterior Lighting",VLOOKUP(H21,'Electric AC'!$B$7:$AW$47,28)*F21,IF(C21="NonRes Space Heating",VLOOKUP(H21,'Electric AC'!$B$7:$AW$47,30)*F21,IF(C21="NonRes Water Heating",VLOOKUP(H21,'Electric AC'!$B$7:$AW$47,32)*F21,IF(C21="NonRes Interior Lighting",VLOOKUP(H21,'Electric AC'!$B$7:$AW$47,34)*F21,IF(C21="NonRes Misc",VLOOKUP(H21,'Electric AC'!$B$7:$AW$47,36)*F21,IF(C21="NonRes Motors",VLOOKUP(H21,'Electric AC'!$B$7:$AW$47,38)*F21,IF(C21="NonRes Office Equipment",VLOOKUP(H21,'Electric AC'!$B$7:$AW$47,40)*F21,IF(C21="NonRes Process",VLOOKUP(H21,'Electric AC'!$B$7:$AW$47,42)*F21,IF(C21="NonRes Refrigeration",VLOOKUP(H21,'Electric AC'!$B$7:$AW$47,44)*F21,IF(C21="NonRes Ventilation",VLOOKUP(H21,'Electric AC'!$B$7:$AW$47,46)*F21,0))))))))))))))))))))))</f>
        <v>19.576527408553339</v>
      </c>
      <c r="M21" s="66">
        <f>IF(D21="Annual",VLOOKUP(H21,'NG AC'!$E$4:$I$43,4)*SSSS!G21,IF(D21="Winter",VLOOKUP(SSSS!H21,'NG AC'!$E$3:$I$43,5)*SSSS!G21,IF(D21="NA",0,0)))</f>
        <v>0</v>
      </c>
      <c r="N21" s="67">
        <f t="shared" si="0"/>
        <v>6.7</v>
      </c>
      <c r="O21" s="67">
        <f t="shared" si="1"/>
        <v>0</v>
      </c>
      <c r="P21" s="67">
        <f t="shared" si="2"/>
        <v>3</v>
      </c>
      <c r="Q21" s="67">
        <f t="shared" si="3"/>
        <v>0</v>
      </c>
      <c r="R21" s="68">
        <f>(L21+M21+(PV('NG AC'!$B$1,SSSS!H21,SSSS!K21)*-1)+SSSS!J21)/SSSS!E21</f>
        <v>4.277093643067662</v>
      </c>
      <c r="S21" s="68">
        <f t="shared" si="4"/>
        <v>5.9322810328949513</v>
      </c>
      <c r="T21" s="69">
        <f t="shared" si="5"/>
        <v>664646.5</v>
      </c>
      <c r="U21" s="68">
        <f t="shared" si="6"/>
        <v>0</v>
      </c>
      <c r="V21" s="68">
        <f t="shared" si="7"/>
        <v>490998.88393392629</v>
      </c>
      <c r="W21" s="68">
        <f t="shared" si="8"/>
        <v>0</v>
      </c>
      <c r="X21" s="67">
        <f t="shared" si="9"/>
        <v>168042.7</v>
      </c>
      <c r="Y21" s="67">
        <f t="shared" si="10"/>
        <v>0</v>
      </c>
      <c r="Z21" s="67">
        <f t="shared" si="11"/>
        <v>75243</v>
      </c>
      <c r="AA21" s="67">
        <f t="shared" si="12"/>
        <v>0</v>
      </c>
      <c r="AB21" s="63">
        <f t="shared" si="13"/>
        <v>4514.5799999999927</v>
      </c>
      <c r="AC21" s="67">
        <f t="shared" si="14"/>
        <v>4514.5799999999927</v>
      </c>
      <c r="AD21" s="67">
        <f t="shared" si="15"/>
        <v>0</v>
      </c>
      <c r="AE21" s="67">
        <f t="shared" si="16"/>
        <v>227735.48</v>
      </c>
      <c r="AF21" s="67">
        <f t="shared" si="17"/>
        <v>227735.48</v>
      </c>
      <c r="AG21" s="67">
        <f t="shared" si="18"/>
        <v>0</v>
      </c>
      <c r="AH21" s="66">
        <f>-PV('NG AC'!$B$1,SSSS!H21,SSSS!K21)*SSSS!B21</f>
        <v>0</v>
      </c>
      <c r="AI21" s="67">
        <f t="shared" si="19"/>
        <v>0</v>
      </c>
      <c r="AJ21" s="67">
        <f t="shared" si="20"/>
        <v>0</v>
      </c>
      <c r="AK21" s="66">
        <f>B21*F21*H21*'Electric AC'!$BE$1</f>
        <v>610837.92780818173</v>
      </c>
      <c r="AL21" s="67">
        <f>B21*G21*H21*'Electric AC'!$BE$33</f>
        <v>0</v>
      </c>
      <c r="AM21" s="36"/>
      <c r="AN21" s="36"/>
      <c r="AO21" s="36"/>
      <c r="AP21" s="36"/>
      <c r="AQ21" s="36"/>
      <c r="BC21" s="52" t="s">
        <v>29</v>
      </c>
    </row>
    <row r="22" spans="1:55" x14ac:dyDescent="0.25">
      <c r="A22" s="62" t="s">
        <v>591</v>
      </c>
      <c r="B22" s="62">
        <v>23</v>
      </c>
      <c r="C22" s="62" t="s">
        <v>11</v>
      </c>
      <c r="D22" s="62" t="s">
        <v>36</v>
      </c>
      <c r="E22" s="63">
        <v>4.2300000000000004</v>
      </c>
      <c r="F22" s="62">
        <v>34.799999999999997</v>
      </c>
      <c r="G22" s="62">
        <v>0</v>
      </c>
      <c r="H22" s="62">
        <v>12</v>
      </c>
      <c r="I22" s="63">
        <v>3</v>
      </c>
      <c r="J22" s="63">
        <v>18.260000000000002</v>
      </c>
      <c r="K22" s="63">
        <v>0</v>
      </c>
      <c r="L22" s="66">
        <f>IF(C22="Res Space Heat",VLOOKUP(H22,'Electric AC'!$B$7:$AW$47,4)*F22,IF(C22="Res AC",VLOOKUP(H22,'Electric AC'!$B$7:$AW$47,6)*F22,IF(C22="Res Lighting",VLOOKUP(H22,'Electric AC'!$B$7:$AW$47,8)*F22,IF(C22="Res Refrigeration",VLOOKUP(H22,'Electric AC'!$B$7:$AW$47,10)*F22,IF(C22="Res Water Heating",VLOOKUP(H22,'Electric AC'!$B$7:$AW$47,12)*F22,IF(C22="Res Dishwasher",VLOOKUP(H22,'Electric AC'!$B$7:$AW$47,14)*F22,IF(C22="Res Washer Dryer",VLOOKUP(H22,'Electric AC'!$B$7:$AW$47,16)*F22,IF(C22="Res Misc",VLOOKUP(H22,'Electric AC'!$B$7:$AW$47,18)*F22,IF(C22="Res Furnace Fan",VLOOKUP(H22,'Electric AC'!$B$7:$AW$47,20)*F22,IF(C22="NonRes Compressed Air",VLOOKUP(H22,'Electric AC'!$B$7:$AW$47,22)*F22,IF(C22="NonRes Cooking",VLOOKUP(H22,'Electric AC'!$B$7:$AW$47,24)*F22,IF(C22="NonRes Space Cooling",VLOOKUP(H22,'Electric AC'!$B$7:$AW$47,26)*F22,IF(C22="NonRes Exterior Lighting",VLOOKUP(H22,'Electric AC'!$B$7:$AW$47,28)*F22,IF(C22="NonRes Space Heating",VLOOKUP(H22,'Electric AC'!$B$7:$AW$47,30)*F22,IF(C22="NonRes Water Heating",VLOOKUP(H22,'Electric AC'!$B$7:$AW$47,32)*F22,IF(C22="NonRes Interior Lighting",VLOOKUP(H22,'Electric AC'!$B$7:$AW$47,34)*F22,IF(C22="NonRes Misc",VLOOKUP(H22,'Electric AC'!$B$7:$AW$47,36)*F22,IF(C22="NonRes Motors",VLOOKUP(H22,'Electric AC'!$B$7:$AW$47,38)*F22,IF(C22="NonRes Office Equipment",VLOOKUP(H22,'Electric AC'!$B$7:$AW$47,40)*F22,IF(C22="NonRes Process",VLOOKUP(H22,'Electric AC'!$B$7:$AW$47,42)*F22,IF(C22="NonRes Refrigeration",VLOOKUP(H22,'Electric AC'!$B$7:$AW$47,44)*F22,IF(C22="NonRes Ventilation",VLOOKUP(H22,'Electric AC'!$B$7:$AW$47,46)*F22,0))))))))))))))))))))))</f>
        <v>25.708043540288912</v>
      </c>
      <c r="M22" s="66">
        <f>IF(D22="Annual",VLOOKUP(H22,'NG AC'!$E$4:$I$43,4)*SSSS!G22,IF(D22="Winter",VLOOKUP(SSSS!H22,'NG AC'!$E$3:$I$43,5)*SSSS!G22,IF(D22="NA",0,0)))</f>
        <v>0</v>
      </c>
      <c r="N22" s="67">
        <f t="shared" si="0"/>
        <v>4.2300000000000004</v>
      </c>
      <c r="O22" s="67">
        <f t="shared" si="1"/>
        <v>0</v>
      </c>
      <c r="P22" s="67">
        <f t="shared" si="2"/>
        <v>3</v>
      </c>
      <c r="Q22" s="67">
        <f t="shared" si="3"/>
        <v>0</v>
      </c>
      <c r="R22" s="68">
        <f>(L22+M22+(PV('NG AC'!$B$1,SSSS!H22,SSSS!K22)*-1)+SSSS!J22)/SSSS!E22</f>
        <v>10.394336534347261</v>
      </c>
      <c r="S22" s="68">
        <f t="shared" si="4"/>
        <v>7.7903162243299731</v>
      </c>
      <c r="T22" s="69">
        <f t="shared" si="5"/>
        <v>800.4</v>
      </c>
      <c r="U22" s="68">
        <f t="shared" si="6"/>
        <v>0</v>
      </c>
      <c r="V22" s="68">
        <f t="shared" si="7"/>
        <v>591.28500142664495</v>
      </c>
      <c r="W22" s="68">
        <f t="shared" si="8"/>
        <v>0</v>
      </c>
      <c r="X22" s="67">
        <f t="shared" si="9"/>
        <v>97.29</v>
      </c>
      <c r="Y22" s="67">
        <f t="shared" si="10"/>
        <v>0</v>
      </c>
      <c r="Z22" s="67">
        <f t="shared" si="11"/>
        <v>69</v>
      </c>
      <c r="AA22" s="67">
        <f t="shared" si="12"/>
        <v>0</v>
      </c>
      <c r="AB22" s="63">
        <f t="shared" si="13"/>
        <v>27.047999999999984</v>
      </c>
      <c r="AC22" s="67">
        <f t="shared" si="14"/>
        <v>27.047999999999984</v>
      </c>
      <c r="AD22" s="67">
        <f t="shared" si="15"/>
        <v>0</v>
      </c>
      <c r="AE22" s="67">
        <f t="shared" si="16"/>
        <v>419.98</v>
      </c>
      <c r="AF22" s="67">
        <f t="shared" si="17"/>
        <v>419.98</v>
      </c>
      <c r="AG22" s="67">
        <f t="shared" si="18"/>
        <v>0</v>
      </c>
      <c r="AH22" s="66">
        <f>-PV('NG AC'!$B$1,SSSS!H22,SSSS!K22)*SSSS!B22</f>
        <v>0</v>
      </c>
      <c r="AI22" s="67">
        <f t="shared" si="19"/>
        <v>0</v>
      </c>
      <c r="AJ22" s="67">
        <f t="shared" si="20"/>
        <v>0</v>
      </c>
      <c r="AK22" s="66">
        <f>B22*F22*H22*'Electric AC'!$BE$1</f>
        <v>735.60107127272715</v>
      </c>
      <c r="AL22" s="67">
        <f>B22*G22*H22*'Electric AC'!$BE$33</f>
        <v>0</v>
      </c>
      <c r="AM22" s="36"/>
      <c r="AN22" s="36"/>
      <c r="AO22" s="36"/>
      <c r="AP22" s="36"/>
      <c r="AQ22" s="36"/>
      <c r="BC22" s="52" t="s">
        <v>30</v>
      </c>
    </row>
    <row r="23" spans="1:55" x14ac:dyDescent="0.25">
      <c r="A23" s="62" t="s">
        <v>592</v>
      </c>
      <c r="B23" s="62">
        <v>3236</v>
      </c>
      <c r="C23" s="62" t="s">
        <v>11</v>
      </c>
      <c r="D23" s="62" t="s">
        <v>36</v>
      </c>
      <c r="E23" s="63">
        <v>3.92</v>
      </c>
      <c r="F23" s="62">
        <v>14</v>
      </c>
      <c r="G23" s="62">
        <v>0</v>
      </c>
      <c r="H23" s="62">
        <v>12</v>
      </c>
      <c r="I23" s="63">
        <v>1</v>
      </c>
      <c r="J23" s="63">
        <v>8.2100000000000009</v>
      </c>
      <c r="K23" s="63">
        <v>0</v>
      </c>
      <c r="L23" s="66">
        <f>IF(C23="Res Space Heat",VLOOKUP(H23,'Electric AC'!$B$7:$AW$47,4)*F23,IF(C23="Res AC",VLOOKUP(H23,'Electric AC'!$B$7:$AW$47,6)*F23,IF(C23="Res Lighting",VLOOKUP(H23,'Electric AC'!$B$7:$AW$47,8)*F23,IF(C23="Res Refrigeration",VLOOKUP(H23,'Electric AC'!$B$7:$AW$47,10)*F23,IF(C23="Res Water Heating",VLOOKUP(H23,'Electric AC'!$B$7:$AW$47,12)*F23,IF(C23="Res Dishwasher",VLOOKUP(H23,'Electric AC'!$B$7:$AW$47,14)*F23,IF(C23="Res Washer Dryer",VLOOKUP(H23,'Electric AC'!$B$7:$AW$47,16)*F23,IF(C23="Res Misc",VLOOKUP(H23,'Electric AC'!$B$7:$AW$47,18)*F23,IF(C23="Res Furnace Fan",VLOOKUP(H23,'Electric AC'!$B$7:$AW$47,20)*F23,IF(C23="NonRes Compressed Air",VLOOKUP(H23,'Electric AC'!$B$7:$AW$47,22)*F23,IF(C23="NonRes Cooking",VLOOKUP(H23,'Electric AC'!$B$7:$AW$47,24)*F23,IF(C23="NonRes Space Cooling",VLOOKUP(H23,'Electric AC'!$B$7:$AW$47,26)*F23,IF(C23="NonRes Exterior Lighting",VLOOKUP(H23,'Electric AC'!$B$7:$AW$47,28)*F23,IF(C23="NonRes Space Heating",VLOOKUP(H23,'Electric AC'!$B$7:$AW$47,30)*F23,IF(C23="NonRes Water Heating",VLOOKUP(H23,'Electric AC'!$B$7:$AW$47,32)*F23,IF(C23="NonRes Interior Lighting",VLOOKUP(H23,'Electric AC'!$B$7:$AW$47,34)*F23,IF(C23="NonRes Misc",VLOOKUP(H23,'Electric AC'!$B$7:$AW$47,36)*F23,IF(C23="NonRes Motors",VLOOKUP(H23,'Electric AC'!$B$7:$AW$47,38)*F23,IF(C23="NonRes Office Equipment",VLOOKUP(H23,'Electric AC'!$B$7:$AW$47,40)*F23,IF(C23="NonRes Process",VLOOKUP(H23,'Electric AC'!$B$7:$AW$47,42)*F23,IF(C23="NonRes Refrigeration",VLOOKUP(H23,'Electric AC'!$B$7:$AW$47,44)*F23,IF(C23="NonRes Ventilation",VLOOKUP(H23,'Electric AC'!$B$7:$AW$47,46)*F23,0))))))))))))))))))))))</f>
        <v>10.342316366782896</v>
      </c>
      <c r="M23" s="66">
        <f>IF(D23="Annual",VLOOKUP(H23,'NG AC'!$E$4:$I$43,4)*SSSS!G23,IF(D23="Winter",VLOOKUP(SSSS!H23,'NG AC'!$E$3:$I$43,5)*SSSS!G23,IF(D23="NA",0,0)))</f>
        <v>0</v>
      </c>
      <c r="N23" s="67">
        <f t="shared" si="0"/>
        <v>3.92</v>
      </c>
      <c r="O23" s="67">
        <f t="shared" si="1"/>
        <v>0</v>
      </c>
      <c r="P23" s="67">
        <f t="shared" si="2"/>
        <v>1</v>
      </c>
      <c r="Q23" s="67">
        <f t="shared" si="3"/>
        <v>0</v>
      </c>
      <c r="R23" s="68">
        <f>(L23+M23+(PV('NG AC'!$B$1,SSSS!H23,SSSS!K23)*-1)+SSSS!J23)/SSSS!E23</f>
        <v>4.7327337670364535</v>
      </c>
      <c r="S23" s="68">
        <f t="shared" si="4"/>
        <v>9.4021057879844498</v>
      </c>
      <c r="T23" s="69">
        <f t="shared" si="5"/>
        <v>45304</v>
      </c>
      <c r="U23" s="68">
        <f t="shared" si="6"/>
        <v>0</v>
      </c>
      <c r="V23" s="68">
        <f t="shared" si="7"/>
        <v>33467.735762909448</v>
      </c>
      <c r="W23" s="68">
        <f t="shared" si="8"/>
        <v>0</v>
      </c>
      <c r="X23" s="67">
        <f t="shared" si="9"/>
        <v>12685.119999999999</v>
      </c>
      <c r="Y23" s="67">
        <f t="shared" si="10"/>
        <v>0</v>
      </c>
      <c r="Z23" s="67">
        <f t="shared" si="11"/>
        <v>3236</v>
      </c>
      <c r="AA23" s="67">
        <f t="shared" si="12"/>
        <v>0</v>
      </c>
      <c r="AB23" s="63">
        <f t="shared" si="13"/>
        <v>2200.48</v>
      </c>
      <c r="AC23" s="67">
        <f t="shared" si="14"/>
        <v>2200.48</v>
      </c>
      <c r="AD23" s="67">
        <f t="shared" si="15"/>
        <v>0</v>
      </c>
      <c r="AE23" s="67">
        <f t="shared" si="16"/>
        <v>26567.56</v>
      </c>
      <c r="AF23" s="67">
        <f t="shared" si="17"/>
        <v>26567.56</v>
      </c>
      <c r="AG23" s="67">
        <f t="shared" si="18"/>
        <v>0</v>
      </c>
      <c r="AH23" s="66">
        <f>-PV('NG AC'!$B$1,SSSS!H23,SSSS!K23)*SSSS!B23</f>
        <v>0</v>
      </c>
      <c r="AI23" s="67">
        <f t="shared" si="19"/>
        <v>0</v>
      </c>
      <c r="AJ23" s="67">
        <f t="shared" si="20"/>
        <v>0</v>
      </c>
      <c r="AK23" s="66">
        <f>B23*F23*H23*'Electric AC'!$BE$1</f>
        <v>41636.270530909089</v>
      </c>
      <c r="AL23" s="67">
        <f>B23*G23*H23*'Electric AC'!$BE$33</f>
        <v>0</v>
      </c>
      <c r="AM23" s="36"/>
      <c r="AN23" s="36"/>
      <c r="AO23" s="36"/>
      <c r="AP23" s="36"/>
      <c r="AQ23" s="36"/>
      <c r="BC23" s="52"/>
    </row>
    <row r="24" spans="1:55" x14ac:dyDescent="0.25">
      <c r="A24" s="62" t="s">
        <v>593</v>
      </c>
      <c r="B24" s="62">
        <v>23</v>
      </c>
      <c r="C24" s="62" t="s">
        <v>11</v>
      </c>
      <c r="D24" s="62" t="s">
        <v>36</v>
      </c>
      <c r="E24" s="63">
        <v>2.11</v>
      </c>
      <c r="F24" s="62">
        <v>2.2999999999999998</v>
      </c>
      <c r="G24" s="62">
        <v>0</v>
      </c>
      <c r="H24" s="62">
        <v>12</v>
      </c>
      <c r="I24" s="63">
        <v>0.25</v>
      </c>
      <c r="J24" s="63">
        <v>10.68</v>
      </c>
      <c r="K24" s="63">
        <v>0</v>
      </c>
      <c r="L24" s="66">
        <f>IF(C24="Res Space Heat",VLOOKUP(H24,'Electric AC'!$B$7:$AW$47,4)*F24,IF(C24="Res AC",VLOOKUP(H24,'Electric AC'!$B$7:$AW$47,6)*F24,IF(C24="Res Lighting",VLOOKUP(H24,'Electric AC'!$B$7:$AW$47,8)*F24,IF(C24="Res Refrigeration",VLOOKUP(H24,'Electric AC'!$B$7:$AW$47,10)*F24,IF(C24="Res Water Heating",VLOOKUP(H24,'Electric AC'!$B$7:$AW$47,12)*F24,IF(C24="Res Dishwasher",VLOOKUP(H24,'Electric AC'!$B$7:$AW$47,14)*F24,IF(C24="Res Washer Dryer",VLOOKUP(H24,'Electric AC'!$B$7:$AW$47,16)*F24,IF(C24="Res Misc",VLOOKUP(H24,'Electric AC'!$B$7:$AW$47,18)*F24,IF(C24="Res Furnace Fan",VLOOKUP(H24,'Electric AC'!$B$7:$AW$47,20)*F24,IF(C24="NonRes Compressed Air",VLOOKUP(H24,'Electric AC'!$B$7:$AW$47,22)*F24,IF(C24="NonRes Cooking",VLOOKUP(H24,'Electric AC'!$B$7:$AW$47,24)*F24,IF(C24="NonRes Space Cooling",VLOOKUP(H24,'Electric AC'!$B$7:$AW$47,26)*F24,IF(C24="NonRes Exterior Lighting",VLOOKUP(H24,'Electric AC'!$B$7:$AW$47,28)*F24,IF(C24="NonRes Space Heating",VLOOKUP(H24,'Electric AC'!$B$7:$AW$47,30)*F24,IF(C24="NonRes Water Heating",VLOOKUP(H24,'Electric AC'!$B$7:$AW$47,32)*F24,IF(C24="NonRes Interior Lighting",VLOOKUP(H24,'Electric AC'!$B$7:$AW$47,34)*F24,IF(C24="NonRes Misc",VLOOKUP(H24,'Electric AC'!$B$7:$AW$47,36)*F24,IF(C24="NonRes Motors",VLOOKUP(H24,'Electric AC'!$B$7:$AW$47,38)*F24,IF(C24="NonRes Office Equipment",VLOOKUP(H24,'Electric AC'!$B$7:$AW$47,40)*F24,IF(C24="NonRes Process",VLOOKUP(H24,'Electric AC'!$B$7:$AW$47,42)*F24,IF(C24="NonRes Refrigeration",VLOOKUP(H24,'Electric AC'!$B$7:$AW$47,44)*F24,IF(C24="NonRes Ventilation",VLOOKUP(H24,'Electric AC'!$B$7:$AW$47,46)*F24,0))))))))))))))))))))))</f>
        <v>1.6990948316857615</v>
      </c>
      <c r="M24" s="66">
        <f>IF(D24="Annual",VLOOKUP(H24,'NG AC'!$E$4:$I$43,4)*SSSS!G24,IF(D24="Winter",VLOOKUP(SSSS!H24,'NG AC'!$E$3:$I$43,5)*SSSS!G24,IF(D24="NA",0,0)))</f>
        <v>0</v>
      </c>
      <c r="N24" s="67">
        <f t="shared" si="0"/>
        <v>2.11</v>
      </c>
      <c r="O24" s="67">
        <f t="shared" si="1"/>
        <v>0</v>
      </c>
      <c r="P24" s="67">
        <f t="shared" si="2"/>
        <v>0.25</v>
      </c>
      <c r="Q24" s="67">
        <f t="shared" si="3"/>
        <v>0</v>
      </c>
      <c r="R24" s="68">
        <f>(L24+M24+(PV('NG AC'!$B$1,SSSS!H24,SSSS!K24)*-1)+SSSS!J24)/SSSS!E24</f>
        <v>5.8668695884766642</v>
      </c>
      <c r="S24" s="68">
        <f t="shared" si="4"/>
        <v>6.1785266606754954</v>
      </c>
      <c r="T24" s="69">
        <f t="shared" si="5"/>
        <v>52.9</v>
      </c>
      <c r="U24" s="68">
        <f t="shared" si="6"/>
        <v>0</v>
      </c>
      <c r="V24" s="68">
        <f t="shared" si="7"/>
        <v>39.079181128772511</v>
      </c>
      <c r="W24" s="68">
        <f t="shared" si="8"/>
        <v>0</v>
      </c>
      <c r="X24" s="67">
        <f t="shared" si="9"/>
        <v>48.529999999999994</v>
      </c>
      <c r="Y24" s="67">
        <f t="shared" si="10"/>
        <v>0</v>
      </c>
      <c r="Z24" s="67">
        <f t="shared" si="11"/>
        <v>5.75</v>
      </c>
      <c r="AA24" s="67">
        <f t="shared" si="12"/>
        <v>0</v>
      </c>
      <c r="AB24" s="63">
        <f t="shared" si="13"/>
        <v>0.5979999999999992</v>
      </c>
      <c r="AC24" s="67">
        <f t="shared" si="14"/>
        <v>0.5979999999999992</v>
      </c>
      <c r="AD24" s="67">
        <f t="shared" si="15"/>
        <v>0</v>
      </c>
      <c r="AE24" s="67">
        <f t="shared" si="16"/>
        <v>245.64</v>
      </c>
      <c r="AF24" s="67">
        <f t="shared" si="17"/>
        <v>245.64</v>
      </c>
      <c r="AG24" s="67">
        <f t="shared" si="18"/>
        <v>0</v>
      </c>
      <c r="AH24" s="66">
        <f>-PV('NG AC'!$B$1,SSSS!H24,SSSS!K24)*SSSS!B24</f>
        <v>0</v>
      </c>
      <c r="AI24" s="67">
        <f t="shared" si="19"/>
        <v>0</v>
      </c>
      <c r="AJ24" s="67">
        <f t="shared" si="20"/>
        <v>0</v>
      </c>
      <c r="AK24" s="66">
        <f>B24*F24*H24*'Electric AC'!$BE$1</f>
        <v>48.617312181818171</v>
      </c>
      <c r="AL24" s="67">
        <f>B24*G24*H24*'Electric AC'!$BE$33</f>
        <v>0</v>
      </c>
      <c r="AM24" s="36"/>
      <c r="AN24" s="36"/>
      <c r="AO24" s="36"/>
      <c r="AP24" s="36"/>
      <c r="AQ24" s="36"/>
      <c r="BC24" s="52" t="s">
        <v>0</v>
      </c>
    </row>
    <row r="25" spans="1:55" x14ac:dyDescent="0.25">
      <c r="A25" s="62" t="s">
        <v>594</v>
      </c>
      <c r="B25" s="62">
        <v>852</v>
      </c>
      <c r="C25" s="62" t="s">
        <v>11</v>
      </c>
      <c r="D25" s="62" t="s">
        <v>36</v>
      </c>
      <c r="E25" s="63">
        <v>7.73</v>
      </c>
      <c r="F25" s="62">
        <v>24.3</v>
      </c>
      <c r="G25" s="62">
        <v>0</v>
      </c>
      <c r="H25" s="62">
        <v>12</v>
      </c>
      <c r="I25" s="63">
        <v>2</v>
      </c>
      <c r="J25" s="63">
        <v>10.86</v>
      </c>
      <c r="K25" s="63">
        <v>0</v>
      </c>
      <c r="L25" s="66">
        <f>IF(C25="Res Space Heat",VLOOKUP(H25,'Electric AC'!$B$7:$AW$47,4)*F25,IF(C25="Res AC",VLOOKUP(H25,'Electric AC'!$B$7:$AW$47,6)*F25,IF(C25="Res Lighting",VLOOKUP(H25,'Electric AC'!$B$7:$AW$47,8)*F25,IF(C25="Res Refrigeration",VLOOKUP(H25,'Electric AC'!$B$7:$AW$47,10)*F25,IF(C25="Res Water Heating",VLOOKUP(H25,'Electric AC'!$B$7:$AW$47,12)*F25,IF(C25="Res Dishwasher",VLOOKUP(H25,'Electric AC'!$B$7:$AW$47,14)*F25,IF(C25="Res Washer Dryer",VLOOKUP(H25,'Electric AC'!$B$7:$AW$47,16)*F25,IF(C25="Res Misc",VLOOKUP(H25,'Electric AC'!$B$7:$AW$47,18)*F25,IF(C25="Res Furnace Fan",VLOOKUP(H25,'Electric AC'!$B$7:$AW$47,20)*F25,IF(C25="NonRes Compressed Air",VLOOKUP(H25,'Electric AC'!$B$7:$AW$47,22)*F25,IF(C25="NonRes Cooking",VLOOKUP(H25,'Electric AC'!$B$7:$AW$47,24)*F25,IF(C25="NonRes Space Cooling",VLOOKUP(H25,'Electric AC'!$B$7:$AW$47,26)*F25,IF(C25="NonRes Exterior Lighting",VLOOKUP(H25,'Electric AC'!$B$7:$AW$47,28)*F25,IF(C25="NonRes Space Heating",VLOOKUP(H25,'Electric AC'!$B$7:$AW$47,30)*F25,IF(C25="NonRes Water Heating",VLOOKUP(H25,'Electric AC'!$B$7:$AW$47,32)*F25,IF(C25="NonRes Interior Lighting",VLOOKUP(H25,'Electric AC'!$B$7:$AW$47,34)*F25,IF(C25="NonRes Misc",VLOOKUP(H25,'Electric AC'!$B$7:$AW$47,36)*F25,IF(C25="NonRes Motors",VLOOKUP(H25,'Electric AC'!$B$7:$AW$47,38)*F25,IF(C25="NonRes Office Equipment",VLOOKUP(H25,'Electric AC'!$B$7:$AW$47,40)*F25,IF(C25="NonRes Process",VLOOKUP(H25,'Electric AC'!$B$7:$AW$47,42)*F25,IF(C25="NonRes Refrigeration",VLOOKUP(H25,'Electric AC'!$B$7:$AW$47,44)*F25,IF(C25="NonRes Ventilation",VLOOKUP(H25,'Electric AC'!$B$7:$AW$47,46)*F25,0))))))))))))))))))))))</f>
        <v>17.95130626520174</v>
      </c>
      <c r="M25" s="66">
        <f>IF(D25="Annual",VLOOKUP(H25,'NG AC'!$E$4:$I$43,4)*SSSS!G25,IF(D25="Winter",VLOOKUP(SSSS!H25,'NG AC'!$E$3:$I$43,5)*SSSS!G25,IF(D25="NA",0,0)))</f>
        <v>0</v>
      </c>
      <c r="N25" s="67">
        <f t="shared" si="0"/>
        <v>7.73</v>
      </c>
      <c r="O25" s="67">
        <f t="shared" si="1"/>
        <v>0</v>
      </c>
      <c r="P25" s="67">
        <f t="shared" si="2"/>
        <v>2</v>
      </c>
      <c r="Q25" s="67">
        <f t="shared" si="3"/>
        <v>0</v>
      </c>
      <c r="R25" s="68">
        <f>(L25+M25+(PV('NG AC'!$B$1,SSSS!H25,SSSS!K25)*-1)+SSSS!J25)/SSSS!E25</f>
        <v>3.72720650261342</v>
      </c>
      <c r="S25" s="68">
        <f t="shared" si="4"/>
        <v>8.1596846660007909</v>
      </c>
      <c r="T25" s="69">
        <f t="shared" si="5"/>
        <v>20703.600000000002</v>
      </c>
      <c r="U25" s="68">
        <f t="shared" si="6"/>
        <v>0</v>
      </c>
      <c r="V25" s="68">
        <f t="shared" si="7"/>
        <v>15294.512937951882</v>
      </c>
      <c r="W25" s="68">
        <f t="shared" si="8"/>
        <v>0</v>
      </c>
      <c r="X25" s="67">
        <f t="shared" si="9"/>
        <v>6585.96</v>
      </c>
      <c r="Y25" s="67">
        <f t="shared" si="10"/>
        <v>0</v>
      </c>
      <c r="Z25" s="67">
        <f t="shared" si="11"/>
        <v>1704</v>
      </c>
      <c r="AA25" s="67">
        <f t="shared" si="12"/>
        <v>0</v>
      </c>
      <c r="AB25" s="63">
        <f t="shared" si="13"/>
        <v>780.4319999999999</v>
      </c>
      <c r="AC25" s="67">
        <f t="shared" si="14"/>
        <v>780.4319999999999</v>
      </c>
      <c r="AD25" s="67">
        <f t="shared" si="15"/>
        <v>0</v>
      </c>
      <c r="AE25" s="67">
        <f t="shared" si="16"/>
        <v>9252.7199999999993</v>
      </c>
      <c r="AF25" s="67">
        <f t="shared" si="17"/>
        <v>9252.7199999999993</v>
      </c>
      <c r="AG25" s="67">
        <f t="shared" si="18"/>
        <v>0</v>
      </c>
      <c r="AH25" s="66">
        <f>-PV('NG AC'!$B$1,SSSS!H25,SSSS!K25)*SSSS!B25</f>
        <v>0</v>
      </c>
      <c r="AI25" s="67">
        <f t="shared" si="19"/>
        <v>0</v>
      </c>
      <c r="AJ25" s="67">
        <f t="shared" si="20"/>
        <v>0</v>
      </c>
      <c r="AK25" s="66">
        <f>B25*F25*H25*'Electric AC'!$BE$1</f>
        <v>19027.47418690909</v>
      </c>
      <c r="AL25" s="67">
        <f>B25*G25*H25*'Electric AC'!$BE$33</f>
        <v>0</v>
      </c>
      <c r="AM25" s="36"/>
      <c r="AN25" s="36"/>
      <c r="AO25" s="36"/>
      <c r="AP25" s="36"/>
      <c r="AQ25" s="36"/>
      <c r="BC25" s="52" t="s">
        <v>39</v>
      </c>
    </row>
    <row r="26" spans="1:55" x14ac:dyDescent="0.25">
      <c r="A26" s="62" t="s">
        <v>595</v>
      </c>
      <c r="B26" s="62">
        <v>109146</v>
      </c>
      <c r="C26" s="62" t="s">
        <v>11</v>
      </c>
      <c r="D26" s="62" t="s">
        <v>36</v>
      </c>
      <c r="E26" s="63">
        <v>2.58</v>
      </c>
      <c r="F26" s="62">
        <v>40.700000000000003</v>
      </c>
      <c r="G26" s="62">
        <v>0</v>
      </c>
      <c r="H26" s="62">
        <v>12</v>
      </c>
      <c r="I26" s="63">
        <v>2</v>
      </c>
      <c r="J26" s="63">
        <v>32.53</v>
      </c>
      <c r="K26" s="63">
        <v>0</v>
      </c>
      <c r="L26" s="66">
        <f>IF(C26="Res Space Heat",VLOOKUP(H26,'Electric AC'!$B$7:$AW$47,4)*F26,IF(C26="Res AC",VLOOKUP(H26,'Electric AC'!$B$7:$AW$47,6)*F26,IF(C26="Res Lighting",VLOOKUP(H26,'Electric AC'!$B$7:$AW$47,8)*F26,IF(C26="Res Refrigeration",VLOOKUP(H26,'Electric AC'!$B$7:$AW$47,10)*F26,IF(C26="Res Water Heating",VLOOKUP(H26,'Electric AC'!$B$7:$AW$47,12)*F26,IF(C26="Res Dishwasher",VLOOKUP(H26,'Electric AC'!$B$7:$AW$47,14)*F26,IF(C26="Res Washer Dryer",VLOOKUP(H26,'Electric AC'!$B$7:$AW$47,16)*F26,IF(C26="Res Misc",VLOOKUP(H26,'Electric AC'!$B$7:$AW$47,18)*F26,IF(C26="Res Furnace Fan",VLOOKUP(H26,'Electric AC'!$B$7:$AW$47,20)*F26,IF(C26="NonRes Compressed Air",VLOOKUP(H26,'Electric AC'!$B$7:$AW$47,22)*F26,IF(C26="NonRes Cooking",VLOOKUP(H26,'Electric AC'!$B$7:$AW$47,24)*F26,IF(C26="NonRes Space Cooling",VLOOKUP(H26,'Electric AC'!$B$7:$AW$47,26)*F26,IF(C26="NonRes Exterior Lighting",VLOOKUP(H26,'Electric AC'!$B$7:$AW$47,28)*F26,IF(C26="NonRes Space Heating",VLOOKUP(H26,'Electric AC'!$B$7:$AW$47,30)*F26,IF(C26="NonRes Water Heating",VLOOKUP(H26,'Electric AC'!$B$7:$AW$47,32)*F26,IF(C26="NonRes Interior Lighting",VLOOKUP(H26,'Electric AC'!$B$7:$AW$47,34)*F26,IF(C26="NonRes Misc",VLOOKUP(H26,'Electric AC'!$B$7:$AW$47,36)*F26,IF(C26="NonRes Motors",VLOOKUP(H26,'Electric AC'!$B$7:$AW$47,38)*F26,IF(C26="NonRes Office Equipment",VLOOKUP(H26,'Electric AC'!$B$7:$AW$47,40)*F26,IF(C26="NonRes Process",VLOOKUP(H26,'Electric AC'!$B$7:$AW$47,42)*F26,IF(C26="NonRes Refrigeration",VLOOKUP(H26,'Electric AC'!$B$7:$AW$47,44)*F26,IF(C26="NonRes Ventilation",VLOOKUP(H26,'Electric AC'!$B$7:$AW$47,46)*F26,0))))))))))))))))))))))</f>
        <v>30.066591152004566</v>
      </c>
      <c r="M26" s="66">
        <f>IF(D26="Annual",VLOOKUP(H26,'NG AC'!$E$4:$I$43,4)*SSSS!G26,IF(D26="Winter",VLOOKUP(SSSS!H26,'NG AC'!$E$3:$I$43,5)*SSSS!G26,IF(D26="NA",0,0)))</f>
        <v>0</v>
      </c>
      <c r="N26" s="67">
        <f t="shared" si="0"/>
        <v>2.58</v>
      </c>
      <c r="O26" s="67">
        <f t="shared" si="1"/>
        <v>0</v>
      </c>
      <c r="P26" s="67">
        <f t="shared" si="2"/>
        <v>2</v>
      </c>
      <c r="Q26" s="67">
        <f t="shared" si="3"/>
        <v>0</v>
      </c>
      <c r="R26" s="68">
        <f>(L26+M26+(PV('NG AC'!$B$1,SSSS!H26,SSSS!K26)*-1)+SSSS!J26)/SSSS!E26</f>
        <v>24.262244632559909</v>
      </c>
      <c r="S26" s="68">
        <f t="shared" si="4"/>
        <v>13.666632341820256</v>
      </c>
      <c r="T26" s="69">
        <f t="shared" si="5"/>
        <v>4442242.2</v>
      </c>
      <c r="U26" s="68">
        <f t="shared" si="6"/>
        <v>0</v>
      </c>
      <c r="V26" s="68">
        <f t="shared" si="7"/>
        <v>3281648.1578766904</v>
      </c>
      <c r="W26" s="68">
        <f t="shared" si="8"/>
        <v>0</v>
      </c>
      <c r="X26" s="67">
        <f t="shared" si="9"/>
        <v>281596.68</v>
      </c>
      <c r="Y26" s="67">
        <f t="shared" si="10"/>
        <v>0</v>
      </c>
      <c r="Z26" s="67">
        <f t="shared" si="11"/>
        <v>218292</v>
      </c>
      <c r="AA26" s="67">
        <f t="shared" si="12"/>
        <v>0</v>
      </c>
      <c r="AB26" s="63">
        <f t="shared" si="13"/>
        <v>314777.06400000001</v>
      </c>
      <c r="AC26" s="67">
        <f t="shared" si="14"/>
        <v>314777.06400000001</v>
      </c>
      <c r="AD26" s="67">
        <f t="shared" si="15"/>
        <v>0</v>
      </c>
      <c r="AE26" s="67">
        <f t="shared" si="16"/>
        <v>3550519.3800000004</v>
      </c>
      <c r="AF26" s="67">
        <f t="shared" si="17"/>
        <v>3550519.3800000004</v>
      </c>
      <c r="AG26" s="67">
        <f t="shared" si="18"/>
        <v>0</v>
      </c>
      <c r="AH26" s="66">
        <f>-PV('NG AC'!$B$1,SSSS!H26,SSSS!K26)*SSSS!B26</f>
        <v>0</v>
      </c>
      <c r="AI26" s="67">
        <f t="shared" si="19"/>
        <v>0</v>
      </c>
      <c r="AJ26" s="67">
        <f t="shared" si="20"/>
        <v>0</v>
      </c>
      <c r="AK26" s="66">
        <f>B26*F26*H26*'Electric AC'!$BE$1</f>
        <v>4082606.3482920001</v>
      </c>
      <c r="AL26" s="67">
        <f>B26*G26*H26*'Electric AC'!$BE$33</f>
        <v>0</v>
      </c>
      <c r="AM26" s="36"/>
      <c r="AN26" s="36"/>
      <c r="AO26" s="36"/>
      <c r="AP26" s="36"/>
      <c r="AQ26" s="36"/>
      <c r="BC26" s="52" t="s">
        <v>36</v>
      </c>
    </row>
    <row r="27" spans="1:55" x14ac:dyDescent="0.25">
      <c r="A27" s="62" t="s">
        <v>596</v>
      </c>
      <c r="B27" s="62">
        <v>4846</v>
      </c>
      <c r="C27" s="62" t="s">
        <v>11</v>
      </c>
      <c r="D27" s="62" t="s">
        <v>36</v>
      </c>
      <c r="E27" s="63">
        <v>5.97</v>
      </c>
      <c r="F27" s="62">
        <v>51.7</v>
      </c>
      <c r="G27" s="62">
        <v>0</v>
      </c>
      <c r="H27" s="62">
        <v>12</v>
      </c>
      <c r="I27" s="63">
        <v>4</v>
      </c>
      <c r="J27" s="63">
        <v>49.92</v>
      </c>
      <c r="K27" s="63">
        <v>0</v>
      </c>
      <c r="L27" s="66">
        <f>IF(C27="Res Space Heat",VLOOKUP(H27,'Electric AC'!$B$7:$AW$47,4)*F27,IF(C27="Res AC",VLOOKUP(H27,'Electric AC'!$B$7:$AW$47,6)*F27,IF(C27="Res Lighting",VLOOKUP(H27,'Electric AC'!$B$7:$AW$47,8)*F27,IF(C27="Res Refrigeration",VLOOKUP(H27,'Electric AC'!$B$7:$AW$47,10)*F27,IF(C27="Res Water Heating",VLOOKUP(H27,'Electric AC'!$B$7:$AW$47,12)*F27,IF(C27="Res Dishwasher",VLOOKUP(H27,'Electric AC'!$B$7:$AW$47,14)*F27,IF(C27="Res Washer Dryer",VLOOKUP(H27,'Electric AC'!$B$7:$AW$47,16)*F27,IF(C27="Res Misc",VLOOKUP(H27,'Electric AC'!$B$7:$AW$47,18)*F27,IF(C27="Res Furnace Fan",VLOOKUP(H27,'Electric AC'!$B$7:$AW$47,20)*F27,IF(C27="NonRes Compressed Air",VLOOKUP(H27,'Electric AC'!$B$7:$AW$47,22)*F27,IF(C27="NonRes Cooking",VLOOKUP(H27,'Electric AC'!$B$7:$AW$47,24)*F27,IF(C27="NonRes Space Cooling",VLOOKUP(H27,'Electric AC'!$B$7:$AW$47,26)*F27,IF(C27="NonRes Exterior Lighting",VLOOKUP(H27,'Electric AC'!$B$7:$AW$47,28)*F27,IF(C27="NonRes Space Heating",VLOOKUP(H27,'Electric AC'!$B$7:$AW$47,30)*F27,IF(C27="NonRes Water Heating",VLOOKUP(H27,'Electric AC'!$B$7:$AW$47,32)*F27,IF(C27="NonRes Interior Lighting",VLOOKUP(H27,'Electric AC'!$B$7:$AW$47,34)*F27,IF(C27="NonRes Misc",VLOOKUP(H27,'Electric AC'!$B$7:$AW$47,36)*F27,IF(C27="NonRes Motors",VLOOKUP(H27,'Electric AC'!$B$7:$AW$47,38)*F27,IF(C27="NonRes Office Equipment",VLOOKUP(H27,'Electric AC'!$B$7:$AW$47,40)*F27,IF(C27="NonRes Process",VLOOKUP(H27,'Electric AC'!$B$7:$AW$47,42)*F27,IF(C27="NonRes Refrigeration",VLOOKUP(H27,'Electric AC'!$B$7:$AW$47,44)*F27,IF(C27="NonRes Ventilation",VLOOKUP(H27,'Electric AC'!$B$7:$AW$47,46)*F27,0))))))))))))))))))))))</f>
        <v>38.192696868762553</v>
      </c>
      <c r="M27" s="66">
        <f>IF(D27="Annual",VLOOKUP(H27,'NG AC'!$E$4:$I$43,4)*SSSS!G27,IF(D27="Winter",VLOOKUP(SSSS!H27,'NG AC'!$E$3:$I$43,5)*SSSS!G27,IF(D27="NA",0,0)))</f>
        <v>0</v>
      </c>
      <c r="N27" s="67">
        <f t="shared" si="0"/>
        <v>5.97</v>
      </c>
      <c r="O27" s="67">
        <f t="shared" si="1"/>
        <v>0</v>
      </c>
      <c r="P27" s="67">
        <f t="shared" si="2"/>
        <v>4</v>
      </c>
      <c r="Q27" s="67">
        <f t="shared" si="3"/>
        <v>0</v>
      </c>
      <c r="R27" s="68">
        <f>(L27+M27+(PV('NG AC'!$B$1,SSSS!H27,SSSS!K27)*-1)+SSSS!J27)/SSSS!E27</f>
        <v>14.759245706660396</v>
      </c>
      <c r="S27" s="68">
        <f t="shared" si="4"/>
        <v>8.6801583792642152</v>
      </c>
      <c r="T27" s="69">
        <f t="shared" si="5"/>
        <v>250538.2</v>
      </c>
      <c r="U27" s="68">
        <f t="shared" si="6"/>
        <v>0</v>
      </c>
      <c r="V27" s="68">
        <f t="shared" si="7"/>
        <v>185081.80902602334</v>
      </c>
      <c r="W27" s="68">
        <f t="shared" si="8"/>
        <v>0</v>
      </c>
      <c r="X27" s="67">
        <f t="shared" si="9"/>
        <v>28930.62</v>
      </c>
      <c r="Y27" s="67">
        <f t="shared" si="10"/>
        <v>0</v>
      </c>
      <c r="Z27" s="67">
        <f t="shared" si="11"/>
        <v>19384</v>
      </c>
      <c r="AA27" s="67">
        <f t="shared" si="12"/>
        <v>0</v>
      </c>
      <c r="AB27" s="63">
        <f t="shared" si="13"/>
        <v>10680.583999999999</v>
      </c>
      <c r="AC27" s="67">
        <f t="shared" si="14"/>
        <v>10680.583999999999</v>
      </c>
      <c r="AD27" s="67">
        <f t="shared" si="15"/>
        <v>0</v>
      </c>
      <c r="AE27" s="67">
        <f t="shared" si="16"/>
        <v>241912.32000000001</v>
      </c>
      <c r="AF27" s="67">
        <f t="shared" si="17"/>
        <v>241912.32000000001</v>
      </c>
      <c r="AG27" s="67">
        <f t="shared" si="18"/>
        <v>0</v>
      </c>
      <c r="AH27" s="66">
        <f>-PV('NG AC'!$B$1,SSSS!H27,SSSS!K27)*SSSS!B27</f>
        <v>0</v>
      </c>
      <c r="AI27" s="67">
        <f t="shared" si="19"/>
        <v>0</v>
      </c>
      <c r="AJ27" s="67">
        <f t="shared" si="20"/>
        <v>0</v>
      </c>
      <c r="AK27" s="66">
        <f>B27*F27*H27*'Electric AC'!$BE$1</f>
        <v>230255.08285199999</v>
      </c>
      <c r="AL27" s="67">
        <f>B27*G27*H27*'Electric AC'!$BE$33</f>
        <v>0</v>
      </c>
      <c r="AM27" s="36"/>
      <c r="AN27" s="36"/>
      <c r="AO27" s="36"/>
      <c r="AP27" s="36"/>
      <c r="AQ27" s="36"/>
    </row>
    <row r="28" spans="1:55" x14ac:dyDescent="0.25">
      <c r="A28" s="62" t="s">
        <v>597</v>
      </c>
      <c r="B28" s="62">
        <v>2189</v>
      </c>
      <c r="C28" s="62" t="s">
        <v>13</v>
      </c>
      <c r="D28" s="62" t="s">
        <v>0</v>
      </c>
      <c r="E28" s="63">
        <v>26.58</v>
      </c>
      <c r="F28" s="62">
        <v>82</v>
      </c>
      <c r="G28" s="62">
        <v>2.15</v>
      </c>
      <c r="H28" s="62">
        <v>10</v>
      </c>
      <c r="I28" s="63">
        <v>8</v>
      </c>
      <c r="J28" s="63">
        <v>0</v>
      </c>
      <c r="K28" s="63">
        <v>15.47</v>
      </c>
      <c r="L28" s="66">
        <f>IF(C28="Res Space Heat",VLOOKUP(H28,'Electric AC'!$B$7:$AW$47,4)*F28,IF(C28="Res AC",VLOOKUP(H28,'Electric AC'!$B$7:$AW$47,6)*F28,IF(C28="Res Lighting",VLOOKUP(H28,'Electric AC'!$B$7:$AW$47,8)*F28,IF(C28="Res Refrigeration",VLOOKUP(H28,'Electric AC'!$B$7:$AW$47,10)*F28,IF(C28="Res Water Heating",VLOOKUP(H28,'Electric AC'!$B$7:$AW$47,12)*F28,IF(C28="Res Dishwasher",VLOOKUP(H28,'Electric AC'!$B$7:$AW$47,14)*F28,IF(C28="Res Washer Dryer",VLOOKUP(H28,'Electric AC'!$B$7:$AW$47,16)*F28,IF(C28="Res Misc",VLOOKUP(H28,'Electric AC'!$B$7:$AW$47,18)*F28,IF(C28="Res Furnace Fan",VLOOKUP(H28,'Electric AC'!$B$7:$AW$47,20)*F28,IF(C28="NonRes Compressed Air",VLOOKUP(H28,'Electric AC'!$B$7:$AW$47,22)*F28,IF(C28="NonRes Cooking",VLOOKUP(H28,'Electric AC'!$B$7:$AW$47,24)*F28,IF(C28="NonRes Space Cooling",VLOOKUP(H28,'Electric AC'!$B$7:$AW$47,26)*F28,IF(C28="NonRes Exterior Lighting",VLOOKUP(H28,'Electric AC'!$B$7:$AW$47,28)*F28,IF(C28="NonRes Space Heating",VLOOKUP(H28,'Electric AC'!$B$7:$AW$47,30)*F28,IF(C28="NonRes Water Heating",VLOOKUP(H28,'Electric AC'!$B$7:$AW$47,32)*F28,IF(C28="NonRes Interior Lighting",VLOOKUP(H28,'Electric AC'!$B$7:$AW$47,34)*F28,IF(C28="NonRes Misc",VLOOKUP(H28,'Electric AC'!$B$7:$AW$47,36)*F28,IF(C28="NonRes Motors",VLOOKUP(H28,'Electric AC'!$B$7:$AW$47,38)*F28,IF(C28="NonRes Office Equipment",VLOOKUP(H28,'Electric AC'!$B$7:$AW$47,40)*F28,IF(C28="NonRes Process",VLOOKUP(H28,'Electric AC'!$B$7:$AW$47,42)*F28,IF(C28="NonRes Refrigeration",VLOOKUP(H28,'Electric AC'!$B$7:$AW$47,44)*F28,IF(C28="NonRes Ventilation",VLOOKUP(H28,'Electric AC'!$B$7:$AW$47,46)*F28,0))))))))))))))))))))))</f>
        <v>45.096304978005236</v>
      </c>
      <c r="M28" s="66">
        <f>IF(D28="Annual",VLOOKUP(H28,'NG AC'!$E$4:$I$43,4)*SSSS!G28,IF(D28="Winter",VLOOKUP(SSSS!H28,'NG AC'!$E$3:$I$43,5)*SSSS!G28,IF(D28="NA",0,0)))</f>
        <v>10.118146019680729</v>
      </c>
      <c r="N28" s="67">
        <f t="shared" si="0"/>
        <v>21.709167883705206</v>
      </c>
      <c r="O28" s="67">
        <f t="shared" si="1"/>
        <v>4.8708321162947925</v>
      </c>
      <c r="P28" s="67">
        <f t="shared" si="2"/>
        <v>6.5339858190233882</v>
      </c>
      <c r="Q28" s="67">
        <f t="shared" si="3"/>
        <v>1.4660141809766118</v>
      </c>
      <c r="R28" s="68">
        <f>(L28+M28+(PV('NG AC'!$B$1,SSSS!H28,SSSS!K28)*-1)+SSSS!J28)/SSSS!E28</f>
        <v>6.7030731715722656</v>
      </c>
      <c r="S28" s="68">
        <f t="shared" si="4"/>
        <v>6.2743694315552228</v>
      </c>
      <c r="T28" s="69">
        <f t="shared" si="5"/>
        <v>179498</v>
      </c>
      <c r="U28" s="68">
        <f t="shared" si="6"/>
        <v>4706.3499999999995</v>
      </c>
      <c r="V28" s="68">
        <f t="shared" si="7"/>
        <v>98715.811596853455</v>
      </c>
      <c r="W28" s="68">
        <f t="shared" si="8"/>
        <v>22148.621637081116</v>
      </c>
      <c r="X28" s="67">
        <f t="shared" si="9"/>
        <v>47521.368497430696</v>
      </c>
      <c r="Y28" s="67">
        <f t="shared" si="10"/>
        <v>10662.251502569301</v>
      </c>
      <c r="Z28" s="67">
        <f t="shared" si="11"/>
        <v>14302.894957842196</v>
      </c>
      <c r="AA28" s="67">
        <f t="shared" si="12"/>
        <v>3209.1050421578034</v>
      </c>
      <c r="AB28" s="63">
        <f t="shared" si="13"/>
        <v>4027.7599999999998</v>
      </c>
      <c r="AC28" s="67">
        <f t="shared" si="14"/>
        <v>3289.665840303705</v>
      </c>
      <c r="AD28" s="67">
        <f t="shared" si="15"/>
        <v>738.09415969629481</v>
      </c>
      <c r="AE28" s="67">
        <f t="shared" si="16"/>
        <v>0</v>
      </c>
      <c r="AF28" s="67">
        <f t="shared" si="17"/>
        <v>0</v>
      </c>
      <c r="AG28" s="67">
        <f t="shared" si="18"/>
        <v>0</v>
      </c>
      <c r="AH28" s="66">
        <f>-PV('NG AC'!$B$1,SSSS!H28,SSSS!K28)*SSSS!B28</f>
        <v>269144.62901302089</v>
      </c>
      <c r="AI28" s="67">
        <f t="shared" si="19"/>
        <v>219823.39865467366</v>
      </c>
      <c r="AJ28" s="67">
        <f t="shared" si="20"/>
        <v>49321.230358347239</v>
      </c>
      <c r="AK28" s="66">
        <f>B28*F28*H28*'Electric AC'!$BE$1</f>
        <v>137471.8069</v>
      </c>
      <c r="AL28" s="67">
        <f>B28*G28*H28*'Electric AC'!$BE$33</f>
        <v>35651.231900899991</v>
      </c>
      <c r="AM28" s="36"/>
      <c r="AN28" s="36"/>
      <c r="AO28" s="36"/>
      <c r="AP28" s="36"/>
      <c r="AQ28" s="36"/>
    </row>
    <row r="29" spans="1:55" x14ac:dyDescent="0.25">
      <c r="A29" s="62" t="s">
        <v>598</v>
      </c>
      <c r="B29" s="62">
        <v>61</v>
      </c>
      <c r="C29" s="62" t="s">
        <v>13</v>
      </c>
      <c r="D29" s="62" t="s">
        <v>0</v>
      </c>
      <c r="E29" s="63">
        <v>26.58</v>
      </c>
      <c r="F29" s="62">
        <v>112</v>
      </c>
      <c r="G29" s="62">
        <v>2.94</v>
      </c>
      <c r="H29" s="62">
        <v>10</v>
      </c>
      <c r="I29" s="63">
        <v>8</v>
      </c>
      <c r="J29" s="63">
        <v>0</v>
      </c>
      <c r="K29" s="63">
        <v>21.04</v>
      </c>
      <c r="L29" s="66">
        <f>IF(C29="Res Space Heat",VLOOKUP(H29,'Electric AC'!$B$7:$AW$47,4)*F29,IF(C29="Res AC",VLOOKUP(H29,'Electric AC'!$B$7:$AW$47,6)*F29,IF(C29="Res Lighting",VLOOKUP(H29,'Electric AC'!$B$7:$AW$47,8)*F29,IF(C29="Res Refrigeration",VLOOKUP(H29,'Electric AC'!$B$7:$AW$47,10)*F29,IF(C29="Res Water Heating",VLOOKUP(H29,'Electric AC'!$B$7:$AW$47,12)*F29,IF(C29="Res Dishwasher",VLOOKUP(H29,'Electric AC'!$B$7:$AW$47,14)*F29,IF(C29="Res Washer Dryer",VLOOKUP(H29,'Electric AC'!$B$7:$AW$47,16)*F29,IF(C29="Res Misc",VLOOKUP(H29,'Electric AC'!$B$7:$AW$47,18)*F29,IF(C29="Res Furnace Fan",VLOOKUP(H29,'Electric AC'!$B$7:$AW$47,20)*F29,IF(C29="NonRes Compressed Air",VLOOKUP(H29,'Electric AC'!$B$7:$AW$47,22)*F29,IF(C29="NonRes Cooking",VLOOKUP(H29,'Electric AC'!$B$7:$AW$47,24)*F29,IF(C29="NonRes Space Cooling",VLOOKUP(H29,'Electric AC'!$B$7:$AW$47,26)*F29,IF(C29="NonRes Exterior Lighting",VLOOKUP(H29,'Electric AC'!$B$7:$AW$47,28)*F29,IF(C29="NonRes Space Heating",VLOOKUP(H29,'Electric AC'!$B$7:$AW$47,30)*F29,IF(C29="NonRes Water Heating",VLOOKUP(H29,'Electric AC'!$B$7:$AW$47,32)*F29,IF(C29="NonRes Interior Lighting",VLOOKUP(H29,'Electric AC'!$B$7:$AW$47,34)*F29,IF(C29="NonRes Misc",VLOOKUP(H29,'Electric AC'!$B$7:$AW$47,36)*F29,IF(C29="NonRes Motors",VLOOKUP(H29,'Electric AC'!$B$7:$AW$47,38)*F29,IF(C29="NonRes Office Equipment",VLOOKUP(H29,'Electric AC'!$B$7:$AW$47,40)*F29,IF(C29="NonRes Process",VLOOKUP(H29,'Electric AC'!$B$7:$AW$47,42)*F29,IF(C29="NonRes Refrigeration",VLOOKUP(H29,'Electric AC'!$B$7:$AW$47,44)*F29,IF(C29="NonRes Ventilation",VLOOKUP(H29,'Electric AC'!$B$7:$AW$47,46)*F29,0))))))))))))))))))))))</f>
        <v>61.59495314069008</v>
      </c>
      <c r="M29" s="66">
        <f>IF(D29="Annual",VLOOKUP(H29,'NG AC'!$E$4:$I$43,4)*SSSS!G29,IF(D29="Winter",VLOOKUP(SSSS!H29,'NG AC'!$E$3:$I$43,5)*SSSS!G29,IF(D29="NA",0,0)))</f>
        <v>13.835976417609928</v>
      </c>
      <c r="N29" s="67">
        <f t="shared" si="0"/>
        <v>21.704543004659214</v>
      </c>
      <c r="O29" s="67">
        <f t="shared" si="1"/>
        <v>4.8754569953407838</v>
      </c>
      <c r="P29" s="67">
        <f t="shared" si="2"/>
        <v>6.5325938313496508</v>
      </c>
      <c r="Q29" s="67">
        <f t="shared" si="3"/>
        <v>1.4674061686503492</v>
      </c>
      <c r="R29" s="68">
        <f>(L29+M29+(PV('NG AC'!$B$1,SSSS!H29,SSSS!K29)*-1)+SSSS!J29)/SSSS!E29</f>
        <v>9.1291830679341288</v>
      </c>
      <c r="S29" s="68">
        <f t="shared" si="4"/>
        <v>8.5716965407159087</v>
      </c>
      <c r="T29" s="69">
        <f t="shared" si="5"/>
        <v>6832</v>
      </c>
      <c r="U29" s="68">
        <f t="shared" si="6"/>
        <v>179.34</v>
      </c>
      <c r="V29" s="68">
        <f t="shared" si="7"/>
        <v>3757.2921415820947</v>
      </c>
      <c r="W29" s="68">
        <f t="shared" si="8"/>
        <v>843.99456147420563</v>
      </c>
      <c r="X29" s="67">
        <f t="shared" si="9"/>
        <v>1323.977123284212</v>
      </c>
      <c r="Y29" s="67">
        <f t="shared" si="10"/>
        <v>297.40287671578778</v>
      </c>
      <c r="Z29" s="67">
        <f t="shared" si="11"/>
        <v>398.4882237123287</v>
      </c>
      <c r="AA29" s="67">
        <f t="shared" si="12"/>
        <v>89.511776287671296</v>
      </c>
      <c r="AB29" s="63">
        <f t="shared" si="13"/>
        <v>331.84</v>
      </c>
      <c r="AC29" s="67">
        <f t="shared" si="14"/>
        <v>270.97199212438352</v>
      </c>
      <c r="AD29" s="67">
        <f t="shared" si="15"/>
        <v>60.868007875616456</v>
      </c>
      <c r="AE29" s="67">
        <f t="shared" si="16"/>
        <v>0</v>
      </c>
      <c r="AF29" s="67">
        <f t="shared" si="17"/>
        <v>0</v>
      </c>
      <c r="AG29" s="67">
        <f t="shared" si="18"/>
        <v>0</v>
      </c>
      <c r="AH29" s="66">
        <f>-PV('NG AC'!$B$1,SSSS!H29,SSSS!K29)*SSSS!B29</f>
        <v>10200.588139630736</v>
      </c>
      <c r="AI29" s="67">
        <f t="shared" si="19"/>
        <v>8329.5373946362688</v>
      </c>
      <c r="AJ29" s="67">
        <f t="shared" si="20"/>
        <v>1871.0507449944671</v>
      </c>
      <c r="AK29" s="66">
        <f>B29*F29*H29*'Electric AC'!$BE$1</f>
        <v>5232.4114181818177</v>
      </c>
      <c r="AL29" s="67">
        <f>B29*G29*H29*'Electric AC'!$BE$33</f>
        <v>1358.5245315599998</v>
      </c>
      <c r="AM29" s="36"/>
      <c r="AN29" s="36"/>
      <c r="AO29" s="36"/>
      <c r="AP29" s="36"/>
      <c r="AQ29" s="36"/>
    </row>
    <row r="30" spans="1:55" x14ac:dyDescent="0.25">
      <c r="A30" s="62" t="s">
        <v>599</v>
      </c>
      <c r="B30" s="62">
        <v>19</v>
      </c>
      <c r="C30" s="62" t="s">
        <v>13</v>
      </c>
      <c r="D30" s="62" t="s">
        <v>0</v>
      </c>
      <c r="E30" s="63">
        <v>26.58</v>
      </c>
      <c r="F30" s="62">
        <v>138</v>
      </c>
      <c r="G30" s="62">
        <v>3.65</v>
      </c>
      <c r="H30" s="62">
        <v>10</v>
      </c>
      <c r="I30" s="63">
        <v>8</v>
      </c>
      <c r="J30" s="63">
        <v>0</v>
      </c>
      <c r="K30" s="63">
        <v>25.73</v>
      </c>
      <c r="L30" s="66">
        <f>IF(C30="Res Space Heat",VLOOKUP(H30,'Electric AC'!$B$7:$AW$47,4)*F30,IF(C30="Res AC",VLOOKUP(H30,'Electric AC'!$B$7:$AW$47,6)*F30,IF(C30="Res Lighting",VLOOKUP(H30,'Electric AC'!$B$7:$AW$47,8)*F30,IF(C30="Res Refrigeration",VLOOKUP(H30,'Electric AC'!$B$7:$AW$47,10)*F30,IF(C30="Res Water Heating",VLOOKUP(H30,'Electric AC'!$B$7:$AW$47,12)*F30,IF(C30="Res Dishwasher",VLOOKUP(H30,'Electric AC'!$B$7:$AW$47,14)*F30,IF(C30="Res Washer Dryer",VLOOKUP(H30,'Electric AC'!$B$7:$AW$47,16)*F30,IF(C30="Res Misc",VLOOKUP(H30,'Electric AC'!$B$7:$AW$47,18)*F30,IF(C30="Res Furnace Fan",VLOOKUP(H30,'Electric AC'!$B$7:$AW$47,20)*F30,IF(C30="NonRes Compressed Air",VLOOKUP(H30,'Electric AC'!$B$7:$AW$47,22)*F30,IF(C30="NonRes Cooking",VLOOKUP(H30,'Electric AC'!$B$7:$AW$47,24)*F30,IF(C30="NonRes Space Cooling",VLOOKUP(H30,'Electric AC'!$B$7:$AW$47,26)*F30,IF(C30="NonRes Exterior Lighting",VLOOKUP(H30,'Electric AC'!$B$7:$AW$47,28)*F30,IF(C30="NonRes Space Heating",VLOOKUP(H30,'Electric AC'!$B$7:$AW$47,30)*F30,IF(C30="NonRes Water Heating",VLOOKUP(H30,'Electric AC'!$B$7:$AW$47,32)*F30,IF(C30="NonRes Interior Lighting",VLOOKUP(H30,'Electric AC'!$B$7:$AW$47,34)*F30,IF(C30="NonRes Misc",VLOOKUP(H30,'Electric AC'!$B$7:$AW$47,36)*F30,IF(C30="NonRes Motors",VLOOKUP(H30,'Electric AC'!$B$7:$AW$47,38)*F30,IF(C30="NonRes Office Equipment",VLOOKUP(H30,'Electric AC'!$B$7:$AW$47,40)*F30,IF(C30="NonRes Process",VLOOKUP(H30,'Electric AC'!$B$7:$AW$47,42)*F30,IF(C30="NonRes Refrigeration",VLOOKUP(H30,'Electric AC'!$B$7:$AW$47,44)*F30,IF(C30="NonRes Ventilation",VLOOKUP(H30,'Electric AC'!$B$7:$AW$47,46)*F30,0))))))))))))))))))))))</f>
        <v>75.893781548350276</v>
      </c>
      <c r="M30" s="66">
        <f>IF(D30="Annual",VLOOKUP(H30,'NG AC'!$E$4:$I$43,4)*SSSS!G30,IF(D30="Winter",VLOOKUP(SSSS!H30,'NG AC'!$E$3:$I$43,5)*SSSS!G30,IF(D30="NA",0,0)))</f>
        <v>17.177317661318448</v>
      </c>
      <c r="N30" s="67">
        <f t="shared" si="0"/>
        <v>21.674362188531955</v>
      </c>
      <c r="O30" s="67">
        <f t="shared" si="1"/>
        <v>4.9056378114680435</v>
      </c>
      <c r="P30" s="67">
        <f t="shared" si="2"/>
        <v>6.5235100642684598</v>
      </c>
      <c r="Q30" s="67">
        <f t="shared" si="3"/>
        <v>1.4764899357315402</v>
      </c>
      <c r="R30" s="68">
        <f>(L30+M30+(PV('NG AC'!$B$1,SSSS!H30,SSSS!K30)*-1)+SSSS!J30)/SSSS!E30</f>
        <v>11.195232144474804</v>
      </c>
      <c r="S30" s="68">
        <f t="shared" si="4"/>
        <v>10.57626127382599</v>
      </c>
      <c r="T30" s="69">
        <f t="shared" si="5"/>
        <v>2622</v>
      </c>
      <c r="U30" s="68">
        <f t="shared" si="6"/>
        <v>69.349999999999994</v>
      </c>
      <c r="V30" s="68">
        <f t="shared" si="7"/>
        <v>1441.9818494186552</v>
      </c>
      <c r="W30" s="68">
        <f t="shared" si="8"/>
        <v>326.36903556505052</v>
      </c>
      <c r="X30" s="67">
        <f t="shared" si="9"/>
        <v>411.81288158210714</v>
      </c>
      <c r="Y30" s="67">
        <f t="shared" si="10"/>
        <v>93.207118417892829</v>
      </c>
      <c r="Z30" s="67">
        <f t="shared" si="11"/>
        <v>123.94669122110074</v>
      </c>
      <c r="AA30" s="67">
        <f t="shared" si="12"/>
        <v>28.053308778899265</v>
      </c>
      <c r="AB30" s="63">
        <f t="shared" si="13"/>
        <v>162.63999999999999</v>
      </c>
      <c r="AC30" s="67">
        <f t="shared" si="14"/>
        <v>132.62295960657778</v>
      </c>
      <c r="AD30" s="67">
        <f t="shared" si="15"/>
        <v>30.017040393422207</v>
      </c>
      <c r="AE30" s="67">
        <f t="shared" si="16"/>
        <v>0</v>
      </c>
      <c r="AF30" s="67">
        <f t="shared" si="17"/>
        <v>0</v>
      </c>
      <c r="AG30" s="67">
        <f t="shared" si="18"/>
        <v>0</v>
      </c>
      <c r="AH30" s="66">
        <f>-PV('NG AC'!$B$1,SSSS!H30,SSSS!K30)*SSSS!B30</f>
        <v>3885.4652526189598</v>
      </c>
      <c r="AI30" s="67">
        <f t="shared" si="19"/>
        <v>3168.3589599781471</v>
      </c>
      <c r="AJ30" s="67">
        <f t="shared" si="20"/>
        <v>717.10629264081263</v>
      </c>
      <c r="AK30" s="66">
        <f>B30*F30*H30*'Electric AC'!$BE$1</f>
        <v>2008.1063727272724</v>
      </c>
      <c r="AL30" s="67">
        <f>B30*G30*H30*'Electric AC'!$BE$33</f>
        <v>525.33554289999995</v>
      </c>
      <c r="AM30" s="36"/>
      <c r="AN30" s="36"/>
      <c r="AO30" s="36"/>
      <c r="AP30" s="36"/>
      <c r="AQ30" s="36"/>
    </row>
    <row r="31" spans="1:55" x14ac:dyDescent="0.25">
      <c r="A31" s="62" t="s">
        <v>600</v>
      </c>
      <c r="B31" s="62">
        <v>27013</v>
      </c>
      <c r="C31" s="62" t="s">
        <v>11</v>
      </c>
      <c r="D31" s="62" t="s">
        <v>36</v>
      </c>
      <c r="E31" s="63">
        <v>25</v>
      </c>
      <c r="F31" s="143">
        <v>29.847092750318556</v>
      </c>
      <c r="G31" s="62">
        <v>0</v>
      </c>
      <c r="H31" s="62">
        <v>20</v>
      </c>
      <c r="I31" s="63">
        <v>3</v>
      </c>
      <c r="J31" s="63">
        <v>0</v>
      </c>
      <c r="K31" s="63">
        <v>0</v>
      </c>
      <c r="L31" s="66">
        <f>IF(C31="Res Space Heat",VLOOKUP(H31,'Electric AC'!$B$7:$AW$47,4)*F31,IF(C31="Res AC",VLOOKUP(H31,'Electric AC'!$B$7:$AW$47,6)*F31,IF(C31="Res Lighting",VLOOKUP(H31,'Electric AC'!$B$7:$AW$47,8)*F31,IF(C31="Res Refrigeration",VLOOKUP(H31,'Electric AC'!$B$7:$AW$47,10)*F31,IF(C31="Res Water Heating",VLOOKUP(H31,'Electric AC'!$B$7:$AW$47,12)*F31,IF(C31="Res Dishwasher",VLOOKUP(H31,'Electric AC'!$B$7:$AW$47,14)*F31,IF(C31="Res Washer Dryer",VLOOKUP(H31,'Electric AC'!$B$7:$AW$47,16)*F31,IF(C31="Res Misc",VLOOKUP(H31,'Electric AC'!$B$7:$AW$47,18)*F31,IF(C31="Res Furnace Fan",VLOOKUP(H31,'Electric AC'!$B$7:$AW$47,20)*F31,IF(C31="NonRes Compressed Air",VLOOKUP(H31,'Electric AC'!$B$7:$AW$47,22)*F31,IF(C31="NonRes Cooking",VLOOKUP(H31,'Electric AC'!$B$7:$AW$47,24)*F31,IF(C31="NonRes Space Cooling",VLOOKUP(H31,'Electric AC'!$B$7:$AW$47,26)*F31,IF(C31="NonRes Exterior Lighting",VLOOKUP(H31,'Electric AC'!$B$7:$AW$47,28)*F31,IF(C31="NonRes Space Heating",VLOOKUP(H31,'Electric AC'!$B$7:$AW$47,30)*F31,IF(C31="NonRes Water Heating",VLOOKUP(H31,'Electric AC'!$B$7:$AW$47,32)*F31,IF(C31="NonRes Interior Lighting",VLOOKUP(H31,'Electric AC'!$B$7:$AW$47,34)*F31,IF(C31="NonRes Misc",VLOOKUP(H31,'Electric AC'!$B$7:$AW$47,36)*F31,IF(C31="NonRes Motors",VLOOKUP(H31,'Electric AC'!$B$7:$AW$47,38)*F31,IF(C31="NonRes Office Equipment",VLOOKUP(H31,'Electric AC'!$B$7:$AW$47,40)*F31,IF(C31="NonRes Process",VLOOKUP(H31,'Electric AC'!$B$7:$AW$47,42)*F31,IF(C31="NonRes Refrigeration",VLOOKUP(H31,'Electric AC'!$B$7:$AW$47,44)*F31,IF(C31="NonRes Ventilation",VLOOKUP(H31,'Electric AC'!$B$7:$AW$47,46)*F31,0))))))))))))))))))))))</f>
        <v>37.372786833704524</v>
      </c>
      <c r="M31" s="66">
        <f>IF(D31="Annual",VLOOKUP(H31,'NG AC'!$E$4:$I$43,4)*SSSS!G31,IF(D31="Winter",VLOOKUP(SSSS!H31,'NG AC'!$E$3:$I$43,5)*SSSS!G31,IF(D31="NA",0,0)))</f>
        <v>0</v>
      </c>
      <c r="N31" s="67">
        <f t="shared" si="0"/>
        <v>25</v>
      </c>
      <c r="O31" s="67">
        <f t="shared" si="1"/>
        <v>0</v>
      </c>
      <c r="P31" s="67">
        <f t="shared" si="2"/>
        <v>3</v>
      </c>
      <c r="Q31" s="67">
        <f t="shared" si="3"/>
        <v>0</v>
      </c>
      <c r="R31" s="68">
        <f>(L31+M31+(PV('NG AC'!$B$1,SSSS!H31,SSSS!K31)*-1)+SSSS!J31)/SSSS!E31</f>
        <v>1.494911473348181</v>
      </c>
      <c r="S31" s="68">
        <f t="shared" si="4"/>
        <v>11.325086919304399</v>
      </c>
      <c r="T31" s="69">
        <f t="shared" si="5"/>
        <v>806259.51646435517</v>
      </c>
      <c r="U31" s="68">
        <f t="shared" si="6"/>
        <v>0</v>
      </c>
      <c r="V31" s="68">
        <f t="shared" si="7"/>
        <v>1009551.0907388603</v>
      </c>
      <c r="W31" s="68">
        <f t="shared" si="8"/>
        <v>0</v>
      </c>
      <c r="X31" s="67">
        <f t="shared" si="9"/>
        <v>675325</v>
      </c>
      <c r="Y31" s="67">
        <f t="shared" si="10"/>
        <v>0</v>
      </c>
      <c r="Z31" s="67">
        <f t="shared" si="11"/>
        <v>81039</v>
      </c>
      <c r="AA31" s="67">
        <f t="shared" si="12"/>
        <v>0</v>
      </c>
      <c r="AB31" s="63">
        <f t="shared" si="13"/>
        <v>15712.141975722619</v>
      </c>
      <c r="AC31" s="67">
        <f t="shared" si="14"/>
        <v>15712.141975722619</v>
      </c>
      <c r="AD31" s="67">
        <f t="shared" si="15"/>
        <v>0</v>
      </c>
      <c r="AE31" s="67">
        <f t="shared" si="16"/>
        <v>0</v>
      </c>
      <c r="AF31" s="67">
        <f t="shared" si="17"/>
        <v>0</v>
      </c>
      <c r="AG31" s="67">
        <f t="shared" si="18"/>
        <v>0</v>
      </c>
      <c r="AH31" s="66">
        <f>-PV('NG AC'!$B$1,SSSS!H31,SSSS!K31)*SSSS!B31</f>
        <v>0</v>
      </c>
      <c r="AI31" s="67">
        <f t="shared" si="19"/>
        <v>0</v>
      </c>
      <c r="AJ31" s="67">
        <f t="shared" si="20"/>
        <v>0</v>
      </c>
      <c r="AK31" s="66">
        <f>B31*F31*H31*'Electric AC'!$BE$1</f>
        <v>1234977.0198963243</v>
      </c>
      <c r="AL31" s="67">
        <f>B31*G31*H31*'Electric AC'!$BE$33</f>
        <v>0</v>
      </c>
      <c r="AM31" s="36"/>
      <c r="AN31" s="36"/>
      <c r="AO31" s="36"/>
      <c r="AP31" s="36"/>
      <c r="AQ31" s="36"/>
    </row>
    <row r="32" spans="1:55" x14ac:dyDescent="0.25">
      <c r="A32" s="62" t="s">
        <v>601</v>
      </c>
      <c r="B32" s="62">
        <v>9081</v>
      </c>
      <c r="C32" s="62" t="s">
        <v>11</v>
      </c>
      <c r="D32" s="62" t="s">
        <v>36</v>
      </c>
      <c r="E32" s="63">
        <v>23.84</v>
      </c>
      <c r="F32" s="143">
        <v>31.836898933673126</v>
      </c>
      <c r="G32" s="62">
        <v>0</v>
      </c>
      <c r="H32" s="62">
        <v>12</v>
      </c>
      <c r="I32" s="63">
        <v>3</v>
      </c>
      <c r="J32" s="63">
        <v>0</v>
      </c>
      <c r="K32" s="63">
        <v>0</v>
      </c>
      <c r="L32" s="66">
        <f>IF(C32="Res Space Heat",VLOOKUP(H32,'Electric AC'!$B$7:$AW$47,4)*F32,IF(C32="Res AC",VLOOKUP(H32,'Electric AC'!$B$7:$AW$47,6)*F32,IF(C32="Res Lighting",VLOOKUP(H32,'Electric AC'!$B$7:$AW$47,8)*F32,IF(C32="Res Refrigeration",VLOOKUP(H32,'Electric AC'!$B$7:$AW$47,10)*F32,IF(C32="Res Water Heating",VLOOKUP(H32,'Electric AC'!$B$7:$AW$47,12)*F32,IF(C32="Res Dishwasher",VLOOKUP(H32,'Electric AC'!$B$7:$AW$47,14)*F32,IF(C32="Res Washer Dryer",VLOOKUP(H32,'Electric AC'!$B$7:$AW$47,16)*F32,IF(C32="Res Misc",VLOOKUP(H32,'Electric AC'!$B$7:$AW$47,18)*F32,IF(C32="Res Furnace Fan",VLOOKUP(H32,'Electric AC'!$B$7:$AW$47,20)*F32,IF(C32="NonRes Compressed Air",VLOOKUP(H32,'Electric AC'!$B$7:$AW$47,22)*F32,IF(C32="NonRes Cooking",VLOOKUP(H32,'Electric AC'!$B$7:$AW$47,24)*F32,IF(C32="NonRes Space Cooling",VLOOKUP(H32,'Electric AC'!$B$7:$AW$47,26)*F32,IF(C32="NonRes Exterior Lighting",VLOOKUP(H32,'Electric AC'!$B$7:$AW$47,28)*F32,IF(C32="NonRes Space Heating",VLOOKUP(H32,'Electric AC'!$B$7:$AW$47,30)*F32,IF(C32="NonRes Water Heating",VLOOKUP(H32,'Electric AC'!$B$7:$AW$47,32)*F32,IF(C32="NonRes Interior Lighting",VLOOKUP(H32,'Electric AC'!$B$7:$AW$47,34)*F32,IF(C32="NonRes Misc",VLOOKUP(H32,'Electric AC'!$B$7:$AW$47,36)*F32,IF(C32="NonRes Motors",VLOOKUP(H32,'Electric AC'!$B$7:$AW$47,38)*F32,IF(C32="NonRes Office Equipment",VLOOKUP(H32,'Electric AC'!$B$7:$AW$47,40)*F32,IF(C32="NonRes Process",VLOOKUP(H32,'Electric AC'!$B$7:$AW$47,42)*F32,IF(C32="NonRes Refrigeration",VLOOKUP(H32,'Electric AC'!$B$7:$AW$47,44)*F32,IF(C32="NonRes Ventilation",VLOOKUP(H32,'Electric AC'!$B$7:$AW$47,46)*F32,0))))))))))))))))))))))</f>
        <v>23.519091493524321</v>
      </c>
      <c r="M32" s="66">
        <f>IF(D32="Annual",VLOOKUP(H32,'NG AC'!$E$4:$I$43,4)*SSSS!G32,IF(D32="Winter",VLOOKUP(SSSS!H32,'NG AC'!$E$3:$I$43,5)*SSSS!G32,IF(D32="NA",0,0)))</f>
        <v>0</v>
      </c>
      <c r="N32" s="67">
        <f t="shared" si="0"/>
        <v>23.84</v>
      </c>
      <c r="O32" s="67">
        <f t="shared" si="1"/>
        <v>0</v>
      </c>
      <c r="P32" s="67">
        <f t="shared" si="2"/>
        <v>3</v>
      </c>
      <c r="Q32" s="67">
        <f t="shared" si="3"/>
        <v>0</v>
      </c>
      <c r="R32" s="68">
        <f>(L32+M32+(PV('NG AC'!$B$1,SSSS!H32,SSSS!K32)*-1)+SSSS!J32)/SSSS!E32</f>
        <v>0.98653907271494634</v>
      </c>
      <c r="S32" s="68">
        <f t="shared" si="4"/>
        <v>7.1269974222800974</v>
      </c>
      <c r="T32" s="69">
        <f t="shared" si="5"/>
        <v>289110.87921668566</v>
      </c>
      <c r="U32" s="68">
        <f t="shared" si="6"/>
        <v>0</v>
      </c>
      <c r="V32" s="68">
        <f t="shared" si="7"/>
        <v>213576.86985269436</v>
      </c>
      <c r="W32" s="68">
        <f t="shared" si="8"/>
        <v>0</v>
      </c>
      <c r="X32" s="67">
        <f t="shared" si="9"/>
        <v>216491.04</v>
      </c>
      <c r="Y32" s="67">
        <f t="shared" si="10"/>
        <v>0</v>
      </c>
      <c r="Z32" s="67">
        <f t="shared" si="11"/>
        <v>27243</v>
      </c>
      <c r="AA32" s="67">
        <f t="shared" si="12"/>
        <v>0</v>
      </c>
      <c r="AB32" s="63">
        <f t="shared" si="13"/>
        <v>7450.3055060022789</v>
      </c>
      <c r="AC32" s="67">
        <f t="shared" si="14"/>
        <v>7450.3055060022789</v>
      </c>
      <c r="AD32" s="67">
        <f t="shared" si="15"/>
        <v>0</v>
      </c>
      <c r="AE32" s="67">
        <f t="shared" si="16"/>
        <v>0</v>
      </c>
      <c r="AF32" s="67">
        <f t="shared" si="17"/>
        <v>0</v>
      </c>
      <c r="AG32" s="67">
        <f t="shared" si="18"/>
        <v>0</v>
      </c>
      <c r="AH32" s="66">
        <f>-PV('NG AC'!$B$1,SSSS!H32,SSSS!K32)*SSSS!B32</f>
        <v>0</v>
      </c>
      <c r="AI32" s="67">
        <f t="shared" si="19"/>
        <v>0</v>
      </c>
      <c r="AJ32" s="67">
        <f t="shared" si="20"/>
        <v>0</v>
      </c>
      <c r="AK32" s="66">
        <f>B32*F32*H32*'Electric AC'!$BE$1</f>
        <v>265704.98809144681</v>
      </c>
      <c r="AL32" s="67">
        <f>B32*G32*H32*'Electric AC'!$BE$33</f>
        <v>0</v>
      </c>
      <c r="AM32" s="36"/>
      <c r="AN32" s="36"/>
      <c r="AO32" s="36"/>
      <c r="AP32" s="36"/>
      <c r="AQ32" s="36"/>
    </row>
    <row r="33" spans="1:43" x14ac:dyDescent="0.25">
      <c r="A33" s="62" t="s">
        <v>602</v>
      </c>
      <c r="B33" s="62">
        <v>560</v>
      </c>
      <c r="C33" s="62" t="s">
        <v>11</v>
      </c>
      <c r="D33" s="62" t="s">
        <v>36</v>
      </c>
      <c r="E33" s="63">
        <v>17.79</v>
      </c>
      <c r="F33" s="143">
        <v>21.628730467440146</v>
      </c>
      <c r="G33" s="62">
        <v>0</v>
      </c>
      <c r="H33" s="62">
        <v>12</v>
      </c>
      <c r="I33" s="63">
        <v>2</v>
      </c>
      <c r="J33" s="63">
        <v>0</v>
      </c>
      <c r="K33" s="63">
        <v>0</v>
      </c>
      <c r="L33" s="66">
        <f>IF(C33="Res Space Heat",VLOOKUP(H33,'Electric AC'!$B$7:$AW$47,4)*F33,IF(C33="Res AC",VLOOKUP(H33,'Electric AC'!$B$7:$AW$47,6)*F33,IF(C33="Res Lighting",VLOOKUP(H33,'Electric AC'!$B$7:$AW$47,8)*F33,IF(C33="Res Refrigeration",VLOOKUP(H33,'Electric AC'!$B$7:$AW$47,10)*F33,IF(C33="Res Water Heating",VLOOKUP(H33,'Electric AC'!$B$7:$AW$47,12)*F33,IF(C33="Res Dishwasher",VLOOKUP(H33,'Electric AC'!$B$7:$AW$47,14)*F33,IF(C33="Res Washer Dryer",VLOOKUP(H33,'Electric AC'!$B$7:$AW$47,16)*F33,IF(C33="Res Misc",VLOOKUP(H33,'Electric AC'!$B$7:$AW$47,18)*F33,IF(C33="Res Furnace Fan",VLOOKUP(H33,'Electric AC'!$B$7:$AW$47,20)*F33,IF(C33="NonRes Compressed Air",VLOOKUP(H33,'Electric AC'!$B$7:$AW$47,22)*F33,IF(C33="NonRes Cooking",VLOOKUP(H33,'Electric AC'!$B$7:$AW$47,24)*F33,IF(C33="NonRes Space Cooling",VLOOKUP(H33,'Electric AC'!$B$7:$AW$47,26)*F33,IF(C33="NonRes Exterior Lighting",VLOOKUP(H33,'Electric AC'!$B$7:$AW$47,28)*F33,IF(C33="NonRes Space Heating",VLOOKUP(H33,'Electric AC'!$B$7:$AW$47,30)*F33,IF(C33="NonRes Water Heating",VLOOKUP(H33,'Electric AC'!$B$7:$AW$47,32)*F33,IF(C33="NonRes Interior Lighting",VLOOKUP(H33,'Electric AC'!$B$7:$AW$47,34)*F33,IF(C33="NonRes Misc",VLOOKUP(H33,'Electric AC'!$B$7:$AW$47,36)*F33,IF(C33="NonRes Motors",VLOOKUP(H33,'Electric AC'!$B$7:$AW$47,38)*F33,IF(C33="NonRes Office Equipment",VLOOKUP(H33,'Electric AC'!$B$7:$AW$47,40)*F33,IF(C33="NonRes Process",VLOOKUP(H33,'Electric AC'!$B$7:$AW$47,42)*F33,IF(C33="NonRes Refrigeration",VLOOKUP(H33,'Electric AC'!$B$7:$AW$47,44)*F33,IF(C33="NonRes Ventilation",VLOOKUP(H33,'Electric AC'!$B$7:$AW$47,46)*F33,0))))))))))))))))))))))</f>
        <v>15.977940936153008</v>
      </c>
      <c r="M33" s="66">
        <f>IF(D33="Annual",VLOOKUP(H33,'NG AC'!$E$4:$I$43,4)*SSSS!G33,IF(D33="Winter",VLOOKUP(SSSS!H33,'NG AC'!$E$3:$I$43,5)*SSSS!G33,IF(D33="NA",0,0)))</f>
        <v>0</v>
      </c>
      <c r="N33" s="67">
        <f t="shared" si="0"/>
        <v>17.79</v>
      </c>
      <c r="O33" s="67">
        <f t="shared" si="1"/>
        <v>0</v>
      </c>
      <c r="P33" s="67">
        <f t="shared" si="2"/>
        <v>2</v>
      </c>
      <c r="Q33" s="67">
        <f t="shared" si="3"/>
        <v>0</v>
      </c>
      <c r="R33" s="68">
        <f>(L33+M33+(PV('NG AC'!$B$1,SSSS!H33,SSSS!K33)*-1)+SSSS!J33)/SSSS!E33</f>
        <v>0.8981417052362568</v>
      </c>
      <c r="S33" s="68">
        <f t="shared" si="4"/>
        <v>7.2627004255240939</v>
      </c>
      <c r="T33" s="69">
        <f t="shared" si="5"/>
        <v>12112.089061766483</v>
      </c>
      <c r="U33" s="68">
        <f t="shared" si="6"/>
        <v>0</v>
      </c>
      <c r="V33" s="68">
        <f t="shared" si="7"/>
        <v>8947.6469242456842</v>
      </c>
      <c r="W33" s="68">
        <f t="shared" si="8"/>
        <v>0</v>
      </c>
      <c r="X33" s="67">
        <f t="shared" si="9"/>
        <v>9962.4</v>
      </c>
      <c r="Y33" s="67">
        <f t="shared" si="10"/>
        <v>0</v>
      </c>
      <c r="Z33" s="67">
        <f t="shared" si="11"/>
        <v>1120</v>
      </c>
      <c r="AA33" s="67">
        <f t="shared" si="12"/>
        <v>0</v>
      </c>
      <c r="AB33" s="63">
        <f t="shared" si="13"/>
        <v>333.45068741197781</v>
      </c>
      <c r="AC33" s="67">
        <f t="shared" si="14"/>
        <v>333.45068741197781</v>
      </c>
      <c r="AD33" s="67">
        <f t="shared" si="15"/>
        <v>0</v>
      </c>
      <c r="AE33" s="67">
        <f t="shared" si="16"/>
        <v>0</v>
      </c>
      <c r="AF33" s="67">
        <f t="shared" si="17"/>
        <v>0</v>
      </c>
      <c r="AG33" s="67">
        <f t="shared" si="18"/>
        <v>0</v>
      </c>
      <c r="AH33" s="66">
        <f>-PV('NG AC'!$B$1,SSSS!H33,SSSS!K33)*SSSS!B33</f>
        <v>0</v>
      </c>
      <c r="AI33" s="67">
        <f t="shared" si="19"/>
        <v>0</v>
      </c>
      <c r="AJ33" s="67">
        <f t="shared" si="20"/>
        <v>0</v>
      </c>
      <c r="AK33" s="66">
        <f>B33*F33*H33*'Electric AC'!$BE$1</f>
        <v>11131.516353305979</v>
      </c>
      <c r="AL33" s="67">
        <f>B33*G33*H33*'Electric AC'!$BE$33</f>
        <v>0</v>
      </c>
      <c r="AM33" s="36"/>
      <c r="AN33" s="36"/>
      <c r="AO33" s="36"/>
      <c r="AP33" s="36"/>
      <c r="AQ33" s="36"/>
    </row>
    <row r="34" spans="1:43" x14ac:dyDescent="0.25">
      <c r="A34" s="62" t="s">
        <v>603</v>
      </c>
      <c r="B34" s="62">
        <v>280</v>
      </c>
      <c r="C34" s="62" t="s">
        <v>11</v>
      </c>
      <c r="D34" s="62" t="s">
        <v>36</v>
      </c>
      <c r="E34" s="63">
        <v>15.69</v>
      </c>
      <c r="F34" s="143">
        <v>13.78981959627121</v>
      </c>
      <c r="G34" s="62">
        <v>0</v>
      </c>
      <c r="H34" s="62">
        <v>12</v>
      </c>
      <c r="I34" s="63">
        <v>1.5</v>
      </c>
      <c r="J34" s="63">
        <v>0</v>
      </c>
      <c r="K34" s="63">
        <v>0</v>
      </c>
      <c r="L34" s="66">
        <f>IF(C34="Res Space Heat",VLOOKUP(H34,'Electric AC'!$B$7:$AW$47,4)*F34,IF(C34="Res AC",VLOOKUP(H34,'Electric AC'!$B$7:$AW$47,6)*F34,IF(C34="Res Lighting",VLOOKUP(H34,'Electric AC'!$B$7:$AW$47,8)*F34,IF(C34="Res Refrigeration",VLOOKUP(H34,'Electric AC'!$B$7:$AW$47,10)*F34,IF(C34="Res Water Heating",VLOOKUP(H34,'Electric AC'!$B$7:$AW$47,12)*F34,IF(C34="Res Dishwasher",VLOOKUP(H34,'Electric AC'!$B$7:$AW$47,14)*F34,IF(C34="Res Washer Dryer",VLOOKUP(H34,'Electric AC'!$B$7:$AW$47,16)*F34,IF(C34="Res Misc",VLOOKUP(H34,'Electric AC'!$B$7:$AW$47,18)*F34,IF(C34="Res Furnace Fan",VLOOKUP(H34,'Electric AC'!$B$7:$AW$47,20)*F34,IF(C34="NonRes Compressed Air",VLOOKUP(H34,'Electric AC'!$B$7:$AW$47,22)*F34,IF(C34="NonRes Cooking",VLOOKUP(H34,'Electric AC'!$B$7:$AW$47,24)*F34,IF(C34="NonRes Space Cooling",VLOOKUP(H34,'Electric AC'!$B$7:$AW$47,26)*F34,IF(C34="NonRes Exterior Lighting",VLOOKUP(H34,'Electric AC'!$B$7:$AW$47,28)*F34,IF(C34="NonRes Space Heating",VLOOKUP(H34,'Electric AC'!$B$7:$AW$47,30)*F34,IF(C34="NonRes Water Heating",VLOOKUP(H34,'Electric AC'!$B$7:$AW$47,32)*F34,IF(C34="NonRes Interior Lighting",VLOOKUP(H34,'Electric AC'!$B$7:$AW$47,34)*F34,IF(C34="NonRes Misc",VLOOKUP(H34,'Electric AC'!$B$7:$AW$47,36)*F34,IF(C34="NonRes Motors",VLOOKUP(H34,'Electric AC'!$B$7:$AW$47,38)*F34,IF(C34="NonRes Office Equipment",VLOOKUP(H34,'Electric AC'!$B$7:$AW$47,40)*F34,IF(C34="NonRes Process",VLOOKUP(H34,'Electric AC'!$B$7:$AW$47,42)*F34,IF(C34="NonRes Refrigeration",VLOOKUP(H34,'Electric AC'!$B$7:$AW$47,44)*F34,IF(C34="NonRes Ventilation",VLOOKUP(H34,'Electric AC'!$B$7:$AW$47,46)*F34,0))))))))))))))))))))))</f>
        <v>10.187048350392804</v>
      </c>
      <c r="M34" s="66">
        <f>IF(D34="Annual",VLOOKUP(H34,'NG AC'!$E$4:$I$43,4)*SSSS!G34,IF(D34="Winter",VLOOKUP(SSSS!H34,'NG AC'!$E$3:$I$43,5)*SSSS!G34,IF(D34="NA",0,0)))</f>
        <v>0</v>
      </c>
      <c r="N34" s="67">
        <f t="shared" si="0"/>
        <v>15.69</v>
      </c>
      <c r="O34" s="67">
        <f t="shared" si="1"/>
        <v>0</v>
      </c>
      <c r="P34" s="67">
        <f t="shared" si="2"/>
        <v>1.5</v>
      </c>
      <c r="Q34" s="67">
        <f t="shared" si="3"/>
        <v>0</v>
      </c>
      <c r="R34" s="68">
        <f>(L34+M34+(PV('NG AC'!$B$1,SSSS!H34,SSSS!K34)*-1)+SSSS!J34)/SSSS!E34</f>
        <v>0.64927013068150441</v>
      </c>
      <c r="S34" s="68">
        <f t="shared" si="4"/>
        <v>6.1739686972077594</v>
      </c>
      <c r="T34" s="69">
        <f t="shared" si="5"/>
        <v>3861.1494869559388</v>
      </c>
      <c r="U34" s="68">
        <f t="shared" si="6"/>
        <v>0</v>
      </c>
      <c r="V34" s="68">
        <f t="shared" si="7"/>
        <v>2852.373538109985</v>
      </c>
      <c r="W34" s="68">
        <f t="shared" si="8"/>
        <v>0</v>
      </c>
      <c r="X34" s="67">
        <f t="shared" si="9"/>
        <v>4393.2</v>
      </c>
      <c r="Y34" s="67">
        <f t="shared" si="10"/>
        <v>0</v>
      </c>
      <c r="Z34" s="67">
        <f t="shared" si="11"/>
        <v>420</v>
      </c>
      <c r="AA34" s="67">
        <f t="shared" si="12"/>
        <v>0</v>
      </c>
      <c r="AB34" s="63">
        <f t="shared" si="13"/>
        <v>43.33793843471264</v>
      </c>
      <c r="AC34" s="67">
        <f t="shared" si="14"/>
        <v>43.33793843471264</v>
      </c>
      <c r="AD34" s="67">
        <f t="shared" si="15"/>
        <v>0</v>
      </c>
      <c r="AE34" s="67">
        <f t="shared" si="16"/>
        <v>0</v>
      </c>
      <c r="AF34" s="67">
        <f t="shared" si="17"/>
        <v>0</v>
      </c>
      <c r="AG34" s="67">
        <f t="shared" si="18"/>
        <v>0</v>
      </c>
      <c r="AH34" s="66">
        <f>-PV('NG AC'!$B$1,SSSS!H34,SSSS!K34)*SSSS!B34</f>
        <v>0</v>
      </c>
      <c r="AI34" s="67">
        <f t="shared" si="19"/>
        <v>0</v>
      </c>
      <c r="AJ34" s="67">
        <f t="shared" si="20"/>
        <v>0</v>
      </c>
      <c r="AK34" s="66">
        <f>B34*F34*H34*'Electric AC'!$BE$1</f>
        <v>3548.5578447637799</v>
      </c>
      <c r="AL34" s="67">
        <f>B34*G34*H34*'Electric AC'!$BE$33</f>
        <v>0</v>
      </c>
      <c r="AM34" s="36"/>
      <c r="AN34" s="36"/>
      <c r="AO34" s="36"/>
      <c r="AP34" s="36"/>
      <c r="AQ34" s="36"/>
    </row>
    <row r="35" spans="1:43" x14ac:dyDescent="0.25">
      <c r="A35" s="62" t="s">
        <v>604</v>
      </c>
      <c r="B35" s="62">
        <v>420</v>
      </c>
      <c r="C35" s="62" t="s">
        <v>11</v>
      </c>
      <c r="D35" s="62" t="s">
        <v>36</v>
      </c>
      <c r="E35" s="63">
        <v>23.44</v>
      </c>
      <c r="F35" s="143">
        <v>14.770840319227416</v>
      </c>
      <c r="G35" s="62">
        <v>0</v>
      </c>
      <c r="H35" s="62">
        <v>12</v>
      </c>
      <c r="I35" s="63">
        <v>1.5</v>
      </c>
      <c r="J35" s="63">
        <v>0</v>
      </c>
      <c r="K35" s="63">
        <v>0</v>
      </c>
      <c r="L35" s="66">
        <f>IF(C35="Res Space Heat",VLOOKUP(H35,'Electric AC'!$B$7:$AW$47,4)*F35,IF(C35="Res AC",VLOOKUP(H35,'Electric AC'!$B$7:$AW$47,6)*F35,IF(C35="Res Lighting",VLOOKUP(H35,'Electric AC'!$B$7:$AW$47,8)*F35,IF(C35="Res Refrigeration",VLOOKUP(H35,'Electric AC'!$B$7:$AW$47,10)*F35,IF(C35="Res Water Heating",VLOOKUP(H35,'Electric AC'!$B$7:$AW$47,12)*F35,IF(C35="Res Dishwasher",VLOOKUP(H35,'Electric AC'!$B$7:$AW$47,14)*F35,IF(C35="Res Washer Dryer",VLOOKUP(H35,'Electric AC'!$B$7:$AW$47,16)*F35,IF(C35="Res Misc",VLOOKUP(H35,'Electric AC'!$B$7:$AW$47,18)*F35,IF(C35="Res Furnace Fan",VLOOKUP(H35,'Electric AC'!$B$7:$AW$47,20)*F35,IF(C35="NonRes Compressed Air",VLOOKUP(H35,'Electric AC'!$B$7:$AW$47,22)*F35,IF(C35="NonRes Cooking",VLOOKUP(H35,'Electric AC'!$B$7:$AW$47,24)*F35,IF(C35="NonRes Space Cooling",VLOOKUP(H35,'Electric AC'!$B$7:$AW$47,26)*F35,IF(C35="NonRes Exterior Lighting",VLOOKUP(H35,'Electric AC'!$B$7:$AW$47,28)*F35,IF(C35="NonRes Space Heating",VLOOKUP(H35,'Electric AC'!$B$7:$AW$47,30)*F35,IF(C35="NonRes Water Heating",VLOOKUP(H35,'Electric AC'!$B$7:$AW$47,32)*F35,IF(C35="NonRes Interior Lighting",VLOOKUP(H35,'Electric AC'!$B$7:$AW$47,34)*F35,IF(C35="NonRes Misc",VLOOKUP(H35,'Electric AC'!$B$7:$AW$47,36)*F35,IF(C35="NonRes Motors",VLOOKUP(H35,'Electric AC'!$B$7:$AW$47,38)*F35,IF(C35="NonRes Office Equipment",VLOOKUP(H35,'Electric AC'!$B$7:$AW$47,40)*F35,IF(C35="NonRes Process",VLOOKUP(H35,'Electric AC'!$B$7:$AW$47,42)*F35,IF(C35="NonRes Refrigeration",VLOOKUP(H35,'Electric AC'!$B$7:$AW$47,44)*F35,IF(C35="NonRes Ventilation",VLOOKUP(H35,'Electric AC'!$B$7:$AW$47,46)*F35,0))))))))))))))))))))))</f>
        <v>10.911764541763029</v>
      </c>
      <c r="M35" s="66">
        <f>IF(D35="Annual",VLOOKUP(H35,'NG AC'!$E$4:$I$43,4)*SSSS!G35,IF(D35="Winter",VLOOKUP(SSSS!H35,'NG AC'!$E$3:$I$43,5)*SSSS!G35,IF(D35="NA",0,0)))</f>
        <v>0</v>
      </c>
      <c r="N35" s="67">
        <f t="shared" si="0"/>
        <v>23.44</v>
      </c>
      <c r="O35" s="67">
        <f t="shared" si="1"/>
        <v>0</v>
      </c>
      <c r="P35" s="67">
        <f t="shared" si="2"/>
        <v>1.5</v>
      </c>
      <c r="Q35" s="67">
        <f t="shared" si="3"/>
        <v>0</v>
      </c>
      <c r="R35" s="68">
        <f>(L35+M35+(PV('NG AC'!$B$1,SSSS!H35,SSSS!K35)*-1)+SSSS!J35)/SSSS!E35</f>
        <v>0.46551896509227936</v>
      </c>
      <c r="S35" s="68">
        <f t="shared" si="4"/>
        <v>6.6131906313715314</v>
      </c>
      <c r="T35" s="69">
        <f t="shared" si="5"/>
        <v>6203.7529340755145</v>
      </c>
      <c r="U35" s="68">
        <f t="shared" si="6"/>
        <v>0</v>
      </c>
      <c r="V35" s="68">
        <f t="shared" si="7"/>
        <v>4582.9411075404723</v>
      </c>
      <c r="W35" s="68">
        <f t="shared" si="8"/>
        <v>0</v>
      </c>
      <c r="X35" s="67">
        <f t="shared" si="9"/>
        <v>9844.8000000000011</v>
      </c>
      <c r="Y35" s="67">
        <f t="shared" si="10"/>
        <v>0</v>
      </c>
      <c r="Z35" s="67">
        <f t="shared" si="11"/>
        <v>630</v>
      </c>
      <c r="AA35" s="67">
        <f t="shared" si="12"/>
        <v>0</v>
      </c>
      <c r="AB35" s="63">
        <f t="shared" si="13"/>
        <v>114.45035208906171</v>
      </c>
      <c r="AC35" s="67">
        <f t="shared" si="14"/>
        <v>114.45035208906171</v>
      </c>
      <c r="AD35" s="67">
        <f t="shared" si="15"/>
        <v>0</v>
      </c>
      <c r="AE35" s="67">
        <f t="shared" si="16"/>
        <v>0</v>
      </c>
      <c r="AF35" s="67">
        <f t="shared" si="17"/>
        <v>0</v>
      </c>
      <c r="AG35" s="67">
        <f t="shared" si="18"/>
        <v>0</v>
      </c>
      <c r="AH35" s="66">
        <f>-PV('NG AC'!$B$1,SSSS!H35,SSSS!K35)*SSSS!B35</f>
        <v>0</v>
      </c>
      <c r="AI35" s="67">
        <f t="shared" si="19"/>
        <v>0</v>
      </c>
      <c r="AJ35" s="67">
        <f t="shared" si="20"/>
        <v>0</v>
      </c>
      <c r="AK35" s="66">
        <f>B35*F35*H35*'Electric AC'!$BE$1</f>
        <v>5701.5083760835496</v>
      </c>
      <c r="AL35" s="67">
        <f>B35*G35*H35*'Electric AC'!$BE$33</f>
        <v>0</v>
      </c>
      <c r="AM35" s="36"/>
      <c r="AN35" s="36"/>
      <c r="AO35" s="36"/>
      <c r="AP35" s="36"/>
      <c r="AQ35" s="36"/>
    </row>
    <row r="36" spans="1:43" x14ac:dyDescent="0.25">
      <c r="A36" s="62" t="s">
        <v>605</v>
      </c>
      <c r="B36" s="62">
        <v>2739</v>
      </c>
      <c r="C36" s="62" t="s">
        <v>11</v>
      </c>
      <c r="D36" s="62" t="s">
        <v>36</v>
      </c>
      <c r="E36" s="63">
        <v>19.28</v>
      </c>
      <c r="F36" s="143">
        <v>61.276775534840041</v>
      </c>
      <c r="G36" s="62">
        <v>0</v>
      </c>
      <c r="H36" s="62">
        <v>12</v>
      </c>
      <c r="I36" s="63">
        <v>5</v>
      </c>
      <c r="J36" s="63">
        <v>0</v>
      </c>
      <c r="K36" s="63">
        <v>0</v>
      </c>
      <c r="L36" s="66">
        <f>IF(C36="Res Space Heat",VLOOKUP(H36,'Electric AC'!$B$7:$AW$47,4)*F36,IF(C36="Res AC",VLOOKUP(H36,'Electric AC'!$B$7:$AW$47,6)*F36,IF(C36="Res Lighting",VLOOKUP(H36,'Electric AC'!$B$7:$AW$47,8)*F36,IF(C36="Res Refrigeration",VLOOKUP(H36,'Electric AC'!$B$7:$AW$47,10)*F36,IF(C36="Res Water Heating",VLOOKUP(H36,'Electric AC'!$B$7:$AW$47,12)*F36,IF(C36="Res Dishwasher",VLOOKUP(H36,'Electric AC'!$B$7:$AW$47,14)*F36,IF(C36="Res Washer Dryer",VLOOKUP(H36,'Electric AC'!$B$7:$AW$47,16)*F36,IF(C36="Res Misc",VLOOKUP(H36,'Electric AC'!$B$7:$AW$47,18)*F36,IF(C36="Res Furnace Fan",VLOOKUP(H36,'Electric AC'!$B$7:$AW$47,20)*F36,IF(C36="NonRes Compressed Air",VLOOKUP(H36,'Electric AC'!$B$7:$AW$47,22)*F36,IF(C36="NonRes Cooking",VLOOKUP(H36,'Electric AC'!$B$7:$AW$47,24)*F36,IF(C36="NonRes Space Cooling",VLOOKUP(H36,'Electric AC'!$B$7:$AW$47,26)*F36,IF(C36="NonRes Exterior Lighting",VLOOKUP(H36,'Electric AC'!$B$7:$AW$47,28)*F36,IF(C36="NonRes Space Heating",VLOOKUP(H36,'Electric AC'!$B$7:$AW$47,30)*F36,IF(C36="NonRes Water Heating",VLOOKUP(H36,'Electric AC'!$B$7:$AW$47,32)*F36,IF(C36="NonRes Interior Lighting",VLOOKUP(H36,'Electric AC'!$B$7:$AW$47,34)*F36,IF(C36="NonRes Misc",VLOOKUP(H36,'Electric AC'!$B$7:$AW$47,36)*F36,IF(C36="NonRes Motors",VLOOKUP(H36,'Electric AC'!$B$7:$AW$47,38)*F36,IF(C36="NonRes Office Equipment",VLOOKUP(H36,'Electric AC'!$B$7:$AW$47,40)*F36,IF(C36="NonRes Process",VLOOKUP(H36,'Electric AC'!$B$7:$AW$47,42)*F36,IF(C36="NonRes Refrigeration",VLOOKUP(H36,'Electric AC'!$B$7:$AW$47,44)*F36,IF(C36="NonRes Ventilation",VLOOKUP(H36,'Electric AC'!$B$7:$AW$47,46)*F36,0))))))))))))))))))))))</f>
        <v>45.267414179832706</v>
      </c>
      <c r="M36" s="66">
        <f>IF(D36="Annual",VLOOKUP(H36,'NG AC'!$E$4:$I$43,4)*SSSS!G36,IF(D36="Winter",VLOOKUP(SSSS!H36,'NG AC'!$E$3:$I$43,5)*SSSS!G36,IF(D36="NA",0,0)))</f>
        <v>0</v>
      </c>
      <c r="N36" s="67">
        <f t="shared" si="0"/>
        <v>19.28</v>
      </c>
      <c r="O36" s="67">
        <f t="shared" si="1"/>
        <v>0</v>
      </c>
      <c r="P36" s="67">
        <f t="shared" si="2"/>
        <v>5</v>
      </c>
      <c r="Q36" s="67">
        <f t="shared" si="3"/>
        <v>0</v>
      </c>
      <c r="R36" s="68">
        <f>(L36+M36+(PV('NG AC'!$B$1,SSSS!H36,SSSS!K36)*-1)+SSSS!J36)/SSSS!E36</f>
        <v>2.3478949263398703</v>
      </c>
      <c r="S36" s="68">
        <f t="shared" si="4"/>
        <v>8.2304389417877637</v>
      </c>
      <c r="T36" s="69">
        <f t="shared" si="5"/>
        <v>167837.08818992687</v>
      </c>
      <c r="U36" s="68">
        <f t="shared" si="6"/>
        <v>0</v>
      </c>
      <c r="V36" s="68">
        <f t="shared" si="7"/>
        <v>123987.44743856178</v>
      </c>
      <c r="W36" s="68">
        <f t="shared" si="8"/>
        <v>0</v>
      </c>
      <c r="X36" s="67">
        <f t="shared" si="9"/>
        <v>52807.920000000006</v>
      </c>
      <c r="Y36" s="67">
        <f t="shared" si="10"/>
        <v>0</v>
      </c>
      <c r="Z36" s="67">
        <f t="shared" si="11"/>
        <v>13695</v>
      </c>
      <c r="AA36" s="67">
        <f t="shared" si="12"/>
        <v>0</v>
      </c>
      <c r="AB36" s="63">
        <f t="shared" si="13"/>
        <v>6445.4505827912244</v>
      </c>
      <c r="AC36" s="67">
        <f t="shared" si="14"/>
        <v>6445.4505827912244</v>
      </c>
      <c r="AD36" s="67">
        <f t="shared" si="15"/>
        <v>0</v>
      </c>
      <c r="AE36" s="67">
        <f t="shared" si="16"/>
        <v>0</v>
      </c>
      <c r="AF36" s="67">
        <f t="shared" si="17"/>
        <v>0</v>
      </c>
      <c r="AG36" s="67">
        <f t="shared" si="18"/>
        <v>0</v>
      </c>
      <c r="AH36" s="66">
        <f>-PV('NG AC'!$B$1,SSSS!H36,SSSS!K36)*SSSS!B36</f>
        <v>0</v>
      </c>
      <c r="AI36" s="67">
        <f t="shared" si="19"/>
        <v>0</v>
      </c>
      <c r="AJ36" s="67">
        <f t="shared" si="20"/>
        <v>0</v>
      </c>
      <c r="AK36" s="66">
        <f>B36*F36*H36*'Electric AC'!$BE$1</f>
        <v>154249.30268841254</v>
      </c>
      <c r="AL36" s="67">
        <f>B36*G36*H36*'Electric AC'!$BE$33</f>
        <v>0</v>
      </c>
      <c r="AM36" s="36"/>
      <c r="AN36" s="36"/>
      <c r="AO36" s="36"/>
      <c r="AP36" s="36"/>
      <c r="AQ36" s="36"/>
    </row>
    <row r="37" spans="1:43" x14ac:dyDescent="0.25">
      <c r="A37" s="62" t="s">
        <v>606</v>
      </c>
      <c r="B37" s="62">
        <v>280</v>
      </c>
      <c r="C37" s="62" t="s">
        <v>11</v>
      </c>
      <c r="D37" s="62" t="s">
        <v>36</v>
      </c>
      <c r="E37" s="63">
        <v>26.51</v>
      </c>
      <c r="F37" s="143">
        <v>182.50687411977734</v>
      </c>
      <c r="G37" s="62">
        <v>0</v>
      </c>
      <c r="H37" s="62">
        <v>12</v>
      </c>
      <c r="I37" s="63">
        <v>10</v>
      </c>
      <c r="J37" s="63">
        <v>0</v>
      </c>
      <c r="K37" s="63">
        <v>0</v>
      </c>
      <c r="L37" s="66">
        <f>IF(C37="Res Space Heat",VLOOKUP(H37,'Electric AC'!$B$7:$AW$47,4)*F37,IF(C37="Res AC",VLOOKUP(H37,'Electric AC'!$B$7:$AW$47,6)*F37,IF(C37="Res Lighting",VLOOKUP(H37,'Electric AC'!$B$7:$AW$47,8)*F37,IF(C37="Res Refrigeration",VLOOKUP(H37,'Electric AC'!$B$7:$AW$47,10)*F37,IF(C37="Res Water Heating",VLOOKUP(H37,'Electric AC'!$B$7:$AW$47,12)*F37,IF(C37="Res Dishwasher",VLOOKUP(H37,'Electric AC'!$B$7:$AW$47,14)*F37,IF(C37="Res Washer Dryer",VLOOKUP(H37,'Electric AC'!$B$7:$AW$47,16)*F37,IF(C37="Res Misc",VLOOKUP(H37,'Electric AC'!$B$7:$AW$47,18)*F37,IF(C37="Res Furnace Fan",VLOOKUP(H37,'Electric AC'!$B$7:$AW$47,20)*F37,IF(C37="NonRes Compressed Air",VLOOKUP(H37,'Electric AC'!$B$7:$AW$47,22)*F37,IF(C37="NonRes Cooking",VLOOKUP(H37,'Electric AC'!$B$7:$AW$47,24)*F37,IF(C37="NonRes Space Cooling",VLOOKUP(H37,'Electric AC'!$B$7:$AW$47,26)*F37,IF(C37="NonRes Exterior Lighting",VLOOKUP(H37,'Electric AC'!$B$7:$AW$47,28)*F37,IF(C37="NonRes Space Heating",VLOOKUP(H37,'Electric AC'!$B$7:$AW$47,30)*F37,IF(C37="NonRes Water Heating",VLOOKUP(H37,'Electric AC'!$B$7:$AW$47,32)*F37,IF(C37="NonRes Interior Lighting",VLOOKUP(H37,'Electric AC'!$B$7:$AW$47,34)*F37,IF(C37="NonRes Misc",VLOOKUP(H37,'Electric AC'!$B$7:$AW$47,36)*F37,IF(C37="NonRes Motors",VLOOKUP(H37,'Electric AC'!$B$7:$AW$47,38)*F37,IF(C37="NonRes Office Equipment",VLOOKUP(H37,'Electric AC'!$B$7:$AW$47,40)*F37,IF(C37="NonRes Process",VLOOKUP(H37,'Electric AC'!$B$7:$AW$47,42)*F37,IF(C37="NonRes Refrigeration",VLOOKUP(H37,'Electric AC'!$B$7:$AW$47,44)*F37,IF(C37="NonRes Ventilation",VLOOKUP(H37,'Electric AC'!$B$7:$AW$47,46)*F37,0))))))))))))))))))))))</f>
        <v>134.82455937566849</v>
      </c>
      <c r="M37" s="66">
        <f>IF(D37="Annual",VLOOKUP(H37,'NG AC'!$E$4:$I$43,4)*SSSS!G37,IF(D37="Winter",VLOOKUP(SSSS!H37,'NG AC'!$E$3:$I$43,5)*SSSS!G37,IF(D37="NA",0,0)))</f>
        <v>0</v>
      </c>
      <c r="N37" s="67">
        <f t="shared" si="0"/>
        <v>26.51</v>
      </c>
      <c r="O37" s="67">
        <f t="shared" si="1"/>
        <v>0</v>
      </c>
      <c r="P37" s="67">
        <f t="shared" si="2"/>
        <v>10</v>
      </c>
      <c r="Q37" s="67">
        <f t="shared" si="3"/>
        <v>0</v>
      </c>
      <c r="R37" s="68">
        <f>(L37+M37+(PV('NG AC'!$B$1,SSSS!H37,SSSS!K37)*-1)+SSSS!J37)/SSSS!E37</f>
        <v>5.085800051892436</v>
      </c>
      <c r="S37" s="68">
        <f t="shared" si="4"/>
        <v>12.256778125060771</v>
      </c>
      <c r="T37" s="69">
        <f t="shared" si="5"/>
        <v>51101.924753537656</v>
      </c>
      <c r="U37" s="68">
        <f t="shared" si="6"/>
        <v>0</v>
      </c>
      <c r="V37" s="68">
        <f t="shared" si="7"/>
        <v>37750.876625187178</v>
      </c>
      <c r="W37" s="68">
        <f t="shared" si="8"/>
        <v>0</v>
      </c>
      <c r="X37" s="67">
        <f t="shared" si="9"/>
        <v>7422.8</v>
      </c>
      <c r="Y37" s="67">
        <f t="shared" si="10"/>
        <v>0</v>
      </c>
      <c r="Z37" s="67">
        <f t="shared" si="11"/>
        <v>2800</v>
      </c>
      <c r="AA37" s="67">
        <f t="shared" si="12"/>
        <v>0</v>
      </c>
      <c r="AB37" s="63">
        <f t="shared" si="13"/>
        <v>3332.2309704245181</v>
      </c>
      <c r="AC37" s="67">
        <f t="shared" si="14"/>
        <v>3332.2309704245181</v>
      </c>
      <c r="AD37" s="67">
        <f t="shared" si="15"/>
        <v>0</v>
      </c>
      <c r="AE37" s="67">
        <f t="shared" si="16"/>
        <v>0</v>
      </c>
      <c r="AF37" s="67">
        <f t="shared" si="17"/>
        <v>0</v>
      </c>
      <c r="AG37" s="67">
        <f t="shared" si="18"/>
        <v>0</v>
      </c>
      <c r="AH37" s="66">
        <f>-PV('NG AC'!$B$1,SSSS!H37,SSSS!K37)*SSSS!B37</f>
        <v>0</v>
      </c>
      <c r="AI37" s="67">
        <f t="shared" si="19"/>
        <v>0</v>
      </c>
      <c r="AJ37" s="67">
        <f t="shared" si="20"/>
        <v>0</v>
      </c>
      <c r="AK37" s="66">
        <f>B37*F37*H37*'Electric AC'!$BE$1</f>
        <v>46964.805838081702</v>
      </c>
      <c r="AL37" s="67">
        <f>B37*G37*H37*'Electric AC'!$BE$33</f>
        <v>0</v>
      </c>
      <c r="AM37" s="36"/>
      <c r="AN37" s="36"/>
      <c r="AO37" s="36"/>
      <c r="AP37" s="36"/>
      <c r="AQ37" s="36"/>
    </row>
    <row r="38" spans="1:43" x14ac:dyDescent="0.25">
      <c r="A38" s="62"/>
      <c r="B38" s="62"/>
      <c r="C38" s="62"/>
      <c r="D38" s="62" t="s">
        <v>36</v>
      </c>
      <c r="E38" s="63"/>
      <c r="F38" s="62"/>
      <c r="G38" s="62"/>
      <c r="H38" s="62"/>
      <c r="I38" s="63"/>
      <c r="J38" s="63"/>
      <c r="K38" s="63"/>
      <c r="L38" s="66">
        <f>IF(C38="Res Space Heat",VLOOKUP(H38,'Electric AC'!$B$7:$AW$47,4)*F38,IF(C38="Res AC",VLOOKUP(H38,'Electric AC'!$B$7:$AW$47,6)*F38,IF(C38="Res Lighting",VLOOKUP(H38,'Electric AC'!$B$7:$AW$47,8)*F38,IF(C38="Res Refrigeration",VLOOKUP(H38,'Electric AC'!$B$7:$AW$47,10)*F38,IF(C38="Res Water Heating",VLOOKUP(H38,'Electric AC'!$B$7:$AW$47,12)*F38,IF(C38="Res Dishwasher",VLOOKUP(H38,'Electric AC'!$B$7:$AW$47,14)*F38,IF(C38="Res Washer Dryer",VLOOKUP(H38,'Electric AC'!$B$7:$AW$47,16)*F38,IF(C38="Res Misc",VLOOKUP(H38,'Electric AC'!$B$7:$AW$47,18)*F38,IF(C38="Res Furnace Fan",VLOOKUP(H38,'Electric AC'!$B$7:$AW$47,20)*F38,IF(C38="NonRes Compressed Air",VLOOKUP(H38,'Electric AC'!$B$7:$AW$47,22)*F38,IF(C38="NonRes Cooking",VLOOKUP(H38,'Electric AC'!$B$7:$AW$47,24)*F38,IF(C38="NonRes Space Cooling",VLOOKUP(H38,'Electric AC'!$B$7:$AW$47,26)*F38,IF(C38="NonRes Exterior Lighting",VLOOKUP(H38,'Electric AC'!$B$7:$AW$47,28)*F38,IF(C38="NonRes Space Heating",VLOOKUP(H38,'Electric AC'!$B$7:$AW$47,30)*F38,IF(C38="NonRes Water Heating",VLOOKUP(H38,'Electric AC'!$B$7:$AW$47,32)*F38,IF(C38="NonRes Interior Lighting",VLOOKUP(H38,'Electric AC'!$B$7:$AW$47,34)*F38,IF(C38="NonRes Misc",VLOOKUP(H38,'Electric AC'!$B$7:$AW$47,36)*F38,IF(C38="NonRes Motors",VLOOKUP(H38,'Electric AC'!$B$7:$AW$47,38)*F38,IF(C38="NonRes Office Equipment",VLOOKUP(H38,'Electric AC'!$B$7:$AW$47,40)*F38,IF(C38="NonRes Process",VLOOKUP(H38,'Electric AC'!$B$7:$AW$47,42)*F38,IF(C38="NonRes Refrigeration",VLOOKUP(H38,'Electric AC'!$B$7:$AW$47,44)*F38,IF(C38="NonRes Ventilation",VLOOKUP(H38,'Electric AC'!$B$7:$AW$47,46)*F38,0))))))))))))))))))))))</f>
        <v>0</v>
      </c>
      <c r="M38" s="66">
        <f>IF(D38="Annual",VLOOKUP(H38,'NG AC'!$E$4:$I$43,4)*SSSS!G38,IF(D38="Winter",VLOOKUP(SSSS!H38,'NG AC'!$E$3:$I$43,5)*SSSS!G38,IF(D38="NA",0,0)))</f>
        <v>0</v>
      </c>
      <c r="N38" s="67" t="e">
        <f t="shared" si="0"/>
        <v>#DIV/0!</v>
      </c>
      <c r="O38" s="67" t="e">
        <f t="shared" si="1"/>
        <v>#DIV/0!</v>
      </c>
      <c r="P38" s="67" t="e">
        <f t="shared" si="2"/>
        <v>#DIV/0!</v>
      </c>
      <c r="Q38" s="67" t="e">
        <f t="shared" si="3"/>
        <v>#DIV/0!</v>
      </c>
      <c r="R38" s="68" t="e">
        <f>(L38+M38+(PV('NG AC'!$B$1,SSSS!H38,SSSS!K38)*-1)+SSSS!J38)/SSSS!E38</f>
        <v>#DIV/0!</v>
      </c>
      <c r="S38" s="68" t="e">
        <f t="shared" si="4"/>
        <v>#DIV/0!</v>
      </c>
      <c r="T38" s="69">
        <f t="shared" si="5"/>
        <v>0</v>
      </c>
      <c r="U38" s="68">
        <f t="shared" si="6"/>
        <v>0</v>
      </c>
      <c r="V38" s="68">
        <f t="shared" si="7"/>
        <v>0</v>
      </c>
      <c r="W38" s="68">
        <f t="shared" si="8"/>
        <v>0</v>
      </c>
      <c r="X38" s="67" t="e">
        <f t="shared" si="9"/>
        <v>#DIV/0!</v>
      </c>
      <c r="Y38" s="67" t="e">
        <f t="shared" si="10"/>
        <v>#DIV/0!</v>
      </c>
      <c r="Z38" s="67" t="e">
        <f t="shared" si="11"/>
        <v>#DIV/0!</v>
      </c>
      <c r="AA38" s="67" t="e">
        <f t="shared" si="12"/>
        <v>#DIV/0!</v>
      </c>
      <c r="AB38" s="63">
        <f t="shared" si="13"/>
        <v>0</v>
      </c>
      <c r="AC38" s="67" t="e">
        <f t="shared" si="14"/>
        <v>#DIV/0!</v>
      </c>
      <c r="AD38" s="67" t="e">
        <f t="shared" si="15"/>
        <v>#DIV/0!</v>
      </c>
      <c r="AE38" s="67">
        <f t="shared" si="16"/>
        <v>0</v>
      </c>
      <c r="AF38" s="67" t="e">
        <f t="shared" si="17"/>
        <v>#DIV/0!</v>
      </c>
      <c r="AG38" s="67" t="e">
        <f t="shared" si="18"/>
        <v>#DIV/0!</v>
      </c>
      <c r="AH38" s="66">
        <f>-PV('NG AC'!$B$1,SSSS!H38,SSSS!K38)*SSSS!B38</f>
        <v>0</v>
      </c>
      <c r="AI38" s="67" t="e">
        <f t="shared" si="19"/>
        <v>#DIV/0!</v>
      </c>
      <c r="AJ38" s="67" t="e">
        <f t="shared" si="20"/>
        <v>#DIV/0!</v>
      </c>
      <c r="AK38" s="66">
        <f>B38*F38*H38*'Electric AC'!$BE$1</f>
        <v>0</v>
      </c>
      <c r="AL38" s="67">
        <f>B38*G38*H38*'Electric AC'!$BE$33</f>
        <v>0</v>
      </c>
      <c r="AM38" s="36"/>
      <c r="AN38" s="36"/>
      <c r="AO38" s="36"/>
      <c r="AP38" s="36"/>
      <c r="AQ38" s="36"/>
    </row>
    <row r="39" spans="1:43" x14ac:dyDescent="0.25">
      <c r="A39" s="62"/>
      <c r="B39" s="62"/>
      <c r="C39" s="62"/>
      <c r="D39" s="62" t="s">
        <v>36</v>
      </c>
      <c r="E39" s="63"/>
      <c r="F39" s="62"/>
      <c r="G39" s="62"/>
      <c r="H39" s="62"/>
      <c r="I39" s="63"/>
      <c r="J39" s="63"/>
      <c r="K39" s="63"/>
      <c r="L39" s="66">
        <f>IF(C39="Res Space Heat",VLOOKUP(H39,'Electric AC'!$B$7:$AW$47,4)*F39,IF(C39="Res AC",VLOOKUP(H39,'Electric AC'!$B$7:$AW$47,6)*F39,IF(C39="Res Lighting",VLOOKUP(H39,'Electric AC'!$B$7:$AW$47,8)*F39,IF(C39="Res Refrigeration",VLOOKUP(H39,'Electric AC'!$B$7:$AW$47,10)*F39,IF(C39="Res Water Heating",VLOOKUP(H39,'Electric AC'!$B$7:$AW$47,12)*F39,IF(C39="Res Dishwasher",VLOOKUP(H39,'Electric AC'!$B$7:$AW$47,14)*F39,IF(C39="Res Washer Dryer",VLOOKUP(H39,'Electric AC'!$B$7:$AW$47,16)*F39,IF(C39="Res Misc",VLOOKUP(H39,'Electric AC'!$B$7:$AW$47,18)*F39,IF(C39="Res Furnace Fan",VLOOKUP(H39,'Electric AC'!$B$7:$AW$47,20)*F39,IF(C39="NonRes Compressed Air",VLOOKUP(H39,'Electric AC'!$B$7:$AW$47,22)*F39,IF(C39="NonRes Cooking",VLOOKUP(H39,'Electric AC'!$B$7:$AW$47,24)*F39,IF(C39="NonRes Space Cooling",VLOOKUP(H39,'Electric AC'!$B$7:$AW$47,26)*F39,IF(C39="NonRes Exterior Lighting",VLOOKUP(H39,'Electric AC'!$B$7:$AW$47,28)*F39,IF(C39="NonRes Space Heating",VLOOKUP(H39,'Electric AC'!$B$7:$AW$47,30)*F39,IF(C39="NonRes Water Heating",VLOOKUP(H39,'Electric AC'!$B$7:$AW$47,32)*F39,IF(C39="NonRes Interior Lighting",VLOOKUP(H39,'Electric AC'!$B$7:$AW$47,34)*F39,IF(C39="NonRes Misc",VLOOKUP(H39,'Electric AC'!$B$7:$AW$47,36)*F39,IF(C39="NonRes Motors",VLOOKUP(H39,'Electric AC'!$B$7:$AW$47,38)*F39,IF(C39="NonRes Office Equipment",VLOOKUP(H39,'Electric AC'!$B$7:$AW$47,40)*F39,IF(C39="NonRes Process",VLOOKUP(H39,'Electric AC'!$B$7:$AW$47,42)*F39,IF(C39="NonRes Refrigeration",VLOOKUP(H39,'Electric AC'!$B$7:$AW$47,44)*F39,IF(C39="NonRes Ventilation",VLOOKUP(H39,'Electric AC'!$B$7:$AW$47,46)*F39,0))))))))))))))))))))))</f>
        <v>0</v>
      </c>
      <c r="M39" s="66">
        <f>IF(D39="Annual",VLOOKUP(H39,'NG AC'!$E$4:$I$43,4)*SSSS!G39,IF(D39="Winter",VLOOKUP(SSSS!H39,'NG AC'!$E$3:$I$43,5)*SSSS!G39,IF(D39="NA",0,0)))</f>
        <v>0</v>
      </c>
      <c r="N39" s="67" t="e">
        <f t="shared" si="0"/>
        <v>#DIV/0!</v>
      </c>
      <c r="O39" s="67" t="e">
        <f t="shared" si="1"/>
        <v>#DIV/0!</v>
      </c>
      <c r="P39" s="67" t="e">
        <f t="shared" si="2"/>
        <v>#DIV/0!</v>
      </c>
      <c r="Q39" s="67" t="e">
        <f t="shared" si="3"/>
        <v>#DIV/0!</v>
      </c>
      <c r="R39" s="68" t="e">
        <f>(L39+M39+(PV('NG AC'!$B$1,SSSS!H39,SSSS!K39)*-1)+SSSS!J39)/SSSS!E39</f>
        <v>#DIV/0!</v>
      </c>
      <c r="S39" s="68" t="e">
        <f t="shared" si="4"/>
        <v>#DIV/0!</v>
      </c>
      <c r="T39" s="69">
        <f t="shared" si="5"/>
        <v>0</v>
      </c>
      <c r="U39" s="68">
        <f t="shared" si="6"/>
        <v>0</v>
      </c>
      <c r="V39" s="68">
        <f t="shared" si="7"/>
        <v>0</v>
      </c>
      <c r="W39" s="68">
        <f t="shared" si="8"/>
        <v>0</v>
      </c>
      <c r="X39" s="67" t="e">
        <f t="shared" si="9"/>
        <v>#DIV/0!</v>
      </c>
      <c r="Y39" s="67" t="e">
        <f t="shared" si="10"/>
        <v>#DIV/0!</v>
      </c>
      <c r="Z39" s="67" t="e">
        <f t="shared" si="11"/>
        <v>#DIV/0!</v>
      </c>
      <c r="AA39" s="67" t="e">
        <f t="shared" si="12"/>
        <v>#DIV/0!</v>
      </c>
      <c r="AB39" s="63">
        <f t="shared" si="13"/>
        <v>0</v>
      </c>
      <c r="AC39" s="67" t="e">
        <f t="shared" si="14"/>
        <v>#DIV/0!</v>
      </c>
      <c r="AD39" s="67" t="e">
        <f t="shared" si="15"/>
        <v>#DIV/0!</v>
      </c>
      <c r="AE39" s="67">
        <f t="shared" si="16"/>
        <v>0</v>
      </c>
      <c r="AF39" s="67" t="e">
        <f t="shared" si="17"/>
        <v>#DIV/0!</v>
      </c>
      <c r="AG39" s="67" t="e">
        <f t="shared" si="18"/>
        <v>#DIV/0!</v>
      </c>
      <c r="AH39" s="66">
        <f>-PV('NG AC'!$B$1,SSSS!H39,SSSS!K39)*SSSS!B39</f>
        <v>0</v>
      </c>
      <c r="AI39" s="67" t="e">
        <f t="shared" si="19"/>
        <v>#DIV/0!</v>
      </c>
      <c r="AJ39" s="67" t="e">
        <f t="shared" si="20"/>
        <v>#DIV/0!</v>
      </c>
      <c r="AK39" s="66">
        <f>B39*F39*H39*'Electric AC'!$BE$1</f>
        <v>0</v>
      </c>
      <c r="AL39" s="67">
        <f>B39*G39*H39*'Electric AC'!$BE$33</f>
        <v>0</v>
      </c>
      <c r="AM39" s="36"/>
      <c r="AN39" s="36"/>
      <c r="AO39" s="36"/>
      <c r="AP39" s="36"/>
      <c r="AQ39" s="36"/>
    </row>
    <row r="40" spans="1:43" x14ac:dyDescent="0.25">
      <c r="A40" s="62"/>
      <c r="B40" s="62"/>
      <c r="C40" s="62"/>
      <c r="D40" s="62" t="s">
        <v>36</v>
      </c>
      <c r="E40" s="63"/>
      <c r="F40" s="62"/>
      <c r="G40" s="62"/>
      <c r="H40" s="62"/>
      <c r="I40" s="63"/>
      <c r="J40" s="63"/>
      <c r="K40" s="63"/>
      <c r="L40" s="66">
        <f>IF(C40="Res Space Heat",VLOOKUP(H40,'Electric AC'!$B$7:$AW$47,4)*F40,IF(C40="Res AC",VLOOKUP(H40,'Electric AC'!$B$7:$AW$47,6)*F40,IF(C40="Res Lighting",VLOOKUP(H40,'Electric AC'!$B$7:$AW$47,8)*F40,IF(C40="Res Refrigeration",VLOOKUP(H40,'Electric AC'!$B$7:$AW$47,10)*F40,IF(C40="Res Water Heating",VLOOKUP(H40,'Electric AC'!$B$7:$AW$47,12)*F40,IF(C40="Res Dishwasher",VLOOKUP(H40,'Electric AC'!$B$7:$AW$47,14)*F40,IF(C40="Res Washer Dryer",VLOOKUP(H40,'Electric AC'!$B$7:$AW$47,16)*F40,IF(C40="Res Misc",VLOOKUP(H40,'Electric AC'!$B$7:$AW$47,18)*F40,IF(C40="Res Furnace Fan",VLOOKUP(H40,'Electric AC'!$B$7:$AW$47,20)*F40,IF(C40="NonRes Compressed Air",VLOOKUP(H40,'Electric AC'!$B$7:$AW$47,22)*F40,IF(C40="NonRes Cooking",VLOOKUP(H40,'Electric AC'!$B$7:$AW$47,24)*F40,IF(C40="NonRes Space Cooling",VLOOKUP(H40,'Electric AC'!$B$7:$AW$47,26)*F40,IF(C40="NonRes Exterior Lighting",VLOOKUP(H40,'Electric AC'!$B$7:$AW$47,28)*F40,IF(C40="NonRes Space Heating",VLOOKUP(H40,'Electric AC'!$B$7:$AW$47,30)*F40,IF(C40="NonRes Water Heating",VLOOKUP(H40,'Electric AC'!$B$7:$AW$47,32)*F40,IF(C40="NonRes Interior Lighting",VLOOKUP(H40,'Electric AC'!$B$7:$AW$47,34)*F40,IF(C40="NonRes Misc",VLOOKUP(H40,'Electric AC'!$B$7:$AW$47,36)*F40,IF(C40="NonRes Motors",VLOOKUP(H40,'Electric AC'!$B$7:$AW$47,38)*F40,IF(C40="NonRes Office Equipment",VLOOKUP(H40,'Electric AC'!$B$7:$AW$47,40)*F40,IF(C40="NonRes Process",VLOOKUP(H40,'Electric AC'!$B$7:$AW$47,42)*F40,IF(C40="NonRes Refrigeration",VLOOKUP(H40,'Electric AC'!$B$7:$AW$47,44)*F40,IF(C40="NonRes Ventilation",VLOOKUP(H40,'Electric AC'!$B$7:$AW$47,46)*F40,0))))))))))))))))))))))</f>
        <v>0</v>
      </c>
      <c r="M40" s="66">
        <f>IF(D40="Annual",VLOOKUP(H40,'NG AC'!$E$4:$I$43,4)*SSSS!G40,IF(D40="Winter",VLOOKUP(SSSS!H40,'NG AC'!$E$3:$I$43,5)*SSSS!G40,IF(D40="NA",0,0)))</f>
        <v>0</v>
      </c>
      <c r="N40" s="67" t="e">
        <f t="shared" si="0"/>
        <v>#DIV/0!</v>
      </c>
      <c r="O40" s="67" t="e">
        <f t="shared" si="1"/>
        <v>#DIV/0!</v>
      </c>
      <c r="P40" s="67" t="e">
        <f t="shared" si="2"/>
        <v>#DIV/0!</v>
      </c>
      <c r="Q40" s="67" t="e">
        <f t="shared" si="3"/>
        <v>#DIV/0!</v>
      </c>
      <c r="R40" s="68" t="e">
        <f>(L40+M40+(PV('NG AC'!$B$1,SSSS!H40,SSSS!K40)*-1)+SSSS!J40)/SSSS!E40</f>
        <v>#DIV/0!</v>
      </c>
      <c r="S40" s="68" t="e">
        <f t="shared" si="4"/>
        <v>#DIV/0!</v>
      </c>
      <c r="T40" s="69">
        <f t="shared" si="5"/>
        <v>0</v>
      </c>
      <c r="U40" s="68">
        <f t="shared" si="6"/>
        <v>0</v>
      </c>
      <c r="V40" s="68">
        <f t="shared" si="7"/>
        <v>0</v>
      </c>
      <c r="W40" s="68">
        <f t="shared" si="8"/>
        <v>0</v>
      </c>
      <c r="X40" s="67" t="e">
        <f t="shared" si="9"/>
        <v>#DIV/0!</v>
      </c>
      <c r="Y40" s="67" t="e">
        <f t="shared" si="10"/>
        <v>#DIV/0!</v>
      </c>
      <c r="Z40" s="67" t="e">
        <f t="shared" si="11"/>
        <v>#DIV/0!</v>
      </c>
      <c r="AA40" s="67" t="e">
        <f t="shared" si="12"/>
        <v>#DIV/0!</v>
      </c>
      <c r="AB40" s="63">
        <f t="shared" si="13"/>
        <v>0</v>
      </c>
      <c r="AC40" s="67" t="e">
        <f t="shared" si="14"/>
        <v>#DIV/0!</v>
      </c>
      <c r="AD40" s="67" t="e">
        <f t="shared" si="15"/>
        <v>#DIV/0!</v>
      </c>
      <c r="AE40" s="67">
        <f t="shared" si="16"/>
        <v>0</v>
      </c>
      <c r="AF40" s="67" t="e">
        <f t="shared" si="17"/>
        <v>#DIV/0!</v>
      </c>
      <c r="AG40" s="67" t="e">
        <f t="shared" si="18"/>
        <v>#DIV/0!</v>
      </c>
      <c r="AH40" s="66">
        <f>-PV('NG AC'!$B$1,SSSS!H40,SSSS!K40)*SSSS!B40</f>
        <v>0</v>
      </c>
      <c r="AI40" s="67" t="e">
        <f t="shared" si="19"/>
        <v>#DIV/0!</v>
      </c>
      <c r="AJ40" s="67" t="e">
        <f t="shared" si="20"/>
        <v>#DIV/0!</v>
      </c>
      <c r="AK40" s="66">
        <f>B40*F40*H40*'Electric AC'!$BE$1</f>
        <v>0</v>
      </c>
      <c r="AL40" s="67">
        <f>B40*G40*H40*'Electric AC'!$BE$33</f>
        <v>0</v>
      </c>
      <c r="AM40" s="36"/>
      <c r="AN40" s="36"/>
      <c r="AO40" s="36"/>
      <c r="AP40" s="36"/>
      <c r="AQ40" s="36"/>
    </row>
    <row r="41" spans="1:43" x14ac:dyDescent="0.25">
      <c r="A41" s="62"/>
      <c r="B41" s="62"/>
      <c r="C41" s="62"/>
      <c r="D41" s="62" t="s">
        <v>36</v>
      </c>
      <c r="E41" s="63"/>
      <c r="F41" s="62"/>
      <c r="G41" s="62"/>
      <c r="H41" s="62"/>
      <c r="I41" s="63"/>
      <c r="J41" s="63"/>
      <c r="K41" s="63"/>
      <c r="L41" s="66">
        <f>IF(C41="Res Space Heat",VLOOKUP(H41,'Electric AC'!$B$7:$AW$47,4)*F41,IF(C41="Res AC",VLOOKUP(H41,'Electric AC'!$B$7:$AW$47,6)*F41,IF(C41="Res Lighting",VLOOKUP(H41,'Electric AC'!$B$7:$AW$47,8)*F41,IF(C41="Res Refrigeration",VLOOKUP(H41,'Electric AC'!$B$7:$AW$47,10)*F41,IF(C41="Res Water Heating",VLOOKUP(H41,'Electric AC'!$B$7:$AW$47,12)*F41,IF(C41="Res Dishwasher",VLOOKUP(H41,'Electric AC'!$B$7:$AW$47,14)*F41,IF(C41="Res Washer Dryer",VLOOKUP(H41,'Electric AC'!$B$7:$AW$47,16)*F41,IF(C41="Res Misc",VLOOKUP(H41,'Electric AC'!$B$7:$AW$47,18)*F41,IF(C41="Res Furnace Fan",VLOOKUP(H41,'Electric AC'!$B$7:$AW$47,20)*F41,IF(C41="NonRes Compressed Air",VLOOKUP(H41,'Electric AC'!$B$7:$AW$47,22)*F41,IF(C41="NonRes Cooking",VLOOKUP(H41,'Electric AC'!$B$7:$AW$47,24)*F41,IF(C41="NonRes Space Cooling",VLOOKUP(H41,'Electric AC'!$B$7:$AW$47,26)*F41,IF(C41="NonRes Exterior Lighting",VLOOKUP(H41,'Electric AC'!$B$7:$AW$47,28)*F41,IF(C41="NonRes Space Heating",VLOOKUP(H41,'Electric AC'!$B$7:$AW$47,30)*F41,IF(C41="NonRes Water Heating",VLOOKUP(H41,'Electric AC'!$B$7:$AW$47,32)*F41,IF(C41="NonRes Interior Lighting",VLOOKUP(H41,'Electric AC'!$B$7:$AW$47,34)*F41,IF(C41="NonRes Misc",VLOOKUP(H41,'Electric AC'!$B$7:$AW$47,36)*F41,IF(C41="NonRes Motors",VLOOKUP(H41,'Electric AC'!$B$7:$AW$47,38)*F41,IF(C41="NonRes Office Equipment",VLOOKUP(H41,'Electric AC'!$B$7:$AW$47,40)*F41,IF(C41="NonRes Process",VLOOKUP(H41,'Electric AC'!$B$7:$AW$47,42)*F41,IF(C41="NonRes Refrigeration",VLOOKUP(H41,'Electric AC'!$B$7:$AW$47,44)*F41,IF(C41="NonRes Ventilation",VLOOKUP(H41,'Electric AC'!$B$7:$AW$47,46)*F41,0))))))))))))))))))))))</f>
        <v>0</v>
      </c>
      <c r="M41" s="66">
        <f>IF(D41="Annual",VLOOKUP(H41,'NG AC'!$E$4:$I$43,4)*SSSS!G41,IF(D41="Winter",VLOOKUP(SSSS!H41,'NG AC'!$E$3:$I$43,5)*SSSS!G41,IF(D41="NA",0,0)))</f>
        <v>0</v>
      </c>
      <c r="N41" s="67" t="e">
        <f t="shared" si="0"/>
        <v>#DIV/0!</v>
      </c>
      <c r="O41" s="67" t="e">
        <f t="shared" si="1"/>
        <v>#DIV/0!</v>
      </c>
      <c r="P41" s="67" t="e">
        <f t="shared" si="2"/>
        <v>#DIV/0!</v>
      </c>
      <c r="Q41" s="67" t="e">
        <f t="shared" si="3"/>
        <v>#DIV/0!</v>
      </c>
      <c r="R41" s="68" t="e">
        <f>(L41+M41+(PV('NG AC'!$B$1,SSSS!H41,SSSS!K41)*-1)+SSSS!J41)/SSSS!E41</f>
        <v>#DIV/0!</v>
      </c>
      <c r="S41" s="68" t="e">
        <f t="shared" si="4"/>
        <v>#DIV/0!</v>
      </c>
      <c r="T41" s="69">
        <f t="shared" si="5"/>
        <v>0</v>
      </c>
      <c r="U41" s="68">
        <f t="shared" si="6"/>
        <v>0</v>
      </c>
      <c r="V41" s="68">
        <f t="shared" si="7"/>
        <v>0</v>
      </c>
      <c r="W41" s="68">
        <f t="shared" si="8"/>
        <v>0</v>
      </c>
      <c r="X41" s="67" t="e">
        <f t="shared" si="9"/>
        <v>#DIV/0!</v>
      </c>
      <c r="Y41" s="67" t="e">
        <f t="shared" si="10"/>
        <v>#DIV/0!</v>
      </c>
      <c r="Z41" s="67" t="e">
        <f t="shared" si="11"/>
        <v>#DIV/0!</v>
      </c>
      <c r="AA41" s="67" t="e">
        <f t="shared" si="12"/>
        <v>#DIV/0!</v>
      </c>
      <c r="AB41" s="63">
        <f t="shared" si="13"/>
        <v>0</v>
      </c>
      <c r="AC41" s="67" t="e">
        <f t="shared" si="14"/>
        <v>#DIV/0!</v>
      </c>
      <c r="AD41" s="67" t="e">
        <f t="shared" si="15"/>
        <v>#DIV/0!</v>
      </c>
      <c r="AE41" s="67">
        <f t="shared" si="16"/>
        <v>0</v>
      </c>
      <c r="AF41" s="67" t="e">
        <f t="shared" si="17"/>
        <v>#DIV/0!</v>
      </c>
      <c r="AG41" s="67" t="e">
        <f t="shared" si="18"/>
        <v>#DIV/0!</v>
      </c>
      <c r="AH41" s="66">
        <f>-PV('NG AC'!$B$1,SSSS!H41,SSSS!K41)*SSSS!B41</f>
        <v>0</v>
      </c>
      <c r="AI41" s="67" t="e">
        <f t="shared" si="19"/>
        <v>#DIV/0!</v>
      </c>
      <c r="AJ41" s="67" t="e">
        <f t="shared" si="20"/>
        <v>#DIV/0!</v>
      </c>
      <c r="AK41" s="66">
        <f>B41*F41*H41*'Electric AC'!$BE$1</f>
        <v>0</v>
      </c>
      <c r="AL41" s="67">
        <f>B41*G41*H41*'Electric AC'!$BE$33</f>
        <v>0</v>
      </c>
      <c r="AM41" s="36"/>
      <c r="AN41" s="36"/>
      <c r="AO41" s="36"/>
      <c r="AP41" s="36"/>
      <c r="AQ41" s="36"/>
    </row>
    <row r="42" spans="1:43" x14ac:dyDescent="0.25">
      <c r="A42" s="62"/>
      <c r="B42" s="62"/>
      <c r="C42" s="62"/>
      <c r="D42" s="62" t="s">
        <v>36</v>
      </c>
      <c r="E42" s="63"/>
      <c r="F42" s="62"/>
      <c r="G42" s="62"/>
      <c r="H42" s="62"/>
      <c r="I42" s="63"/>
      <c r="J42" s="63"/>
      <c r="K42" s="63"/>
      <c r="L42" s="66">
        <f>IF(C42="Res Space Heat",VLOOKUP(H42,'Electric AC'!$B$7:$AW$47,4)*F42,IF(C42="Res AC",VLOOKUP(H42,'Electric AC'!$B$7:$AW$47,6)*F42,IF(C42="Res Lighting",VLOOKUP(H42,'Electric AC'!$B$7:$AW$47,8)*F42,IF(C42="Res Refrigeration",VLOOKUP(H42,'Electric AC'!$B$7:$AW$47,10)*F42,IF(C42="Res Water Heating",VLOOKUP(H42,'Electric AC'!$B$7:$AW$47,12)*F42,IF(C42="Res Dishwasher",VLOOKUP(H42,'Electric AC'!$B$7:$AW$47,14)*F42,IF(C42="Res Washer Dryer",VLOOKUP(H42,'Electric AC'!$B$7:$AW$47,16)*F42,IF(C42="Res Misc",VLOOKUP(H42,'Electric AC'!$B$7:$AW$47,18)*F42,IF(C42="Res Furnace Fan",VLOOKUP(H42,'Electric AC'!$B$7:$AW$47,20)*F42,IF(C42="NonRes Compressed Air",VLOOKUP(H42,'Electric AC'!$B$7:$AW$47,22)*F42,IF(C42="NonRes Cooking",VLOOKUP(H42,'Electric AC'!$B$7:$AW$47,24)*F42,IF(C42="NonRes Space Cooling",VLOOKUP(H42,'Electric AC'!$B$7:$AW$47,26)*F42,IF(C42="NonRes Exterior Lighting",VLOOKUP(H42,'Electric AC'!$B$7:$AW$47,28)*F42,IF(C42="NonRes Space Heating",VLOOKUP(H42,'Electric AC'!$B$7:$AW$47,30)*F42,IF(C42="NonRes Water Heating",VLOOKUP(H42,'Electric AC'!$B$7:$AW$47,32)*F42,IF(C42="NonRes Interior Lighting",VLOOKUP(H42,'Electric AC'!$B$7:$AW$47,34)*F42,IF(C42="NonRes Misc",VLOOKUP(H42,'Electric AC'!$B$7:$AW$47,36)*F42,IF(C42="NonRes Motors",VLOOKUP(H42,'Electric AC'!$B$7:$AW$47,38)*F42,IF(C42="NonRes Office Equipment",VLOOKUP(H42,'Electric AC'!$B$7:$AW$47,40)*F42,IF(C42="NonRes Process",VLOOKUP(H42,'Electric AC'!$B$7:$AW$47,42)*F42,IF(C42="NonRes Refrigeration",VLOOKUP(H42,'Electric AC'!$B$7:$AW$47,44)*F42,IF(C42="NonRes Ventilation",VLOOKUP(H42,'Electric AC'!$B$7:$AW$47,46)*F42,0))))))))))))))))))))))</f>
        <v>0</v>
      </c>
      <c r="M42" s="66">
        <f>IF(D42="Annual",VLOOKUP(H42,'NG AC'!$E$4:$I$43,4)*SSSS!G42,IF(D42="Winter",VLOOKUP(SSSS!H42,'NG AC'!$E$3:$I$43,5)*SSSS!G42,IF(D42="NA",0,0)))</f>
        <v>0</v>
      </c>
      <c r="N42" s="67" t="e">
        <f t="shared" si="0"/>
        <v>#DIV/0!</v>
      </c>
      <c r="O42" s="67" t="e">
        <f t="shared" si="1"/>
        <v>#DIV/0!</v>
      </c>
      <c r="P42" s="67" t="e">
        <f t="shared" si="2"/>
        <v>#DIV/0!</v>
      </c>
      <c r="Q42" s="67" t="e">
        <f t="shared" si="3"/>
        <v>#DIV/0!</v>
      </c>
      <c r="R42" s="68" t="e">
        <f>(L42+M42+(PV('NG AC'!$B$1,SSSS!H42,SSSS!K42)*-1)+SSSS!J42)/SSSS!E42</f>
        <v>#DIV/0!</v>
      </c>
      <c r="S42" s="68" t="e">
        <f t="shared" si="4"/>
        <v>#DIV/0!</v>
      </c>
      <c r="T42" s="69">
        <f t="shared" si="5"/>
        <v>0</v>
      </c>
      <c r="U42" s="68">
        <f t="shared" si="6"/>
        <v>0</v>
      </c>
      <c r="V42" s="68">
        <f t="shared" si="7"/>
        <v>0</v>
      </c>
      <c r="W42" s="68">
        <f t="shared" si="8"/>
        <v>0</v>
      </c>
      <c r="X42" s="67" t="e">
        <f t="shared" si="9"/>
        <v>#DIV/0!</v>
      </c>
      <c r="Y42" s="67" t="e">
        <f t="shared" si="10"/>
        <v>#DIV/0!</v>
      </c>
      <c r="Z42" s="67" t="e">
        <f t="shared" si="11"/>
        <v>#DIV/0!</v>
      </c>
      <c r="AA42" s="67" t="e">
        <f t="shared" si="12"/>
        <v>#DIV/0!</v>
      </c>
      <c r="AB42" s="63">
        <f t="shared" si="13"/>
        <v>0</v>
      </c>
      <c r="AC42" s="67" t="e">
        <f t="shared" si="14"/>
        <v>#DIV/0!</v>
      </c>
      <c r="AD42" s="67" t="e">
        <f t="shared" si="15"/>
        <v>#DIV/0!</v>
      </c>
      <c r="AE42" s="67">
        <f t="shared" si="16"/>
        <v>0</v>
      </c>
      <c r="AF42" s="67" t="e">
        <f t="shared" si="17"/>
        <v>#DIV/0!</v>
      </c>
      <c r="AG42" s="67" t="e">
        <f t="shared" si="18"/>
        <v>#DIV/0!</v>
      </c>
      <c r="AH42" s="66">
        <f>-PV('NG AC'!$B$1,SSSS!H42,SSSS!K42)*SSSS!B42</f>
        <v>0</v>
      </c>
      <c r="AI42" s="67" t="e">
        <f t="shared" si="19"/>
        <v>#DIV/0!</v>
      </c>
      <c r="AJ42" s="67" t="e">
        <f t="shared" si="20"/>
        <v>#DIV/0!</v>
      </c>
      <c r="AK42" s="66">
        <f>B42*F42*H42*'Electric AC'!$BE$1</f>
        <v>0</v>
      </c>
      <c r="AL42" s="67">
        <f>B42*G42*H42*'Electric AC'!$BE$33</f>
        <v>0</v>
      </c>
      <c r="AM42" s="36"/>
      <c r="AN42" s="36"/>
      <c r="AO42" s="36"/>
      <c r="AP42" s="36"/>
      <c r="AQ42" s="36"/>
    </row>
    <row r="43" spans="1:43" x14ac:dyDescent="0.25">
      <c r="A43" s="62"/>
      <c r="B43" s="62"/>
      <c r="C43" s="62"/>
      <c r="D43" s="62" t="s">
        <v>36</v>
      </c>
      <c r="E43" s="63"/>
      <c r="F43" s="62"/>
      <c r="G43" s="62"/>
      <c r="H43" s="62"/>
      <c r="I43" s="63"/>
      <c r="J43" s="63"/>
      <c r="K43" s="63"/>
      <c r="L43" s="66">
        <f>IF(C43="Res Space Heat",VLOOKUP(H43,'Electric AC'!$B$7:$AW$47,4)*F43,IF(C43="Res AC",VLOOKUP(H43,'Electric AC'!$B$7:$AW$47,6)*F43,IF(C43="Res Lighting",VLOOKUP(H43,'Electric AC'!$B$7:$AW$47,8)*F43,IF(C43="Res Refrigeration",VLOOKUP(H43,'Electric AC'!$B$7:$AW$47,10)*F43,IF(C43="Res Water Heating",VLOOKUP(H43,'Electric AC'!$B$7:$AW$47,12)*F43,IF(C43="Res Dishwasher",VLOOKUP(H43,'Electric AC'!$B$7:$AW$47,14)*F43,IF(C43="Res Washer Dryer",VLOOKUP(H43,'Electric AC'!$B$7:$AW$47,16)*F43,IF(C43="Res Misc",VLOOKUP(H43,'Electric AC'!$B$7:$AW$47,18)*F43,IF(C43="Res Furnace Fan",VLOOKUP(H43,'Electric AC'!$B$7:$AW$47,20)*F43,IF(C43="NonRes Compressed Air",VLOOKUP(H43,'Electric AC'!$B$7:$AW$47,22)*F43,IF(C43="NonRes Cooking",VLOOKUP(H43,'Electric AC'!$B$7:$AW$47,24)*F43,IF(C43="NonRes Space Cooling",VLOOKUP(H43,'Electric AC'!$B$7:$AW$47,26)*F43,IF(C43="NonRes Exterior Lighting",VLOOKUP(H43,'Electric AC'!$B$7:$AW$47,28)*F43,IF(C43="NonRes Space Heating",VLOOKUP(H43,'Electric AC'!$B$7:$AW$47,30)*F43,IF(C43="NonRes Water Heating",VLOOKUP(H43,'Electric AC'!$B$7:$AW$47,32)*F43,IF(C43="NonRes Interior Lighting",VLOOKUP(H43,'Electric AC'!$B$7:$AW$47,34)*F43,IF(C43="NonRes Misc",VLOOKUP(H43,'Electric AC'!$B$7:$AW$47,36)*F43,IF(C43="NonRes Motors",VLOOKUP(H43,'Electric AC'!$B$7:$AW$47,38)*F43,IF(C43="NonRes Office Equipment",VLOOKUP(H43,'Electric AC'!$B$7:$AW$47,40)*F43,IF(C43="NonRes Process",VLOOKUP(H43,'Electric AC'!$B$7:$AW$47,42)*F43,IF(C43="NonRes Refrigeration",VLOOKUP(H43,'Electric AC'!$B$7:$AW$47,44)*F43,IF(C43="NonRes Ventilation",VLOOKUP(H43,'Electric AC'!$B$7:$AW$47,46)*F43,0))))))))))))))))))))))</f>
        <v>0</v>
      </c>
      <c r="M43" s="66">
        <f>IF(D43="Annual",VLOOKUP(H43,'NG AC'!$E$4:$I$43,4)*SSSS!G43,IF(D43="Winter",VLOOKUP(SSSS!H43,'NG AC'!$E$3:$I$43,5)*SSSS!G43,IF(D43="NA",0,0)))</f>
        <v>0</v>
      </c>
      <c r="N43" s="67" t="e">
        <f t="shared" si="0"/>
        <v>#DIV/0!</v>
      </c>
      <c r="O43" s="67" t="e">
        <f t="shared" si="1"/>
        <v>#DIV/0!</v>
      </c>
      <c r="P43" s="67" t="e">
        <f t="shared" si="2"/>
        <v>#DIV/0!</v>
      </c>
      <c r="Q43" s="67" t="e">
        <f t="shared" si="3"/>
        <v>#DIV/0!</v>
      </c>
      <c r="R43" s="68" t="e">
        <f>(L43+M43+(PV('NG AC'!$B$1,SSSS!H43,SSSS!K43)*-1)+SSSS!J43)/SSSS!E43</f>
        <v>#DIV/0!</v>
      </c>
      <c r="S43" s="68" t="e">
        <f t="shared" si="4"/>
        <v>#DIV/0!</v>
      </c>
      <c r="T43" s="69">
        <f t="shared" si="5"/>
        <v>0</v>
      </c>
      <c r="U43" s="68">
        <f t="shared" si="6"/>
        <v>0</v>
      </c>
      <c r="V43" s="68">
        <f t="shared" si="7"/>
        <v>0</v>
      </c>
      <c r="W43" s="68">
        <f t="shared" si="8"/>
        <v>0</v>
      </c>
      <c r="X43" s="67" t="e">
        <f t="shared" si="9"/>
        <v>#DIV/0!</v>
      </c>
      <c r="Y43" s="67" t="e">
        <f t="shared" si="10"/>
        <v>#DIV/0!</v>
      </c>
      <c r="Z43" s="67" t="e">
        <f t="shared" si="11"/>
        <v>#DIV/0!</v>
      </c>
      <c r="AA43" s="67" t="e">
        <f t="shared" si="12"/>
        <v>#DIV/0!</v>
      </c>
      <c r="AB43" s="63">
        <f t="shared" si="13"/>
        <v>0</v>
      </c>
      <c r="AC43" s="67" t="e">
        <f t="shared" si="14"/>
        <v>#DIV/0!</v>
      </c>
      <c r="AD43" s="67" t="e">
        <f t="shared" si="15"/>
        <v>#DIV/0!</v>
      </c>
      <c r="AE43" s="67">
        <f t="shared" si="16"/>
        <v>0</v>
      </c>
      <c r="AF43" s="67" t="e">
        <f t="shared" si="17"/>
        <v>#DIV/0!</v>
      </c>
      <c r="AG43" s="67" t="e">
        <f t="shared" si="18"/>
        <v>#DIV/0!</v>
      </c>
      <c r="AH43" s="66">
        <f>-PV('NG AC'!$B$1,SSSS!H43,SSSS!K43)*SSSS!B43</f>
        <v>0</v>
      </c>
      <c r="AI43" s="67" t="e">
        <f t="shared" si="19"/>
        <v>#DIV/0!</v>
      </c>
      <c r="AJ43" s="67" t="e">
        <f t="shared" si="20"/>
        <v>#DIV/0!</v>
      </c>
      <c r="AK43" s="66">
        <f>B43*F43*H43*'Electric AC'!$BE$1</f>
        <v>0</v>
      </c>
      <c r="AL43" s="67">
        <f>B43*G43*H43*'Electric AC'!$BE$33</f>
        <v>0</v>
      </c>
      <c r="AM43" s="36"/>
      <c r="AN43" s="36"/>
      <c r="AO43" s="36"/>
      <c r="AP43" s="36"/>
      <c r="AQ43" s="36"/>
    </row>
    <row r="44" spans="1:43" x14ac:dyDescent="0.25">
      <c r="A44" s="62"/>
      <c r="B44" s="62"/>
      <c r="C44" s="62"/>
      <c r="D44" s="62" t="s">
        <v>36</v>
      </c>
      <c r="E44" s="63"/>
      <c r="F44" s="62"/>
      <c r="G44" s="62"/>
      <c r="H44" s="62"/>
      <c r="I44" s="63"/>
      <c r="J44" s="63"/>
      <c r="K44" s="63"/>
      <c r="L44" s="66">
        <f>IF(C44="Res Space Heat",VLOOKUP(H44,'Electric AC'!$B$7:$AW$47,4)*F44,IF(C44="Res AC",VLOOKUP(H44,'Electric AC'!$B$7:$AW$47,6)*F44,IF(C44="Res Lighting",VLOOKUP(H44,'Electric AC'!$B$7:$AW$47,8)*F44,IF(C44="Res Refrigeration",VLOOKUP(H44,'Electric AC'!$B$7:$AW$47,10)*F44,IF(C44="Res Water Heating",VLOOKUP(H44,'Electric AC'!$B$7:$AW$47,12)*F44,IF(C44="Res Dishwasher",VLOOKUP(H44,'Electric AC'!$B$7:$AW$47,14)*F44,IF(C44="Res Washer Dryer",VLOOKUP(H44,'Electric AC'!$B$7:$AW$47,16)*F44,IF(C44="Res Misc",VLOOKUP(H44,'Electric AC'!$B$7:$AW$47,18)*F44,IF(C44="Res Furnace Fan",VLOOKUP(H44,'Electric AC'!$B$7:$AW$47,20)*F44,IF(C44="NonRes Compressed Air",VLOOKUP(H44,'Electric AC'!$B$7:$AW$47,22)*F44,IF(C44="NonRes Cooking",VLOOKUP(H44,'Electric AC'!$B$7:$AW$47,24)*F44,IF(C44="NonRes Space Cooling",VLOOKUP(H44,'Electric AC'!$B$7:$AW$47,26)*F44,IF(C44="NonRes Exterior Lighting",VLOOKUP(H44,'Electric AC'!$B$7:$AW$47,28)*F44,IF(C44="NonRes Space Heating",VLOOKUP(H44,'Electric AC'!$B$7:$AW$47,30)*F44,IF(C44="NonRes Water Heating",VLOOKUP(H44,'Electric AC'!$B$7:$AW$47,32)*F44,IF(C44="NonRes Interior Lighting",VLOOKUP(H44,'Electric AC'!$B$7:$AW$47,34)*F44,IF(C44="NonRes Misc",VLOOKUP(H44,'Electric AC'!$B$7:$AW$47,36)*F44,IF(C44="NonRes Motors",VLOOKUP(H44,'Electric AC'!$B$7:$AW$47,38)*F44,IF(C44="NonRes Office Equipment",VLOOKUP(H44,'Electric AC'!$B$7:$AW$47,40)*F44,IF(C44="NonRes Process",VLOOKUP(H44,'Electric AC'!$B$7:$AW$47,42)*F44,IF(C44="NonRes Refrigeration",VLOOKUP(H44,'Electric AC'!$B$7:$AW$47,44)*F44,IF(C44="NonRes Ventilation",VLOOKUP(H44,'Electric AC'!$B$7:$AW$47,46)*F44,0))))))))))))))))))))))</f>
        <v>0</v>
      </c>
      <c r="M44" s="66">
        <f>IF(D44="Annual",VLOOKUP(H44,'NG AC'!$E$4:$I$43,4)*SSSS!G44,IF(D44="Winter",VLOOKUP(SSSS!H44,'NG AC'!$E$3:$I$43,5)*SSSS!G44,IF(D44="NA",0,0)))</f>
        <v>0</v>
      </c>
      <c r="N44" s="67" t="e">
        <f t="shared" si="0"/>
        <v>#DIV/0!</v>
      </c>
      <c r="O44" s="67" t="e">
        <f t="shared" si="1"/>
        <v>#DIV/0!</v>
      </c>
      <c r="P44" s="67" t="e">
        <f t="shared" si="2"/>
        <v>#DIV/0!</v>
      </c>
      <c r="Q44" s="67" t="e">
        <f t="shared" si="3"/>
        <v>#DIV/0!</v>
      </c>
      <c r="R44" s="68" t="e">
        <f>(L44+M44+(PV('NG AC'!$B$1,SSSS!H44,SSSS!K44)*-1)+SSSS!J44)/SSSS!E44</f>
        <v>#DIV/0!</v>
      </c>
      <c r="S44" s="68" t="e">
        <f t="shared" si="4"/>
        <v>#DIV/0!</v>
      </c>
      <c r="T44" s="69">
        <f t="shared" si="5"/>
        <v>0</v>
      </c>
      <c r="U44" s="68">
        <f t="shared" si="6"/>
        <v>0</v>
      </c>
      <c r="V44" s="68">
        <f t="shared" si="7"/>
        <v>0</v>
      </c>
      <c r="W44" s="68">
        <f t="shared" si="8"/>
        <v>0</v>
      </c>
      <c r="X44" s="67" t="e">
        <f t="shared" si="9"/>
        <v>#DIV/0!</v>
      </c>
      <c r="Y44" s="67" t="e">
        <f t="shared" si="10"/>
        <v>#DIV/0!</v>
      </c>
      <c r="Z44" s="67" t="e">
        <f t="shared" si="11"/>
        <v>#DIV/0!</v>
      </c>
      <c r="AA44" s="67" t="e">
        <f t="shared" si="12"/>
        <v>#DIV/0!</v>
      </c>
      <c r="AB44" s="63">
        <f t="shared" si="13"/>
        <v>0</v>
      </c>
      <c r="AC44" s="67" t="e">
        <f t="shared" si="14"/>
        <v>#DIV/0!</v>
      </c>
      <c r="AD44" s="67" t="e">
        <f t="shared" si="15"/>
        <v>#DIV/0!</v>
      </c>
      <c r="AE44" s="67">
        <f t="shared" si="16"/>
        <v>0</v>
      </c>
      <c r="AF44" s="67" t="e">
        <f t="shared" si="17"/>
        <v>#DIV/0!</v>
      </c>
      <c r="AG44" s="67" t="e">
        <f t="shared" si="18"/>
        <v>#DIV/0!</v>
      </c>
      <c r="AH44" s="66">
        <f>-PV('NG AC'!$B$1,SSSS!H44,SSSS!K44)*SSSS!B44</f>
        <v>0</v>
      </c>
      <c r="AI44" s="67" t="e">
        <f t="shared" si="19"/>
        <v>#DIV/0!</v>
      </c>
      <c r="AJ44" s="67" t="e">
        <f t="shared" si="20"/>
        <v>#DIV/0!</v>
      </c>
      <c r="AK44" s="66">
        <f>B44*F44*H44*'Electric AC'!$BE$1</f>
        <v>0</v>
      </c>
      <c r="AL44" s="67">
        <f>B44*G44*H44*'Electric AC'!$BE$33</f>
        <v>0</v>
      </c>
      <c r="AM44" s="36"/>
      <c r="AN44" s="36"/>
      <c r="AO44" s="36"/>
      <c r="AP44" s="36"/>
      <c r="AQ44" s="36"/>
    </row>
    <row r="45" spans="1:43" x14ac:dyDescent="0.25">
      <c r="A45" s="62"/>
      <c r="B45" s="62"/>
      <c r="C45" s="62"/>
      <c r="D45" s="62" t="s">
        <v>36</v>
      </c>
      <c r="E45" s="63"/>
      <c r="F45" s="62"/>
      <c r="G45" s="62"/>
      <c r="H45" s="62"/>
      <c r="I45" s="63"/>
      <c r="J45" s="63"/>
      <c r="K45" s="63"/>
      <c r="L45" s="66">
        <f>IF(C45="Res Space Heat",VLOOKUP(H45,'Electric AC'!$B$7:$AW$47,4)*F45,IF(C45="Res AC",VLOOKUP(H45,'Electric AC'!$B$7:$AW$47,6)*F45,IF(C45="Res Lighting",VLOOKUP(H45,'Electric AC'!$B$7:$AW$47,8)*F45,IF(C45="Res Refrigeration",VLOOKUP(H45,'Electric AC'!$B$7:$AW$47,10)*F45,IF(C45="Res Water Heating",VLOOKUP(H45,'Electric AC'!$B$7:$AW$47,12)*F45,IF(C45="Res Dishwasher",VLOOKUP(H45,'Electric AC'!$B$7:$AW$47,14)*F45,IF(C45="Res Washer Dryer",VLOOKUP(H45,'Electric AC'!$B$7:$AW$47,16)*F45,IF(C45="Res Misc",VLOOKUP(H45,'Electric AC'!$B$7:$AW$47,18)*F45,IF(C45="Res Furnace Fan",VLOOKUP(H45,'Electric AC'!$B$7:$AW$47,20)*F45,IF(C45="NonRes Compressed Air",VLOOKUP(H45,'Electric AC'!$B$7:$AW$47,22)*F45,IF(C45="NonRes Cooking",VLOOKUP(H45,'Electric AC'!$B$7:$AW$47,24)*F45,IF(C45="NonRes Space Cooling",VLOOKUP(H45,'Electric AC'!$B$7:$AW$47,26)*F45,IF(C45="NonRes Exterior Lighting",VLOOKUP(H45,'Electric AC'!$B$7:$AW$47,28)*F45,IF(C45="NonRes Space Heating",VLOOKUP(H45,'Electric AC'!$B$7:$AW$47,30)*F45,IF(C45="NonRes Water Heating",VLOOKUP(H45,'Electric AC'!$B$7:$AW$47,32)*F45,IF(C45="NonRes Interior Lighting",VLOOKUP(H45,'Electric AC'!$B$7:$AW$47,34)*F45,IF(C45="NonRes Misc",VLOOKUP(H45,'Electric AC'!$B$7:$AW$47,36)*F45,IF(C45="NonRes Motors",VLOOKUP(H45,'Electric AC'!$B$7:$AW$47,38)*F45,IF(C45="NonRes Office Equipment",VLOOKUP(H45,'Electric AC'!$B$7:$AW$47,40)*F45,IF(C45="NonRes Process",VLOOKUP(H45,'Electric AC'!$B$7:$AW$47,42)*F45,IF(C45="NonRes Refrigeration",VLOOKUP(H45,'Electric AC'!$B$7:$AW$47,44)*F45,IF(C45="NonRes Ventilation",VLOOKUP(H45,'Electric AC'!$B$7:$AW$47,46)*F45,0))))))))))))))))))))))</f>
        <v>0</v>
      </c>
      <c r="M45" s="66">
        <f>IF(D45="Annual",VLOOKUP(H45,'NG AC'!$E$4:$I$43,4)*SSSS!G45,IF(D45="Winter",VLOOKUP(SSSS!H45,'NG AC'!$E$3:$I$43,5)*SSSS!G45,IF(D45="NA",0,0)))</f>
        <v>0</v>
      </c>
      <c r="N45" s="67" t="e">
        <f t="shared" si="0"/>
        <v>#DIV/0!</v>
      </c>
      <c r="O45" s="67" t="e">
        <f t="shared" si="1"/>
        <v>#DIV/0!</v>
      </c>
      <c r="P45" s="67" t="e">
        <f t="shared" si="2"/>
        <v>#DIV/0!</v>
      </c>
      <c r="Q45" s="67" t="e">
        <f t="shared" si="3"/>
        <v>#DIV/0!</v>
      </c>
      <c r="R45" s="68" t="e">
        <f>(L45+M45+(PV('NG AC'!$B$1,SSSS!H45,SSSS!K45)*-1)+SSSS!J45)/SSSS!E45</f>
        <v>#DIV/0!</v>
      </c>
      <c r="S45" s="68" t="e">
        <f t="shared" si="4"/>
        <v>#DIV/0!</v>
      </c>
      <c r="T45" s="69">
        <f t="shared" si="5"/>
        <v>0</v>
      </c>
      <c r="U45" s="68">
        <f t="shared" si="6"/>
        <v>0</v>
      </c>
      <c r="V45" s="68">
        <f t="shared" si="7"/>
        <v>0</v>
      </c>
      <c r="W45" s="68">
        <f t="shared" si="8"/>
        <v>0</v>
      </c>
      <c r="X45" s="67" t="e">
        <f t="shared" si="9"/>
        <v>#DIV/0!</v>
      </c>
      <c r="Y45" s="67" t="e">
        <f t="shared" si="10"/>
        <v>#DIV/0!</v>
      </c>
      <c r="Z45" s="67" t="e">
        <f t="shared" si="11"/>
        <v>#DIV/0!</v>
      </c>
      <c r="AA45" s="67" t="e">
        <f t="shared" si="12"/>
        <v>#DIV/0!</v>
      </c>
      <c r="AB45" s="63">
        <f t="shared" si="13"/>
        <v>0</v>
      </c>
      <c r="AC45" s="67" t="e">
        <f t="shared" si="14"/>
        <v>#DIV/0!</v>
      </c>
      <c r="AD45" s="67" t="e">
        <f t="shared" si="15"/>
        <v>#DIV/0!</v>
      </c>
      <c r="AE45" s="67">
        <f t="shared" si="16"/>
        <v>0</v>
      </c>
      <c r="AF45" s="67" t="e">
        <f t="shared" si="17"/>
        <v>#DIV/0!</v>
      </c>
      <c r="AG45" s="67" t="e">
        <f t="shared" si="18"/>
        <v>#DIV/0!</v>
      </c>
      <c r="AH45" s="66">
        <f>-PV('NG AC'!$B$1,SSSS!H45,SSSS!K45)*SSSS!B45</f>
        <v>0</v>
      </c>
      <c r="AI45" s="67" t="e">
        <f t="shared" si="19"/>
        <v>#DIV/0!</v>
      </c>
      <c r="AJ45" s="67" t="e">
        <f t="shared" si="20"/>
        <v>#DIV/0!</v>
      </c>
      <c r="AK45" s="66">
        <f>B45*F45*H45*'Electric AC'!$BE$1</f>
        <v>0</v>
      </c>
      <c r="AL45" s="67">
        <f>B45*G45*H45*'Electric AC'!$BE$33</f>
        <v>0</v>
      </c>
      <c r="AM45" s="36"/>
      <c r="AN45" s="36"/>
      <c r="AO45" s="36"/>
      <c r="AP45" s="36"/>
      <c r="AQ45" s="36"/>
    </row>
    <row r="46" spans="1:43" x14ac:dyDescent="0.25">
      <c r="A46" s="62"/>
      <c r="B46" s="62"/>
      <c r="C46" s="62"/>
      <c r="D46" s="62" t="s">
        <v>36</v>
      </c>
      <c r="E46" s="63"/>
      <c r="F46" s="62"/>
      <c r="G46" s="62"/>
      <c r="H46" s="62"/>
      <c r="I46" s="63"/>
      <c r="J46" s="63"/>
      <c r="K46" s="63"/>
      <c r="L46" s="66">
        <f>IF(C46="Res Space Heat",VLOOKUP(H46,'Electric AC'!$B$7:$AW$47,4)*F46,IF(C46="Res AC",VLOOKUP(H46,'Electric AC'!$B$7:$AW$47,6)*F46,IF(C46="Res Lighting",VLOOKUP(H46,'Electric AC'!$B$7:$AW$47,8)*F46,IF(C46="Res Refrigeration",VLOOKUP(H46,'Electric AC'!$B$7:$AW$47,10)*F46,IF(C46="Res Water Heating",VLOOKUP(H46,'Electric AC'!$B$7:$AW$47,12)*F46,IF(C46="Res Dishwasher",VLOOKUP(H46,'Electric AC'!$B$7:$AW$47,14)*F46,IF(C46="Res Washer Dryer",VLOOKUP(H46,'Electric AC'!$B$7:$AW$47,16)*F46,IF(C46="Res Misc",VLOOKUP(H46,'Electric AC'!$B$7:$AW$47,18)*F46,IF(C46="Res Furnace Fan",VLOOKUP(H46,'Electric AC'!$B$7:$AW$47,20)*F46,IF(C46="NonRes Compressed Air",VLOOKUP(H46,'Electric AC'!$B$7:$AW$47,22)*F46,IF(C46="NonRes Cooking",VLOOKUP(H46,'Electric AC'!$B$7:$AW$47,24)*F46,IF(C46="NonRes Space Cooling",VLOOKUP(H46,'Electric AC'!$B$7:$AW$47,26)*F46,IF(C46="NonRes Exterior Lighting",VLOOKUP(H46,'Electric AC'!$B$7:$AW$47,28)*F46,IF(C46="NonRes Space Heating",VLOOKUP(H46,'Electric AC'!$B$7:$AW$47,30)*F46,IF(C46="NonRes Water Heating",VLOOKUP(H46,'Electric AC'!$B$7:$AW$47,32)*F46,IF(C46="NonRes Interior Lighting",VLOOKUP(H46,'Electric AC'!$B$7:$AW$47,34)*F46,IF(C46="NonRes Misc",VLOOKUP(H46,'Electric AC'!$B$7:$AW$47,36)*F46,IF(C46="NonRes Motors",VLOOKUP(H46,'Electric AC'!$B$7:$AW$47,38)*F46,IF(C46="NonRes Office Equipment",VLOOKUP(H46,'Electric AC'!$B$7:$AW$47,40)*F46,IF(C46="NonRes Process",VLOOKUP(H46,'Electric AC'!$B$7:$AW$47,42)*F46,IF(C46="NonRes Refrigeration",VLOOKUP(H46,'Electric AC'!$B$7:$AW$47,44)*F46,IF(C46="NonRes Ventilation",VLOOKUP(H46,'Electric AC'!$B$7:$AW$47,46)*F46,0))))))))))))))))))))))</f>
        <v>0</v>
      </c>
      <c r="M46" s="66">
        <f>IF(D46="Annual",VLOOKUP(H46,'NG AC'!$E$4:$I$43,4)*SSSS!G46,IF(D46="Winter",VLOOKUP(SSSS!H46,'NG AC'!$E$3:$I$43,5)*SSSS!G46,IF(D46="NA",0,0)))</f>
        <v>0</v>
      </c>
      <c r="N46" s="67" t="e">
        <f t="shared" si="0"/>
        <v>#DIV/0!</v>
      </c>
      <c r="O46" s="67" t="e">
        <f t="shared" si="1"/>
        <v>#DIV/0!</v>
      </c>
      <c r="P46" s="67" t="e">
        <f t="shared" si="2"/>
        <v>#DIV/0!</v>
      </c>
      <c r="Q46" s="67" t="e">
        <f t="shared" si="3"/>
        <v>#DIV/0!</v>
      </c>
      <c r="R46" s="68" t="e">
        <f>(L46+M46+(PV('NG AC'!$B$1,SSSS!H46,SSSS!K46)*-1)+SSSS!J46)/SSSS!E46</f>
        <v>#DIV/0!</v>
      </c>
      <c r="S46" s="68" t="e">
        <f t="shared" si="4"/>
        <v>#DIV/0!</v>
      </c>
      <c r="T46" s="69">
        <f t="shared" si="5"/>
        <v>0</v>
      </c>
      <c r="U46" s="68">
        <f t="shared" si="6"/>
        <v>0</v>
      </c>
      <c r="V46" s="68">
        <f t="shared" si="7"/>
        <v>0</v>
      </c>
      <c r="W46" s="68">
        <f t="shared" si="8"/>
        <v>0</v>
      </c>
      <c r="X46" s="67" t="e">
        <f t="shared" si="9"/>
        <v>#DIV/0!</v>
      </c>
      <c r="Y46" s="67" t="e">
        <f t="shared" si="10"/>
        <v>#DIV/0!</v>
      </c>
      <c r="Z46" s="67" t="e">
        <f t="shared" si="11"/>
        <v>#DIV/0!</v>
      </c>
      <c r="AA46" s="67" t="e">
        <f t="shared" si="12"/>
        <v>#DIV/0!</v>
      </c>
      <c r="AB46" s="63">
        <f t="shared" si="13"/>
        <v>0</v>
      </c>
      <c r="AC46" s="67" t="e">
        <f t="shared" si="14"/>
        <v>#DIV/0!</v>
      </c>
      <c r="AD46" s="67" t="e">
        <f t="shared" si="15"/>
        <v>#DIV/0!</v>
      </c>
      <c r="AE46" s="67">
        <f t="shared" si="16"/>
        <v>0</v>
      </c>
      <c r="AF46" s="67" t="e">
        <f t="shared" si="17"/>
        <v>#DIV/0!</v>
      </c>
      <c r="AG46" s="67" t="e">
        <f t="shared" si="18"/>
        <v>#DIV/0!</v>
      </c>
      <c r="AH46" s="66">
        <f>-PV('NG AC'!$B$1,SSSS!H46,SSSS!K46)*SSSS!B46</f>
        <v>0</v>
      </c>
      <c r="AI46" s="67" t="e">
        <f t="shared" si="19"/>
        <v>#DIV/0!</v>
      </c>
      <c r="AJ46" s="67" t="e">
        <f t="shared" si="20"/>
        <v>#DIV/0!</v>
      </c>
      <c r="AK46" s="66">
        <f>B46*F46*H46*'Electric AC'!$BE$1</f>
        <v>0</v>
      </c>
      <c r="AL46" s="67">
        <f>B46*G46*H46*'Electric AC'!$BE$33</f>
        <v>0</v>
      </c>
      <c r="AM46" s="36"/>
      <c r="AN46" s="36"/>
      <c r="AO46" s="36"/>
      <c r="AP46" s="36"/>
      <c r="AQ46" s="36"/>
    </row>
    <row r="47" spans="1:43" x14ac:dyDescent="0.25">
      <c r="A47" s="62"/>
      <c r="B47" s="62"/>
      <c r="C47" s="62"/>
      <c r="D47" s="62" t="s">
        <v>36</v>
      </c>
      <c r="E47" s="63"/>
      <c r="F47" s="62"/>
      <c r="G47" s="62"/>
      <c r="H47" s="62"/>
      <c r="I47" s="63"/>
      <c r="J47" s="63"/>
      <c r="K47" s="63"/>
      <c r="L47" s="66">
        <f>IF(C47="Res Space Heat",VLOOKUP(H47,'Electric AC'!$B$7:$AW$47,4)*F47,IF(C47="Res AC",VLOOKUP(H47,'Electric AC'!$B$7:$AW$47,6)*F47,IF(C47="Res Lighting",VLOOKUP(H47,'Electric AC'!$B$7:$AW$47,8)*F47,IF(C47="Res Refrigeration",VLOOKUP(H47,'Electric AC'!$B$7:$AW$47,10)*F47,IF(C47="Res Water Heating",VLOOKUP(H47,'Electric AC'!$B$7:$AW$47,12)*F47,IF(C47="Res Dishwasher",VLOOKUP(H47,'Electric AC'!$B$7:$AW$47,14)*F47,IF(C47="Res Washer Dryer",VLOOKUP(H47,'Electric AC'!$B$7:$AW$47,16)*F47,IF(C47="Res Misc",VLOOKUP(H47,'Electric AC'!$B$7:$AW$47,18)*F47,IF(C47="Res Furnace Fan",VLOOKUP(H47,'Electric AC'!$B$7:$AW$47,20)*F47,IF(C47="NonRes Compressed Air",VLOOKUP(H47,'Electric AC'!$B$7:$AW$47,22)*F47,IF(C47="NonRes Cooking",VLOOKUP(H47,'Electric AC'!$B$7:$AW$47,24)*F47,IF(C47="NonRes Space Cooling",VLOOKUP(H47,'Electric AC'!$B$7:$AW$47,26)*F47,IF(C47="NonRes Exterior Lighting",VLOOKUP(H47,'Electric AC'!$B$7:$AW$47,28)*F47,IF(C47="NonRes Space Heating",VLOOKUP(H47,'Electric AC'!$B$7:$AW$47,30)*F47,IF(C47="NonRes Water Heating",VLOOKUP(H47,'Electric AC'!$B$7:$AW$47,32)*F47,IF(C47="NonRes Interior Lighting",VLOOKUP(H47,'Electric AC'!$B$7:$AW$47,34)*F47,IF(C47="NonRes Misc",VLOOKUP(H47,'Electric AC'!$B$7:$AW$47,36)*F47,IF(C47="NonRes Motors",VLOOKUP(H47,'Electric AC'!$B$7:$AW$47,38)*F47,IF(C47="NonRes Office Equipment",VLOOKUP(H47,'Electric AC'!$B$7:$AW$47,40)*F47,IF(C47="NonRes Process",VLOOKUP(H47,'Electric AC'!$B$7:$AW$47,42)*F47,IF(C47="NonRes Refrigeration",VLOOKUP(H47,'Electric AC'!$B$7:$AW$47,44)*F47,IF(C47="NonRes Ventilation",VLOOKUP(H47,'Electric AC'!$B$7:$AW$47,46)*F47,0))))))))))))))))))))))</f>
        <v>0</v>
      </c>
      <c r="M47" s="66">
        <f>IF(D47="Annual",VLOOKUP(H47,'NG AC'!$E$4:$I$43,4)*SSSS!G47,IF(D47="Winter",VLOOKUP(SSSS!H47,'NG AC'!$E$3:$I$43,5)*SSSS!G47,IF(D47="NA",0,0)))</f>
        <v>0</v>
      </c>
      <c r="N47" s="67" t="e">
        <f t="shared" si="0"/>
        <v>#DIV/0!</v>
      </c>
      <c r="O47" s="67" t="e">
        <f t="shared" si="1"/>
        <v>#DIV/0!</v>
      </c>
      <c r="P47" s="67" t="e">
        <f t="shared" si="2"/>
        <v>#DIV/0!</v>
      </c>
      <c r="Q47" s="67" t="e">
        <f t="shared" si="3"/>
        <v>#DIV/0!</v>
      </c>
      <c r="R47" s="68" t="e">
        <f>(L47+M47+(PV('NG AC'!$B$1,SSSS!H47,SSSS!K47)*-1)+SSSS!J47)/SSSS!E47</f>
        <v>#DIV/0!</v>
      </c>
      <c r="S47" s="68" t="e">
        <f t="shared" si="4"/>
        <v>#DIV/0!</v>
      </c>
      <c r="T47" s="69">
        <f t="shared" si="5"/>
        <v>0</v>
      </c>
      <c r="U47" s="68">
        <f t="shared" si="6"/>
        <v>0</v>
      </c>
      <c r="V47" s="68">
        <f t="shared" si="7"/>
        <v>0</v>
      </c>
      <c r="W47" s="68">
        <f t="shared" si="8"/>
        <v>0</v>
      </c>
      <c r="X47" s="67" t="e">
        <f t="shared" si="9"/>
        <v>#DIV/0!</v>
      </c>
      <c r="Y47" s="67" t="e">
        <f t="shared" si="10"/>
        <v>#DIV/0!</v>
      </c>
      <c r="Z47" s="67" t="e">
        <f t="shared" si="11"/>
        <v>#DIV/0!</v>
      </c>
      <c r="AA47" s="67" t="e">
        <f t="shared" si="12"/>
        <v>#DIV/0!</v>
      </c>
      <c r="AB47" s="63">
        <f t="shared" si="13"/>
        <v>0</v>
      </c>
      <c r="AC47" s="67" t="e">
        <f t="shared" si="14"/>
        <v>#DIV/0!</v>
      </c>
      <c r="AD47" s="67" t="e">
        <f t="shared" si="15"/>
        <v>#DIV/0!</v>
      </c>
      <c r="AE47" s="67">
        <f t="shared" si="16"/>
        <v>0</v>
      </c>
      <c r="AF47" s="67" t="e">
        <f t="shared" si="17"/>
        <v>#DIV/0!</v>
      </c>
      <c r="AG47" s="67" t="e">
        <f t="shared" si="18"/>
        <v>#DIV/0!</v>
      </c>
      <c r="AH47" s="66">
        <f>-PV('NG AC'!$B$1,SSSS!H47,SSSS!K47)*SSSS!B47</f>
        <v>0</v>
      </c>
      <c r="AI47" s="67" t="e">
        <f t="shared" si="19"/>
        <v>#DIV/0!</v>
      </c>
      <c r="AJ47" s="67" t="e">
        <f t="shared" si="20"/>
        <v>#DIV/0!</v>
      </c>
      <c r="AK47" s="66">
        <f>B47*F47*H47*'Electric AC'!$BE$1</f>
        <v>0</v>
      </c>
      <c r="AL47" s="67">
        <f>B47*G47*H47*'Electric AC'!$BE$33</f>
        <v>0</v>
      </c>
      <c r="AM47" s="36"/>
      <c r="AN47" s="36"/>
      <c r="AO47" s="36"/>
      <c r="AP47" s="36"/>
      <c r="AQ47" s="36"/>
    </row>
    <row r="48" spans="1:43" x14ac:dyDescent="0.25">
      <c r="A48" s="62"/>
      <c r="B48" s="62"/>
      <c r="C48" s="62"/>
      <c r="D48" s="62" t="s">
        <v>36</v>
      </c>
      <c r="E48" s="63"/>
      <c r="F48" s="62"/>
      <c r="G48" s="62"/>
      <c r="H48" s="62"/>
      <c r="I48" s="63"/>
      <c r="J48" s="63"/>
      <c r="K48" s="63"/>
      <c r="L48" s="66">
        <f>IF(C48="Res Space Heat",VLOOKUP(H48,'Electric AC'!$B$7:$AW$47,4)*F48,IF(C48="Res AC",VLOOKUP(H48,'Electric AC'!$B$7:$AW$47,6)*F48,IF(C48="Res Lighting",VLOOKUP(H48,'Electric AC'!$B$7:$AW$47,8)*F48,IF(C48="Res Refrigeration",VLOOKUP(H48,'Electric AC'!$B$7:$AW$47,10)*F48,IF(C48="Res Water Heating",VLOOKUP(H48,'Electric AC'!$B$7:$AW$47,12)*F48,IF(C48="Res Dishwasher",VLOOKUP(H48,'Electric AC'!$B$7:$AW$47,14)*F48,IF(C48="Res Washer Dryer",VLOOKUP(H48,'Electric AC'!$B$7:$AW$47,16)*F48,IF(C48="Res Misc",VLOOKUP(H48,'Electric AC'!$B$7:$AW$47,18)*F48,IF(C48="Res Furnace Fan",VLOOKUP(H48,'Electric AC'!$B$7:$AW$47,20)*F48,IF(C48="NonRes Compressed Air",VLOOKUP(H48,'Electric AC'!$B$7:$AW$47,22)*F48,IF(C48="NonRes Cooking",VLOOKUP(H48,'Electric AC'!$B$7:$AW$47,24)*F48,IF(C48="NonRes Space Cooling",VLOOKUP(H48,'Electric AC'!$B$7:$AW$47,26)*F48,IF(C48="NonRes Exterior Lighting",VLOOKUP(H48,'Electric AC'!$B$7:$AW$47,28)*F48,IF(C48="NonRes Space Heating",VLOOKUP(H48,'Electric AC'!$B$7:$AW$47,30)*F48,IF(C48="NonRes Water Heating",VLOOKUP(H48,'Electric AC'!$B$7:$AW$47,32)*F48,IF(C48="NonRes Interior Lighting",VLOOKUP(H48,'Electric AC'!$B$7:$AW$47,34)*F48,IF(C48="NonRes Misc",VLOOKUP(H48,'Electric AC'!$B$7:$AW$47,36)*F48,IF(C48="NonRes Motors",VLOOKUP(H48,'Electric AC'!$B$7:$AW$47,38)*F48,IF(C48="NonRes Office Equipment",VLOOKUP(H48,'Electric AC'!$B$7:$AW$47,40)*F48,IF(C48="NonRes Process",VLOOKUP(H48,'Electric AC'!$B$7:$AW$47,42)*F48,IF(C48="NonRes Refrigeration",VLOOKUP(H48,'Electric AC'!$B$7:$AW$47,44)*F48,IF(C48="NonRes Ventilation",VLOOKUP(H48,'Electric AC'!$B$7:$AW$47,46)*F48,0))))))))))))))))))))))</f>
        <v>0</v>
      </c>
      <c r="M48" s="66">
        <f>IF(D48="Annual",VLOOKUP(H48,'NG AC'!$E$4:$I$43,4)*SSSS!G48,IF(D48="Winter",VLOOKUP(SSSS!H48,'NG AC'!$E$3:$I$43,5)*SSSS!G48,IF(D48="NA",0,0)))</f>
        <v>0</v>
      </c>
      <c r="N48" s="67" t="e">
        <f t="shared" si="0"/>
        <v>#DIV/0!</v>
      </c>
      <c r="O48" s="67" t="e">
        <f t="shared" si="1"/>
        <v>#DIV/0!</v>
      </c>
      <c r="P48" s="67" t="e">
        <f t="shared" si="2"/>
        <v>#DIV/0!</v>
      </c>
      <c r="Q48" s="67" t="e">
        <f t="shared" si="3"/>
        <v>#DIV/0!</v>
      </c>
      <c r="R48" s="68" t="e">
        <f>(L48+M48+(PV('NG AC'!$B$1,SSSS!H48,SSSS!K48)*-1)+SSSS!J48)/SSSS!E48</f>
        <v>#DIV/0!</v>
      </c>
      <c r="S48" s="68" t="e">
        <f t="shared" si="4"/>
        <v>#DIV/0!</v>
      </c>
      <c r="T48" s="69">
        <f t="shared" si="5"/>
        <v>0</v>
      </c>
      <c r="U48" s="68">
        <f t="shared" si="6"/>
        <v>0</v>
      </c>
      <c r="V48" s="68">
        <f t="shared" si="7"/>
        <v>0</v>
      </c>
      <c r="W48" s="68">
        <f t="shared" si="8"/>
        <v>0</v>
      </c>
      <c r="X48" s="67" t="e">
        <f t="shared" si="9"/>
        <v>#DIV/0!</v>
      </c>
      <c r="Y48" s="67" t="e">
        <f t="shared" si="10"/>
        <v>#DIV/0!</v>
      </c>
      <c r="Z48" s="67" t="e">
        <f t="shared" si="11"/>
        <v>#DIV/0!</v>
      </c>
      <c r="AA48" s="67" t="e">
        <f t="shared" si="12"/>
        <v>#DIV/0!</v>
      </c>
      <c r="AB48" s="63">
        <f t="shared" si="13"/>
        <v>0</v>
      </c>
      <c r="AC48" s="67" t="e">
        <f t="shared" si="14"/>
        <v>#DIV/0!</v>
      </c>
      <c r="AD48" s="67" t="e">
        <f t="shared" si="15"/>
        <v>#DIV/0!</v>
      </c>
      <c r="AE48" s="67">
        <f t="shared" si="16"/>
        <v>0</v>
      </c>
      <c r="AF48" s="67" t="e">
        <f t="shared" si="17"/>
        <v>#DIV/0!</v>
      </c>
      <c r="AG48" s="67" t="e">
        <f t="shared" si="18"/>
        <v>#DIV/0!</v>
      </c>
      <c r="AH48" s="66">
        <f>-PV('NG AC'!$B$1,SSSS!H48,SSSS!K48)*SSSS!B48</f>
        <v>0</v>
      </c>
      <c r="AI48" s="67" t="e">
        <f t="shared" si="19"/>
        <v>#DIV/0!</v>
      </c>
      <c r="AJ48" s="67" t="e">
        <f t="shared" si="20"/>
        <v>#DIV/0!</v>
      </c>
      <c r="AK48" s="66">
        <f>B48*F48*H48*'Electric AC'!$BE$1</f>
        <v>0</v>
      </c>
      <c r="AL48" s="67">
        <f>B48*G48*H48*'Electric AC'!$BE$33</f>
        <v>0</v>
      </c>
      <c r="AM48" s="36"/>
      <c r="AN48" s="36"/>
      <c r="AO48" s="36"/>
      <c r="AP48" s="36"/>
      <c r="AQ48" s="36"/>
    </row>
    <row r="49" spans="1:43" x14ac:dyDescent="0.25">
      <c r="A49" s="62"/>
      <c r="B49" s="62"/>
      <c r="C49" s="62"/>
      <c r="D49" s="62" t="s">
        <v>36</v>
      </c>
      <c r="E49" s="63"/>
      <c r="F49" s="62"/>
      <c r="G49" s="62"/>
      <c r="H49" s="62"/>
      <c r="I49" s="63"/>
      <c r="J49" s="63"/>
      <c r="K49" s="63"/>
      <c r="L49" s="66">
        <f>IF(C49="Res Space Heat",VLOOKUP(H49,'Electric AC'!$B$7:$AW$47,4)*F49,IF(C49="Res AC",VLOOKUP(H49,'Electric AC'!$B$7:$AW$47,6)*F49,IF(C49="Res Lighting",VLOOKUP(H49,'Electric AC'!$B$7:$AW$47,8)*F49,IF(C49="Res Refrigeration",VLOOKUP(H49,'Electric AC'!$B$7:$AW$47,10)*F49,IF(C49="Res Water Heating",VLOOKUP(H49,'Electric AC'!$B$7:$AW$47,12)*F49,IF(C49="Res Dishwasher",VLOOKUP(H49,'Electric AC'!$B$7:$AW$47,14)*F49,IF(C49="Res Washer Dryer",VLOOKUP(H49,'Electric AC'!$B$7:$AW$47,16)*F49,IF(C49="Res Misc",VLOOKUP(H49,'Electric AC'!$B$7:$AW$47,18)*F49,IF(C49="Res Furnace Fan",VLOOKUP(H49,'Electric AC'!$B$7:$AW$47,20)*F49,IF(C49="NonRes Compressed Air",VLOOKUP(H49,'Electric AC'!$B$7:$AW$47,22)*F49,IF(C49="NonRes Cooking",VLOOKUP(H49,'Electric AC'!$B$7:$AW$47,24)*F49,IF(C49="NonRes Space Cooling",VLOOKUP(H49,'Electric AC'!$B$7:$AW$47,26)*F49,IF(C49="NonRes Exterior Lighting",VLOOKUP(H49,'Electric AC'!$B$7:$AW$47,28)*F49,IF(C49="NonRes Space Heating",VLOOKUP(H49,'Electric AC'!$B$7:$AW$47,30)*F49,IF(C49="NonRes Water Heating",VLOOKUP(H49,'Electric AC'!$B$7:$AW$47,32)*F49,IF(C49="NonRes Interior Lighting",VLOOKUP(H49,'Electric AC'!$B$7:$AW$47,34)*F49,IF(C49="NonRes Misc",VLOOKUP(H49,'Electric AC'!$B$7:$AW$47,36)*F49,IF(C49="NonRes Motors",VLOOKUP(H49,'Electric AC'!$B$7:$AW$47,38)*F49,IF(C49="NonRes Office Equipment",VLOOKUP(H49,'Electric AC'!$B$7:$AW$47,40)*F49,IF(C49="NonRes Process",VLOOKUP(H49,'Electric AC'!$B$7:$AW$47,42)*F49,IF(C49="NonRes Refrigeration",VLOOKUP(H49,'Electric AC'!$B$7:$AW$47,44)*F49,IF(C49="NonRes Ventilation",VLOOKUP(H49,'Electric AC'!$B$7:$AW$47,46)*F49,0))))))))))))))))))))))</f>
        <v>0</v>
      </c>
      <c r="M49" s="66">
        <f>IF(D49="Annual",VLOOKUP(H49,'NG AC'!$E$4:$I$43,4)*SSSS!G49,IF(D49="Winter",VLOOKUP(SSSS!H49,'NG AC'!$E$3:$I$43,5)*SSSS!G49,IF(D49="NA",0,0)))</f>
        <v>0</v>
      </c>
      <c r="N49" s="67" t="e">
        <f t="shared" si="0"/>
        <v>#DIV/0!</v>
      </c>
      <c r="O49" s="67" t="e">
        <f t="shared" si="1"/>
        <v>#DIV/0!</v>
      </c>
      <c r="P49" s="67" t="e">
        <f t="shared" si="2"/>
        <v>#DIV/0!</v>
      </c>
      <c r="Q49" s="67" t="e">
        <f t="shared" si="3"/>
        <v>#DIV/0!</v>
      </c>
      <c r="R49" s="68" t="e">
        <f>(L49+M49+(PV('NG AC'!$B$1,SSSS!H49,SSSS!K49)*-1)+SSSS!J49)/SSSS!E49</f>
        <v>#DIV/0!</v>
      </c>
      <c r="S49" s="68" t="e">
        <f t="shared" si="4"/>
        <v>#DIV/0!</v>
      </c>
      <c r="T49" s="69">
        <f t="shared" si="5"/>
        <v>0</v>
      </c>
      <c r="U49" s="68">
        <f t="shared" si="6"/>
        <v>0</v>
      </c>
      <c r="V49" s="68">
        <f t="shared" si="7"/>
        <v>0</v>
      </c>
      <c r="W49" s="68">
        <f t="shared" si="8"/>
        <v>0</v>
      </c>
      <c r="X49" s="67" t="e">
        <f t="shared" si="9"/>
        <v>#DIV/0!</v>
      </c>
      <c r="Y49" s="67" t="e">
        <f t="shared" si="10"/>
        <v>#DIV/0!</v>
      </c>
      <c r="Z49" s="67" t="e">
        <f t="shared" si="11"/>
        <v>#DIV/0!</v>
      </c>
      <c r="AA49" s="67" t="e">
        <f t="shared" si="12"/>
        <v>#DIV/0!</v>
      </c>
      <c r="AB49" s="63">
        <f t="shared" si="13"/>
        <v>0</v>
      </c>
      <c r="AC49" s="67" t="e">
        <f t="shared" si="14"/>
        <v>#DIV/0!</v>
      </c>
      <c r="AD49" s="67" t="e">
        <f t="shared" si="15"/>
        <v>#DIV/0!</v>
      </c>
      <c r="AE49" s="67">
        <f t="shared" si="16"/>
        <v>0</v>
      </c>
      <c r="AF49" s="67" t="e">
        <f t="shared" si="17"/>
        <v>#DIV/0!</v>
      </c>
      <c r="AG49" s="67" t="e">
        <f t="shared" si="18"/>
        <v>#DIV/0!</v>
      </c>
      <c r="AH49" s="66">
        <f>-PV('NG AC'!$B$1,SSSS!H49,SSSS!K49)*SSSS!B49</f>
        <v>0</v>
      </c>
      <c r="AI49" s="67" t="e">
        <f t="shared" si="19"/>
        <v>#DIV/0!</v>
      </c>
      <c r="AJ49" s="67" t="e">
        <f t="shared" si="20"/>
        <v>#DIV/0!</v>
      </c>
      <c r="AK49" s="66">
        <f>B49*F49*H49*'Electric AC'!$BE$1</f>
        <v>0</v>
      </c>
      <c r="AL49" s="67">
        <f>B49*G49*H49*'Electric AC'!$BE$33</f>
        <v>0</v>
      </c>
      <c r="AM49" s="36"/>
      <c r="AN49" s="36"/>
      <c r="AO49" s="36"/>
      <c r="AP49" s="36"/>
      <c r="AQ49" s="36"/>
    </row>
    <row r="50" spans="1:43" x14ac:dyDescent="0.25">
      <c r="A50" s="62"/>
      <c r="B50" s="62"/>
      <c r="C50" s="62"/>
      <c r="D50" s="62" t="s">
        <v>36</v>
      </c>
      <c r="E50" s="63"/>
      <c r="F50" s="62"/>
      <c r="G50" s="62"/>
      <c r="H50" s="62"/>
      <c r="I50" s="63"/>
      <c r="J50" s="63"/>
      <c r="K50" s="63"/>
      <c r="L50" s="66">
        <f>IF(C50="Res Space Heat",VLOOKUP(H50,'Electric AC'!$B$7:$AW$47,4)*F50,IF(C50="Res AC",VLOOKUP(H50,'Electric AC'!$B$7:$AW$47,6)*F50,IF(C50="Res Lighting",VLOOKUP(H50,'Electric AC'!$B$7:$AW$47,8)*F50,IF(C50="Res Refrigeration",VLOOKUP(H50,'Electric AC'!$B$7:$AW$47,10)*F50,IF(C50="Res Water Heating",VLOOKUP(H50,'Electric AC'!$B$7:$AW$47,12)*F50,IF(C50="Res Dishwasher",VLOOKUP(H50,'Electric AC'!$B$7:$AW$47,14)*F50,IF(C50="Res Washer Dryer",VLOOKUP(H50,'Electric AC'!$B$7:$AW$47,16)*F50,IF(C50="Res Misc",VLOOKUP(H50,'Electric AC'!$B$7:$AW$47,18)*F50,IF(C50="Res Furnace Fan",VLOOKUP(H50,'Electric AC'!$B$7:$AW$47,20)*F50,IF(C50="NonRes Compressed Air",VLOOKUP(H50,'Electric AC'!$B$7:$AW$47,22)*F50,IF(C50="NonRes Cooking",VLOOKUP(H50,'Electric AC'!$B$7:$AW$47,24)*F50,IF(C50="NonRes Space Cooling",VLOOKUP(H50,'Electric AC'!$B$7:$AW$47,26)*F50,IF(C50="NonRes Exterior Lighting",VLOOKUP(H50,'Electric AC'!$B$7:$AW$47,28)*F50,IF(C50="NonRes Space Heating",VLOOKUP(H50,'Electric AC'!$B$7:$AW$47,30)*F50,IF(C50="NonRes Water Heating",VLOOKUP(H50,'Electric AC'!$B$7:$AW$47,32)*F50,IF(C50="NonRes Interior Lighting",VLOOKUP(H50,'Electric AC'!$B$7:$AW$47,34)*F50,IF(C50="NonRes Misc",VLOOKUP(H50,'Electric AC'!$B$7:$AW$47,36)*F50,IF(C50="NonRes Motors",VLOOKUP(H50,'Electric AC'!$B$7:$AW$47,38)*F50,IF(C50="NonRes Office Equipment",VLOOKUP(H50,'Electric AC'!$B$7:$AW$47,40)*F50,IF(C50="NonRes Process",VLOOKUP(H50,'Electric AC'!$B$7:$AW$47,42)*F50,IF(C50="NonRes Refrigeration",VLOOKUP(H50,'Electric AC'!$B$7:$AW$47,44)*F50,IF(C50="NonRes Ventilation",VLOOKUP(H50,'Electric AC'!$B$7:$AW$47,46)*F50,0))))))))))))))))))))))</f>
        <v>0</v>
      </c>
      <c r="M50" s="66">
        <f>IF(D50="Annual",VLOOKUP(H50,'NG AC'!$E$4:$I$43,4)*SSSS!G50,IF(D50="Winter",VLOOKUP(SSSS!H50,'NG AC'!$E$3:$I$43,5)*SSSS!G50,IF(D50="NA",0,0)))</f>
        <v>0</v>
      </c>
      <c r="N50" s="67" t="e">
        <f t="shared" si="0"/>
        <v>#DIV/0!</v>
      </c>
      <c r="O50" s="67" t="e">
        <f t="shared" si="1"/>
        <v>#DIV/0!</v>
      </c>
      <c r="P50" s="67" t="e">
        <f t="shared" si="2"/>
        <v>#DIV/0!</v>
      </c>
      <c r="Q50" s="67" t="e">
        <f t="shared" si="3"/>
        <v>#DIV/0!</v>
      </c>
      <c r="R50" s="68" t="e">
        <f>(L50+M50+(PV('NG AC'!$B$1,SSSS!H50,SSSS!K50)*-1)+SSSS!J50)/SSSS!E50</f>
        <v>#DIV/0!</v>
      </c>
      <c r="S50" s="68" t="e">
        <f t="shared" si="4"/>
        <v>#DIV/0!</v>
      </c>
      <c r="T50" s="69">
        <f t="shared" si="5"/>
        <v>0</v>
      </c>
      <c r="U50" s="68">
        <f t="shared" si="6"/>
        <v>0</v>
      </c>
      <c r="V50" s="68">
        <f t="shared" si="7"/>
        <v>0</v>
      </c>
      <c r="W50" s="68">
        <f t="shared" si="8"/>
        <v>0</v>
      </c>
      <c r="X50" s="67" t="e">
        <f t="shared" si="9"/>
        <v>#DIV/0!</v>
      </c>
      <c r="Y50" s="67" t="e">
        <f t="shared" si="10"/>
        <v>#DIV/0!</v>
      </c>
      <c r="Z50" s="67" t="e">
        <f t="shared" si="11"/>
        <v>#DIV/0!</v>
      </c>
      <c r="AA50" s="67" t="e">
        <f t="shared" si="12"/>
        <v>#DIV/0!</v>
      </c>
      <c r="AB50" s="63">
        <f t="shared" si="13"/>
        <v>0</v>
      </c>
      <c r="AC50" s="67" t="e">
        <f t="shared" si="14"/>
        <v>#DIV/0!</v>
      </c>
      <c r="AD50" s="67" t="e">
        <f t="shared" si="15"/>
        <v>#DIV/0!</v>
      </c>
      <c r="AE50" s="67">
        <f t="shared" si="16"/>
        <v>0</v>
      </c>
      <c r="AF50" s="67" t="e">
        <f t="shared" si="17"/>
        <v>#DIV/0!</v>
      </c>
      <c r="AG50" s="67" t="e">
        <f t="shared" si="18"/>
        <v>#DIV/0!</v>
      </c>
      <c r="AH50" s="66">
        <f>-PV('NG AC'!$B$1,SSSS!H50,SSSS!K50)*SSSS!B50</f>
        <v>0</v>
      </c>
      <c r="AI50" s="67" t="e">
        <f t="shared" si="19"/>
        <v>#DIV/0!</v>
      </c>
      <c r="AJ50" s="67" t="e">
        <f t="shared" si="20"/>
        <v>#DIV/0!</v>
      </c>
      <c r="AK50" s="66">
        <f>B50*F50*H50*'Electric AC'!$BE$1</f>
        <v>0</v>
      </c>
      <c r="AL50" s="67">
        <f>B50*G50*H50*'Electric AC'!$BE$33</f>
        <v>0</v>
      </c>
      <c r="AM50" s="36"/>
      <c r="AN50" s="36"/>
      <c r="AO50" s="36"/>
      <c r="AP50" s="36"/>
      <c r="AQ50" s="36"/>
    </row>
    <row r="51" spans="1:43" x14ac:dyDescent="0.25">
      <c r="A51" s="62"/>
      <c r="B51" s="62"/>
      <c r="C51" s="62"/>
      <c r="D51" s="62" t="s">
        <v>36</v>
      </c>
      <c r="E51" s="63"/>
      <c r="F51" s="62"/>
      <c r="G51" s="62"/>
      <c r="H51" s="62"/>
      <c r="I51" s="63"/>
      <c r="J51" s="63"/>
      <c r="K51" s="63"/>
      <c r="L51" s="66">
        <f>IF(C51="Res Space Heat",VLOOKUP(H51,'Electric AC'!$B$7:$AW$47,4)*F51,IF(C51="Res AC",VLOOKUP(H51,'Electric AC'!$B$7:$AW$47,6)*F51,IF(C51="Res Lighting",VLOOKUP(H51,'Electric AC'!$B$7:$AW$47,8)*F51,IF(C51="Res Refrigeration",VLOOKUP(H51,'Electric AC'!$B$7:$AW$47,10)*F51,IF(C51="Res Water Heating",VLOOKUP(H51,'Electric AC'!$B$7:$AW$47,12)*F51,IF(C51="Res Dishwasher",VLOOKUP(H51,'Electric AC'!$B$7:$AW$47,14)*F51,IF(C51="Res Washer Dryer",VLOOKUP(H51,'Electric AC'!$B$7:$AW$47,16)*F51,IF(C51="Res Misc",VLOOKUP(H51,'Electric AC'!$B$7:$AW$47,18)*F51,IF(C51="Res Furnace Fan",VLOOKUP(H51,'Electric AC'!$B$7:$AW$47,20)*F51,IF(C51="NonRes Compressed Air",VLOOKUP(H51,'Electric AC'!$B$7:$AW$47,22)*F51,IF(C51="NonRes Cooking",VLOOKUP(H51,'Electric AC'!$B$7:$AW$47,24)*F51,IF(C51="NonRes Space Cooling",VLOOKUP(H51,'Electric AC'!$B$7:$AW$47,26)*F51,IF(C51="NonRes Exterior Lighting",VLOOKUP(H51,'Electric AC'!$B$7:$AW$47,28)*F51,IF(C51="NonRes Space Heating",VLOOKUP(H51,'Electric AC'!$B$7:$AW$47,30)*F51,IF(C51="NonRes Water Heating",VLOOKUP(H51,'Electric AC'!$B$7:$AW$47,32)*F51,IF(C51="NonRes Interior Lighting",VLOOKUP(H51,'Electric AC'!$B$7:$AW$47,34)*F51,IF(C51="NonRes Misc",VLOOKUP(H51,'Electric AC'!$B$7:$AW$47,36)*F51,IF(C51="NonRes Motors",VLOOKUP(H51,'Electric AC'!$B$7:$AW$47,38)*F51,IF(C51="NonRes Office Equipment",VLOOKUP(H51,'Electric AC'!$B$7:$AW$47,40)*F51,IF(C51="NonRes Process",VLOOKUP(H51,'Electric AC'!$B$7:$AW$47,42)*F51,IF(C51="NonRes Refrigeration",VLOOKUP(H51,'Electric AC'!$B$7:$AW$47,44)*F51,IF(C51="NonRes Ventilation",VLOOKUP(H51,'Electric AC'!$B$7:$AW$47,46)*F51,0))))))))))))))))))))))</f>
        <v>0</v>
      </c>
      <c r="M51" s="66">
        <f>IF(D51="Annual",VLOOKUP(H51,'NG AC'!$E$4:$I$43,4)*SSSS!G51,IF(D51="Winter",VLOOKUP(SSSS!H51,'NG AC'!$E$3:$I$43,5)*SSSS!G51,IF(D51="NA",0,0)))</f>
        <v>0</v>
      </c>
      <c r="N51" s="67" t="e">
        <f t="shared" si="0"/>
        <v>#DIV/0!</v>
      </c>
      <c r="O51" s="67" t="e">
        <f t="shared" si="1"/>
        <v>#DIV/0!</v>
      </c>
      <c r="P51" s="67" t="e">
        <f t="shared" si="2"/>
        <v>#DIV/0!</v>
      </c>
      <c r="Q51" s="67" t="e">
        <f t="shared" si="3"/>
        <v>#DIV/0!</v>
      </c>
      <c r="R51" s="68" t="e">
        <f>(L51+M51+(PV('NG AC'!$B$1,SSSS!H51,SSSS!K51)*-1)+SSSS!J51)/SSSS!E51</f>
        <v>#DIV/0!</v>
      </c>
      <c r="S51" s="68" t="e">
        <f t="shared" si="4"/>
        <v>#DIV/0!</v>
      </c>
      <c r="T51" s="69">
        <f t="shared" si="5"/>
        <v>0</v>
      </c>
      <c r="U51" s="68">
        <f t="shared" si="6"/>
        <v>0</v>
      </c>
      <c r="V51" s="68">
        <f t="shared" si="7"/>
        <v>0</v>
      </c>
      <c r="W51" s="68">
        <f t="shared" si="8"/>
        <v>0</v>
      </c>
      <c r="X51" s="67" t="e">
        <f t="shared" si="9"/>
        <v>#DIV/0!</v>
      </c>
      <c r="Y51" s="67" t="e">
        <f t="shared" si="10"/>
        <v>#DIV/0!</v>
      </c>
      <c r="Z51" s="67" t="e">
        <f t="shared" si="11"/>
        <v>#DIV/0!</v>
      </c>
      <c r="AA51" s="67" t="e">
        <f t="shared" si="12"/>
        <v>#DIV/0!</v>
      </c>
      <c r="AB51" s="63">
        <f t="shared" si="13"/>
        <v>0</v>
      </c>
      <c r="AC51" s="67" t="e">
        <f t="shared" si="14"/>
        <v>#DIV/0!</v>
      </c>
      <c r="AD51" s="67" t="e">
        <f t="shared" si="15"/>
        <v>#DIV/0!</v>
      </c>
      <c r="AE51" s="67">
        <f t="shared" si="16"/>
        <v>0</v>
      </c>
      <c r="AF51" s="67" t="e">
        <f t="shared" si="17"/>
        <v>#DIV/0!</v>
      </c>
      <c r="AG51" s="67" t="e">
        <f t="shared" si="18"/>
        <v>#DIV/0!</v>
      </c>
      <c r="AH51" s="66">
        <f>-PV('NG AC'!$B$1,SSSS!H51,SSSS!K51)*SSSS!B51</f>
        <v>0</v>
      </c>
      <c r="AI51" s="67" t="e">
        <f t="shared" si="19"/>
        <v>#DIV/0!</v>
      </c>
      <c r="AJ51" s="67" t="e">
        <f t="shared" si="20"/>
        <v>#DIV/0!</v>
      </c>
      <c r="AK51" s="66">
        <f>B51*F51*H51*'Electric AC'!$BE$1</f>
        <v>0</v>
      </c>
      <c r="AL51" s="67">
        <f>B51*G51*H51*'Electric AC'!$BE$33</f>
        <v>0</v>
      </c>
      <c r="AM51" s="36"/>
      <c r="AN51" s="36"/>
      <c r="AO51" s="36"/>
      <c r="AP51" s="36"/>
      <c r="AQ51" s="36"/>
    </row>
    <row r="52" spans="1:43" x14ac:dyDescent="0.25">
      <c r="A52" s="62"/>
      <c r="B52" s="62"/>
      <c r="C52" s="62"/>
      <c r="D52" s="62" t="s">
        <v>36</v>
      </c>
      <c r="E52" s="63"/>
      <c r="F52" s="62"/>
      <c r="G52" s="62"/>
      <c r="H52" s="62"/>
      <c r="I52" s="63"/>
      <c r="J52" s="63"/>
      <c r="K52" s="63"/>
      <c r="L52" s="66">
        <f>IF(C52="Res Space Heat",VLOOKUP(H52,'Electric AC'!$B$7:$AW$47,4)*F52,IF(C52="Res AC",VLOOKUP(H52,'Electric AC'!$B$7:$AW$47,6)*F52,IF(C52="Res Lighting",VLOOKUP(H52,'Electric AC'!$B$7:$AW$47,8)*F52,IF(C52="Res Refrigeration",VLOOKUP(H52,'Electric AC'!$B$7:$AW$47,10)*F52,IF(C52="Res Water Heating",VLOOKUP(H52,'Electric AC'!$B$7:$AW$47,12)*F52,IF(C52="Res Dishwasher",VLOOKUP(H52,'Electric AC'!$B$7:$AW$47,14)*F52,IF(C52="Res Washer Dryer",VLOOKUP(H52,'Electric AC'!$B$7:$AW$47,16)*F52,IF(C52="Res Misc",VLOOKUP(H52,'Electric AC'!$B$7:$AW$47,18)*F52,IF(C52="Res Furnace Fan",VLOOKUP(H52,'Electric AC'!$B$7:$AW$47,20)*F52,IF(C52="NonRes Compressed Air",VLOOKUP(H52,'Electric AC'!$B$7:$AW$47,22)*F52,IF(C52="NonRes Cooking",VLOOKUP(H52,'Electric AC'!$B$7:$AW$47,24)*F52,IF(C52="NonRes Space Cooling",VLOOKUP(H52,'Electric AC'!$B$7:$AW$47,26)*F52,IF(C52="NonRes Exterior Lighting",VLOOKUP(H52,'Electric AC'!$B$7:$AW$47,28)*F52,IF(C52="NonRes Space Heating",VLOOKUP(H52,'Electric AC'!$B$7:$AW$47,30)*F52,IF(C52="NonRes Water Heating",VLOOKUP(H52,'Electric AC'!$B$7:$AW$47,32)*F52,IF(C52="NonRes Interior Lighting",VLOOKUP(H52,'Electric AC'!$B$7:$AW$47,34)*F52,IF(C52="NonRes Misc",VLOOKUP(H52,'Electric AC'!$B$7:$AW$47,36)*F52,IF(C52="NonRes Motors",VLOOKUP(H52,'Electric AC'!$B$7:$AW$47,38)*F52,IF(C52="NonRes Office Equipment",VLOOKUP(H52,'Electric AC'!$B$7:$AW$47,40)*F52,IF(C52="NonRes Process",VLOOKUP(H52,'Electric AC'!$B$7:$AW$47,42)*F52,IF(C52="NonRes Refrigeration",VLOOKUP(H52,'Electric AC'!$B$7:$AW$47,44)*F52,IF(C52="NonRes Ventilation",VLOOKUP(H52,'Electric AC'!$B$7:$AW$47,46)*F52,0))))))))))))))))))))))</f>
        <v>0</v>
      </c>
      <c r="M52" s="66">
        <f>IF(D52="Annual",VLOOKUP(H52,'NG AC'!$E$4:$I$43,4)*SSSS!G52,IF(D52="Winter",VLOOKUP(SSSS!H52,'NG AC'!$E$3:$I$43,5)*SSSS!G52,IF(D52="NA",0,0)))</f>
        <v>0</v>
      </c>
      <c r="N52" s="67" t="e">
        <f t="shared" si="0"/>
        <v>#DIV/0!</v>
      </c>
      <c r="O52" s="67" t="e">
        <f t="shared" si="1"/>
        <v>#DIV/0!</v>
      </c>
      <c r="P52" s="67" t="e">
        <f t="shared" si="2"/>
        <v>#DIV/0!</v>
      </c>
      <c r="Q52" s="67" t="e">
        <f t="shared" si="3"/>
        <v>#DIV/0!</v>
      </c>
      <c r="R52" s="68" t="e">
        <f>(L52+M52+(PV('NG AC'!$B$1,SSSS!H52,SSSS!K52)*-1)+SSSS!J52)/SSSS!E52</f>
        <v>#DIV/0!</v>
      </c>
      <c r="S52" s="68" t="e">
        <f t="shared" si="4"/>
        <v>#DIV/0!</v>
      </c>
      <c r="T52" s="69">
        <f t="shared" si="5"/>
        <v>0</v>
      </c>
      <c r="U52" s="68">
        <f t="shared" si="6"/>
        <v>0</v>
      </c>
      <c r="V52" s="68">
        <f t="shared" si="7"/>
        <v>0</v>
      </c>
      <c r="W52" s="68">
        <f t="shared" si="8"/>
        <v>0</v>
      </c>
      <c r="X52" s="67" t="e">
        <f t="shared" si="9"/>
        <v>#DIV/0!</v>
      </c>
      <c r="Y52" s="67" t="e">
        <f t="shared" si="10"/>
        <v>#DIV/0!</v>
      </c>
      <c r="Z52" s="67" t="e">
        <f t="shared" si="11"/>
        <v>#DIV/0!</v>
      </c>
      <c r="AA52" s="67" t="e">
        <f t="shared" si="12"/>
        <v>#DIV/0!</v>
      </c>
      <c r="AB52" s="63">
        <f t="shared" si="13"/>
        <v>0</v>
      </c>
      <c r="AC52" s="67" t="e">
        <f t="shared" si="14"/>
        <v>#DIV/0!</v>
      </c>
      <c r="AD52" s="67" t="e">
        <f t="shared" si="15"/>
        <v>#DIV/0!</v>
      </c>
      <c r="AE52" s="67">
        <f t="shared" si="16"/>
        <v>0</v>
      </c>
      <c r="AF52" s="67" t="e">
        <f t="shared" si="17"/>
        <v>#DIV/0!</v>
      </c>
      <c r="AG52" s="67" t="e">
        <f t="shared" si="18"/>
        <v>#DIV/0!</v>
      </c>
      <c r="AH52" s="66">
        <f>-PV('NG AC'!$B$1,SSSS!H52,SSSS!K52)*SSSS!B52</f>
        <v>0</v>
      </c>
      <c r="AI52" s="67" t="e">
        <f t="shared" si="19"/>
        <v>#DIV/0!</v>
      </c>
      <c r="AJ52" s="67" t="e">
        <f t="shared" si="20"/>
        <v>#DIV/0!</v>
      </c>
      <c r="AK52" s="66">
        <f>B52*F52*H52*'Electric AC'!$BE$1</f>
        <v>0</v>
      </c>
      <c r="AL52" s="67">
        <f>B52*G52*H52*'Electric AC'!$BE$33</f>
        <v>0</v>
      </c>
      <c r="AM52" s="36"/>
      <c r="AN52" s="36"/>
      <c r="AO52" s="36"/>
      <c r="AP52" s="36"/>
      <c r="AQ52" s="36"/>
    </row>
    <row r="53" spans="1:43" x14ac:dyDescent="0.25">
      <c r="A53" s="62"/>
      <c r="B53" s="62"/>
      <c r="C53" s="62"/>
      <c r="D53" s="62" t="s">
        <v>36</v>
      </c>
      <c r="E53" s="63"/>
      <c r="F53" s="62"/>
      <c r="G53" s="62"/>
      <c r="H53" s="62"/>
      <c r="I53" s="63"/>
      <c r="J53" s="63"/>
      <c r="K53" s="63"/>
      <c r="L53" s="66">
        <f>IF(C53="Res Space Heat",VLOOKUP(H53,'Electric AC'!$B$7:$AW$47,4)*F53,IF(C53="Res AC",VLOOKUP(H53,'Electric AC'!$B$7:$AW$47,6)*F53,IF(C53="Res Lighting",VLOOKUP(H53,'Electric AC'!$B$7:$AW$47,8)*F53,IF(C53="Res Refrigeration",VLOOKUP(H53,'Electric AC'!$B$7:$AW$47,10)*F53,IF(C53="Res Water Heating",VLOOKUP(H53,'Electric AC'!$B$7:$AW$47,12)*F53,IF(C53="Res Dishwasher",VLOOKUP(H53,'Electric AC'!$B$7:$AW$47,14)*F53,IF(C53="Res Washer Dryer",VLOOKUP(H53,'Electric AC'!$B$7:$AW$47,16)*F53,IF(C53="Res Misc",VLOOKUP(H53,'Electric AC'!$B$7:$AW$47,18)*F53,IF(C53="Res Furnace Fan",VLOOKUP(H53,'Electric AC'!$B$7:$AW$47,20)*F53,IF(C53="NonRes Compressed Air",VLOOKUP(H53,'Electric AC'!$B$7:$AW$47,22)*F53,IF(C53="NonRes Cooking",VLOOKUP(H53,'Electric AC'!$B$7:$AW$47,24)*F53,IF(C53="NonRes Space Cooling",VLOOKUP(H53,'Electric AC'!$B$7:$AW$47,26)*F53,IF(C53="NonRes Exterior Lighting",VLOOKUP(H53,'Electric AC'!$B$7:$AW$47,28)*F53,IF(C53="NonRes Space Heating",VLOOKUP(H53,'Electric AC'!$B$7:$AW$47,30)*F53,IF(C53="NonRes Water Heating",VLOOKUP(H53,'Electric AC'!$B$7:$AW$47,32)*F53,IF(C53="NonRes Interior Lighting",VLOOKUP(H53,'Electric AC'!$B$7:$AW$47,34)*F53,IF(C53="NonRes Misc",VLOOKUP(H53,'Electric AC'!$B$7:$AW$47,36)*F53,IF(C53="NonRes Motors",VLOOKUP(H53,'Electric AC'!$B$7:$AW$47,38)*F53,IF(C53="NonRes Office Equipment",VLOOKUP(H53,'Electric AC'!$B$7:$AW$47,40)*F53,IF(C53="NonRes Process",VLOOKUP(H53,'Electric AC'!$B$7:$AW$47,42)*F53,IF(C53="NonRes Refrigeration",VLOOKUP(H53,'Electric AC'!$B$7:$AW$47,44)*F53,IF(C53="NonRes Ventilation",VLOOKUP(H53,'Electric AC'!$B$7:$AW$47,46)*F53,0))))))))))))))))))))))</f>
        <v>0</v>
      </c>
      <c r="M53" s="66">
        <f>IF(D53="Annual",VLOOKUP(H53,'NG AC'!$E$4:$I$43,4)*SSSS!G53,IF(D53="Winter",VLOOKUP(SSSS!H53,'NG AC'!$E$3:$I$43,5)*SSSS!G53,IF(D53="NA",0,0)))</f>
        <v>0</v>
      </c>
      <c r="N53" s="67" t="e">
        <f t="shared" si="0"/>
        <v>#DIV/0!</v>
      </c>
      <c r="O53" s="67" t="e">
        <f t="shared" si="1"/>
        <v>#DIV/0!</v>
      </c>
      <c r="P53" s="67" t="e">
        <f t="shared" si="2"/>
        <v>#DIV/0!</v>
      </c>
      <c r="Q53" s="67" t="e">
        <f t="shared" si="3"/>
        <v>#DIV/0!</v>
      </c>
      <c r="R53" s="68" t="e">
        <f>(L53+M53+(PV('NG AC'!$B$1,SSSS!H53,SSSS!K53)*-1)+SSSS!J53)/SSSS!E53</f>
        <v>#DIV/0!</v>
      </c>
      <c r="S53" s="68" t="e">
        <f t="shared" si="4"/>
        <v>#DIV/0!</v>
      </c>
      <c r="T53" s="69">
        <f t="shared" si="5"/>
        <v>0</v>
      </c>
      <c r="U53" s="68">
        <f t="shared" si="6"/>
        <v>0</v>
      </c>
      <c r="V53" s="68">
        <f t="shared" si="7"/>
        <v>0</v>
      </c>
      <c r="W53" s="68">
        <f t="shared" si="8"/>
        <v>0</v>
      </c>
      <c r="X53" s="67" t="e">
        <f t="shared" si="9"/>
        <v>#DIV/0!</v>
      </c>
      <c r="Y53" s="67" t="e">
        <f t="shared" si="10"/>
        <v>#DIV/0!</v>
      </c>
      <c r="Z53" s="67" t="e">
        <f t="shared" si="11"/>
        <v>#DIV/0!</v>
      </c>
      <c r="AA53" s="67" t="e">
        <f t="shared" si="12"/>
        <v>#DIV/0!</v>
      </c>
      <c r="AB53" s="63">
        <f t="shared" si="13"/>
        <v>0</v>
      </c>
      <c r="AC53" s="67" t="e">
        <f t="shared" si="14"/>
        <v>#DIV/0!</v>
      </c>
      <c r="AD53" s="67" t="e">
        <f t="shared" si="15"/>
        <v>#DIV/0!</v>
      </c>
      <c r="AE53" s="67">
        <f t="shared" si="16"/>
        <v>0</v>
      </c>
      <c r="AF53" s="67" t="e">
        <f t="shared" si="17"/>
        <v>#DIV/0!</v>
      </c>
      <c r="AG53" s="67" t="e">
        <f t="shared" si="18"/>
        <v>#DIV/0!</v>
      </c>
      <c r="AH53" s="66">
        <f>-PV('NG AC'!$B$1,SSSS!H53,SSSS!K53)*SSSS!B53</f>
        <v>0</v>
      </c>
      <c r="AI53" s="67" t="e">
        <f t="shared" si="19"/>
        <v>#DIV/0!</v>
      </c>
      <c r="AJ53" s="67" t="e">
        <f t="shared" si="20"/>
        <v>#DIV/0!</v>
      </c>
      <c r="AK53" s="66">
        <f>B53*F53*H53*'Electric AC'!$BE$1</f>
        <v>0</v>
      </c>
      <c r="AL53" s="67">
        <f>B53*G53*H53*'Electric AC'!$BE$33</f>
        <v>0</v>
      </c>
      <c r="AM53" s="36"/>
      <c r="AN53" s="36"/>
      <c r="AO53" s="36"/>
      <c r="AP53" s="36"/>
      <c r="AQ53" s="36"/>
    </row>
    <row r="54" spans="1:43" x14ac:dyDescent="0.25">
      <c r="A54" s="62"/>
      <c r="B54" s="62"/>
      <c r="C54" s="62"/>
      <c r="D54" s="62" t="s">
        <v>36</v>
      </c>
      <c r="E54" s="63"/>
      <c r="F54" s="62"/>
      <c r="G54" s="62"/>
      <c r="H54" s="62"/>
      <c r="I54" s="63"/>
      <c r="J54" s="63"/>
      <c r="K54" s="63"/>
      <c r="L54" s="66">
        <f>IF(C54="Res Space Heat",VLOOKUP(H54,'Electric AC'!$B$7:$AW$47,4)*F54,IF(C54="Res AC",VLOOKUP(H54,'Electric AC'!$B$7:$AW$47,6)*F54,IF(C54="Res Lighting",VLOOKUP(H54,'Electric AC'!$B$7:$AW$47,8)*F54,IF(C54="Res Refrigeration",VLOOKUP(H54,'Electric AC'!$B$7:$AW$47,10)*F54,IF(C54="Res Water Heating",VLOOKUP(H54,'Electric AC'!$B$7:$AW$47,12)*F54,IF(C54="Res Dishwasher",VLOOKUP(H54,'Electric AC'!$B$7:$AW$47,14)*F54,IF(C54="Res Washer Dryer",VLOOKUP(H54,'Electric AC'!$B$7:$AW$47,16)*F54,IF(C54="Res Misc",VLOOKUP(H54,'Electric AC'!$B$7:$AW$47,18)*F54,IF(C54="Res Furnace Fan",VLOOKUP(H54,'Electric AC'!$B$7:$AW$47,20)*F54,IF(C54="NonRes Compressed Air",VLOOKUP(H54,'Electric AC'!$B$7:$AW$47,22)*F54,IF(C54="NonRes Cooking",VLOOKUP(H54,'Electric AC'!$B$7:$AW$47,24)*F54,IF(C54="NonRes Space Cooling",VLOOKUP(H54,'Electric AC'!$B$7:$AW$47,26)*F54,IF(C54="NonRes Exterior Lighting",VLOOKUP(H54,'Electric AC'!$B$7:$AW$47,28)*F54,IF(C54="NonRes Space Heating",VLOOKUP(H54,'Electric AC'!$B$7:$AW$47,30)*F54,IF(C54="NonRes Water Heating",VLOOKUP(H54,'Electric AC'!$B$7:$AW$47,32)*F54,IF(C54="NonRes Interior Lighting",VLOOKUP(H54,'Electric AC'!$B$7:$AW$47,34)*F54,IF(C54="NonRes Misc",VLOOKUP(H54,'Electric AC'!$B$7:$AW$47,36)*F54,IF(C54="NonRes Motors",VLOOKUP(H54,'Electric AC'!$B$7:$AW$47,38)*F54,IF(C54="NonRes Office Equipment",VLOOKUP(H54,'Electric AC'!$B$7:$AW$47,40)*F54,IF(C54="NonRes Process",VLOOKUP(H54,'Electric AC'!$B$7:$AW$47,42)*F54,IF(C54="NonRes Refrigeration",VLOOKUP(H54,'Electric AC'!$B$7:$AW$47,44)*F54,IF(C54="NonRes Ventilation",VLOOKUP(H54,'Electric AC'!$B$7:$AW$47,46)*F54,0))))))))))))))))))))))</f>
        <v>0</v>
      </c>
      <c r="M54" s="66">
        <f>IF(D54="Annual",VLOOKUP(H54,'NG AC'!$E$4:$I$43,4)*SSSS!G54,IF(D54="Winter",VLOOKUP(SSSS!H54,'NG AC'!$E$3:$I$43,5)*SSSS!G54,IF(D54="NA",0,0)))</f>
        <v>0</v>
      </c>
      <c r="N54" s="67" t="e">
        <f t="shared" si="0"/>
        <v>#DIV/0!</v>
      </c>
      <c r="O54" s="67" t="e">
        <f t="shared" si="1"/>
        <v>#DIV/0!</v>
      </c>
      <c r="P54" s="67" t="e">
        <f t="shared" si="2"/>
        <v>#DIV/0!</v>
      </c>
      <c r="Q54" s="67" t="e">
        <f t="shared" si="3"/>
        <v>#DIV/0!</v>
      </c>
      <c r="R54" s="68" t="e">
        <f>(L54+M54+(PV('NG AC'!$B$1,SSSS!H54,SSSS!K54)*-1)+SSSS!J54)/SSSS!E54</f>
        <v>#DIV/0!</v>
      </c>
      <c r="S54" s="68" t="e">
        <f t="shared" si="4"/>
        <v>#DIV/0!</v>
      </c>
      <c r="T54" s="69">
        <f t="shared" si="5"/>
        <v>0</v>
      </c>
      <c r="U54" s="68">
        <f t="shared" si="6"/>
        <v>0</v>
      </c>
      <c r="V54" s="68">
        <f t="shared" si="7"/>
        <v>0</v>
      </c>
      <c r="W54" s="68">
        <f t="shared" si="8"/>
        <v>0</v>
      </c>
      <c r="X54" s="67" t="e">
        <f t="shared" si="9"/>
        <v>#DIV/0!</v>
      </c>
      <c r="Y54" s="67" t="e">
        <f t="shared" si="10"/>
        <v>#DIV/0!</v>
      </c>
      <c r="Z54" s="67" t="e">
        <f t="shared" si="11"/>
        <v>#DIV/0!</v>
      </c>
      <c r="AA54" s="67" t="e">
        <f t="shared" si="12"/>
        <v>#DIV/0!</v>
      </c>
      <c r="AB54" s="63">
        <f t="shared" si="13"/>
        <v>0</v>
      </c>
      <c r="AC54" s="67" t="e">
        <f t="shared" si="14"/>
        <v>#DIV/0!</v>
      </c>
      <c r="AD54" s="67" t="e">
        <f t="shared" si="15"/>
        <v>#DIV/0!</v>
      </c>
      <c r="AE54" s="67">
        <f t="shared" si="16"/>
        <v>0</v>
      </c>
      <c r="AF54" s="67" t="e">
        <f t="shared" si="17"/>
        <v>#DIV/0!</v>
      </c>
      <c r="AG54" s="67" t="e">
        <f t="shared" si="18"/>
        <v>#DIV/0!</v>
      </c>
      <c r="AH54" s="66">
        <f>-PV('NG AC'!$B$1,SSSS!H54,SSSS!K54)*SSSS!B54</f>
        <v>0</v>
      </c>
      <c r="AI54" s="67" t="e">
        <f t="shared" si="19"/>
        <v>#DIV/0!</v>
      </c>
      <c r="AJ54" s="67" t="e">
        <f t="shared" si="20"/>
        <v>#DIV/0!</v>
      </c>
      <c r="AK54" s="66">
        <f>B54*F54*H54*'Electric AC'!$BE$1</f>
        <v>0</v>
      </c>
      <c r="AL54" s="67">
        <f>B54*G54*H54*'Electric AC'!$BE$33</f>
        <v>0</v>
      </c>
      <c r="AM54" s="36"/>
      <c r="AN54" s="36"/>
      <c r="AO54" s="36"/>
      <c r="AP54" s="36"/>
      <c r="AQ54" s="36"/>
    </row>
    <row r="55" spans="1:43" x14ac:dyDescent="0.25">
      <c r="A55" s="62"/>
      <c r="B55" s="62"/>
      <c r="C55" s="62"/>
      <c r="D55" s="62" t="s">
        <v>36</v>
      </c>
      <c r="E55" s="63"/>
      <c r="F55" s="62"/>
      <c r="G55" s="62"/>
      <c r="H55" s="62"/>
      <c r="I55" s="63"/>
      <c r="J55" s="63"/>
      <c r="K55" s="63"/>
      <c r="L55" s="66">
        <f>IF(C55="Res Space Heat",VLOOKUP(H55,'Electric AC'!$B$7:$AW$47,4)*F55,IF(C55="Res AC",VLOOKUP(H55,'Electric AC'!$B$7:$AW$47,6)*F55,IF(C55="Res Lighting",VLOOKUP(H55,'Electric AC'!$B$7:$AW$47,8)*F55,IF(C55="Res Refrigeration",VLOOKUP(H55,'Electric AC'!$B$7:$AW$47,10)*F55,IF(C55="Res Water Heating",VLOOKUP(H55,'Electric AC'!$B$7:$AW$47,12)*F55,IF(C55="Res Dishwasher",VLOOKUP(H55,'Electric AC'!$B$7:$AW$47,14)*F55,IF(C55="Res Washer Dryer",VLOOKUP(H55,'Electric AC'!$B$7:$AW$47,16)*F55,IF(C55="Res Misc",VLOOKUP(H55,'Electric AC'!$B$7:$AW$47,18)*F55,IF(C55="Res Furnace Fan",VLOOKUP(H55,'Electric AC'!$B$7:$AW$47,20)*F55,IF(C55="NonRes Compressed Air",VLOOKUP(H55,'Electric AC'!$B$7:$AW$47,22)*F55,IF(C55="NonRes Cooking",VLOOKUP(H55,'Electric AC'!$B$7:$AW$47,24)*F55,IF(C55="NonRes Space Cooling",VLOOKUP(H55,'Electric AC'!$B$7:$AW$47,26)*F55,IF(C55="NonRes Exterior Lighting",VLOOKUP(H55,'Electric AC'!$B$7:$AW$47,28)*F55,IF(C55="NonRes Space Heating",VLOOKUP(H55,'Electric AC'!$B$7:$AW$47,30)*F55,IF(C55="NonRes Water Heating",VLOOKUP(H55,'Electric AC'!$B$7:$AW$47,32)*F55,IF(C55="NonRes Interior Lighting",VLOOKUP(H55,'Electric AC'!$B$7:$AW$47,34)*F55,IF(C55="NonRes Misc",VLOOKUP(H55,'Electric AC'!$B$7:$AW$47,36)*F55,IF(C55="NonRes Motors",VLOOKUP(H55,'Electric AC'!$B$7:$AW$47,38)*F55,IF(C55="NonRes Office Equipment",VLOOKUP(H55,'Electric AC'!$B$7:$AW$47,40)*F55,IF(C55="NonRes Process",VLOOKUP(H55,'Electric AC'!$B$7:$AW$47,42)*F55,IF(C55="NonRes Refrigeration",VLOOKUP(H55,'Electric AC'!$B$7:$AW$47,44)*F55,IF(C55="NonRes Ventilation",VLOOKUP(H55,'Electric AC'!$B$7:$AW$47,46)*F55,0))))))))))))))))))))))</f>
        <v>0</v>
      </c>
      <c r="M55" s="66">
        <f>IF(D55="Annual",VLOOKUP(H55,'NG AC'!$E$4:$I$43,4)*SSSS!G55,IF(D55="Winter",VLOOKUP(SSSS!H55,'NG AC'!$E$3:$I$43,5)*SSSS!G55,IF(D55="NA",0,0)))</f>
        <v>0</v>
      </c>
      <c r="N55" s="67" t="e">
        <f t="shared" si="0"/>
        <v>#DIV/0!</v>
      </c>
      <c r="O55" s="67" t="e">
        <f t="shared" si="1"/>
        <v>#DIV/0!</v>
      </c>
      <c r="P55" s="67" t="e">
        <f t="shared" si="2"/>
        <v>#DIV/0!</v>
      </c>
      <c r="Q55" s="67" t="e">
        <f t="shared" si="3"/>
        <v>#DIV/0!</v>
      </c>
      <c r="R55" s="68" t="e">
        <f>(L55+M55+(PV('NG AC'!$B$1,SSSS!H55,SSSS!K55)*-1)+SSSS!J55)/SSSS!E55</f>
        <v>#DIV/0!</v>
      </c>
      <c r="S55" s="68" t="e">
        <f t="shared" si="4"/>
        <v>#DIV/0!</v>
      </c>
      <c r="T55" s="69">
        <f t="shared" si="5"/>
        <v>0</v>
      </c>
      <c r="U55" s="68">
        <f t="shared" si="6"/>
        <v>0</v>
      </c>
      <c r="V55" s="68">
        <f t="shared" si="7"/>
        <v>0</v>
      </c>
      <c r="W55" s="68">
        <f t="shared" si="8"/>
        <v>0</v>
      </c>
      <c r="X55" s="67" t="e">
        <f t="shared" si="9"/>
        <v>#DIV/0!</v>
      </c>
      <c r="Y55" s="67" t="e">
        <f t="shared" si="10"/>
        <v>#DIV/0!</v>
      </c>
      <c r="Z55" s="67" t="e">
        <f t="shared" si="11"/>
        <v>#DIV/0!</v>
      </c>
      <c r="AA55" s="67" t="e">
        <f t="shared" si="12"/>
        <v>#DIV/0!</v>
      </c>
      <c r="AB55" s="63">
        <f t="shared" si="13"/>
        <v>0</v>
      </c>
      <c r="AC55" s="67" t="e">
        <f t="shared" si="14"/>
        <v>#DIV/0!</v>
      </c>
      <c r="AD55" s="67" t="e">
        <f t="shared" si="15"/>
        <v>#DIV/0!</v>
      </c>
      <c r="AE55" s="67">
        <f t="shared" si="16"/>
        <v>0</v>
      </c>
      <c r="AF55" s="67" t="e">
        <f t="shared" si="17"/>
        <v>#DIV/0!</v>
      </c>
      <c r="AG55" s="67" t="e">
        <f t="shared" si="18"/>
        <v>#DIV/0!</v>
      </c>
      <c r="AH55" s="66">
        <f>-PV('NG AC'!$B$1,SSSS!H55,SSSS!K55)*SSSS!B55</f>
        <v>0</v>
      </c>
      <c r="AI55" s="67" t="e">
        <f t="shared" si="19"/>
        <v>#DIV/0!</v>
      </c>
      <c r="AJ55" s="67" t="e">
        <f t="shared" si="20"/>
        <v>#DIV/0!</v>
      </c>
      <c r="AK55" s="66">
        <f>B55*F55*H55*'Electric AC'!$BE$1</f>
        <v>0</v>
      </c>
      <c r="AL55" s="67">
        <f>B55*G55*H55*'Electric AC'!$BE$33</f>
        <v>0</v>
      </c>
      <c r="AM55" s="36"/>
      <c r="AN55" s="36"/>
      <c r="AO55" s="36"/>
      <c r="AP55" s="36"/>
      <c r="AQ55" s="36"/>
    </row>
    <row r="56" spans="1:43" x14ac:dyDescent="0.25">
      <c r="A56" s="62"/>
      <c r="B56" s="62"/>
      <c r="C56" s="62"/>
      <c r="D56" s="62" t="s">
        <v>36</v>
      </c>
      <c r="E56" s="63"/>
      <c r="F56" s="62"/>
      <c r="G56" s="62"/>
      <c r="H56" s="62"/>
      <c r="I56" s="63"/>
      <c r="J56" s="63"/>
      <c r="K56" s="63"/>
      <c r="L56" s="66">
        <f>IF(C56="Res Space Heat",VLOOKUP(H56,'Electric AC'!$B$7:$AW$47,4)*F56,IF(C56="Res AC",VLOOKUP(H56,'Electric AC'!$B$7:$AW$47,6)*F56,IF(C56="Res Lighting",VLOOKUP(H56,'Electric AC'!$B$7:$AW$47,8)*F56,IF(C56="Res Refrigeration",VLOOKUP(H56,'Electric AC'!$B$7:$AW$47,10)*F56,IF(C56="Res Water Heating",VLOOKUP(H56,'Electric AC'!$B$7:$AW$47,12)*F56,IF(C56="Res Dishwasher",VLOOKUP(H56,'Electric AC'!$B$7:$AW$47,14)*F56,IF(C56="Res Washer Dryer",VLOOKUP(H56,'Electric AC'!$B$7:$AW$47,16)*F56,IF(C56="Res Misc",VLOOKUP(H56,'Electric AC'!$B$7:$AW$47,18)*F56,IF(C56="Res Furnace Fan",VLOOKUP(H56,'Electric AC'!$B$7:$AW$47,20)*F56,IF(C56="NonRes Compressed Air",VLOOKUP(H56,'Electric AC'!$B$7:$AW$47,22)*F56,IF(C56="NonRes Cooking",VLOOKUP(H56,'Electric AC'!$B$7:$AW$47,24)*F56,IF(C56="NonRes Space Cooling",VLOOKUP(H56,'Electric AC'!$B$7:$AW$47,26)*F56,IF(C56="NonRes Exterior Lighting",VLOOKUP(H56,'Electric AC'!$B$7:$AW$47,28)*F56,IF(C56="NonRes Space Heating",VLOOKUP(H56,'Electric AC'!$B$7:$AW$47,30)*F56,IF(C56="NonRes Water Heating",VLOOKUP(H56,'Electric AC'!$B$7:$AW$47,32)*F56,IF(C56="NonRes Interior Lighting",VLOOKUP(H56,'Electric AC'!$B$7:$AW$47,34)*F56,IF(C56="NonRes Misc",VLOOKUP(H56,'Electric AC'!$B$7:$AW$47,36)*F56,IF(C56="NonRes Motors",VLOOKUP(H56,'Electric AC'!$B$7:$AW$47,38)*F56,IF(C56="NonRes Office Equipment",VLOOKUP(H56,'Electric AC'!$B$7:$AW$47,40)*F56,IF(C56="NonRes Process",VLOOKUP(H56,'Electric AC'!$B$7:$AW$47,42)*F56,IF(C56="NonRes Refrigeration",VLOOKUP(H56,'Electric AC'!$B$7:$AW$47,44)*F56,IF(C56="NonRes Ventilation",VLOOKUP(H56,'Electric AC'!$B$7:$AW$47,46)*F56,0))))))))))))))))))))))</f>
        <v>0</v>
      </c>
      <c r="M56" s="66">
        <f>IF(D56="Annual",VLOOKUP(H56,'NG AC'!$E$4:$I$43,4)*SSSS!G56,IF(D56="Winter",VLOOKUP(SSSS!H56,'NG AC'!$E$3:$I$43,5)*SSSS!G56,IF(D56="NA",0,0)))</f>
        <v>0</v>
      </c>
      <c r="N56" s="67" t="e">
        <f t="shared" si="0"/>
        <v>#DIV/0!</v>
      </c>
      <c r="O56" s="67" t="e">
        <f t="shared" si="1"/>
        <v>#DIV/0!</v>
      </c>
      <c r="P56" s="67" t="e">
        <f t="shared" si="2"/>
        <v>#DIV/0!</v>
      </c>
      <c r="Q56" s="67" t="e">
        <f t="shared" si="3"/>
        <v>#DIV/0!</v>
      </c>
      <c r="R56" s="68" t="e">
        <f>(L56+M56+(PV('NG AC'!$B$1,SSSS!H56,SSSS!K56)*-1)+SSSS!J56)/SSSS!E56</f>
        <v>#DIV/0!</v>
      </c>
      <c r="S56" s="68" t="e">
        <f t="shared" si="4"/>
        <v>#DIV/0!</v>
      </c>
      <c r="T56" s="69">
        <f t="shared" si="5"/>
        <v>0</v>
      </c>
      <c r="U56" s="68">
        <f t="shared" si="6"/>
        <v>0</v>
      </c>
      <c r="V56" s="68">
        <f t="shared" si="7"/>
        <v>0</v>
      </c>
      <c r="W56" s="68">
        <f t="shared" si="8"/>
        <v>0</v>
      </c>
      <c r="X56" s="67" t="e">
        <f t="shared" si="9"/>
        <v>#DIV/0!</v>
      </c>
      <c r="Y56" s="67" t="e">
        <f t="shared" si="10"/>
        <v>#DIV/0!</v>
      </c>
      <c r="Z56" s="67" t="e">
        <f t="shared" si="11"/>
        <v>#DIV/0!</v>
      </c>
      <c r="AA56" s="67" t="e">
        <f t="shared" si="12"/>
        <v>#DIV/0!</v>
      </c>
      <c r="AB56" s="63">
        <f t="shared" si="13"/>
        <v>0</v>
      </c>
      <c r="AC56" s="67" t="e">
        <f t="shared" si="14"/>
        <v>#DIV/0!</v>
      </c>
      <c r="AD56" s="67" t="e">
        <f t="shared" si="15"/>
        <v>#DIV/0!</v>
      </c>
      <c r="AE56" s="67">
        <f t="shared" si="16"/>
        <v>0</v>
      </c>
      <c r="AF56" s="67" t="e">
        <f t="shared" si="17"/>
        <v>#DIV/0!</v>
      </c>
      <c r="AG56" s="67" t="e">
        <f t="shared" si="18"/>
        <v>#DIV/0!</v>
      </c>
      <c r="AH56" s="66">
        <f>-PV('NG AC'!$B$1,SSSS!H56,SSSS!K56)*SSSS!B56</f>
        <v>0</v>
      </c>
      <c r="AI56" s="67" t="e">
        <f t="shared" si="19"/>
        <v>#DIV/0!</v>
      </c>
      <c r="AJ56" s="67" t="e">
        <f t="shared" si="20"/>
        <v>#DIV/0!</v>
      </c>
      <c r="AK56" s="66">
        <f>B56*F56*H56*'Electric AC'!$BE$1</f>
        <v>0</v>
      </c>
      <c r="AL56" s="67">
        <f>B56*G56*H56*'Electric AC'!$BE$33</f>
        <v>0</v>
      </c>
      <c r="AM56" s="36"/>
      <c r="AN56" s="36"/>
      <c r="AO56" s="36"/>
      <c r="AP56" s="36"/>
      <c r="AQ56" s="36"/>
    </row>
    <row r="57" spans="1:43" x14ac:dyDescent="0.25">
      <c r="A57" s="62"/>
      <c r="B57" s="62"/>
      <c r="C57" s="62"/>
      <c r="D57" s="62" t="s">
        <v>36</v>
      </c>
      <c r="E57" s="63"/>
      <c r="F57" s="62"/>
      <c r="G57" s="62"/>
      <c r="H57" s="62"/>
      <c r="I57" s="63"/>
      <c r="J57" s="63"/>
      <c r="K57" s="63"/>
      <c r="L57" s="66">
        <f>IF(C57="Res Space Heat",VLOOKUP(H57,'Electric AC'!$B$7:$AW$47,4)*F57,IF(C57="Res AC",VLOOKUP(H57,'Electric AC'!$B$7:$AW$47,6)*F57,IF(C57="Res Lighting",VLOOKUP(H57,'Electric AC'!$B$7:$AW$47,8)*F57,IF(C57="Res Refrigeration",VLOOKUP(H57,'Electric AC'!$B$7:$AW$47,10)*F57,IF(C57="Res Water Heating",VLOOKUP(H57,'Electric AC'!$B$7:$AW$47,12)*F57,IF(C57="Res Dishwasher",VLOOKUP(H57,'Electric AC'!$B$7:$AW$47,14)*F57,IF(C57="Res Washer Dryer",VLOOKUP(H57,'Electric AC'!$B$7:$AW$47,16)*F57,IF(C57="Res Misc",VLOOKUP(H57,'Electric AC'!$B$7:$AW$47,18)*F57,IF(C57="Res Furnace Fan",VLOOKUP(H57,'Electric AC'!$B$7:$AW$47,20)*F57,IF(C57="NonRes Compressed Air",VLOOKUP(H57,'Electric AC'!$B$7:$AW$47,22)*F57,IF(C57="NonRes Cooking",VLOOKUP(H57,'Electric AC'!$B$7:$AW$47,24)*F57,IF(C57="NonRes Space Cooling",VLOOKUP(H57,'Electric AC'!$B$7:$AW$47,26)*F57,IF(C57="NonRes Exterior Lighting",VLOOKUP(H57,'Electric AC'!$B$7:$AW$47,28)*F57,IF(C57="NonRes Space Heating",VLOOKUP(H57,'Electric AC'!$B$7:$AW$47,30)*F57,IF(C57="NonRes Water Heating",VLOOKUP(H57,'Electric AC'!$B$7:$AW$47,32)*F57,IF(C57="NonRes Interior Lighting",VLOOKUP(H57,'Electric AC'!$B$7:$AW$47,34)*F57,IF(C57="NonRes Misc",VLOOKUP(H57,'Electric AC'!$B$7:$AW$47,36)*F57,IF(C57="NonRes Motors",VLOOKUP(H57,'Electric AC'!$B$7:$AW$47,38)*F57,IF(C57="NonRes Office Equipment",VLOOKUP(H57,'Electric AC'!$B$7:$AW$47,40)*F57,IF(C57="NonRes Process",VLOOKUP(H57,'Electric AC'!$B$7:$AW$47,42)*F57,IF(C57="NonRes Refrigeration",VLOOKUP(H57,'Electric AC'!$B$7:$AW$47,44)*F57,IF(C57="NonRes Ventilation",VLOOKUP(H57,'Electric AC'!$B$7:$AW$47,46)*F57,0))))))))))))))))))))))</f>
        <v>0</v>
      </c>
      <c r="M57" s="66">
        <f>IF(D57="Annual",VLOOKUP(H57,'NG AC'!$E$4:$I$43,4)*SSSS!G57,IF(D57="Winter",VLOOKUP(SSSS!H57,'NG AC'!$E$3:$I$43,5)*SSSS!G57,IF(D57="NA",0,0)))</f>
        <v>0</v>
      </c>
      <c r="N57" s="67" t="e">
        <f t="shared" si="0"/>
        <v>#DIV/0!</v>
      </c>
      <c r="O57" s="67" t="e">
        <f t="shared" si="1"/>
        <v>#DIV/0!</v>
      </c>
      <c r="P57" s="67" t="e">
        <f t="shared" si="2"/>
        <v>#DIV/0!</v>
      </c>
      <c r="Q57" s="67" t="e">
        <f t="shared" si="3"/>
        <v>#DIV/0!</v>
      </c>
      <c r="R57" s="68" t="e">
        <f>(L57+M57+(PV('NG AC'!$B$1,SSSS!H57,SSSS!K57)*-1)+SSSS!J57)/SSSS!E57</f>
        <v>#DIV/0!</v>
      </c>
      <c r="S57" s="68" t="e">
        <f t="shared" si="4"/>
        <v>#DIV/0!</v>
      </c>
      <c r="T57" s="69">
        <f t="shared" si="5"/>
        <v>0</v>
      </c>
      <c r="U57" s="68">
        <f t="shared" si="6"/>
        <v>0</v>
      </c>
      <c r="V57" s="68">
        <f t="shared" si="7"/>
        <v>0</v>
      </c>
      <c r="W57" s="68">
        <f t="shared" si="8"/>
        <v>0</v>
      </c>
      <c r="X57" s="67" t="e">
        <f t="shared" si="9"/>
        <v>#DIV/0!</v>
      </c>
      <c r="Y57" s="67" t="e">
        <f t="shared" si="10"/>
        <v>#DIV/0!</v>
      </c>
      <c r="Z57" s="67" t="e">
        <f t="shared" si="11"/>
        <v>#DIV/0!</v>
      </c>
      <c r="AA57" s="67" t="e">
        <f t="shared" si="12"/>
        <v>#DIV/0!</v>
      </c>
      <c r="AB57" s="63">
        <f t="shared" si="13"/>
        <v>0</v>
      </c>
      <c r="AC57" s="67" t="e">
        <f t="shared" si="14"/>
        <v>#DIV/0!</v>
      </c>
      <c r="AD57" s="67" t="e">
        <f t="shared" si="15"/>
        <v>#DIV/0!</v>
      </c>
      <c r="AE57" s="67">
        <f t="shared" si="16"/>
        <v>0</v>
      </c>
      <c r="AF57" s="67" t="e">
        <f t="shared" si="17"/>
        <v>#DIV/0!</v>
      </c>
      <c r="AG57" s="67" t="e">
        <f t="shared" si="18"/>
        <v>#DIV/0!</v>
      </c>
      <c r="AH57" s="66">
        <f>-PV('NG AC'!$B$1,SSSS!H57,SSSS!K57)*SSSS!B57</f>
        <v>0</v>
      </c>
      <c r="AI57" s="67" t="e">
        <f t="shared" si="19"/>
        <v>#DIV/0!</v>
      </c>
      <c r="AJ57" s="67" t="e">
        <f t="shared" si="20"/>
        <v>#DIV/0!</v>
      </c>
      <c r="AK57" s="66">
        <f>B57*F57*H57*'Electric AC'!$BE$1</f>
        <v>0</v>
      </c>
      <c r="AL57" s="67">
        <f>B57*G57*H57*'Electric AC'!$BE$33</f>
        <v>0</v>
      </c>
      <c r="AM57" s="36"/>
      <c r="AN57" s="36"/>
      <c r="AO57" s="36"/>
      <c r="AP57" s="36"/>
      <c r="AQ57" s="36"/>
    </row>
    <row r="58" spans="1:43" x14ac:dyDescent="0.25">
      <c r="A58" s="62"/>
      <c r="B58" s="62"/>
      <c r="C58" s="62"/>
      <c r="D58" s="62" t="s">
        <v>36</v>
      </c>
      <c r="E58" s="63"/>
      <c r="F58" s="62"/>
      <c r="G58" s="62"/>
      <c r="H58" s="62"/>
      <c r="I58" s="63"/>
      <c r="J58" s="63"/>
      <c r="K58" s="63"/>
      <c r="L58" s="66">
        <f>IF(C58="Res Space Heat",VLOOKUP(H58,'Electric AC'!$B$7:$AW$47,4)*F58,IF(C58="Res AC",VLOOKUP(H58,'Electric AC'!$B$7:$AW$47,6)*F58,IF(C58="Res Lighting",VLOOKUP(H58,'Electric AC'!$B$7:$AW$47,8)*F58,IF(C58="Res Refrigeration",VLOOKUP(H58,'Electric AC'!$B$7:$AW$47,10)*F58,IF(C58="Res Water Heating",VLOOKUP(H58,'Electric AC'!$B$7:$AW$47,12)*F58,IF(C58="Res Dishwasher",VLOOKUP(H58,'Electric AC'!$B$7:$AW$47,14)*F58,IF(C58="Res Washer Dryer",VLOOKUP(H58,'Electric AC'!$B$7:$AW$47,16)*F58,IF(C58="Res Misc",VLOOKUP(H58,'Electric AC'!$B$7:$AW$47,18)*F58,IF(C58="Res Furnace Fan",VLOOKUP(H58,'Electric AC'!$B$7:$AW$47,20)*F58,IF(C58="NonRes Compressed Air",VLOOKUP(H58,'Electric AC'!$B$7:$AW$47,22)*F58,IF(C58="NonRes Cooking",VLOOKUP(H58,'Electric AC'!$B$7:$AW$47,24)*F58,IF(C58="NonRes Space Cooling",VLOOKUP(H58,'Electric AC'!$B$7:$AW$47,26)*F58,IF(C58="NonRes Exterior Lighting",VLOOKUP(H58,'Electric AC'!$B$7:$AW$47,28)*F58,IF(C58="NonRes Space Heating",VLOOKUP(H58,'Electric AC'!$B$7:$AW$47,30)*F58,IF(C58="NonRes Water Heating",VLOOKUP(H58,'Electric AC'!$B$7:$AW$47,32)*F58,IF(C58="NonRes Interior Lighting",VLOOKUP(H58,'Electric AC'!$B$7:$AW$47,34)*F58,IF(C58="NonRes Misc",VLOOKUP(H58,'Electric AC'!$B$7:$AW$47,36)*F58,IF(C58="NonRes Motors",VLOOKUP(H58,'Electric AC'!$B$7:$AW$47,38)*F58,IF(C58="NonRes Office Equipment",VLOOKUP(H58,'Electric AC'!$B$7:$AW$47,40)*F58,IF(C58="NonRes Process",VLOOKUP(H58,'Electric AC'!$B$7:$AW$47,42)*F58,IF(C58="NonRes Refrigeration",VLOOKUP(H58,'Electric AC'!$B$7:$AW$47,44)*F58,IF(C58="NonRes Ventilation",VLOOKUP(H58,'Electric AC'!$B$7:$AW$47,46)*F58,0))))))))))))))))))))))</f>
        <v>0</v>
      </c>
      <c r="M58" s="66">
        <f>IF(D58="Annual",VLOOKUP(H58,'NG AC'!$E$4:$I$43,4)*SSSS!G58,IF(D58="Winter",VLOOKUP(SSSS!H58,'NG AC'!$E$3:$I$43,5)*SSSS!G58,IF(D58="NA",0,0)))</f>
        <v>0</v>
      </c>
      <c r="N58" s="67" t="e">
        <f t="shared" si="0"/>
        <v>#DIV/0!</v>
      </c>
      <c r="O58" s="67" t="e">
        <f t="shared" si="1"/>
        <v>#DIV/0!</v>
      </c>
      <c r="P58" s="67" t="e">
        <f t="shared" si="2"/>
        <v>#DIV/0!</v>
      </c>
      <c r="Q58" s="67" t="e">
        <f t="shared" si="3"/>
        <v>#DIV/0!</v>
      </c>
      <c r="R58" s="68" t="e">
        <f>(L58+M58+(PV('NG AC'!$B$1,SSSS!H58,SSSS!K58)*-1)+SSSS!J58)/SSSS!E58</f>
        <v>#DIV/0!</v>
      </c>
      <c r="S58" s="68" t="e">
        <f t="shared" si="4"/>
        <v>#DIV/0!</v>
      </c>
      <c r="T58" s="69">
        <f t="shared" si="5"/>
        <v>0</v>
      </c>
      <c r="U58" s="68">
        <f t="shared" si="6"/>
        <v>0</v>
      </c>
      <c r="V58" s="68">
        <f t="shared" si="7"/>
        <v>0</v>
      </c>
      <c r="W58" s="68">
        <f t="shared" si="8"/>
        <v>0</v>
      </c>
      <c r="X58" s="67" t="e">
        <f t="shared" si="9"/>
        <v>#DIV/0!</v>
      </c>
      <c r="Y58" s="67" t="e">
        <f t="shared" si="10"/>
        <v>#DIV/0!</v>
      </c>
      <c r="Z58" s="67" t="e">
        <f t="shared" si="11"/>
        <v>#DIV/0!</v>
      </c>
      <c r="AA58" s="67" t="e">
        <f t="shared" si="12"/>
        <v>#DIV/0!</v>
      </c>
      <c r="AB58" s="63">
        <f t="shared" si="13"/>
        <v>0</v>
      </c>
      <c r="AC58" s="67" t="e">
        <f t="shared" si="14"/>
        <v>#DIV/0!</v>
      </c>
      <c r="AD58" s="67" t="e">
        <f t="shared" si="15"/>
        <v>#DIV/0!</v>
      </c>
      <c r="AE58" s="67">
        <f t="shared" si="16"/>
        <v>0</v>
      </c>
      <c r="AF58" s="67" t="e">
        <f t="shared" si="17"/>
        <v>#DIV/0!</v>
      </c>
      <c r="AG58" s="67" t="e">
        <f t="shared" si="18"/>
        <v>#DIV/0!</v>
      </c>
      <c r="AH58" s="66">
        <f>-PV('NG AC'!$B$1,SSSS!H58,SSSS!K58)*SSSS!B58</f>
        <v>0</v>
      </c>
      <c r="AI58" s="67" t="e">
        <f t="shared" si="19"/>
        <v>#DIV/0!</v>
      </c>
      <c r="AJ58" s="67" t="e">
        <f t="shared" si="20"/>
        <v>#DIV/0!</v>
      </c>
      <c r="AK58" s="66">
        <f>B58*F58*H58*'Electric AC'!$BE$1</f>
        <v>0</v>
      </c>
      <c r="AL58" s="67">
        <f>B58*G58*H58*'Electric AC'!$BE$33</f>
        <v>0</v>
      </c>
      <c r="AM58" s="36"/>
      <c r="AN58" s="36"/>
      <c r="AO58" s="36"/>
      <c r="AP58" s="36"/>
      <c r="AQ58" s="36"/>
    </row>
    <row r="59" spans="1:43" x14ac:dyDescent="0.25">
      <c r="A59" s="62"/>
      <c r="B59" s="62"/>
      <c r="C59" s="62"/>
      <c r="D59" s="62" t="s">
        <v>36</v>
      </c>
      <c r="E59" s="63"/>
      <c r="F59" s="62"/>
      <c r="G59" s="62"/>
      <c r="H59" s="62"/>
      <c r="I59" s="63"/>
      <c r="J59" s="63"/>
      <c r="K59" s="63"/>
      <c r="L59" s="66">
        <f>IF(C59="Res Space Heat",VLOOKUP(H59,'Electric AC'!$B$7:$AW$47,4)*F59,IF(C59="Res AC",VLOOKUP(H59,'Electric AC'!$B$7:$AW$47,6)*F59,IF(C59="Res Lighting",VLOOKUP(H59,'Electric AC'!$B$7:$AW$47,8)*F59,IF(C59="Res Refrigeration",VLOOKUP(H59,'Electric AC'!$B$7:$AW$47,10)*F59,IF(C59="Res Water Heating",VLOOKUP(H59,'Electric AC'!$B$7:$AW$47,12)*F59,IF(C59="Res Dishwasher",VLOOKUP(H59,'Electric AC'!$B$7:$AW$47,14)*F59,IF(C59="Res Washer Dryer",VLOOKUP(H59,'Electric AC'!$B$7:$AW$47,16)*F59,IF(C59="Res Misc",VLOOKUP(H59,'Electric AC'!$B$7:$AW$47,18)*F59,IF(C59="Res Furnace Fan",VLOOKUP(H59,'Electric AC'!$B$7:$AW$47,20)*F59,IF(C59="NonRes Compressed Air",VLOOKUP(H59,'Electric AC'!$B$7:$AW$47,22)*F59,IF(C59="NonRes Cooking",VLOOKUP(H59,'Electric AC'!$B$7:$AW$47,24)*F59,IF(C59="NonRes Space Cooling",VLOOKUP(H59,'Electric AC'!$B$7:$AW$47,26)*F59,IF(C59="NonRes Exterior Lighting",VLOOKUP(H59,'Electric AC'!$B$7:$AW$47,28)*F59,IF(C59="NonRes Space Heating",VLOOKUP(H59,'Electric AC'!$B$7:$AW$47,30)*F59,IF(C59="NonRes Water Heating",VLOOKUP(H59,'Electric AC'!$B$7:$AW$47,32)*F59,IF(C59="NonRes Interior Lighting",VLOOKUP(H59,'Electric AC'!$B$7:$AW$47,34)*F59,IF(C59="NonRes Misc",VLOOKUP(H59,'Electric AC'!$B$7:$AW$47,36)*F59,IF(C59="NonRes Motors",VLOOKUP(H59,'Electric AC'!$B$7:$AW$47,38)*F59,IF(C59="NonRes Office Equipment",VLOOKUP(H59,'Electric AC'!$B$7:$AW$47,40)*F59,IF(C59="NonRes Process",VLOOKUP(H59,'Electric AC'!$B$7:$AW$47,42)*F59,IF(C59="NonRes Refrigeration",VLOOKUP(H59,'Electric AC'!$B$7:$AW$47,44)*F59,IF(C59="NonRes Ventilation",VLOOKUP(H59,'Electric AC'!$B$7:$AW$47,46)*F59,0))))))))))))))))))))))</f>
        <v>0</v>
      </c>
      <c r="M59" s="66">
        <f>IF(D59="Annual",VLOOKUP(H59,'NG AC'!$E$4:$I$43,4)*SSSS!G59,IF(D59="Winter",VLOOKUP(SSSS!H59,'NG AC'!$E$3:$I$43,5)*SSSS!G59,IF(D59="NA",0,0)))</f>
        <v>0</v>
      </c>
      <c r="N59" s="67" t="e">
        <f t="shared" si="0"/>
        <v>#DIV/0!</v>
      </c>
      <c r="O59" s="67" t="e">
        <f t="shared" si="1"/>
        <v>#DIV/0!</v>
      </c>
      <c r="P59" s="67" t="e">
        <f t="shared" si="2"/>
        <v>#DIV/0!</v>
      </c>
      <c r="Q59" s="67" t="e">
        <f t="shared" si="3"/>
        <v>#DIV/0!</v>
      </c>
      <c r="R59" s="68" t="e">
        <f>(L59+M59+(PV('NG AC'!$B$1,SSSS!H59,SSSS!K59)*-1)+SSSS!J59)/SSSS!E59</f>
        <v>#DIV/0!</v>
      </c>
      <c r="S59" s="68" t="e">
        <f t="shared" si="4"/>
        <v>#DIV/0!</v>
      </c>
      <c r="T59" s="69">
        <f t="shared" si="5"/>
        <v>0</v>
      </c>
      <c r="U59" s="68">
        <f t="shared" si="6"/>
        <v>0</v>
      </c>
      <c r="V59" s="68">
        <f t="shared" si="7"/>
        <v>0</v>
      </c>
      <c r="W59" s="68">
        <f t="shared" si="8"/>
        <v>0</v>
      </c>
      <c r="X59" s="67" t="e">
        <f t="shared" si="9"/>
        <v>#DIV/0!</v>
      </c>
      <c r="Y59" s="67" t="e">
        <f t="shared" si="10"/>
        <v>#DIV/0!</v>
      </c>
      <c r="Z59" s="67" t="e">
        <f t="shared" si="11"/>
        <v>#DIV/0!</v>
      </c>
      <c r="AA59" s="67" t="e">
        <f t="shared" si="12"/>
        <v>#DIV/0!</v>
      </c>
      <c r="AB59" s="63">
        <f t="shared" si="13"/>
        <v>0</v>
      </c>
      <c r="AC59" s="67" t="e">
        <f t="shared" si="14"/>
        <v>#DIV/0!</v>
      </c>
      <c r="AD59" s="67" t="e">
        <f t="shared" si="15"/>
        <v>#DIV/0!</v>
      </c>
      <c r="AE59" s="67">
        <f t="shared" si="16"/>
        <v>0</v>
      </c>
      <c r="AF59" s="67" t="e">
        <f t="shared" si="17"/>
        <v>#DIV/0!</v>
      </c>
      <c r="AG59" s="67" t="e">
        <f t="shared" si="18"/>
        <v>#DIV/0!</v>
      </c>
      <c r="AH59" s="66">
        <f>-PV('NG AC'!$B$1,SSSS!H59,SSSS!K59)*SSSS!B59</f>
        <v>0</v>
      </c>
      <c r="AI59" s="67" t="e">
        <f t="shared" si="19"/>
        <v>#DIV/0!</v>
      </c>
      <c r="AJ59" s="67" t="e">
        <f t="shared" si="20"/>
        <v>#DIV/0!</v>
      </c>
      <c r="AK59" s="66">
        <f>B59*F59*H59*'Electric AC'!$BE$1</f>
        <v>0</v>
      </c>
      <c r="AL59" s="67">
        <f>B59*G59*H59*'Electric AC'!$BE$33</f>
        <v>0</v>
      </c>
      <c r="AM59" s="36"/>
      <c r="AN59" s="36"/>
      <c r="AO59" s="36"/>
      <c r="AP59" s="36"/>
      <c r="AQ59" s="36"/>
    </row>
    <row r="60" spans="1:43" x14ac:dyDescent="0.25">
      <c r="A60" s="62"/>
      <c r="B60" s="62"/>
      <c r="C60" s="62"/>
      <c r="D60" s="62" t="s">
        <v>36</v>
      </c>
      <c r="E60" s="63"/>
      <c r="F60" s="62"/>
      <c r="G60" s="62"/>
      <c r="H60" s="62"/>
      <c r="I60" s="63"/>
      <c r="J60" s="63"/>
      <c r="K60" s="63"/>
      <c r="L60" s="66">
        <f>IF(C60="Res Space Heat",VLOOKUP(H60,'Electric AC'!$B$7:$AW$47,4)*F60,IF(C60="Res AC",VLOOKUP(H60,'Electric AC'!$B$7:$AW$47,6)*F60,IF(C60="Res Lighting",VLOOKUP(H60,'Electric AC'!$B$7:$AW$47,8)*F60,IF(C60="Res Refrigeration",VLOOKUP(H60,'Electric AC'!$B$7:$AW$47,10)*F60,IF(C60="Res Water Heating",VLOOKUP(H60,'Electric AC'!$B$7:$AW$47,12)*F60,IF(C60="Res Dishwasher",VLOOKUP(H60,'Electric AC'!$B$7:$AW$47,14)*F60,IF(C60="Res Washer Dryer",VLOOKUP(H60,'Electric AC'!$B$7:$AW$47,16)*F60,IF(C60="Res Misc",VLOOKUP(H60,'Electric AC'!$B$7:$AW$47,18)*F60,IF(C60="Res Furnace Fan",VLOOKUP(H60,'Electric AC'!$B$7:$AW$47,20)*F60,IF(C60="NonRes Compressed Air",VLOOKUP(H60,'Electric AC'!$B$7:$AW$47,22)*F60,IF(C60="NonRes Cooking",VLOOKUP(H60,'Electric AC'!$B$7:$AW$47,24)*F60,IF(C60="NonRes Space Cooling",VLOOKUP(H60,'Electric AC'!$B$7:$AW$47,26)*F60,IF(C60="NonRes Exterior Lighting",VLOOKUP(H60,'Electric AC'!$B$7:$AW$47,28)*F60,IF(C60="NonRes Space Heating",VLOOKUP(H60,'Electric AC'!$B$7:$AW$47,30)*F60,IF(C60="NonRes Water Heating",VLOOKUP(H60,'Electric AC'!$B$7:$AW$47,32)*F60,IF(C60="NonRes Interior Lighting",VLOOKUP(H60,'Electric AC'!$B$7:$AW$47,34)*F60,IF(C60="NonRes Misc",VLOOKUP(H60,'Electric AC'!$B$7:$AW$47,36)*F60,IF(C60="NonRes Motors",VLOOKUP(H60,'Electric AC'!$B$7:$AW$47,38)*F60,IF(C60="NonRes Office Equipment",VLOOKUP(H60,'Electric AC'!$B$7:$AW$47,40)*F60,IF(C60="NonRes Process",VLOOKUP(H60,'Electric AC'!$B$7:$AW$47,42)*F60,IF(C60="NonRes Refrigeration",VLOOKUP(H60,'Electric AC'!$B$7:$AW$47,44)*F60,IF(C60="NonRes Ventilation",VLOOKUP(H60,'Electric AC'!$B$7:$AW$47,46)*F60,0))))))))))))))))))))))</f>
        <v>0</v>
      </c>
      <c r="M60" s="66">
        <f>IF(D60="Annual",VLOOKUP(H60,'NG AC'!$E$4:$I$43,4)*SSSS!G60,IF(D60="Winter",VLOOKUP(SSSS!H60,'NG AC'!$E$3:$I$43,5)*SSSS!G60,IF(D60="NA",0,0)))</f>
        <v>0</v>
      </c>
      <c r="N60" s="67" t="e">
        <f t="shared" si="0"/>
        <v>#DIV/0!</v>
      </c>
      <c r="O60" s="67" t="e">
        <f t="shared" si="1"/>
        <v>#DIV/0!</v>
      </c>
      <c r="P60" s="67" t="e">
        <f t="shared" si="2"/>
        <v>#DIV/0!</v>
      </c>
      <c r="Q60" s="67" t="e">
        <f t="shared" si="3"/>
        <v>#DIV/0!</v>
      </c>
      <c r="R60" s="68" t="e">
        <f>(L60+M60+(PV('NG AC'!$B$1,SSSS!H60,SSSS!K60)*-1)+SSSS!J60)/SSSS!E60</f>
        <v>#DIV/0!</v>
      </c>
      <c r="S60" s="68" t="e">
        <f t="shared" si="4"/>
        <v>#DIV/0!</v>
      </c>
      <c r="T60" s="69">
        <f t="shared" si="5"/>
        <v>0</v>
      </c>
      <c r="U60" s="68">
        <f t="shared" si="6"/>
        <v>0</v>
      </c>
      <c r="V60" s="68">
        <f t="shared" si="7"/>
        <v>0</v>
      </c>
      <c r="W60" s="68">
        <f t="shared" si="8"/>
        <v>0</v>
      </c>
      <c r="X60" s="67" t="e">
        <f t="shared" si="9"/>
        <v>#DIV/0!</v>
      </c>
      <c r="Y60" s="67" t="e">
        <f t="shared" si="10"/>
        <v>#DIV/0!</v>
      </c>
      <c r="Z60" s="67" t="e">
        <f t="shared" si="11"/>
        <v>#DIV/0!</v>
      </c>
      <c r="AA60" s="67" t="e">
        <f t="shared" si="12"/>
        <v>#DIV/0!</v>
      </c>
      <c r="AB60" s="63">
        <f t="shared" si="13"/>
        <v>0</v>
      </c>
      <c r="AC60" s="67" t="e">
        <f t="shared" si="14"/>
        <v>#DIV/0!</v>
      </c>
      <c r="AD60" s="67" t="e">
        <f t="shared" si="15"/>
        <v>#DIV/0!</v>
      </c>
      <c r="AE60" s="67">
        <f t="shared" si="16"/>
        <v>0</v>
      </c>
      <c r="AF60" s="67" t="e">
        <f t="shared" si="17"/>
        <v>#DIV/0!</v>
      </c>
      <c r="AG60" s="67" t="e">
        <f t="shared" si="18"/>
        <v>#DIV/0!</v>
      </c>
      <c r="AH60" s="66">
        <f>-PV('NG AC'!$B$1,SSSS!H60,SSSS!K60)*SSSS!B60</f>
        <v>0</v>
      </c>
      <c r="AI60" s="67" t="e">
        <f t="shared" si="19"/>
        <v>#DIV/0!</v>
      </c>
      <c r="AJ60" s="67" t="e">
        <f t="shared" si="20"/>
        <v>#DIV/0!</v>
      </c>
      <c r="AK60" s="66">
        <f>B60*F60*H60*'Electric AC'!$BE$1</f>
        <v>0</v>
      </c>
      <c r="AL60" s="67">
        <f>B60*G60*H60*'Electric AC'!$BE$33</f>
        <v>0</v>
      </c>
      <c r="AM60" s="36"/>
      <c r="AN60" s="36"/>
      <c r="AO60" s="36"/>
      <c r="AP60" s="36"/>
      <c r="AQ60" s="36"/>
    </row>
    <row r="61" spans="1:43" x14ac:dyDescent="0.25">
      <c r="A61" s="62"/>
      <c r="B61" s="62"/>
      <c r="C61" s="62"/>
      <c r="D61" s="62" t="s">
        <v>36</v>
      </c>
      <c r="E61" s="63"/>
      <c r="F61" s="62"/>
      <c r="G61" s="62"/>
      <c r="H61" s="62"/>
      <c r="I61" s="63"/>
      <c r="J61" s="63"/>
      <c r="K61" s="63"/>
      <c r="L61" s="66">
        <f>IF(C61="Res Space Heat",VLOOKUP(H61,'Electric AC'!$B$7:$AW$47,4)*F61,IF(C61="Res AC",VLOOKUP(H61,'Electric AC'!$B$7:$AW$47,6)*F61,IF(C61="Res Lighting",VLOOKUP(H61,'Electric AC'!$B$7:$AW$47,8)*F61,IF(C61="Res Refrigeration",VLOOKUP(H61,'Electric AC'!$B$7:$AW$47,10)*F61,IF(C61="Res Water Heating",VLOOKUP(H61,'Electric AC'!$B$7:$AW$47,12)*F61,IF(C61="Res Dishwasher",VLOOKUP(H61,'Electric AC'!$B$7:$AW$47,14)*F61,IF(C61="Res Washer Dryer",VLOOKUP(H61,'Electric AC'!$B$7:$AW$47,16)*F61,IF(C61="Res Misc",VLOOKUP(H61,'Electric AC'!$B$7:$AW$47,18)*F61,IF(C61="Res Furnace Fan",VLOOKUP(H61,'Electric AC'!$B$7:$AW$47,20)*F61,IF(C61="NonRes Compressed Air",VLOOKUP(H61,'Electric AC'!$B$7:$AW$47,22)*F61,IF(C61="NonRes Cooking",VLOOKUP(H61,'Electric AC'!$B$7:$AW$47,24)*F61,IF(C61="NonRes Space Cooling",VLOOKUP(H61,'Electric AC'!$B$7:$AW$47,26)*F61,IF(C61="NonRes Exterior Lighting",VLOOKUP(H61,'Electric AC'!$B$7:$AW$47,28)*F61,IF(C61="NonRes Space Heating",VLOOKUP(H61,'Electric AC'!$B$7:$AW$47,30)*F61,IF(C61="NonRes Water Heating",VLOOKUP(H61,'Electric AC'!$B$7:$AW$47,32)*F61,IF(C61="NonRes Interior Lighting",VLOOKUP(H61,'Electric AC'!$B$7:$AW$47,34)*F61,IF(C61="NonRes Misc",VLOOKUP(H61,'Electric AC'!$B$7:$AW$47,36)*F61,IF(C61="NonRes Motors",VLOOKUP(H61,'Electric AC'!$B$7:$AW$47,38)*F61,IF(C61="NonRes Office Equipment",VLOOKUP(H61,'Electric AC'!$B$7:$AW$47,40)*F61,IF(C61="NonRes Process",VLOOKUP(H61,'Electric AC'!$B$7:$AW$47,42)*F61,IF(C61="NonRes Refrigeration",VLOOKUP(H61,'Electric AC'!$B$7:$AW$47,44)*F61,IF(C61="NonRes Ventilation",VLOOKUP(H61,'Electric AC'!$B$7:$AW$47,46)*F61,0))))))))))))))))))))))</f>
        <v>0</v>
      </c>
      <c r="M61" s="66">
        <f>IF(D61="Annual",VLOOKUP(H61,'NG AC'!$E$4:$I$43,4)*SSSS!G61,IF(D61="Winter",VLOOKUP(SSSS!H61,'NG AC'!$E$3:$I$43,5)*SSSS!G61,IF(D61="NA",0,0)))</f>
        <v>0</v>
      </c>
      <c r="N61" s="67" t="e">
        <f t="shared" si="0"/>
        <v>#DIV/0!</v>
      </c>
      <c r="O61" s="67" t="e">
        <f t="shared" si="1"/>
        <v>#DIV/0!</v>
      </c>
      <c r="P61" s="67" t="e">
        <f t="shared" si="2"/>
        <v>#DIV/0!</v>
      </c>
      <c r="Q61" s="67" t="e">
        <f t="shared" si="3"/>
        <v>#DIV/0!</v>
      </c>
      <c r="R61" s="68" t="e">
        <f>(L61+M61+(PV('NG AC'!$B$1,SSSS!H61,SSSS!K61)*-1)+SSSS!J61)/SSSS!E61</f>
        <v>#DIV/0!</v>
      </c>
      <c r="S61" s="68" t="e">
        <f t="shared" si="4"/>
        <v>#DIV/0!</v>
      </c>
      <c r="T61" s="69">
        <f t="shared" si="5"/>
        <v>0</v>
      </c>
      <c r="U61" s="68">
        <f t="shared" si="6"/>
        <v>0</v>
      </c>
      <c r="V61" s="68">
        <f t="shared" si="7"/>
        <v>0</v>
      </c>
      <c r="W61" s="68">
        <f t="shared" si="8"/>
        <v>0</v>
      </c>
      <c r="X61" s="67" t="e">
        <f t="shared" si="9"/>
        <v>#DIV/0!</v>
      </c>
      <c r="Y61" s="67" t="e">
        <f t="shared" si="10"/>
        <v>#DIV/0!</v>
      </c>
      <c r="Z61" s="67" t="e">
        <f t="shared" si="11"/>
        <v>#DIV/0!</v>
      </c>
      <c r="AA61" s="67" t="e">
        <f t="shared" si="12"/>
        <v>#DIV/0!</v>
      </c>
      <c r="AB61" s="63">
        <f t="shared" si="13"/>
        <v>0</v>
      </c>
      <c r="AC61" s="67" t="e">
        <f t="shared" si="14"/>
        <v>#DIV/0!</v>
      </c>
      <c r="AD61" s="67" t="e">
        <f t="shared" si="15"/>
        <v>#DIV/0!</v>
      </c>
      <c r="AE61" s="67">
        <f t="shared" si="16"/>
        <v>0</v>
      </c>
      <c r="AF61" s="67" t="e">
        <f t="shared" si="17"/>
        <v>#DIV/0!</v>
      </c>
      <c r="AG61" s="67" t="e">
        <f t="shared" si="18"/>
        <v>#DIV/0!</v>
      </c>
      <c r="AH61" s="66">
        <f>-PV('NG AC'!$B$1,SSSS!H61,SSSS!K61)*SSSS!B61</f>
        <v>0</v>
      </c>
      <c r="AI61" s="67" t="e">
        <f t="shared" si="19"/>
        <v>#DIV/0!</v>
      </c>
      <c r="AJ61" s="67" t="e">
        <f t="shared" si="20"/>
        <v>#DIV/0!</v>
      </c>
      <c r="AK61" s="66">
        <f>B61*F61*H61*'Electric AC'!$BE$1</f>
        <v>0</v>
      </c>
      <c r="AL61" s="67">
        <f>B61*G61*H61*'Electric AC'!$BE$33</f>
        <v>0</v>
      </c>
      <c r="AM61" s="36"/>
      <c r="AN61" s="36"/>
      <c r="AO61" s="36"/>
      <c r="AP61" s="36"/>
      <c r="AQ61" s="36"/>
    </row>
    <row r="62" spans="1:43" x14ac:dyDescent="0.25">
      <c r="A62" s="62"/>
      <c r="B62" s="62"/>
      <c r="C62" s="62"/>
      <c r="D62" s="62" t="s">
        <v>36</v>
      </c>
      <c r="E62" s="63"/>
      <c r="F62" s="62"/>
      <c r="G62" s="62"/>
      <c r="H62" s="62"/>
      <c r="I62" s="63"/>
      <c r="J62" s="63"/>
      <c r="K62" s="63"/>
      <c r="L62" s="66">
        <f>IF(C62="Res Space Heat",VLOOKUP(H62,'Electric AC'!$B$7:$AW$47,4)*F62,IF(C62="Res AC",VLOOKUP(H62,'Electric AC'!$B$7:$AW$47,6)*F62,IF(C62="Res Lighting",VLOOKUP(H62,'Electric AC'!$B$7:$AW$47,8)*F62,IF(C62="Res Refrigeration",VLOOKUP(H62,'Electric AC'!$B$7:$AW$47,10)*F62,IF(C62="Res Water Heating",VLOOKUP(H62,'Electric AC'!$B$7:$AW$47,12)*F62,IF(C62="Res Dishwasher",VLOOKUP(H62,'Electric AC'!$B$7:$AW$47,14)*F62,IF(C62="Res Washer Dryer",VLOOKUP(H62,'Electric AC'!$B$7:$AW$47,16)*F62,IF(C62="Res Misc",VLOOKUP(H62,'Electric AC'!$B$7:$AW$47,18)*F62,IF(C62="Res Furnace Fan",VLOOKUP(H62,'Electric AC'!$B$7:$AW$47,20)*F62,IF(C62="NonRes Compressed Air",VLOOKUP(H62,'Electric AC'!$B$7:$AW$47,22)*F62,IF(C62="NonRes Cooking",VLOOKUP(H62,'Electric AC'!$B$7:$AW$47,24)*F62,IF(C62="NonRes Space Cooling",VLOOKUP(H62,'Electric AC'!$B$7:$AW$47,26)*F62,IF(C62="NonRes Exterior Lighting",VLOOKUP(H62,'Electric AC'!$B$7:$AW$47,28)*F62,IF(C62="NonRes Space Heating",VLOOKUP(H62,'Electric AC'!$B$7:$AW$47,30)*F62,IF(C62="NonRes Water Heating",VLOOKUP(H62,'Electric AC'!$B$7:$AW$47,32)*F62,IF(C62="NonRes Interior Lighting",VLOOKUP(H62,'Electric AC'!$B$7:$AW$47,34)*F62,IF(C62="NonRes Misc",VLOOKUP(H62,'Electric AC'!$B$7:$AW$47,36)*F62,IF(C62="NonRes Motors",VLOOKUP(H62,'Electric AC'!$B$7:$AW$47,38)*F62,IF(C62="NonRes Office Equipment",VLOOKUP(H62,'Electric AC'!$B$7:$AW$47,40)*F62,IF(C62="NonRes Process",VLOOKUP(H62,'Electric AC'!$B$7:$AW$47,42)*F62,IF(C62="NonRes Refrigeration",VLOOKUP(H62,'Electric AC'!$B$7:$AW$47,44)*F62,IF(C62="NonRes Ventilation",VLOOKUP(H62,'Electric AC'!$B$7:$AW$47,46)*F62,0))))))))))))))))))))))</f>
        <v>0</v>
      </c>
      <c r="M62" s="66">
        <f>IF(D62="Annual",VLOOKUP(H62,'NG AC'!$E$4:$I$43,4)*SSSS!G62,IF(D62="Winter",VLOOKUP(SSSS!H62,'NG AC'!$E$3:$I$43,5)*SSSS!G62,IF(D62="NA",0,0)))</f>
        <v>0</v>
      </c>
      <c r="N62" s="67" t="e">
        <f t="shared" si="0"/>
        <v>#DIV/0!</v>
      </c>
      <c r="O62" s="67" t="e">
        <f t="shared" si="1"/>
        <v>#DIV/0!</v>
      </c>
      <c r="P62" s="67" t="e">
        <f t="shared" si="2"/>
        <v>#DIV/0!</v>
      </c>
      <c r="Q62" s="67" t="e">
        <f t="shared" si="3"/>
        <v>#DIV/0!</v>
      </c>
      <c r="R62" s="68" t="e">
        <f>(L62+M62+(PV('NG AC'!$B$1,SSSS!H62,SSSS!K62)*-1)+SSSS!J62)/SSSS!E62</f>
        <v>#DIV/0!</v>
      </c>
      <c r="S62" s="68" t="e">
        <f t="shared" si="4"/>
        <v>#DIV/0!</v>
      </c>
      <c r="T62" s="69">
        <f t="shared" si="5"/>
        <v>0</v>
      </c>
      <c r="U62" s="68">
        <f t="shared" si="6"/>
        <v>0</v>
      </c>
      <c r="V62" s="68">
        <f t="shared" si="7"/>
        <v>0</v>
      </c>
      <c r="W62" s="68">
        <f t="shared" si="8"/>
        <v>0</v>
      </c>
      <c r="X62" s="67" t="e">
        <f t="shared" si="9"/>
        <v>#DIV/0!</v>
      </c>
      <c r="Y62" s="67" t="e">
        <f t="shared" si="10"/>
        <v>#DIV/0!</v>
      </c>
      <c r="Z62" s="67" t="e">
        <f t="shared" si="11"/>
        <v>#DIV/0!</v>
      </c>
      <c r="AA62" s="67" t="e">
        <f t="shared" si="12"/>
        <v>#DIV/0!</v>
      </c>
      <c r="AB62" s="63">
        <f t="shared" si="13"/>
        <v>0</v>
      </c>
      <c r="AC62" s="67" t="e">
        <f t="shared" si="14"/>
        <v>#DIV/0!</v>
      </c>
      <c r="AD62" s="67" t="e">
        <f t="shared" si="15"/>
        <v>#DIV/0!</v>
      </c>
      <c r="AE62" s="67">
        <f t="shared" si="16"/>
        <v>0</v>
      </c>
      <c r="AF62" s="67" t="e">
        <f t="shared" si="17"/>
        <v>#DIV/0!</v>
      </c>
      <c r="AG62" s="67" t="e">
        <f t="shared" si="18"/>
        <v>#DIV/0!</v>
      </c>
      <c r="AH62" s="66">
        <f>-PV('NG AC'!$B$1,SSSS!H62,SSSS!K62)*SSSS!B62</f>
        <v>0</v>
      </c>
      <c r="AI62" s="67" t="e">
        <f t="shared" si="19"/>
        <v>#DIV/0!</v>
      </c>
      <c r="AJ62" s="67" t="e">
        <f t="shared" si="20"/>
        <v>#DIV/0!</v>
      </c>
      <c r="AK62" s="66">
        <f>B62*F62*H62*'Electric AC'!$BE$1</f>
        <v>0</v>
      </c>
      <c r="AL62" s="67">
        <f>B62*G62*H62*'Electric AC'!$BE$33</f>
        <v>0</v>
      </c>
      <c r="AM62" s="36"/>
      <c r="AN62" s="36"/>
      <c r="AO62" s="36"/>
      <c r="AP62" s="36"/>
      <c r="AQ62" s="36"/>
    </row>
    <row r="63" spans="1:43" x14ac:dyDescent="0.25">
      <c r="A63" s="62"/>
      <c r="B63" s="62"/>
      <c r="C63" s="62"/>
      <c r="D63" s="62" t="s">
        <v>36</v>
      </c>
      <c r="E63" s="63"/>
      <c r="F63" s="62"/>
      <c r="G63" s="62"/>
      <c r="H63" s="62"/>
      <c r="I63" s="63"/>
      <c r="J63" s="63"/>
      <c r="K63" s="63"/>
      <c r="L63" s="66">
        <f>IF(C63="Res Space Heat",VLOOKUP(H63,'Electric AC'!$B$7:$AW$47,4)*F63,IF(C63="Res AC",VLOOKUP(H63,'Electric AC'!$B$7:$AW$47,6)*F63,IF(C63="Res Lighting",VLOOKUP(H63,'Electric AC'!$B$7:$AW$47,8)*F63,IF(C63="Res Refrigeration",VLOOKUP(H63,'Electric AC'!$B$7:$AW$47,10)*F63,IF(C63="Res Water Heating",VLOOKUP(H63,'Electric AC'!$B$7:$AW$47,12)*F63,IF(C63="Res Dishwasher",VLOOKUP(H63,'Electric AC'!$B$7:$AW$47,14)*F63,IF(C63="Res Washer Dryer",VLOOKUP(H63,'Electric AC'!$B$7:$AW$47,16)*F63,IF(C63="Res Misc",VLOOKUP(H63,'Electric AC'!$B$7:$AW$47,18)*F63,IF(C63="Res Furnace Fan",VLOOKUP(H63,'Electric AC'!$B$7:$AW$47,20)*F63,IF(C63="NonRes Compressed Air",VLOOKUP(H63,'Electric AC'!$B$7:$AW$47,22)*F63,IF(C63="NonRes Cooking",VLOOKUP(H63,'Electric AC'!$B$7:$AW$47,24)*F63,IF(C63="NonRes Space Cooling",VLOOKUP(H63,'Electric AC'!$B$7:$AW$47,26)*F63,IF(C63="NonRes Exterior Lighting",VLOOKUP(H63,'Electric AC'!$B$7:$AW$47,28)*F63,IF(C63="NonRes Space Heating",VLOOKUP(H63,'Electric AC'!$B$7:$AW$47,30)*F63,IF(C63="NonRes Water Heating",VLOOKUP(H63,'Electric AC'!$B$7:$AW$47,32)*F63,IF(C63="NonRes Interior Lighting",VLOOKUP(H63,'Electric AC'!$B$7:$AW$47,34)*F63,IF(C63="NonRes Misc",VLOOKUP(H63,'Electric AC'!$B$7:$AW$47,36)*F63,IF(C63="NonRes Motors",VLOOKUP(H63,'Electric AC'!$B$7:$AW$47,38)*F63,IF(C63="NonRes Office Equipment",VLOOKUP(H63,'Electric AC'!$B$7:$AW$47,40)*F63,IF(C63="NonRes Process",VLOOKUP(H63,'Electric AC'!$B$7:$AW$47,42)*F63,IF(C63="NonRes Refrigeration",VLOOKUP(H63,'Electric AC'!$B$7:$AW$47,44)*F63,IF(C63="NonRes Ventilation",VLOOKUP(H63,'Electric AC'!$B$7:$AW$47,46)*F63,0))))))))))))))))))))))</f>
        <v>0</v>
      </c>
      <c r="M63" s="66">
        <f>IF(D63="Annual",VLOOKUP(H63,'NG AC'!$E$4:$I$43,4)*SSSS!G63,IF(D63="Winter",VLOOKUP(SSSS!H63,'NG AC'!$E$3:$I$43,5)*SSSS!G63,IF(D63="NA",0,0)))</f>
        <v>0</v>
      </c>
      <c r="N63" s="67" t="e">
        <f t="shared" si="0"/>
        <v>#DIV/0!</v>
      </c>
      <c r="O63" s="67" t="e">
        <f t="shared" si="1"/>
        <v>#DIV/0!</v>
      </c>
      <c r="P63" s="67" t="e">
        <f t="shared" si="2"/>
        <v>#DIV/0!</v>
      </c>
      <c r="Q63" s="67" t="e">
        <f t="shared" si="3"/>
        <v>#DIV/0!</v>
      </c>
      <c r="R63" s="68" t="e">
        <f>(L63+M63+(PV('NG AC'!$B$1,SSSS!H63,SSSS!K63)*-1)+SSSS!J63)/SSSS!E63</f>
        <v>#DIV/0!</v>
      </c>
      <c r="S63" s="68" t="e">
        <f t="shared" si="4"/>
        <v>#DIV/0!</v>
      </c>
      <c r="T63" s="69">
        <f t="shared" si="5"/>
        <v>0</v>
      </c>
      <c r="U63" s="68">
        <f t="shared" si="6"/>
        <v>0</v>
      </c>
      <c r="V63" s="68">
        <f t="shared" si="7"/>
        <v>0</v>
      </c>
      <c r="W63" s="68">
        <f t="shared" si="8"/>
        <v>0</v>
      </c>
      <c r="X63" s="67" t="e">
        <f t="shared" si="9"/>
        <v>#DIV/0!</v>
      </c>
      <c r="Y63" s="67" t="e">
        <f t="shared" si="10"/>
        <v>#DIV/0!</v>
      </c>
      <c r="Z63" s="67" t="e">
        <f t="shared" si="11"/>
        <v>#DIV/0!</v>
      </c>
      <c r="AA63" s="67" t="e">
        <f t="shared" si="12"/>
        <v>#DIV/0!</v>
      </c>
      <c r="AB63" s="63">
        <f t="shared" si="13"/>
        <v>0</v>
      </c>
      <c r="AC63" s="67" t="e">
        <f t="shared" si="14"/>
        <v>#DIV/0!</v>
      </c>
      <c r="AD63" s="67" t="e">
        <f t="shared" si="15"/>
        <v>#DIV/0!</v>
      </c>
      <c r="AE63" s="67">
        <f t="shared" si="16"/>
        <v>0</v>
      </c>
      <c r="AF63" s="67" t="e">
        <f t="shared" si="17"/>
        <v>#DIV/0!</v>
      </c>
      <c r="AG63" s="67" t="e">
        <f t="shared" si="18"/>
        <v>#DIV/0!</v>
      </c>
      <c r="AH63" s="66">
        <f>-PV('NG AC'!$B$1,SSSS!H63,SSSS!K63)*SSSS!B63</f>
        <v>0</v>
      </c>
      <c r="AI63" s="67" t="e">
        <f t="shared" si="19"/>
        <v>#DIV/0!</v>
      </c>
      <c r="AJ63" s="67" t="e">
        <f t="shared" si="20"/>
        <v>#DIV/0!</v>
      </c>
      <c r="AK63" s="66">
        <f>B63*F63*H63*'Electric AC'!$BE$1</f>
        <v>0</v>
      </c>
      <c r="AL63" s="67">
        <f>B63*G63*H63*'Electric AC'!$BE$33</f>
        <v>0</v>
      </c>
      <c r="AM63" s="36"/>
      <c r="AN63" s="36"/>
      <c r="AO63" s="36"/>
      <c r="AP63" s="36"/>
      <c r="AQ63" s="36"/>
    </row>
    <row r="64" spans="1:43" x14ac:dyDescent="0.25">
      <c r="A64" s="62"/>
      <c r="B64" s="62"/>
      <c r="C64" s="62"/>
      <c r="D64" s="62" t="s">
        <v>36</v>
      </c>
      <c r="E64" s="63"/>
      <c r="F64" s="62"/>
      <c r="G64" s="62"/>
      <c r="H64" s="62"/>
      <c r="I64" s="63"/>
      <c r="J64" s="63"/>
      <c r="K64" s="63"/>
      <c r="L64" s="66">
        <f>IF(C64="Res Space Heat",VLOOKUP(H64,'Electric AC'!$B$7:$AW$47,4)*F64,IF(C64="Res AC",VLOOKUP(H64,'Electric AC'!$B$7:$AW$47,6)*F64,IF(C64="Res Lighting",VLOOKUP(H64,'Electric AC'!$B$7:$AW$47,8)*F64,IF(C64="Res Refrigeration",VLOOKUP(H64,'Electric AC'!$B$7:$AW$47,10)*F64,IF(C64="Res Water Heating",VLOOKUP(H64,'Electric AC'!$B$7:$AW$47,12)*F64,IF(C64="Res Dishwasher",VLOOKUP(H64,'Electric AC'!$B$7:$AW$47,14)*F64,IF(C64="Res Washer Dryer",VLOOKUP(H64,'Electric AC'!$B$7:$AW$47,16)*F64,IF(C64="Res Misc",VLOOKUP(H64,'Electric AC'!$B$7:$AW$47,18)*F64,IF(C64="Res Furnace Fan",VLOOKUP(H64,'Electric AC'!$B$7:$AW$47,20)*F64,IF(C64="NonRes Compressed Air",VLOOKUP(H64,'Electric AC'!$B$7:$AW$47,22)*F64,IF(C64="NonRes Cooking",VLOOKUP(H64,'Electric AC'!$B$7:$AW$47,24)*F64,IF(C64="NonRes Space Cooling",VLOOKUP(H64,'Electric AC'!$B$7:$AW$47,26)*F64,IF(C64="NonRes Exterior Lighting",VLOOKUP(H64,'Electric AC'!$B$7:$AW$47,28)*F64,IF(C64="NonRes Space Heating",VLOOKUP(H64,'Electric AC'!$B$7:$AW$47,30)*F64,IF(C64="NonRes Water Heating",VLOOKUP(H64,'Electric AC'!$B$7:$AW$47,32)*F64,IF(C64="NonRes Interior Lighting",VLOOKUP(H64,'Electric AC'!$B$7:$AW$47,34)*F64,IF(C64="NonRes Misc",VLOOKUP(H64,'Electric AC'!$B$7:$AW$47,36)*F64,IF(C64="NonRes Motors",VLOOKUP(H64,'Electric AC'!$B$7:$AW$47,38)*F64,IF(C64="NonRes Office Equipment",VLOOKUP(H64,'Electric AC'!$B$7:$AW$47,40)*F64,IF(C64="NonRes Process",VLOOKUP(H64,'Electric AC'!$B$7:$AW$47,42)*F64,IF(C64="NonRes Refrigeration",VLOOKUP(H64,'Electric AC'!$B$7:$AW$47,44)*F64,IF(C64="NonRes Ventilation",VLOOKUP(H64,'Electric AC'!$B$7:$AW$47,46)*F64,0))))))))))))))))))))))</f>
        <v>0</v>
      </c>
      <c r="M64" s="66">
        <f>IF(D64="Annual",VLOOKUP(H64,'NG AC'!$E$4:$I$43,4)*SSSS!G64,IF(D64="Winter",VLOOKUP(SSSS!H64,'NG AC'!$E$3:$I$43,5)*SSSS!G64,IF(D64="NA",0,0)))</f>
        <v>0</v>
      </c>
      <c r="N64" s="67" t="e">
        <f t="shared" si="0"/>
        <v>#DIV/0!</v>
      </c>
      <c r="O64" s="67" t="e">
        <f t="shared" si="1"/>
        <v>#DIV/0!</v>
      </c>
      <c r="P64" s="67" t="e">
        <f t="shared" si="2"/>
        <v>#DIV/0!</v>
      </c>
      <c r="Q64" s="67" t="e">
        <f t="shared" si="3"/>
        <v>#DIV/0!</v>
      </c>
      <c r="R64" s="68" t="e">
        <f>(L64+M64+(PV('NG AC'!$B$1,SSSS!H64,SSSS!K64)*-1)+SSSS!J64)/SSSS!E64</f>
        <v>#DIV/0!</v>
      </c>
      <c r="S64" s="68" t="e">
        <f t="shared" si="4"/>
        <v>#DIV/0!</v>
      </c>
      <c r="T64" s="69">
        <f t="shared" si="5"/>
        <v>0</v>
      </c>
      <c r="U64" s="68">
        <f t="shared" si="6"/>
        <v>0</v>
      </c>
      <c r="V64" s="68">
        <f t="shared" si="7"/>
        <v>0</v>
      </c>
      <c r="W64" s="68">
        <f t="shared" si="8"/>
        <v>0</v>
      </c>
      <c r="X64" s="67" t="e">
        <f t="shared" si="9"/>
        <v>#DIV/0!</v>
      </c>
      <c r="Y64" s="67" t="e">
        <f t="shared" si="10"/>
        <v>#DIV/0!</v>
      </c>
      <c r="Z64" s="67" t="e">
        <f t="shared" si="11"/>
        <v>#DIV/0!</v>
      </c>
      <c r="AA64" s="67" t="e">
        <f t="shared" si="12"/>
        <v>#DIV/0!</v>
      </c>
      <c r="AB64" s="63">
        <f t="shared" si="13"/>
        <v>0</v>
      </c>
      <c r="AC64" s="67" t="e">
        <f t="shared" si="14"/>
        <v>#DIV/0!</v>
      </c>
      <c r="AD64" s="67" t="e">
        <f t="shared" si="15"/>
        <v>#DIV/0!</v>
      </c>
      <c r="AE64" s="67">
        <f t="shared" si="16"/>
        <v>0</v>
      </c>
      <c r="AF64" s="67" t="e">
        <f t="shared" si="17"/>
        <v>#DIV/0!</v>
      </c>
      <c r="AG64" s="67" t="e">
        <f t="shared" si="18"/>
        <v>#DIV/0!</v>
      </c>
      <c r="AH64" s="66">
        <f>-PV('NG AC'!$B$1,SSSS!H64,SSSS!K64)*SSSS!B64</f>
        <v>0</v>
      </c>
      <c r="AI64" s="67" t="e">
        <f t="shared" si="19"/>
        <v>#DIV/0!</v>
      </c>
      <c r="AJ64" s="67" t="e">
        <f t="shared" si="20"/>
        <v>#DIV/0!</v>
      </c>
      <c r="AK64" s="66">
        <f>B64*F64*H64*'Electric AC'!$BE$1</f>
        <v>0</v>
      </c>
      <c r="AL64" s="67">
        <f>B64*G64*H64*'Electric AC'!$BE$33</f>
        <v>0</v>
      </c>
      <c r="AM64" s="36"/>
      <c r="AN64" s="36"/>
      <c r="AO64" s="36"/>
      <c r="AP64" s="36"/>
      <c r="AQ64" s="36"/>
    </row>
    <row r="65" spans="1:43" x14ac:dyDescent="0.25">
      <c r="A65" s="62"/>
      <c r="B65" s="62"/>
      <c r="C65" s="62"/>
      <c r="D65" s="62" t="s">
        <v>36</v>
      </c>
      <c r="E65" s="63"/>
      <c r="F65" s="62"/>
      <c r="G65" s="62"/>
      <c r="H65" s="62"/>
      <c r="I65" s="63"/>
      <c r="J65" s="63"/>
      <c r="K65" s="63"/>
      <c r="L65" s="66">
        <f>IF(C65="Res Space Heat",VLOOKUP(H65,'Electric AC'!$B$7:$AW$47,4)*F65,IF(C65="Res AC",VLOOKUP(H65,'Electric AC'!$B$7:$AW$47,6)*F65,IF(C65="Res Lighting",VLOOKUP(H65,'Electric AC'!$B$7:$AW$47,8)*F65,IF(C65="Res Refrigeration",VLOOKUP(H65,'Electric AC'!$B$7:$AW$47,10)*F65,IF(C65="Res Water Heating",VLOOKUP(H65,'Electric AC'!$B$7:$AW$47,12)*F65,IF(C65="Res Dishwasher",VLOOKUP(H65,'Electric AC'!$B$7:$AW$47,14)*F65,IF(C65="Res Washer Dryer",VLOOKUP(H65,'Electric AC'!$B$7:$AW$47,16)*F65,IF(C65="Res Misc",VLOOKUP(H65,'Electric AC'!$B$7:$AW$47,18)*F65,IF(C65="Res Furnace Fan",VLOOKUP(H65,'Electric AC'!$B$7:$AW$47,20)*F65,IF(C65="NonRes Compressed Air",VLOOKUP(H65,'Electric AC'!$B$7:$AW$47,22)*F65,IF(C65="NonRes Cooking",VLOOKUP(H65,'Electric AC'!$B$7:$AW$47,24)*F65,IF(C65="NonRes Space Cooling",VLOOKUP(H65,'Electric AC'!$B$7:$AW$47,26)*F65,IF(C65="NonRes Exterior Lighting",VLOOKUP(H65,'Electric AC'!$B$7:$AW$47,28)*F65,IF(C65="NonRes Space Heating",VLOOKUP(H65,'Electric AC'!$B$7:$AW$47,30)*F65,IF(C65="NonRes Water Heating",VLOOKUP(H65,'Electric AC'!$B$7:$AW$47,32)*F65,IF(C65="NonRes Interior Lighting",VLOOKUP(H65,'Electric AC'!$B$7:$AW$47,34)*F65,IF(C65="NonRes Misc",VLOOKUP(H65,'Electric AC'!$B$7:$AW$47,36)*F65,IF(C65="NonRes Motors",VLOOKUP(H65,'Electric AC'!$B$7:$AW$47,38)*F65,IF(C65="NonRes Office Equipment",VLOOKUP(H65,'Electric AC'!$B$7:$AW$47,40)*F65,IF(C65="NonRes Process",VLOOKUP(H65,'Electric AC'!$B$7:$AW$47,42)*F65,IF(C65="NonRes Refrigeration",VLOOKUP(H65,'Electric AC'!$B$7:$AW$47,44)*F65,IF(C65="NonRes Ventilation",VLOOKUP(H65,'Electric AC'!$B$7:$AW$47,46)*F65,0))))))))))))))))))))))</f>
        <v>0</v>
      </c>
      <c r="M65" s="66">
        <f>IF(D65="Annual",VLOOKUP(H65,'NG AC'!$E$4:$I$43,4)*SSSS!G65,IF(D65="Winter",VLOOKUP(SSSS!H65,'NG AC'!$E$3:$I$43,5)*SSSS!G65,IF(D65="NA",0,0)))</f>
        <v>0</v>
      </c>
      <c r="N65" s="67" t="e">
        <f t="shared" si="0"/>
        <v>#DIV/0!</v>
      </c>
      <c r="O65" s="67" t="e">
        <f t="shared" si="1"/>
        <v>#DIV/0!</v>
      </c>
      <c r="P65" s="67" t="e">
        <f t="shared" si="2"/>
        <v>#DIV/0!</v>
      </c>
      <c r="Q65" s="67" t="e">
        <f t="shared" si="3"/>
        <v>#DIV/0!</v>
      </c>
      <c r="R65" s="68" t="e">
        <f>(L65+M65+(PV('NG AC'!$B$1,SSSS!H65,SSSS!K65)*-1)+SSSS!J65)/SSSS!E65</f>
        <v>#DIV/0!</v>
      </c>
      <c r="S65" s="68" t="e">
        <f t="shared" si="4"/>
        <v>#DIV/0!</v>
      </c>
      <c r="T65" s="69">
        <f t="shared" si="5"/>
        <v>0</v>
      </c>
      <c r="U65" s="68">
        <f t="shared" si="6"/>
        <v>0</v>
      </c>
      <c r="V65" s="68">
        <f t="shared" si="7"/>
        <v>0</v>
      </c>
      <c r="W65" s="68">
        <f t="shared" si="8"/>
        <v>0</v>
      </c>
      <c r="X65" s="67" t="e">
        <f t="shared" si="9"/>
        <v>#DIV/0!</v>
      </c>
      <c r="Y65" s="67" t="e">
        <f t="shared" si="10"/>
        <v>#DIV/0!</v>
      </c>
      <c r="Z65" s="67" t="e">
        <f t="shared" si="11"/>
        <v>#DIV/0!</v>
      </c>
      <c r="AA65" s="67" t="e">
        <f t="shared" si="12"/>
        <v>#DIV/0!</v>
      </c>
      <c r="AB65" s="63">
        <f t="shared" si="13"/>
        <v>0</v>
      </c>
      <c r="AC65" s="67" t="e">
        <f t="shared" si="14"/>
        <v>#DIV/0!</v>
      </c>
      <c r="AD65" s="67" t="e">
        <f t="shared" si="15"/>
        <v>#DIV/0!</v>
      </c>
      <c r="AE65" s="67">
        <f t="shared" si="16"/>
        <v>0</v>
      </c>
      <c r="AF65" s="67" t="e">
        <f t="shared" si="17"/>
        <v>#DIV/0!</v>
      </c>
      <c r="AG65" s="67" t="e">
        <f t="shared" si="18"/>
        <v>#DIV/0!</v>
      </c>
      <c r="AH65" s="66">
        <f>-PV('NG AC'!$B$1,SSSS!H65,SSSS!K65)*SSSS!B65</f>
        <v>0</v>
      </c>
      <c r="AI65" s="67" t="e">
        <f t="shared" si="19"/>
        <v>#DIV/0!</v>
      </c>
      <c r="AJ65" s="67" t="e">
        <f t="shared" si="20"/>
        <v>#DIV/0!</v>
      </c>
      <c r="AK65" s="66">
        <f>B65*F65*H65*'Electric AC'!$BE$1</f>
        <v>0</v>
      </c>
      <c r="AL65" s="67">
        <f>B65*G65*H65*'Electric AC'!$BE$33</f>
        <v>0</v>
      </c>
      <c r="AM65" s="36"/>
      <c r="AN65" s="36"/>
      <c r="AO65" s="36"/>
      <c r="AP65" s="36"/>
      <c r="AQ65" s="36"/>
    </row>
    <row r="66" spans="1:43" x14ac:dyDescent="0.25">
      <c r="A66" s="62"/>
      <c r="B66" s="62"/>
      <c r="C66" s="62"/>
      <c r="D66" s="62" t="s">
        <v>36</v>
      </c>
      <c r="E66" s="63"/>
      <c r="F66" s="62"/>
      <c r="G66" s="62"/>
      <c r="H66" s="62"/>
      <c r="I66" s="63"/>
      <c r="J66" s="63"/>
      <c r="K66" s="63"/>
      <c r="L66" s="66">
        <f>IF(C66="Res Space Heat",VLOOKUP(H66,'Electric AC'!$B$7:$AW$47,4)*F66,IF(C66="Res AC",VLOOKUP(H66,'Electric AC'!$B$7:$AW$47,6)*F66,IF(C66="Res Lighting",VLOOKUP(H66,'Electric AC'!$B$7:$AW$47,8)*F66,IF(C66="Res Refrigeration",VLOOKUP(H66,'Electric AC'!$B$7:$AW$47,10)*F66,IF(C66="Res Water Heating",VLOOKUP(H66,'Electric AC'!$B$7:$AW$47,12)*F66,IF(C66="Res Dishwasher",VLOOKUP(H66,'Electric AC'!$B$7:$AW$47,14)*F66,IF(C66="Res Washer Dryer",VLOOKUP(H66,'Electric AC'!$B$7:$AW$47,16)*F66,IF(C66="Res Misc",VLOOKUP(H66,'Electric AC'!$B$7:$AW$47,18)*F66,IF(C66="Res Furnace Fan",VLOOKUP(H66,'Electric AC'!$B$7:$AW$47,20)*F66,IF(C66="NonRes Compressed Air",VLOOKUP(H66,'Electric AC'!$B$7:$AW$47,22)*F66,IF(C66="NonRes Cooking",VLOOKUP(H66,'Electric AC'!$B$7:$AW$47,24)*F66,IF(C66="NonRes Space Cooling",VLOOKUP(H66,'Electric AC'!$B$7:$AW$47,26)*F66,IF(C66="NonRes Exterior Lighting",VLOOKUP(H66,'Electric AC'!$B$7:$AW$47,28)*F66,IF(C66="NonRes Space Heating",VLOOKUP(H66,'Electric AC'!$B$7:$AW$47,30)*F66,IF(C66="NonRes Water Heating",VLOOKUP(H66,'Electric AC'!$B$7:$AW$47,32)*F66,IF(C66="NonRes Interior Lighting",VLOOKUP(H66,'Electric AC'!$B$7:$AW$47,34)*F66,IF(C66="NonRes Misc",VLOOKUP(H66,'Electric AC'!$B$7:$AW$47,36)*F66,IF(C66="NonRes Motors",VLOOKUP(H66,'Electric AC'!$B$7:$AW$47,38)*F66,IF(C66="NonRes Office Equipment",VLOOKUP(H66,'Electric AC'!$B$7:$AW$47,40)*F66,IF(C66="NonRes Process",VLOOKUP(H66,'Electric AC'!$B$7:$AW$47,42)*F66,IF(C66="NonRes Refrigeration",VLOOKUP(H66,'Electric AC'!$B$7:$AW$47,44)*F66,IF(C66="NonRes Ventilation",VLOOKUP(H66,'Electric AC'!$B$7:$AW$47,46)*F66,0))))))))))))))))))))))</f>
        <v>0</v>
      </c>
      <c r="M66" s="66">
        <f>IF(D66="Annual",VLOOKUP(H66,'NG AC'!$E$4:$I$43,4)*SSSS!G66,IF(D66="Winter",VLOOKUP(SSSS!H66,'NG AC'!$E$3:$I$43,5)*SSSS!G66,IF(D66="NA",0,0)))</f>
        <v>0</v>
      </c>
      <c r="N66" s="67" t="e">
        <f t="shared" si="0"/>
        <v>#DIV/0!</v>
      </c>
      <c r="O66" s="67" t="e">
        <f t="shared" si="1"/>
        <v>#DIV/0!</v>
      </c>
      <c r="P66" s="67" t="e">
        <f t="shared" si="2"/>
        <v>#DIV/0!</v>
      </c>
      <c r="Q66" s="67" t="e">
        <f t="shared" si="3"/>
        <v>#DIV/0!</v>
      </c>
      <c r="R66" s="68" t="e">
        <f>(L66+M66+(PV('NG AC'!$B$1,SSSS!H66,SSSS!K66)*-1)+SSSS!J66)/SSSS!E66</f>
        <v>#DIV/0!</v>
      </c>
      <c r="S66" s="68" t="e">
        <f t="shared" si="4"/>
        <v>#DIV/0!</v>
      </c>
      <c r="T66" s="69">
        <f t="shared" si="5"/>
        <v>0</v>
      </c>
      <c r="U66" s="68">
        <f t="shared" si="6"/>
        <v>0</v>
      </c>
      <c r="V66" s="68">
        <f t="shared" si="7"/>
        <v>0</v>
      </c>
      <c r="W66" s="68">
        <f t="shared" si="8"/>
        <v>0</v>
      </c>
      <c r="X66" s="67" t="e">
        <f t="shared" si="9"/>
        <v>#DIV/0!</v>
      </c>
      <c r="Y66" s="67" t="e">
        <f t="shared" si="10"/>
        <v>#DIV/0!</v>
      </c>
      <c r="Z66" s="67" t="e">
        <f t="shared" si="11"/>
        <v>#DIV/0!</v>
      </c>
      <c r="AA66" s="67" t="e">
        <f t="shared" si="12"/>
        <v>#DIV/0!</v>
      </c>
      <c r="AB66" s="63">
        <f t="shared" si="13"/>
        <v>0</v>
      </c>
      <c r="AC66" s="67" t="e">
        <f t="shared" si="14"/>
        <v>#DIV/0!</v>
      </c>
      <c r="AD66" s="67" t="e">
        <f t="shared" si="15"/>
        <v>#DIV/0!</v>
      </c>
      <c r="AE66" s="67">
        <f t="shared" si="16"/>
        <v>0</v>
      </c>
      <c r="AF66" s="67" t="e">
        <f t="shared" si="17"/>
        <v>#DIV/0!</v>
      </c>
      <c r="AG66" s="67" t="e">
        <f t="shared" si="18"/>
        <v>#DIV/0!</v>
      </c>
      <c r="AH66" s="66">
        <f>-PV('NG AC'!$B$1,SSSS!H66,SSSS!K66)*SSSS!B66</f>
        <v>0</v>
      </c>
      <c r="AI66" s="67" t="e">
        <f t="shared" si="19"/>
        <v>#DIV/0!</v>
      </c>
      <c r="AJ66" s="67" t="e">
        <f t="shared" si="20"/>
        <v>#DIV/0!</v>
      </c>
      <c r="AK66" s="66">
        <f>B66*F66*H66*'Electric AC'!$BE$1</f>
        <v>0</v>
      </c>
      <c r="AL66" s="67">
        <f>B66*G66*H66*'Electric AC'!$BE$33</f>
        <v>0</v>
      </c>
      <c r="AM66" s="36"/>
      <c r="AN66" s="36"/>
      <c r="AO66" s="36"/>
      <c r="AP66" s="36"/>
      <c r="AQ66" s="36"/>
    </row>
    <row r="67" spans="1:43" x14ac:dyDescent="0.25">
      <c r="A67" s="62"/>
      <c r="B67" s="62"/>
      <c r="C67" s="62"/>
      <c r="D67" s="62" t="s">
        <v>36</v>
      </c>
      <c r="E67" s="63"/>
      <c r="F67" s="62"/>
      <c r="G67" s="62"/>
      <c r="H67" s="62"/>
      <c r="I67" s="63"/>
      <c r="J67" s="63"/>
      <c r="K67" s="63"/>
      <c r="L67" s="66">
        <f>IF(C67="Res Space Heat",VLOOKUP(H67,'Electric AC'!$B$7:$AW$47,4)*F67,IF(C67="Res AC",VLOOKUP(H67,'Electric AC'!$B$7:$AW$47,6)*F67,IF(C67="Res Lighting",VLOOKUP(H67,'Electric AC'!$B$7:$AW$47,8)*F67,IF(C67="Res Refrigeration",VLOOKUP(H67,'Electric AC'!$B$7:$AW$47,10)*F67,IF(C67="Res Water Heating",VLOOKUP(H67,'Electric AC'!$B$7:$AW$47,12)*F67,IF(C67="Res Dishwasher",VLOOKUP(H67,'Electric AC'!$B$7:$AW$47,14)*F67,IF(C67="Res Washer Dryer",VLOOKUP(H67,'Electric AC'!$B$7:$AW$47,16)*F67,IF(C67="Res Misc",VLOOKUP(H67,'Electric AC'!$B$7:$AW$47,18)*F67,IF(C67="Res Furnace Fan",VLOOKUP(H67,'Electric AC'!$B$7:$AW$47,20)*F67,IF(C67="NonRes Compressed Air",VLOOKUP(H67,'Electric AC'!$B$7:$AW$47,22)*F67,IF(C67="NonRes Cooking",VLOOKUP(H67,'Electric AC'!$B$7:$AW$47,24)*F67,IF(C67="NonRes Space Cooling",VLOOKUP(H67,'Electric AC'!$B$7:$AW$47,26)*F67,IF(C67="NonRes Exterior Lighting",VLOOKUP(H67,'Electric AC'!$B$7:$AW$47,28)*F67,IF(C67="NonRes Space Heating",VLOOKUP(H67,'Electric AC'!$B$7:$AW$47,30)*F67,IF(C67="NonRes Water Heating",VLOOKUP(H67,'Electric AC'!$B$7:$AW$47,32)*F67,IF(C67="NonRes Interior Lighting",VLOOKUP(H67,'Electric AC'!$B$7:$AW$47,34)*F67,IF(C67="NonRes Misc",VLOOKUP(H67,'Electric AC'!$B$7:$AW$47,36)*F67,IF(C67="NonRes Motors",VLOOKUP(H67,'Electric AC'!$B$7:$AW$47,38)*F67,IF(C67="NonRes Office Equipment",VLOOKUP(H67,'Electric AC'!$B$7:$AW$47,40)*F67,IF(C67="NonRes Process",VLOOKUP(H67,'Electric AC'!$B$7:$AW$47,42)*F67,IF(C67="NonRes Refrigeration",VLOOKUP(H67,'Electric AC'!$B$7:$AW$47,44)*F67,IF(C67="NonRes Ventilation",VLOOKUP(H67,'Electric AC'!$B$7:$AW$47,46)*F67,0))))))))))))))))))))))</f>
        <v>0</v>
      </c>
      <c r="M67" s="66">
        <f>IF(D67="Annual",VLOOKUP(H67,'NG AC'!$E$4:$I$43,4)*SSSS!G67,IF(D67="Winter",VLOOKUP(SSSS!H67,'NG AC'!$E$3:$I$43,5)*SSSS!G67,IF(D67="NA",0,0)))</f>
        <v>0</v>
      </c>
      <c r="N67" s="67" t="e">
        <f t="shared" si="0"/>
        <v>#DIV/0!</v>
      </c>
      <c r="O67" s="67" t="e">
        <f t="shared" si="1"/>
        <v>#DIV/0!</v>
      </c>
      <c r="P67" s="67" t="e">
        <f t="shared" si="2"/>
        <v>#DIV/0!</v>
      </c>
      <c r="Q67" s="67" t="e">
        <f t="shared" si="3"/>
        <v>#DIV/0!</v>
      </c>
      <c r="R67" s="68" t="e">
        <f>(L67+M67+(PV('NG AC'!$B$1,SSSS!H67,SSSS!K67)*-1)+SSSS!J67)/SSSS!E67</f>
        <v>#DIV/0!</v>
      </c>
      <c r="S67" s="68" t="e">
        <f t="shared" si="4"/>
        <v>#DIV/0!</v>
      </c>
      <c r="T67" s="69">
        <f t="shared" si="5"/>
        <v>0</v>
      </c>
      <c r="U67" s="68">
        <f t="shared" si="6"/>
        <v>0</v>
      </c>
      <c r="V67" s="68">
        <f t="shared" si="7"/>
        <v>0</v>
      </c>
      <c r="W67" s="68">
        <f t="shared" si="8"/>
        <v>0</v>
      </c>
      <c r="X67" s="67" t="e">
        <f t="shared" si="9"/>
        <v>#DIV/0!</v>
      </c>
      <c r="Y67" s="67" t="e">
        <f t="shared" si="10"/>
        <v>#DIV/0!</v>
      </c>
      <c r="Z67" s="67" t="e">
        <f t="shared" si="11"/>
        <v>#DIV/0!</v>
      </c>
      <c r="AA67" s="67" t="e">
        <f t="shared" si="12"/>
        <v>#DIV/0!</v>
      </c>
      <c r="AB67" s="63">
        <f t="shared" si="13"/>
        <v>0</v>
      </c>
      <c r="AC67" s="67" t="e">
        <f t="shared" si="14"/>
        <v>#DIV/0!</v>
      </c>
      <c r="AD67" s="67" t="e">
        <f t="shared" si="15"/>
        <v>#DIV/0!</v>
      </c>
      <c r="AE67" s="67">
        <f t="shared" si="16"/>
        <v>0</v>
      </c>
      <c r="AF67" s="67" t="e">
        <f t="shared" si="17"/>
        <v>#DIV/0!</v>
      </c>
      <c r="AG67" s="67" t="e">
        <f t="shared" si="18"/>
        <v>#DIV/0!</v>
      </c>
      <c r="AH67" s="66">
        <f>-PV('NG AC'!$B$1,SSSS!H67,SSSS!K67)*SSSS!B67</f>
        <v>0</v>
      </c>
      <c r="AI67" s="67" t="e">
        <f t="shared" si="19"/>
        <v>#DIV/0!</v>
      </c>
      <c r="AJ67" s="67" t="e">
        <f t="shared" si="20"/>
        <v>#DIV/0!</v>
      </c>
      <c r="AK67" s="66">
        <f>B67*F67*H67*'Electric AC'!$BE$1</f>
        <v>0</v>
      </c>
      <c r="AL67" s="67">
        <f>B67*G67*H67*'Electric AC'!$BE$33</f>
        <v>0</v>
      </c>
      <c r="AM67" s="36"/>
      <c r="AN67" s="36"/>
      <c r="AO67" s="36"/>
      <c r="AP67" s="36"/>
      <c r="AQ67" s="36"/>
    </row>
    <row r="68" spans="1:43" x14ac:dyDescent="0.25">
      <c r="A68" s="62"/>
      <c r="B68" s="62"/>
      <c r="C68" s="62"/>
      <c r="D68" s="62" t="s">
        <v>36</v>
      </c>
      <c r="E68" s="63"/>
      <c r="F68" s="62"/>
      <c r="G68" s="62"/>
      <c r="H68" s="62"/>
      <c r="I68" s="63"/>
      <c r="J68" s="63"/>
      <c r="K68" s="63"/>
      <c r="L68" s="66">
        <f>IF(C68="Res Space Heat",VLOOKUP(H68,'Electric AC'!$B$7:$AW$47,4)*F68,IF(C68="Res AC",VLOOKUP(H68,'Electric AC'!$B$7:$AW$47,6)*F68,IF(C68="Res Lighting",VLOOKUP(H68,'Electric AC'!$B$7:$AW$47,8)*F68,IF(C68="Res Refrigeration",VLOOKUP(H68,'Electric AC'!$B$7:$AW$47,10)*F68,IF(C68="Res Water Heating",VLOOKUP(H68,'Electric AC'!$B$7:$AW$47,12)*F68,IF(C68="Res Dishwasher",VLOOKUP(H68,'Electric AC'!$B$7:$AW$47,14)*F68,IF(C68="Res Washer Dryer",VLOOKUP(H68,'Electric AC'!$B$7:$AW$47,16)*F68,IF(C68="Res Misc",VLOOKUP(H68,'Electric AC'!$B$7:$AW$47,18)*F68,IF(C68="Res Furnace Fan",VLOOKUP(H68,'Electric AC'!$B$7:$AW$47,20)*F68,IF(C68="NonRes Compressed Air",VLOOKUP(H68,'Electric AC'!$B$7:$AW$47,22)*F68,IF(C68="NonRes Cooking",VLOOKUP(H68,'Electric AC'!$B$7:$AW$47,24)*F68,IF(C68="NonRes Space Cooling",VLOOKUP(H68,'Electric AC'!$B$7:$AW$47,26)*F68,IF(C68="NonRes Exterior Lighting",VLOOKUP(H68,'Electric AC'!$B$7:$AW$47,28)*F68,IF(C68="NonRes Space Heating",VLOOKUP(H68,'Electric AC'!$B$7:$AW$47,30)*F68,IF(C68="NonRes Water Heating",VLOOKUP(H68,'Electric AC'!$B$7:$AW$47,32)*F68,IF(C68="NonRes Interior Lighting",VLOOKUP(H68,'Electric AC'!$B$7:$AW$47,34)*F68,IF(C68="NonRes Misc",VLOOKUP(H68,'Electric AC'!$B$7:$AW$47,36)*F68,IF(C68="NonRes Motors",VLOOKUP(H68,'Electric AC'!$B$7:$AW$47,38)*F68,IF(C68="NonRes Office Equipment",VLOOKUP(H68,'Electric AC'!$B$7:$AW$47,40)*F68,IF(C68="NonRes Process",VLOOKUP(H68,'Electric AC'!$B$7:$AW$47,42)*F68,IF(C68="NonRes Refrigeration",VLOOKUP(H68,'Electric AC'!$B$7:$AW$47,44)*F68,IF(C68="NonRes Ventilation",VLOOKUP(H68,'Electric AC'!$B$7:$AW$47,46)*F68,0))))))))))))))))))))))</f>
        <v>0</v>
      </c>
      <c r="M68" s="66">
        <f>IF(D68="Annual",VLOOKUP(H68,'NG AC'!$E$4:$I$43,4)*SSSS!G68,IF(D68="Winter",VLOOKUP(SSSS!H68,'NG AC'!$E$3:$I$43,5)*SSSS!G68,IF(D68="NA",0,0)))</f>
        <v>0</v>
      </c>
      <c r="N68" s="67" t="e">
        <f t="shared" si="0"/>
        <v>#DIV/0!</v>
      </c>
      <c r="O68" s="67" t="e">
        <f t="shared" si="1"/>
        <v>#DIV/0!</v>
      </c>
      <c r="P68" s="67" t="e">
        <f t="shared" si="2"/>
        <v>#DIV/0!</v>
      </c>
      <c r="Q68" s="67" t="e">
        <f t="shared" si="3"/>
        <v>#DIV/0!</v>
      </c>
      <c r="R68" s="68" t="e">
        <f>(L68+M68+(PV('NG AC'!$B$1,SSSS!H68,SSSS!K68)*-1)+SSSS!J68)/SSSS!E68</f>
        <v>#DIV/0!</v>
      </c>
      <c r="S68" s="68" t="e">
        <f t="shared" si="4"/>
        <v>#DIV/0!</v>
      </c>
      <c r="T68" s="69">
        <f t="shared" si="5"/>
        <v>0</v>
      </c>
      <c r="U68" s="68">
        <f t="shared" si="6"/>
        <v>0</v>
      </c>
      <c r="V68" s="68">
        <f t="shared" si="7"/>
        <v>0</v>
      </c>
      <c r="W68" s="68">
        <f t="shared" si="8"/>
        <v>0</v>
      </c>
      <c r="X68" s="67" t="e">
        <f t="shared" si="9"/>
        <v>#DIV/0!</v>
      </c>
      <c r="Y68" s="67" t="e">
        <f t="shared" si="10"/>
        <v>#DIV/0!</v>
      </c>
      <c r="Z68" s="67" t="e">
        <f t="shared" si="11"/>
        <v>#DIV/0!</v>
      </c>
      <c r="AA68" s="67" t="e">
        <f t="shared" si="12"/>
        <v>#DIV/0!</v>
      </c>
      <c r="AB68" s="63">
        <f t="shared" si="13"/>
        <v>0</v>
      </c>
      <c r="AC68" s="67" t="e">
        <f t="shared" si="14"/>
        <v>#DIV/0!</v>
      </c>
      <c r="AD68" s="67" t="e">
        <f t="shared" si="15"/>
        <v>#DIV/0!</v>
      </c>
      <c r="AE68" s="67">
        <f t="shared" si="16"/>
        <v>0</v>
      </c>
      <c r="AF68" s="67" t="e">
        <f t="shared" si="17"/>
        <v>#DIV/0!</v>
      </c>
      <c r="AG68" s="67" t="e">
        <f t="shared" si="18"/>
        <v>#DIV/0!</v>
      </c>
      <c r="AH68" s="66">
        <f>-PV('NG AC'!$B$1,SSSS!H68,SSSS!K68)*SSSS!B68</f>
        <v>0</v>
      </c>
      <c r="AI68" s="67" t="e">
        <f t="shared" si="19"/>
        <v>#DIV/0!</v>
      </c>
      <c r="AJ68" s="67" t="e">
        <f t="shared" si="20"/>
        <v>#DIV/0!</v>
      </c>
      <c r="AK68" s="66">
        <f>B68*F68*H68*'Electric AC'!$BE$1</f>
        <v>0</v>
      </c>
      <c r="AL68" s="67">
        <f>B68*G68*H68*'Electric AC'!$BE$33</f>
        <v>0</v>
      </c>
      <c r="AM68" s="36"/>
      <c r="AN68" s="36"/>
      <c r="AO68" s="36"/>
      <c r="AP68" s="36"/>
      <c r="AQ68" s="36"/>
    </row>
    <row r="69" spans="1:43" x14ac:dyDescent="0.25">
      <c r="A69" s="62"/>
      <c r="B69" s="62"/>
      <c r="C69" s="62"/>
      <c r="D69" s="62" t="s">
        <v>36</v>
      </c>
      <c r="E69" s="63"/>
      <c r="F69" s="62"/>
      <c r="G69" s="62"/>
      <c r="H69" s="62"/>
      <c r="I69" s="63"/>
      <c r="J69" s="63"/>
      <c r="K69" s="63"/>
      <c r="L69" s="66">
        <f>IF(C69="Res Space Heat",VLOOKUP(H69,'Electric AC'!$B$7:$AW$47,4)*F69,IF(C69="Res AC",VLOOKUP(H69,'Electric AC'!$B$7:$AW$47,6)*F69,IF(C69="Res Lighting",VLOOKUP(H69,'Electric AC'!$B$7:$AW$47,8)*F69,IF(C69="Res Refrigeration",VLOOKUP(H69,'Electric AC'!$B$7:$AW$47,10)*F69,IF(C69="Res Water Heating",VLOOKUP(H69,'Electric AC'!$B$7:$AW$47,12)*F69,IF(C69="Res Dishwasher",VLOOKUP(H69,'Electric AC'!$B$7:$AW$47,14)*F69,IF(C69="Res Washer Dryer",VLOOKUP(H69,'Electric AC'!$B$7:$AW$47,16)*F69,IF(C69="Res Misc",VLOOKUP(H69,'Electric AC'!$B$7:$AW$47,18)*F69,IF(C69="Res Furnace Fan",VLOOKUP(H69,'Electric AC'!$B$7:$AW$47,20)*F69,IF(C69="NonRes Compressed Air",VLOOKUP(H69,'Electric AC'!$B$7:$AW$47,22)*F69,IF(C69="NonRes Cooking",VLOOKUP(H69,'Electric AC'!$B$7:$AW$47,24)*F69,IF(C69="NonRes Space Cooling",VLOOKUP(H69,'Electric AC'!$B$7:$AW$47,26)*F69,IF(C69="NonRes Exterior Lighting",VLOOKUP(H69,'Electric AC'!$B$7:$AW$47,28)*F69,IF(C69="NonRes Space Heating",VLOOKUP(H69,'Electric AC'!$B$7:$AW$47,30)*F69,IF(C69="NonRes Water Heating",VLOOKUP(H69,'Electric AC'!$B$7:$AW$47,32)*F69,IF(C69="NonRes Interior Lighting",VLOOKUP(H69,'Electric AC'!$B$7:$AW$47,34)*F69,IF(C69="NonRes Misc",VLOOKUP(H69,'Electric AC'!$B$7:$AW$47,36)*F69,IF(C69="NonRes Motors",VLOOKUP(H69,'Electric AC'!$B$7:$AW$47,38)*F69,IF(C69="NonRes Office Equipment",VLOOKUP(H69,'Electric AC'!$B$7:$AW$47,40)*F69,IF(C69="NonRes Process",VLOOKUP(H69,'Electric AC'!$B$7:$AW$47,42)*F69,IF(C69="NonRes Refrigeration",VLOOKUP(H69,'Electric AC'!$B$7:$AW$47,44)*F69,IF(C69="NonRes Ventilation",VLOOKUP(H69,'Electric AC'!$B$7:$AW$47,46)*F69,0))))))))))))))))))))))</f>
        <v>0</v>
      </c>
      <c r="M69" s="66">
        <f>IF(D69="Annual",VLOOKUP(H69,'NG AC'!$E$4:$I$43,4)*SSSS!G69,IF(D69="Winter",VLOOKUP(SSSS!H69,'NG AC'!$E$3:$I$43,5)*SSSS!G69,IF(D69="NA",0,0)))</f>
        <v>0</v>
      </c>
      <c r="N69" s="67" t="e">
        <f t="shared" ref="N69:N102" si="21">(L69/(L69+M69))*E69</f>
        <v>#DIV/0!</v>
      </c>
      <c r="O69" s="67" t="e">
        <f t="shared" ref="O69:O102" si="22">E69-N69</f>
        <v>#DIV/0!</v>
      </c>
      <c r="P69" s="67" t="e">
        <f t="shared" ref="P69:P102" si="23">(L69/(L69+M69))*I69</f>
        <v>#DIV/0!</v>
      </c>
      <c r="Q69" s="67" t="e">
        <f t="shared" ref="Q69:Q102" si="24">I69-P69</f>
        <v>#DIV/0!</v>
      </c>
      <c r="R69" s="68" t="e">
        <f>(L69+M69+(PV('NG AC'!$B$1,SSSS!H69,SSSS!K69)*-1)+SSSS!J69)/SSSS!E69</f>
        <v>#DIV/0!</v>
      </c>
      <c r="S69" s="68" t="e">
        <f t="shared" ref="S69:S102" si="25">((L69+M69)/1.1)/I69</f>
        <v>#DIV/0!</v>
      </c>
      <c r="T69" s="69">
        <f t="shared" ref="T69:T102" si="26">F69*B69</f>
        <v>0</v>
      </c>
      <c r="U69" s="68">
        <f t="shared" ref="U69:U102" si="27">G69*B69</f>
        <v>0</v>
      </c>
      <c r="V69" s="68">
        <f t="shared" ref="V69:V102" si="28">L69*B69</f>
        <v>0</v>
      </c>
      <c r="W69" s="68">
        <f t="shared" ref="W69:W102" si="29">M69*B69</f>
        <v>0</v>
      </c>
      <c r="X69" s="67" t="e">
        <f t="shared" ref="X69:X102" si="30">B69*N69</f>
        <v>#DIV/0!</v>
      </c>
      <c r="Y69" s="67" t="e">
        <f t="shared" ref="Y69:Y102" si="31">O69*B69</f>
        <v>#DIV/0!</v>
      </c>
      <c r="Z69" s="67" t="e">
        <f t="shared" ref="Z69:Z102" si="32">B69*P69</f>
        <v>#DIV/0!</v>
      </c>
      <c r="AA69" s="67" t="e">
        <f t="shared" ref="AA69:AA102" si="33">B69*Q69</f>
        <v>#DIV/0!</v>
      </c>
      <c r="AB69" s="63">
        <f t="shared" ref="AB69:AB103" si="34">((F69*0.12)-I69)*B69</f>
        <v>0</v>
      </c>
      <c r="AC69" s="67" t="e">
        <f t="shared" ref="AC69:AC102" si="35">AB69*(L69/(L69+M69))</f>
        <v>#DIV/0!</v>
      </c>
      <c r="AD69" s="67" t="e">
        <f t="shared" ref="AD69:AD102" si="36">AB69-AC69</f>
        <v>#DIV/0!</v>
      </c>
      <c r="AE69" s="67">
        <f t="shared" ref="AE69:AE102" si="37">J69*B69</f>
        <v>0</v>
      </c>
      <c r="AF69" s="67" t="e">
        <f t="shared" ref="AF69:AF102" si="38">AE69*(L69/(L69+M69))</f>
        <v>#DIV/0!</v>
      </c>
      <c r="AG69" s="67" t="e">
        <f t="shared" ref="AG69:AG102" si="39">AE69-AF69</f>
        <v>#DIV/0!</v>
      </c>
      <c r="AH69" s="66">
        <f>-PV('NG AC'!$B$1,SSSS!H69,SSSS!K69)*SSSS!B69</f>
        <v>0</v>
      </c>
      <c r="AI69" s="67" t="e">
        <f t="shared" ref="AI69:AI102" si="40">AH69*(L69/(L69+M69))</f>
        <v>#DIV/0!</v>
      </c>
      <c r="AJ69" s="67" t="e">
        <f t="shared" ref="AJ69:AJ102" si="41">AH69-AI69</f>
        <v>#DIV/0!</v>
      </c>
      <c r="AK69" s="66">
        <f>B69*F69*H69*'Electric AC'!$BE$1</f>
        <v>0</v>
      </c>
      <c r="AL69" s="67">
        <f>B69*G69*H69*'Electric AC'!$BE$33</f>
        <v>0</v>
      </c>
      <c r="AM69" s="36"/>
      <c r="AN69" s="36"/>
      <c r="AO69" s="36"/>
      <c r="AP69" s="36"/>
      <c r="AQ69" s="36"/>
    </row>
    <row r="70" spans="1:43" x14ac:dyDescent="0.25">
      <c r="A70" s="62"/>
      <c r="B70" s="62"/>
      <c r="C70" s="62"/>
      <c r="D70" s="62" t="s">
        <v>36</v>
      </c>
      <c r="E70" s="63"/>
      <c r="F70" s="62"/>
      <c r="G70" s="62"/>
      <c r="H70" s="62"/>
      <c r="I70" s="63"/>
      <c r="J70" s="63"/>
      <c r="K70" s="63"/>
      <c r="L70" s="66">
        <f>IF(C70="Res Space Heat",VLOOKUP(H70,'Electric AC'!$B$7:$AW$47,4)*F70,IF(C70="Res AC",VLOOKUP(H70,'Electric AC'!$B$7:$AW$47,6)*F70,IF(C70="Res Lighting",VLOOKUP(H70,'Electric AC'!$B$7:$AW$47,8)*F70,IF(C70="Res Refrigeration",VLOOKUP(H70,'Electric AC'!$B$7:$AW$47,10)*F70,IF(C70="Res Water Heating",VLOOKUP(H70,'Electric AC'!$B$7:$AW$47,12)*F70,IF(C70="Res Dishwasher",VLOOKUP(H70,'Electric AC'!$B$7:$AW$47,14)*F70,IF(C70="Res Washer Dryer",VLOOKUP(H70,'Electric AC'!$B$7:$AW$47,16)*F70,IF(C70="Res Misc",VLOOKUP(H70,'Electric AC'!$B$7:$AW$47,18)*F70,IF(C70="Res Furnace Fan",VLOOKUP(H70,'Electric AC'!$B$7:$AW$47,20)*F70,IF(C70="NonRes Compressed Air",VLOOKUP(H70,'Electric AC'!$B$7:$AW$47,22)*F70,IF(C70="NonRes Cooking",VLOOKUP(H70,'Electric AC'!$B$7:$AW$47,24)*F70,IF(C70="NonRes Space Cooling",VLOOKUP(H70,'Electric AC'!$B$7:$AW$47,26)*F70,IF(C70="NonRes Exterior Lighting",VLOOKUP(H70,'Electric AC'!$B$7:$AW$47,28)*F70,IF(C70="NonRes Space Heating",VLOOKUP(H70,'Electric AC'!$B$7:$AW$47,30)*F70,IF(C70="NonRes Water Heating",VLOOKUP(H70,'Electric AC'!$B$7:$AW$47,32)*F70,IF(C70="NonRes Interior Lighting",VLOOKUP(H70,'Electric AC'!$B$7:$AW$47,34)*F70,IF(C70="NonRes Misc",VLOOKUP(H70,'Electric AC'!$B$7:$AW$47,36)*F70,IF(C70="NonRes Motors",VLOOKUP(H70,'Electric AC'!$B$7:$AW$47,38)*F70,IF(C70="NonRes Office Equipment",VLOOKUP(H70,'Electric AC'!$B$7:$AW$47,40)*F70,IF(C70="NonRes Process",VLOOKUP(H70,'Electric AC'!$B$7:$AW$47,42)*F70,IF(C70="NonRes Refrigeration",VLOOKUP(H70,'Electric AC'!$B$7:$AW$47,44)*F70,IF(C70="NonRes Ventilation",VLOOKUP(H70,'Electric AC'!$B$7:$AW$47,46)*F70,0))))))))))))))))))))))</f>
        <v>0</v>
      </c>
      <c r="M70" s="66">
        <f>IF(D70="Annual",VLOOKUP(H70,'NG AC'!$E$4:$I$43,4)*SSSS!G70,IF(D70="Winter",VLOOKUP(SSSS!H70,'NG AC'!$E$3:$I$43,5)*SSSS!G70,IF(D70="NA",0,0)))</f>
        <v>0</v>
      </c>
      <c r="N70" s="67" t="e">
        <f t="shared" si="21"/>
        <v>#DIV/0!</v>
      </c>
      <c r="O70" s="67" t="e">
        <f t="shared" si="22"/>
        <v>#DIV/0!</v>
      </c>
      <c r="P70" s="67" t="e">
        <f t="shared" si="23"/>
        <v>#DIV/0!</v>
      </c>
      <c r="Q70" s="67" t="e">
        <f t="shared" si="24"/>
        <v>#DIV/0!</v>
      </c>
      <c r="R70" s="68" t="e">
        <f>(L70+M70+(PV('NG AC'!$B$1,SSSS!H70,SSSS!K70)*-1)+SSSS!J70)/SSSS!E70</f>
        <v>#DIV/0!</v>
      </c>
      <c r="S70" s="68" t="e">
        <f t="shared" si="25"/>
        <v>#DIV/0!</v>
      </c>
      <c r="T70" s="69">
        <f t="shared" si="26"/>
        <v>0</v>
      </c>
      <c r="U70" s="68">
        <f t="shared" si="27"/>
        <v>0</v>
      </c>
      <c r="V70" s="68">
        <f t="shared" si="28"/>
        <v>0</v>
      </c>
      <c r="W70" s="68">
        <f t="shared" si="29"/>
        <v>0</v>
      </c>
      <c r="X70" s="67" t="e">
        <f t="shared" si="30"/>
        <v>#DIV/0!</v>
      </c>
      <c r="Y70" s="67" t="e">
        <f t="shared" si="31"/>
        <v>#DIV/0!</v>
      </c>
      <c r="Z70" s="67" t="e">
        <f t="shared" si="32"/>
        <v>#DIV/0!</v>
      </c>
      <c r="AA70" s="67" t="e">
        <f t="shared" si="33"/>
        <v>#DIV/0!</v>
      </c>
      <c r="AB70" s="63">
        <f t="shared" si="34"/>
        <v>0</v>
      </c>
      <c r="AC70" s="67" t="e">
        <f t="shared" si="35"/>
        <v>#DIV/0!</v>
      </c>
      <c r="AD70" s="67" t="e">
        <f t="shared" si="36"/>
        <v>#DIV/0!</v>
      </c>
      <c r="AE70" s="67">
        <f t="shared" si="37"/>
        <v>0</v>
      </c>
      <c r="AF70" s="67" t="e">
        <f t="shared" si="38"/>
        <v>#DIV/0!</v>
      </c>
      <c r="AG70" s="67" t="e">
        <f t="shared" si="39"/>
        <v>#DIV/0!</v>
      </c>
      <c r="AH70" s="66">
        <f>-PV('NG AC'!$B$1,SSSS!H70,SSSS!K70)*SSSS!B70</f>
        <v>0</v>
      </c>
      <c r="AI70" s="67" t="e">
        <f t="shared" si="40"/>
        <v>#DIV/0!</v>
      </c>
      <c r="AJ70" s="67" t="e">
        <f t="shared" si="41"/>
        <v>#DIV/0!</v>
      </c>
      <c r="AK70" s="66">
        <f>B70*F70*H70*'Electric AC'!$BE$1</f>
        <v>0</v>
      </c>
      <c r="AL70" s="67">
        <f>B70*G70*H70*'Electric AC'!$BE$33</f>
        <v>0</v>
      </c>
      <c r="AM70" s="36"/>
      <c r="AN70" s="36"/>
      <c r="AO70" s="36"/>
      <c r="AP70" s="36"/>
      <c r="AQ70" s="36"/>
    </row>
    <row r="71" spans="1:43" x14ac:dyDescent="0.25">
      <c r="A71" s="62"/>
      <c r="B71" s="62"/>
      <c r="C71" s="62"/>
      <c r="D71" s="62" t="s">
        <v>36</v>
      </c>
      <c r="E71" s="63"/>
      <c r="F71" s="62"/>
      <c r="G71" s="62"/>
      <c r="H71" s="62"/>
      <c r="I71" s="63"/>
      <c r="J71" s="63"/>
      <c r="K71" s="63"/>
      <c r="L71" s="66">
        <f>IF(C71="Res Space Heat",VLOOKUP(H71,'Electric AC'!$B$7:$AW$47,4)*F71,IF(C71="Res AC",VLOOKUP(H71,'Electric AC'!$B$7:$AW$47,6)*F71,IF(C71="Res Lighting",VLOOKUP(H71,'Electric AC'!$B$7:$AW$47,8)*F71,IF(C71="Res Refrigeration",VLOOKUP(H71,'Electric AC'!$B$7:$AW$47,10)*F71,IF(C71="Res Water Heating",VLOOKUP(H71,'Electric AC'!$B$7:$AW$47,12)*F71,IF(C71="Res Dishwasher",VLOOKUP(H71,'Electric AC'!$B$7:$AW$47,14)*F71,IF(C71="Res Washer Dryer",VLOOKUP(H71,'Electric AC'!$B$7:$AW$47,16)*F71,IF(C71="Res Misc",VLOOKUP(H71,'Electric AC'!$B$7:$AW$47,18)*F71,IF(C71="Res Furnace Fan",VLOOKUP(H71,'Electric AC'!$B$7:$AW$47,20)*F71,IF(C71="NonRes Compressed Air",VLOOKUP(H71,'Electric AC'!$B$7:$AW$47,22)*F71,IF(C71="NonRes Cooking",VLOOKUP(H71,'Electric AC'!$B$7:$AW$47,24)*F71,IF(C71="NonRes Space Cooling",VLOOKUP(H71,'Electric AC'!$B$7:$AW$47,26)*F71,IF(C71="NonRes Exterior Lighting",VLOOKUP(H71,'Electric AC'!$B$7:$AW$47,28)*F71,IF(C71="NonRes Space Heating",VLOOKUP(H71,'Electric AC'!$B$7:$AW$47,30)*F71,IF(C71="NonRes Water Heating",VLOOKUP(H71,'Electric AC'!$B$7:$AW$47,32)*F71,IF(C71="NonRes Interior Lighting",VLOOKUP(H71,'Electric AC'!$B$7:$AW$47,34)*F71,IF(C71="NonRes Misc",VLOOKUP(H71,'Electric AC'!$B$7:$AW$47,36)*F71,IF(C71="NonRes Motors",VLOOKUP(H71,'Electric AC'!$B$7:$AW$47,38)*F71,IF(C71="NonRes Office Equipment",VLOOKUP(H71,'Electric AC'!$B$7:$AW$47,40)*F71,IF(C71="NonRes Process",VLOOKUP(H71,'Electric AC'!$B$7:$AW$47,42)*F71,IF(C71="NonRes Refrigeration",VLOOKUP(H71,'Electric AC'!$B$7:$AW$47,44)*F71,IF(C71="NonRes Ventilation",VLOOKUP(H71,'Electric AC'!$B$7:$AW$47,46)*F71,0))))))))))))))))))))))</f>
        <v>0</v>
      </c>
      <c r="M71" s="66">
        <f>IF(D71="Annual",VLOOKUP(H71,'NG AC'!$E$4:$I$43,4)*SSSS!G71,IF(D71="Winter",VLOOKUP(SSSS!H71,'NG AC'!$E$3:$I$43,5)*SSSS!G71,IF(D71="NA",0,0)))</f>
        <v>0</v>
      </c>
      <c r="N71" s="67" t="e">
        <f t="shared" si="21"/>
        <v>#DIV/0!</v>
      </c>
      <c r="O71" s="67" t="e">
        <f t="shared" si="22"/>
        <v>#DIV/0!</v>
      </c>
      <c r="P71" s="67" t="e">
        <f t="shared" si="23"/>
        <v>#DIV/0!</v>
      </c>
      <c r="Q71" s="67" t="e">
        <f t="shared" si="24"/>
        <v>#DIV/0!</v>
      </c>
      <c r="R71" s="68" t="e">
        <f>(L71+M71+(PV('NG AC'!$B$1,SSSS!H71,SSSS!K71)*-1)+SSSS!J71)/SSSS!E71</f>
        <v>#DIV/0!</v>
      </c>
      <c r="S71" s="68" t="e">
        <f t="shared" si="25"/>
        <v>#DIV/0!</v>
      </c>
      <c r="T71" s="69">
        <f t="shared" si="26"/>
        <v>0</v>
      </c>
      <c r="U71" s="68">
        <f t="shared" si="27"/>
        <v>0</v>
      </c>
      <c r="V71" s="68">
        <f t="shared" si="28"/>
        <v>0</v>
      </c>
      <c r="W71" s="68">
        <f t="shared" si="29"/>
        <v>0</v>
      </c>
      <c r="X71" s="67" t="e">
        <f t="shared" si="30"/>
        <v>#DIV/0!</v>
      </c>
      <c r="Y71" s="67" t="e">
        <f t="shared" si="31"/>
        <v>#DIV/0!</v>
      </c>
      <c r="Z71" s="67" t="e">
        <f t="shared" si="32"/>
        <v>#DIV/0!</v>
      </c>
      <c r="AA71" s="67" t="e">
        <f t="shared" si="33"/>
        <v>#DIV/0!</v>
      </c>
      <c r="AB71" s="63">
        <f t="shared" si="34"/>
        <v>0</v>
      </c>
      <c r="AC71" s="67" t="e">
        <f t="shared" si="35"/>
        <v>#DIV/0!</v>
      </c>
      <c r="AD71" s="67" t="e">
        <f t="shared" si="36"/>
        <v>#DIV/0!</v>
      </c>
      <c r="AE71" s="67">
        <f t="shared" si="37"/>
        <v>0</v>
      </c>
      <c r="AF71" s="67" t="e">
        <f t="shared" si="38"/>
        <v>#DIV/0!</v>
      </c>
      <c r="AG71" s="67" t="e">
        <f t="shared" si="39"/>
        <v>#DIV/0!</v>
      </c>
      <c r="AH71" s="66">
        <f>-PV('NG AC'!$B$1,SSSS!H71,SSSS!K71)*SSSS!B71</f>
        <v>0</v>
      </c>
      <c r="AI71" s="67" t="e">
        <f t="shared" si="40"/>
        <v>#DIV/0!</v>
      </c>
      <c r="AJ71" s="67" t="e">
        <f t="shared" si="41"/>
        <v>#DIV/0!</v>
      </c>
      <c r="AK71" s="66">
        <f>B71*F71*H71*'Electric AC'!$BE$1</f>
        <v>0</v>
      </c>
      <c r="AL71" s="67">
        <f>B71*G71*H71*'Electric AC'!$BE$33</f>
        <v>0</v>
      </c>
      <c r="AM71" s="36"/>
      <c r="AN71" s="36"/>
      <c r="AO71" s="36"/>
      <c r="AP71" s="36"/>
      <c r="AQ71" s="36"/>
    </row>
    <row r="72" spans="1:43" x14ac:dyDescent="0.25">
      <c r="A72" s="62"/>
      <c r="B72" s="62"/>
      <c r="C72" s="62"/>
      <c r="D72" s="62" t="s">
        <v>36</v>
      </c>
      <c r="E72" s="63"/>
      <c r="F72" s="62"/>
      <c r="G72" s="62"/>
      <c r="H72" s="62"/>
      <c r="I72" s="63"/>
      <c r="J72" s="63"/>
      <c r="K72" s="63"/>
      <c r="L72" s="66">
        <f>IF(C72="Res Space Heat",VLOOKUP(H72,'Electric AC'!$B$7:$AW$47,4)*F72,IF(C72="Res AC",VLOOKUP(H72,'Electric AC'!$B$7:$AW$47,6)*F72,IF(C72="Res Lighting",VLOOKUP(H72,'Electric AC'!$B$7:$AW$47,8)*F72,IF(C72="Res Refrigeration",VLOOKUP(H72,'Electric AC'!$B$7:$AW$47,10)*F72,IF(C72="Res Water Heating",VLOOKUP(H72,'Electric AC'!$B$7:$AW$47,12)*F72,IF(C72="Res Dishwasher",VLOOKUP(H72,'Electric AC'!$B$7:$AW$47,14)*F72,IF(C72="Res Washer Dryer",VLOOKUP(H72,'Electric AC'!$B$7:$AW$47,16)*F72,IF(C72="Res Misc",VLOOKUP(H72,'Electric AC'!$B$7:$AW$47,18)*F72,IF(C72="Res Furnace Fan",VLOOKUP(H72,'Electric AC'!$B$7:$AW$47,20)*F72,IF(C72="NonRes Compressed Air",VLOOKUP(H72,'Electric AC'!$B$7:$AW$47,22)*F72,IF(C72="NonRes Cooking",VLOOKUP(H72,'Electric AC'!$B$7:$AW$47,24)*F72,IF(C72="NonRes Space Cooling",VLOOKUP(H72,'Electric AC'!$B$7:$AW$47,26)*F72,IF(C72="NonRes Exterior Lighting",VLOOKUP(H72,'Electric AC'!$B$7:$AW$47,28)*F72,IF(C72="NonRes Space Heating",VLOOKUP(H72,'Electric AC'!$B$7:$AW$47,30)*F72,IF(C72="NonRes Water Heating",VLOOKUP(H72,'Electric AC'!$B$7:$AW$47,32)*F72,IF(C72="NonRes Interior Lighting",VLOOKUP(H72,'Electric AC'!$B$7:$AW$47,34)*F72,IF(C72="NonRes Misc",VLOOKUP(H72,'Electric AC'!$B$7:$AW$47,36)*F72,IF(C72="NonRes Motors",VLOOKUP(H72,'Electric AC'!$B$7:$AW$47,38)*F72,IF(C72="NonRes Office Equipment",VLOOKUP(H72,'Electric AC'!$B$7:$AW$47,40)*F72,IF(C72="NonRes Process",VLOOKUP(H72,'Electric AC'!$B$7:$AW$47,42)*F72,IF(C72="NonRes Refrigeration",VLOOKUP(H72,'Electric AC'!$B$7:$AW$47,44)*F72,IF(C72="NonRes Ventilation",VLOOKUP(H72,'Electric AC'!$B$7:$AW$47,46)*F72,0))))))))))))))))))))))</f>
        <v>0</v>
      </c>
      <c r="M72" s="66">
        <f>IF(D72="Annual",VLOOKUP(H72,'NG AC'!$E$4:$I$43,4)*SSSS!G72,IF(D72="Winter",VLOOKUP(SSSS!H72,'NG AC'!$E$3:$I$43,5)*SSSS!G72,IF(D72="NA",0,0)))</f>
        <v>0</v>
      </c>
      <c r="N72" s="67" t="e">
        <f t="shared" si="21"/>
        <v>#DIV/0!</v>
      </c>
      <c r="O72" s="67" t="e">
        <f t="shared" si="22"/>
        <v>#DIV/0!</v>
      </c>
      <c r="P72" s="67" t="e">
        <f t="shared" si="23"/>
        <v>#DIV/0!</v>
      </c>
      <c r="Q72" s="67" t="e">
        <f t="shared" si="24"/>
        <v>#DIV/0!</v>
      </c>
      <c r="R72" s="68" t="e">
        <f>(L72+M72+(PV('NG AC'!$B$1,SSSS!H72,SSSS!K72)*-1)+SSSS!J72)/SSSS!E72</f>
        <v>#DIV/0!</v>
      </c>
      <c r="S72" s="68" t="e">
        <f t="shared" si="25"/>
        <v>#DIV/0!</v>
      </c>
      <c r="T72" s="69">
        <f t="shared" si="26"/>
        <v>0</v>
      </c>
      <c r="U72" s="68">
        <f t="shared" si="27"/>
        <v>0</v>
      </c>
      <c r="V72" s="68">
        <f t="shared" si="28"/>
        <v>0</v>
      </c>
      <c r="W72" s="68">
        <f t="shared" si="29"/>
        <v>0</v>
      </c>
      <c r="X72" s="67" t="e">
        <f t="shared" si="30"/>
        <v>#DIV/0!</v>
      </c>
      <c r="Y72" s="67" t="e">
        <f t="shared" si="31"/>
        <v>#DIV/0!</v>
      </c>
      <c r="Z72" s="67" t="e">
        <f t="shared" si="32"/>
        <v>#DIV/0!</v>
      </c>
      <c r="AA72" s="67" t="e">
        <f t="shared" si="33"/>
        <v>#DIV/0!</v>
      </c>
      <c r="AB72" s="63">
        <f t="shared" si="34"/>
        <v>0</v>
      </c>
      <c r="AC72" s="67" t="e">
        <f t="shared" si="35"/>
        <v>#DIV/0!</v>
      </c>
      <c r="AD72" s="67" t="e">
        <f t="shared" si="36"/>
        <v>#DIV/0!</v>
      </c>
      <c r="AE72" s="67">
        <f t="shared" si="37"/>
        <v>0</v>
      </c>
      <c r="AF72" s="67" t="e">
        <f t="shared" si="38"/>
        <v>#DIV/0!</v>
      </c>
      <c r="AG72" s="67" t="e">
        <f t="shared" si="39"/>
        <v>#DIV/0!</v>
      </c>
      <c r="AH72" s="66">
        <f>-PV('NG AC'!$B$1,SSSS!H72,SSSS!K72)*SSSS!B72</f>
        <v>0</v>
      </c>
      <c r="AI72" s="67" t="e">
        <f t="shared" si="40"/>
        <v>#DIV/0!</v>
      </c>
      <c r="AJ72" s="67" t="e">
        <f t="shared" si="41"/>
        <v>#DIV/0!</v>
      </c>
      <c r="AK72" s="66">
        <f>B72*F72*H72*'Electric AC'!$BE$1</f>
        <v>0</v>
      </c>
      <c r="AL72" s="67">
        <f>B72*G72*H72*'Electric AC'!$BE$33</f>
        <v>0</v>
      </c>
      <c r="AM72" s="36"/>
      <c r="AN72" s="36"/>
      <c r="AO72" s="36"/>
      <c r="AP72" s="36"/>
      <c r="AQ72" s="36"/>
    </row>
    <row r="73" spans="1:43" x14ac:dyDescent="0.25">
      <c r="A73" s="62"/>
      <c r="B73" s="62"/>
      <c r="C73" s="62"/>
      <c r="D73" s="62" t="s">
        <v>36</v>
      </c>
      <c r="E73" s="63"/>
      <c r="F73" s="62"/>
      <c r="G73" s="62"/>
      <c r="H73" s="62"/>
      <c r="I73" s="63"/>
      <c r="J73" s="63"/>
      <c r="K73" s="63"/>
      <c r="L73" s="66">
        <f>IF(C73="Res Space Heat",VLOOKUP(H73,'Electric AC'!$B$7:$AW$47,4)*F73,IF(C73="Res AC",VLOOKUP(H73,'Electric AC'!$B$7:$AW$47,6)*F73,IF(C73="Res Lighting",VLOOKUP(H73,'Electric AC'!$B$7:$AW$47,8)*F73,IF(C73="Res Refrigeration",VLOOKUP(H73,'Electric AC'!$B$7:$AW$47,10)*F73,IF(C73="Res Water Heating",VLOOKUP(H73,'Electric AC'!$B$7:$AW$47,12)*F73,IF(C73="Res Dishwasher",VLOOKUP(H73,'Electric AC'!$B$7:$AW$47,14)*F73,IF(C73="Res Washer Dryer",VLOOKUP(H73,'Electric AC'!$B$7:$AW$47,16)*F73,IF(C73="Res Misc",VLOOKUP(H73,'Electric AC'!$B$7:$AW$47,18)*F73,IF(C73="Res Furnace Fan",VLOOKUP(H73,'Electric AC'!$B$7:$AW$47,20)*F73,IF(C73="NonRes Compressed Air",VLOOKUP(H73,'Electric AC'!$B$7:$AW$47,22)*F73,IF(C73="NonRes Cooking",VLOOKUP(H73,'Electric AC'!$B$7:$AW$47,24)*F73,IF(C73="NonRes Space Cooling",VLOOKUP(H73,'Electric AC'!$B$7:$AW$47,26)*F73,IF(C73="NonRes Exterior Lighting",VLOOKUP(H73,'Electric AC'!$B$7:$AW$47,28)*F73,IF(C73="NonRes Space Heating",VLOOKUP(H73,'Electric AC'!$B$7:$AW$47,30)*F73,IF(C73="NonRes Water Heating",VLOOKUP(H73,'Electric AC'!$B$7:$AW$47,32)*F73,IF(C73="NonRes Interior Lighting",VLOOKUP(H73,'Electric AC'!$B$7:$AW$47,34)*F73,IF(C73="NonRes Misc",VLOOKUP(H73,'Electric AC'!$B$7:$AW$47,36)*F73,IF(C73="NonRes Motors",VLOOKUP(H73,'Electric AC'!$B$7:$AW$47,38)*F73,IF(C73="NonRes Office Equipment",VLOOKUP(H73,'Electric AC'!$B$7:$AW$47,40)*F73,IF(C73="NonRes Process",VLOOKUP(H73,'Electric AC'!$B$7:$AW$47,42)*F73,IF(C73="NonRes Refrigeration",VLOOKUP(H73,'Electric AC'!$B$7:$AW$47,44)*F73,IF(C73="NonRes Ventilation",VLOOKUP(H73,'Electric AC'!$B$7:$AW$47,46)*F73,0))))))))))))))))))))))</f>
        <v>0</v>
      </c>
      <c r="M73" s="66">
        <f>IF(D73="Annual",VLOOKUP(H73,'NG AC'!$E$4:$I$43,4)*SSSS!G73,IF(D73="Winter",VLOOKUP(SSSS!H73,'NG AC'!$E$3:$I$43,5)*SSSS!G73,IF(D73="NA",0,0)))</f>
        <v>0</v>
      </c>
      <c r="N73" s="67" t="e">
        <f t="shared" si="21"/>
        <v>#DIV/0!</v>
      </c>
      <c r="O73" s="67" t="e">
        <f t="shared" si="22"/>
        <v>#DIV/0!</v>
      </c>
      <c r="P73" s="67" t="e">
        <f t="shared" si="23"/>
        <v>#DIV/0!</v>
      </c>
      <c r="Q73" s="67" t="e">
        <f t="shared" si="24"/>
        <v>#DIV/0!</v>
      </c>
      <c r="R73" s="68" t="e">
        <f>(L73+M73+(PV('NG AC'!$B$1,SSSS!H73,SSSS!K73)*-1)+SSSS!J73)/SSSS!E73</f>
        <v>#DIV/0!</v>
      </c>
      <c r="S73" s="68" t="e">
        <f t="shared" si="25"/>
        <v>#DIV/0!</v>
      </c>
      <c r="T73" s="69">
        <f t="shared" si="26"/>
        <v>0</v>
      </c>
      <c r="U73" s="68">
        <f t="shared" si="27"/>
        <v>0</v>
      </c>
      <c r="V73" s="68">
        <f t="shared" si="28"/>
        <v>0</v>
      </c>
      <c r="W73" s="68">
        <f t="shared" si="29"/>
        <v>0</v>
      </c>
      <c r="X73" s="67" t="e">
        <f t="shared" si="30"/>
        <v>#DIV/0!</v>
      </c>
      <c r="Y73" s="67" t="e">
        <f t="shared" si="31"/>
        <v>#DIV/0!</v>
      </c>
      <c r="Z73" s="67" t="e">
        <f t="shared" si="32"/>
        <v>#DIV/0!</v>
      </c>
      <c r="AA73" s="67" t="e">
        <f t="shared" si="33"/>
        <v>#DIV/0!</v>
      </c>
      <c r="AB73" s="63">
        <f t="shared" si="34"/>
        <v>0</v>
      </c>
      <c r="AC73" s="67" t="e">
        <f t="shared" si="35"/>
        <v>#DIV/0!</v>
      </c>
      <c r="AD73" s="67" t="e">
        <f t="shared" si="36"/>
        <v>#DIV/0!</v>
      </c>
      <c r="AE73" s="67">
        <f t="shared" si="37"/>
        <v>0</v>
      </c>
      <c r="AF73" s="67" t="e">
        <f t="shared" si="38"/>
        <v>#DIV/0!</v>
      </c>
      <c r="AG73" s="67" t="e">
        <f t="shared" si="39"/>
        <v>#DIV/0!</v>
      </c>
      <c r="AH73" s="66">
        <f>-PV('NG AC'!$B$1,SSSS!H73,SSSS!K73)*SSSS!B73</f>
        <v>0</v>
      </c>
      <c r="AI73" s="67" t="e">
        <f t="shared" si="40"/>
        <v>#DIV/0!</v>
      </c>
      <c r="AJ73" s="67" t="e">
        <f t="shared" si="41"/>
        <v>#DIV/0!</v>
      </c>
      <c r="AK73" s="66">
        <f>B73*F73*H73*'Electric AC'!$BE$1</f>
        <v>0</v>
      </c>
      <c r="AL73" s="67">
        <f>B73*G73*H73*'Electric AC'!$BE$33</f>
        <v>0</v>
      </c>
      <c r="AM73" s="36"/>
      <c r="AN73" s="36"/>
      <c r="AO73" s="36"/>
      <c r="AP73" s="36"/>
      <c r="AQ73" s="36"/>
    </row>
    <row r="74" spans="1:43" x14ac:dyDescent="0.25">
      <c r="A74" s="62"/>
      <c r="B74" s="62"/>
      <c r="C74" s="62"/>
      <c r="D74" s="62" t="s">
        <v>36</v>
      </c>
      <c r="E74" s="63"/>
      <c r="F74" s="62"/>
      <c r="G74" s="62"/>
      <c r="H74" s="62"/>
      <c r="I74" s="63"/>
      <c r="J74" s="63"/>
      <c r="K74" s="63"/>
      <c r="L74" s="66">
        <f>IF(C74="Res Space Heat",VLOOKUP(H74,'Electric AC'!$B$7:$AW$47,4)*F74,IF(C74="Res AC",VLOOKUP(H74,'Electric AC'!$B$7:$AW$47,6)*F74,IF(C74="Res Lighting",VLOOKUP(H74,'Electric AC'!$B$7:$AW$47,8)*F74,IF(C74="Res Refrigeration",VLOOKUP(H74,'Electric AC'!$B$7:$AW$47,10)*F74,IF(C74="Res Water Heating",VLOOKUP(H74,'Electric AC'!$B$7:$AW$47,12)*F74,IF(C74="Res Dishwasher",VLOOKUP(H74,'Electric AC'!$B$7:$AW$47,14)*F74,IF(C74="Res Washer Dryer",VLOOKUP(H74,'Electric AC'!$B$7:$AW$47,16)*F74,IF(C74="Res Misc",VLOOKUP(H74,'Electric AC'!$B$7:$AW$47,18)*F74,IF(C74="Res Furnace Fan",VLOOKUP(H74,'Electric AC'!$B$7:$AW$47,20)*F74,IF(C74="NonRes Compressed Air",VLOOKUP(H74,'Electric AC'!$B$7:$AW$47,22)*F74,IF(C74="NonRes Cooking",VLOOKUP(H74,'Electric AC'!$B$7:$AW$47,24)*F74,IF(C74="NonRes Space Cooling",VLOOKUP(H74,'Electric AC'!$B$7:$AW$47,26)*F74,IF(C74="NonRes Exterior Lighting",VLOOKUP(H74,'Electric AC'!$B$7:$AW$47,28)*F74,IF(C74="NonRes Space Heating",VLOOKUP(H74,'Electric AC'!$B$7:$AW$47,30)*F74,IF(C74="NonRes Water Heating",VLOOKUP(H74,'Electric AC'!$B$7:$AW$47,32)*F74,IF(C74="NonRes Interior Lighting",VLOOKUP(H74,'Electric AC'!$B$7:$AW$47,34)*F74,IF(C74="NonRes Misc",VLOOKUP(H74,'Electric AC'!$B$7:$AW$47,36)*F74,IF(C74="NonRes Motors",VLOOKUP(H74,'Electric AC'!$B$7:$AW$47,38)*F74,IF(C74="NonRes Office Equipment",VLOOKUP(H74,'Electric AC'!$B$7:$AW$47,40)*F74,IF(C74="NonRes Process",VLOOKUP(H74,'Electric AC'!$B$7:$AW$47,42)*F74,IF(C74="NonRes Refrigeration",VLOOKUP(H74,'Electric AC'!$B$7:$AW$47,44)*F74,IF(C74="NonRes Ventilation",VLOOKUP(H74,'Electric AC'!$B$7:$AW$47,46)*F74,0))))))))))))))))))))))</f>
        <v>0</v>
      </c>
      <c r="M74" s="66">
        <f>IF(D74="Annual",VLOOKUP(H74,'NG AC'!$E$4:$I$43,4)*SSSS!G74,IF(D74="Winter",VLOOKUP(SSSS!H74,'NG AC'!$E$3:$I$43,5)*SSSS!G74,IF(D74="NA",0,0)))</f>
        <v>0</v>
      </c>
      <c r="N74" s="67" t="e">
        <f t="shared" si="21"/>
        <v>#DIV/0!</v>
      </c>
      <c r="O74" s="67" t="e">
        <f t="shared" si="22"/>
        <v>#DIV/0!</v>
      </c>
      <c r="P74" s="67" t="e">
        <f t="shared" si="23"/>
        <v>#DIV/0!</v>
      </c>
      <c r="Q74" s="67" t="e">
        <f t="shared" si="24"/>
        <v>#DIV/0!</v>
      </c>
      <c r="R74" s="68" t="e">
        <f>(L74+M74+(PV('NG AC'!$B$1,SSSS!H74,SSSS!K74)*-1)+SSSS!J74)/SSSS!E74</f>
        <v>#DIV/0!</v>
      </c>
      <c r="S74" s="68" t="e">
        <f t="shared" si="25"/>
        <v>#DIV/0!</v>
      </c>
      <c r="T74" s="69">
        <f t="shared" si="26"/>
        <v>0</v>
      </c>
      <c r="U74" s="68">
        <f t="shared" si="27"/>
        <v>0</v>
      </c>
      <c r="V74" s="68">
        <f t="shared" si="28"/>
        <v>0</v>
      </c>
      <c r="W74" s="68">
        <f t="shared" si="29"/>
        <v>0</v>
      </c>
      <c r="X74" s="67" t="e">
        <f t="shared" si="30"/>
        <v>#DIV/0!</v>
      </c>
      <c r="Y74" s="67" t="e">
        <f t="shared" si="31"/>
        <v>#DIV/0!</v>
      </c>
      <c r="Z74" s="67" t="e">
        <f t="shared" si="32"/>
        <v>#DIV/0!</v>
      </c>
      <c r="AA74" s="67" t="e">
        <f t="shared" si="33"/>
        <v>#DIV/0!</v>
      </c>
      <c r="AB74" s="63">
        <f t="shared" si="34"/>
        <v>0</v>
      </c>
      <c r="AC74" s="67" t="e">
        <f t="shared" si="35"/>
        <v>#DIV/0!</v>
      </c>
      <c r="AD74" s="67" t="e">
        <f t="shared" si="36"/>
        <v>#DIV/0!</v>
      </c>
      <c r="AE74" s="67">
        <f t="shared" si="37"/>
        <v>0</v>
      </c>
      <c r="AF74" s="67" t="e">
        <f t="shared" si="38"/>
        <v>#DIV/0!</v>
      </c>
      <c r="AG74" s="67" t="e">
        <f t="shared" si="39"/>
        <v>#DIV/0!</v>
      </c>
      <c r="AH74" s="66">
        <f>-PV('NG AC'!$B$1,SSSS!H74,SSSS!K74)*SSSS!B74</f>
        <v>0</v>
      </c>
      <c r="AI74" s="67" t="e">
        <f t="shared" si="40"/>
        <v>#DIV/0!</v>
      </c>
      <c r="AJ74" s="67" t="e">
        <f t="shared" si="41"/>
        <v>#DIV/0!</v>
      </c>
      <c r="AK74" s="66">
        <f>B74*F74*H74*'Electric AC'!$BE$1</f>
        <v>0</v>
      </c>
      <c r="AL74" s="67">
        <f>B74*G74*H74*'Electric AC'!$BE$33</f>
        <v>0</v>
      </c>
      <c r="AM74" s="36"/>
      <c r="AN74" s="36"/>
      <c r="AO74" s="36"/>
      <c r="AP74" s="36"/>
      <c r="AQ74" s="36"/>
    </row>
    <row r="75" spans="1:43" x14ac:dyDescent="0.25">
      <c r="A75" s="62"/>
      <c r="B75" s="62"/>
      <c r="C75" s="62"/>
      <c r="D75" s="62" t="s">
        <v>36</v>
      </c>
      <c r="E75" s="63"/>
      <c r="F75" s="62"/>
      <c r="G75" s="62"/>
      <c r="H75" s="62"/>
      <c r="I75" s="63"/>
      <c r="J75" s="63"/>
      <c r="K75" s="63"/>
      <c r="L75" s="66">
        <f>IF(C75="Res Space Heat",VLOOKUP(H75,'Electric AC'!$B$7:$AW$47,4)*F75,IF(C75="Res AC",VLOOKUP(H75,'Electric AC'!$B$7:$AW$47,6)*F75,IF(C75="Res Lighting",VLOOKUP(H75,'Electric AC'!$B$7:$AW$47,8)*F75,IF(C75="Res Refrigeration",VLOOKUP(H75,'Electric AC'!$B$7:$AW$47,10)*F75,IF(C75="Res Water Heating",VLOOKUP(H75,'Electric AC'!$B$7:$AW$47,12)*F75,IF(C75="Res Dishwasher",VLOOKUP(H75,'Electric AC'!$B$7:$AW$47,14)*F75,IF(C75="Res Washer Dryer",VLOOKUP(H75,'Electric AC'!$B$7:$AW$47,16)*F75,IF(C75="Res Misc",VLOOKUP(H75,'Electric AC'!$B$7:$AW$47,18)*F75,IF(C75="Res Furnace Fan",VLOOKUP(H75,'Electric AC'!$B$7:$AW$47,20)*F75,IF(C75="NonRes Compressed Air",VLOOKUP(H75,'Electric AC'!$B$7:$AW$47,22)*F75,IF(C75="NonRes Cooking",VLOOKUP(H75,'Electric AC'!$B$7:$AW$47,24)*F75,IF(C75="NonRes Space Cooling",VLOOKUP(H75,'Electric AC'!$B$7:$AW$47,26)*F75,IF(C75="NonRes Exterior Lighting",VLOOKUP(H75,'Electric AC'!$B$7:$AW$47,28)*F75,IF(C75="NonRes Space Heating",VLOOKUP(H75,'Electric AC'!$B$7:$AW$47,30)*F75,IF(C75="NonRes Water Heating",VLOOKUP(H75,'Electric AC'!$B$7:$AW$47,32)*F75,IF(C75="NonRes Interior Lighting",VLOOKUP(H75,'Electric AC'!$B$7:$AW$47,34)*F75,IF(C75="NonRes Misc",VLOOKUP(H75,'Electric AC'!$B$7:$AW$47,36)*F75,IF(C75="NonRes Motors",VLOOKUP(H75,'Electric AC'!$B$7:$AW$47,38)*F75,IF(C75="NonRes Office Equipment",VLOOKUP(H75,'Electric AC'!$B$7:$AW$47,40)*F75,IF(C75="NonRes Process",VLOOKUP(H75,'Electric AC'!$B$7:$AW$47,42)*F75,IF(C75="NonRes Refrigeration",VLOOKUP(H75,'Electric AC'!$B$7:$AW$47,44)*F75,IF(C75="NonRes Ventilation",VLOOKUP(H75,'Electric AC'!$B$7:$AW$47,46)*F75,0))))))))))))))))))))))</f>
        <v>0</v>
      </c>
      <c r="M75" s="66">
        <f>IF(D75="Annual",VLOOKUP(H75,'NG AC'!$E$4:$I$43,4)*SSSS!G75,IF(D75="Winter",VLOOKUP(SSSS!H75,'NG AC'!$E$3:$I$43,5)*SSSS!G75,IF(D75="NA",0,0)))</f>
        <v>0</v>
      </c>
      <c r="N75" s="67" t="e">
        <f t="shared" si="21"/>
        <v>#DIV/0!</v>
      </c>
      <c r="O75" s="67" t="e">
        <f t="shared" si="22"/>
        <v>#DIV/0!</v>
      </c>
      <c r="P75" s="67" t="e">
        <f t="shared" si="23"/>
        <v>#DIV/0!</v>
      </c>
      <c r="Q75" s="67" t="e">
        <f t="shared" si="24"/>
        <v>#DIV/0!</v>
      </c>
      <c r="R75" s="68" t="e">
        <f>(L75+M75+(PV('NG AC'!$B$1,SSSS!H75,SSSS!K75)*-1)+SSSS!J75)/SSSS!E75</f>
        <v>#DIV/0!</v>
      </c>
      <c r="S75" s="68" t="e">
        <f t="shared" si="25"/>
        <v>#DIV/0!</v>
      </c>
      <c r="T75" s="69">
        <f t="shared" si="26"/>
        <v>0</v>
      </c>
      <c r="U75" s="68">
        <f t="shared" si="27"/>
        <v>0</v>
      </c>
      <c r="V75" s="68">
        <f t="shared" si="28"/>
        <v>0</v>
      </c>
      <c r="W75" s="68">
        <f t="shared" si="29"/>
        <v>0</v>
      </c>
      <c r="X75" s="67" t="e">
        <f t="shared" si="30"/>
        <v>#DIV/0!</v>
      </c>
      <c r="Y75" s="67" t="e">
        <f t="shared" si="31"/>
        <v>#DIV/0!</v>
      </c>
      <c r="Z75" s="67" t="e">
        <f t="shared" si="32"/>
        <v>#DIV/0!</v>
      </c>
      <c r="AA75" s="67" t="e">
        <f t="shared" si="33"/>
        <v>#DIV/0!</v>
      </c>
      <c r="AB75" s="63">
        <f t="shared" si="34"/>
        <v>0</v>
      </c>
      <c r="AC75" s="67" t="e">
        <f t="shared" si="35"/>
        <v>#DIV/0!</v>
      </c>
      <c r="AD75" s="67" t="e">
        <f t="shared" si="36"/>
        <v>#DIV/0!</v>
      </c>
      <c r="AE75" s="67">
        <f t="shared" si="37"/>
        <v>0</v>
      </c>
      <c r="AF75" s="67" t="e">
        <f t="shared" si="38"/>
        <v>#DIV/0!</v>
      </c>
      <c r="AG75" s="67" t="e">
        <f t="shared" si="39"/>
        <v>#DIV/0!</v>
      </c>
      <c r="AH75" s="66">
        <f>-PV('NG AC'!$B$1,SSSS!H75,SSSS!K75)*SSSS!B75</f>
        <v>0</v>
      </c>
      <c r="AI75" s="67" t="e">
        <f t="shared" si="40"/>
        <v>#DIV/0!</v>
      </c>
      <c r="AJ75" s="67" t="e">
        <f t="shared" si="41"/>
        <v>#DIV/0!</v>
      </c>
      <c r="AK75" s="66">
        <f>B75*F75*H75*'Electric AC'!$BE$1</f>
        <v>0</v>
      </c>
      <c r="AL75" s="67">
        <f>B75*G75*H75*'Electric AC'!$BE$33</f>
        <v>0</v>
      </c>
      <c r="AM75" s="36"/>
      <c r="AN75" s="36"/>
      <c r="AO75" s="36"/>
      <c r="AP75" s="36"/>
      <c r="AQ75" s="36"/>
    </row>
    <row r="76" spans="1:43" x14ac:dyDescent="0.25">
      <c r="A76" s="62"/>
      <c r="B76" s="62"/>
      <c r="C76" s="62"/>
      <c r="D76" s="62" t="s">
        <v>36</v>
      </c>
      <c r="E76" s="63"/>
      <c r="F76" s="62"/>
      <c r="G76" s="62"/>
      <c r="H76" s="62"/>
      <c r="I76" s="63"/>
      <c r="J76" s="63"/>
      <c r="K76" s="63"/>
      <c r="L76" s="66">
        <f>IF(C76="Res Space Heat",VLOOKUP(H76,'Electric AC'!$B$7:$AW$47,4)*F76,IF(C76="Res AC",VLOOKUP(H76,'Electric AC'!$B$7:$AW$47,6)*F76,IF(C76="Res Lighting",VLOOKUP(H76,'Electric AC'!$B$7:$AW$47,8)*F76,IF(C76="Res Refrigeration",VLOOKUP(H76,'Electric AC'!$B$7:$AW$47,10)*F76,IF(C76="Res Water Heating",VLOOKUP(H76,'Electric AC'!$B$7:$AW$47,12)*F76,IF(C76="Res Dishwasher",VLOOKUP(H76,'Electric AC'!$B$7:$AW$47,14)*F76,IF(C76="Res Washer Dryer",VLOOKUP(H76,'Electric AC'!$B$7:$AW$47,16)*F76,IF(C76="Res Misc",VLOOKUP(H76,'Electric AC'!$B$7:$AW$47,18)*F76,IF(C76="Res Furnace Fan",VLOOKUP(H76,'Electric AC'!$B$7:$AW$47,20)*F76,IF(C76="NonRes Compressed Air",VLOOKUP(H76,'Electric AC'!$B$7:$AW$47,22)*F76,IF(C76="NonRes Cooking",VLOOKUP(H76,'Electric AC'!$B$7:$AW$47,24)*F76,IF(C76="NonRes Space Cooling",VLOOKUP(H76,'Electric AC'!$B$7:$AW$47,26)*F76,IF(C76="NonRes Exterior Lighting",VLOOKUP(H76,'Electric AC'!$B$7:$AW$47,28)*F76,IF(C76="NonRes Space Heating",VLOOKUP(H76,'Electric AC'!$B$7:$AW$47,30)*F76,IF(C76="NonRes Water Heating",VLOOKUP(H76,'Electric AC'!$B$7:$AW$47,32)*F76,IF(C76="NonRes Interior Lighting",VLOOKUP(H76,'Electric AC'!$B$7:$AW$47,34)*F76,IF(C76="NonRes Misc",VLOOKUP(H76,'Electric AC'!$B$7:$AW$47,36)*F76,IF(C76="NonRes Motors",VLOOKUP(H76,'Electric AC'!$B$7:$AW$47,38)*F76,IF(C76="NonRes Office Equipment",VLOOKUP(H76,'Electric AC'!$B$7:$AW$47,40)*F76,IF(C76="NonRes Process",VLOOKUP(H76,'Electric AC'!$B$7:$AW$47,42)*F76,IF(C76="NonRes Refrigeration",VLOOKUP(H76,'Electric AC'!$B$7:$AW$47,44)*F76,IF(C76="NonRes Ventilation",VLOOKUP(H76,'Electric AC'!$B$7:$AW$47,46)*F76,0))))))))))))))))))))))</f>
        <v>0</v>
      </c>
      <c r="M76" s="66">
        <f>IF(D76="Annual",VLOOKUP(H76,'NG AC'!$E$4:$I$43,4)*SSSS!G76,IF(D76="Winter",VLOOKUP(SSSS!H76,'NG AC'!$E$3:$I$43,5)*SSSS!G76,IF(D76="NA",0,0)))</f>
        <v>0</v>
      </c>
      <c r="N76" s="67" t="e">
        <f t="shared" si="21"/>
        <v>#DIV/0!</v>
      </c>
      <c r="O76" s="67" t="e">
        <f t="shared" si="22"/>
        <v>#DIV/0!</v>
      </c>
      <c r="P76" s="67" t="e">
        <f t="shared" si="23"/>
        <v>#DIV/0!</v>
      </c>
      <c r="Q76" s="67" t="e">
        <f t="shared" si="24"/>
        <v>#DIV/0!</v>
      </c>
      <c r="R76" s="68" t="e">
        <f>(L76+M76+(PV('NG AC'!$B$1,SSSS!H76,SSSS!K76)*-1)+SSSS!J76)/SSSS!E76</f>
        <v>#DIV/0!</v>
      </c>
      <c r="S76" s="68" t="e">
        <f t="shared" si="25"/>
        <v>#DIV/0!</v>
      </c>
      <c r="T76" s="69">
        <f t="shared" si="26"/>
        <v>0</v>
      </c>
      <c r="U76" s="68">
        <f t="shared" si="27"/>
        <v>0</v>
      </c>
      <c r="V76" s="68">
        <f t="shared" si="28"/>
        <v>0</v>
      </c>
      <c r="W76" s="68">
        <f t="shared" si="29"/>
        <v>0</v>
      </c>
      <c r="X76" s="67" t="e">
        <f t="shared" si="30"/>
        <v>#DIV/0!</v>
      </c>
      <c r="Y76" s="67" t="e">
        <f t="shared" si="31"/>
        <v>#DIV/0!</v>
      </c>
      <c r="Z76" s="67" t="e">
        <f t="shared" si="32"/>
        <v>#DIV/0!</v>
      </c>
      <c r="AA76" s="67" t="e">
        <f t="shared" si="33"/>
        <v>#DIV/0!</v>
      </c>
      <c r="AB76" s="63">
        <f t="shared" si="34"/>
        <v>0</v>
      </c>
      <c r="AC76" s="67" t="e">
        <f t="shared" si="35"/>
        <v>#DIV/0!</v>
      </c>
      <c r="AD76" s="67" t="e">
        <f t="shared" si="36"/>
        <v>#DIV/0!</v>
      </c>
      <c r="AE76" s="67">
        <f t="shared" si="37"/>
        <v>0</v>
      </c>
      <c r="AF76" s="67" t="e">
        <f t="shared" si="38"/>
        <v>#DIV/0!</v>
      </c>
      <c r="AG76" s="67" t="e">
        <f t="shared" si="39"/>
        <v>#DIV/0!</v>
      </c>
      <c r="AH76" s="66">
        <f>-PV('NG AC'!$B$1,SSSS!H76,SSSS!K76)*SSSS!B76</f>
        <v>0</v>
      </c>
      <c r="AI76" s="67" t="e">
        <f t="shared" si="40"/>
        <v>#DIV/0!</v>
      </c>
      <c r="AJ76" s="67" t="e">
        <f t="shared" si="41"/>
        <v>#DIV/0!</v>
      </c>
      <c r="AK76" s="66">
        <f>B76*F76*H76*'Electric AC'!$BE$1</f>
        <v>0</v>
      </c>
      <c r="AL76" s="67">
        <f>B76*G76*H76*'Electric AC'!$BE$33</f>
        <v>0</v>
      </c>
      <c r="AM76" s="36"/>
      <c r="AN76" s="36"/>
      <c r="AO76" s="36"/>
      <c r="AP76" s="36"/>
      <c r="AQ76" s="36"/>
    </row>
    <row r="77" spans="1:43" x14ac:dyDescent="0.25">
      <c r="A77" s="62"/>
      <c r="B77" s="62"/>
      <c r="C77" s="62"/>
      <c r="D77" s="62" t="s">
        <v>36</v>
      </c>
      <c r="E77" s="63"/>
      <c r="F77" s="62"/>
      <c r="G77" s="62"/>
      <c r="H77" s="62"/>
      <c r="I77" s="63"/>
      <c r="J77" s="63"/>
      <c r="K77" s="63"/>
      <c r="L77" s="66">
        <f>IF(C77="Res Space Heat",VLOOKUP(H77,'Electric AC'!$B$7:$AW$47,4)*F77,IF(C77="Res AC",VLOOKUP(H77,'Electric AC'!$B$7:$AW$47,6)*F77,IF(C77="Res Lighting",VLOOKUP(H77,'Electric AC'!$B$7:$AW$47,8)*F77,IF(C77="Res Refrigeration",VLOOKUP(H77,'Electric AC'!$B$7:$AW$47,10)*F77,IF(C77="Res Water Heating",VLOOKUP(H77,'Electric AC'!$B$7:$AW$47,12)*F77,IF(C77="Res Dishwasher",VLOOKUP(H77,'Electric AC'!$B$7:$AW$47,14)*F77,IF(C77="Res Washer Dryer",VLOOKUP(H77,'Electric AC'!$B$7:$AW$47,16)*F77,IF(C77="Res Misc",VLOOKUP(H77,'Electric AC'!$B$7:$AW$47,18)*F77,IF(C77="Res Furnace Fan",VLOOKUP(H77,'Electric AC'!$B$7:$AW$47,20)*F77,IF(C77="NonRes Compressed Air",VLOOKUP(H77,'Electric AC'!$B$7:$AW$47,22)*F77,IF(C77="NonRes Cooking",VLOOKUP(H77,'Electric AC'!$B$7:$AW$47,24)*F77,IF(C77="NonRes Space Cooling",VLOOKUP(H77,'Electric AC'!$B$7:$AW$47,26)*F77,IF(C77="NonRes Exterior Lighting",VLOOKUP(H77,'Electric AC'!$B$7:$AW$47,28)*F77,IF(C77="NonRes Space Heating",VLOOKUP(H77,'Electric AC'!$B$7:$AW$47,30)*F77,IF(C77="NonRes Water Heating",VLOOKUP(H77,'Electric AC'!$B$7:$AW$47,32)*F77,IF(C77="NonRes Interior Lighting",VLOOKUP(H77,'Electric AC'!$B$7:$AW$47,34)*F77,IF(C77="NonRes Misc",VLOOKUP(H77,'Electric AC'!$B$7:$AW$47,36)*F77,IF(C77="NonRes Motors",VLOOKUP(H77,'Electric AC'!$B$7:$AW$47,38)*F77,IF(C77="NonRes Office Equipment",VLOOKUP(H77,'Electric AC'!$B$7:$AW$47,40)*F77,IF(C77="NonRes Process",VLOOKUP(H77,'Electric AC'!$B$7:$AW$47,42)*F77,IF(C77="NonRes Refrigeration",VLOOKUP(H77,'Electric AC'!$B$7:$AW$47,44)*F77,IF(C77="NonRes Ventilation",VLOOKUP(H77,'Electric AC'!$B$7:$AW$47,46)*F77,0))))))))))))))))))))))</f>
        <v>0</v>
      </c>
      <c r="M77" s="66">
        <f>IF(D77="Annual",VLOOKUP(H77,'NG AC'!$E$4:$I$43,4)*SSSS!G77,IF(D77="Winter",VLOOKUP(SSSS!H77,'NG AC'!$E$3:$I$43,5)*SSSS!G77,IF(D77="NA",0,0)))</f>
        <v>0</v>
      </c>
      <c r="N77" s="67" t="e">
        <f t="shared" si="21"/>
        <v>#DIV/0!</v>
      </c>
      <c r="O77" s="67" t="e">
        <f t="shared" si="22"/>
        <v>#DIV/0!</v>
      </c>
      <c r="P77" s="67" t="e">
        <f t="shared" si="23"/>
        <v>#DIV/0!</v>
      </c>
      <c r="Q77" s="67" t="e">
        <f t="shared" si="24"/>
        <v>#DIV/0!</v>
      </c>
      <c r="R77" s="68" t="e">
        <f>(L77+M77+(PV('NG AC'!$B$1,SSSS!H77,SSSS!K77)*-1)+SSSS!J77)/SSSS!E77</f>
        <v>#DIV/0!</v>
      </c>
      <c r="S77" s="68" t="e">
        <f t="shared" si="25"/>
        <v>#DIV/0!</v>
      </c>
      <c r="T77" s="69">
        <f t="shared" si="26"/>
        <v>0</v>
      </c>
      <c r="U77" s="68">
        <f t="shared" si="27"/>
        <v>0</v>
      </c>
      <c r="V77" s="68">
        <f t="shared" si="28"/>
        <v>0</v>
      </c>
      <c r="W77" s="68">
        <f t="shared" si="29"/>
        <v>0</v>
      </c>
      <c r="X77" s="67" t="e">
        <f t="shared" si="30"/>
        <v>#DIV/0!</v>
      </c>
      <c r="Y77" s="67" t="e">
        <f t="shared" si="31"/>
        <v>#DIV/0!</v>
      </c>
      <c r="Z77" s="67" t="e">
        <f t="shared" si="32"/>
        <v>#DIV/0!</v>
      </c>
      <c r="AA77" s="67" t="e">
        <f t="shared" si="33"/>
        <v>#DIV/0!</v>
      </c>
      <c r="AB77" s="63">
        <f t="shared" si="34"/>
        <v>0</v>
      </c>
      <c r="AC77" s="67" t="e">
        <f t="shared" si="35"/>
        <v>#DIV/0!</v>
      </c>
      <c r="AD77" s="67" t="e">
        <f t="shared" si="36"/>
        <v>#DIV/0!</v>
      </c>
      <c r="AE77" s="67">
        <f t="shared" si="37"/>
        <v>0</v>
      </c>
      <c r="AF77" s="67" t="e">
        <f t="shared" si="38"/>
        <v>#DIV/0!</v>
      </c>
      <c r="AG77" s="67" t="e">
        <f t="shared" si="39"/>
        <v>#DIV/0!</v>
      </c>
      <c r="AH77" s="66">
        <f>-PV('NG AC'!$B$1,SSSS!H77,SSSS!K77)*SSSS!B77</f>
        <v>0</v>
      </c>
      <c r="AI77" s="67" t="e">
        <f t="shared" si="40"/>
        <v>#DIV/0!</v>
      </c>
      <c r="AJ77" s="67" t="e">
        <f t="shared" si="41"/>
        <v>#DIV/0!</v>
      </c>
      <c r="AK77" s="66">
        <f>B77*F77*H77*'Electric AC'!$BE$1</f>
        <v>0</v>
      </c>
      <c r="AL77" s="67">
        <f>B77*G77*H77*'Electric AC'!$BE$33</f>
        <v>0</v>
      </c>
      <c r="AM77" s="36"/>
      <c r="AN77" s="36"/>
      <c r="AO77" s="36"/>
      <c r="AP77" s="36"/>
      <c r="AQ77" s="36"/>
    </row>
    <row r="78" spans="1:43" x14ac:dyDescent="0.25">
      <c r="A78" s="62"/>
      <c r="B78" s="62"/>
      <c r="C78" s="62"/>
      <c r="D78" s="62" t="s">
        <v>36</v>
      </c>
      <c r="E78" s="63"/>
      <c r="F78" s="62"/>
      <c r="G78" s="62"/>
      <c r="H78" s="62"/>
      <c r="I78" s="63"/>
      <c r="J78" s="63"/>
      <c r="K78" s="63"/>
      <c r="L78" s="66">
        <f>IF(C78="Res Space Heat",VLOOKUP(H78,'Electric AC'!$B$7:$AW$47,4)*F78,IF(C78="Res AC",VLOOKUP(H78,'Electric AC'!$B$7:$AW$47,6)*F78,IF(C78="Res Lighting",VLOOKUP(H78,'Electric AC'!$B$7:$AW$47,8)*F78,IF(C78="Res Refrigeration",VLOOKUP(H78,'Electric AC'!$B$7:$AW$47,10)*F78,IF(C78="Res Water Heating",VLOOKUP(H78,'Electric AC'!$B$7:$AW$47,12)*F78,IF(C78="Res Dishwasher",VLOOKUP(H78,'Electric AC'!$B$7:$AW$47,14)*F78,IF(C78="Res Washer Dryer",VLOOKUP(H78,'Electric AC'!$B$7:$AW$47,16)*F78,IF(C78="Res Misc",VLOOKUP(H78,'Electric AC'!$B$7:$AW$47,18)*F78,IF(C78="Res Furnace Fan",VLOOKUP(H78,'Electric AC'!$B$7:$AW$47,20)*F78,IF(C78="NonRes Compressed Air",VLOOKUP(H78,'Electric AC'!$B$7:$AW$47,22)*F78,IF(C78="NonRes Cooking",VLOOKUP(H78,'Electric AC'!$B$7:$AW$47,24)*F78,IF(C78="NonRes Space Cooling",VLOOKUP(H78,'Electric AC'!$B$7:$AW$47,26)*F78,IF(C78="NonRes Exterior Lighting",VLOOKUP(H78,'Electric AC'!$B$7:$AW$47,28)*F78,IF(C78="NonRes Space Heating",VLOOKUP(H78,'Electric AC'!$B$7:$AW$47,30)*F78,IF(C78="NonRes Water Heating",VLOOKUP(H78,'Electric AC'!$B$7:$AW$47,32)*F78,IF(C78="NonRes Interior Lighting",VLOOKUP(H78,'Electric AC'!$B$7:$AW$47,34)*F78,IF(C78="NonRes Misc",VLOOKUP(H78,'Electric AC'!$B$7:$AW$47,36)*F78,IF(C78="NonRes Motors",VLOOKUP(H78,'Electric AC'!$B$7:$AW$47,38)*F78,IF(C78="NonRes Office Equipment",VLOOKUP(H78,'Electric AC'!$B$7:$AW$47,40)*F78,IF(C78="NonRes Process",VLOOKUP(H78,'Electric AC'!$B$7:$AW$47,42)*F78,IF(C78="NonRes Refrigeration",VLOOKUP(H78,'Electric AC'!$B$7:$AW$47,44)*F78,IF(C78="NonRes Ventilation",VLOOKUP(H78,'Electric AC'!$B$7:$AW$47,46)*F78,0))))))))))))))))))))))</f>
        <v>0</v>
      </c>
      <c r="M78" s="66">
        <f>IF(D78="Annual",VLOOKUP(H78,'NG AC'!$E$4:$I$43,4)*SSSS!G78,IF(D78="Winter",VLOOKUP(SSSS!H78,'NG AC'!$E$3:$I$43,5)*SSSS!G78,IF(D78="NA",0,0)))</f>
        <v>0</v>
      </c>
      <c r="N78" s="67" t="e">
        <f t="shared" si="21"/>
        <v>#DIV/0!</v>
      </c>
      <c r="O78" s="67" t="e">
        <f t="shared" si="22"/>
        <v>#DIV/0!</v>
      </c>
      <c r="P78" s="67" t="e">
        <f t="shared" si="23"/>
        <v>#DIV/0!</v>
      </c>
      <c r="Q78" s="67" t="e">
        <f t="shared" si="24"/>
        <v>#DIV/0!</v>
      </c>
      <c r="R78" s="68" t="e">
        <f>(L78+M78+(PV('NG AC'!$B$1,SSSS!H78,SSSS!K78)*-1)+SSSS!J78)/SSSS!E78</f>
        <v>#DIV/0!</v>
      </c>
      <c r="S78" s="68" t="e">
        <f t="shared" si="25"/>
        <v>#DIV/0!</v>
      </c>
      <c r="T78" s="69">
        <f t="shared" si="26"/>
        <v>0</v>
      </c>
      <c r="U78" s="68">
        <f t="shared" si="27"/>
        <v>0</v>
      </c>
      <c r="V78" s="68">
        <f t="shared" si="28"/>
        <v>0</v>
      </c>
      <c r="W78" s="68">
        <f t="shared" si="29"/>
        <v>0</v>
      </c>
      <c r="X78" s="67" t="e">
        <f t="shared" si="30"/>
        <v>#DIV/0!</v>
      </c>
      <c r="Y78" s="67" t="e">
        <f t="shared" si="31"/>
        <v>#DIV/0!</v>
      </c>
      <c r="Z78" s="67" t="e">
        <f t="shared" si="32"/>
        <v>#DIV/0!</v>
      </c>
      <c r="AA78" s="67" t="e">
        <f t="shared" si="33"/>
        <v>#DIV/0!</v>
      </c>
      <c r="AB78" s="63">
        <f t="shared" si="34"/>
        <v>0</v>
      </c>
      <c r="AC78" s="67" t="e">
        <f t="shared" si="35"/>
        <v>#DIV/0!</v>
      </c>
      <c r="AD78" s="67" t="e">
        <f t="shared" si="36"/>
        <v>#DIV/0!</v>
      </c>
      <c r="AE78" s="67">
        <f t="shared" si="37"/>
        <v>0</v>
      </c>
      <c r="AF78" s="67" t="e">
        <f t="shared" si="38"/>
        <v>#DIV/0!</v>
      </c>
      <c r="AG78" s="67" t="e">
        <f t="shared" si="39"/>
        <v>#DIV/0!</v>
      </c>
      <c r="AH78" s="66">
        <f>-PV('NG AC'!$B$1,SSSS!H78,SSSS!K78)*SSSS!B78</f>
        <v>0</v>
      </c>
      <c r="AI78" s="67" t="e">
        <f t="shared" si="40"/>
        <v>#DIV/0!</v>
      </c>
      <c r="AJ78" s="67" t="e">
        <f t="shared" si="41"/>
        <v>#DIV/0!</v>
      </c>
      <c r="AK78" s="66">
        <f>B78*F78*H78*'Electric AC'!$BE$1</f>
        <v>0</v>
      </c>
      <c r="AL78" s="67">
        <f>B78*G78*H78*'Electric AC'!$BE$33</f>
        <v>0</v>
      </c>
      <c r="AM78" s="36"/>
      <c r="AN78" s="36"/>
      <c r="AO78" s="36"/>
      <c r="AP78" s="36"/>
      <c r="AQ78" s="36"/>
    </row>
    <row r="79" spans="1:43" x14ac:dyDescent="0.25">
      <c r="A79" s="62"/>
      <c r="B79" s="62"/>
      <c r="C79" s="62"/>
      <c r="D79" s="62" t="s">
        <v>36</v>
      </c>
      <c r="E79" s="63"/>
      <c r="F79" s="62"/>
      <c r="G79" s="62"/>
      <c r="H79" s="62"/>
      <c r="I79" s="63"/>
      <c r="J79" s="63"/>
      <c r="K79" s="63"/>
      <c r="L79" s="66">
        <f>IF(C79="Res Space Heat",VLOOKUP(H79,'Electric AC'!$B$7:$AW$47,4)*F79,IF(C79="Res AC",VLOOKUP(H79,'Electric AC'!$B$7:$AW$47,6)*F79,IF(C79="Res Lighting",VLOOKUP(H79,'Electric AC'!$B$7:$AW$47,8)*F79,IF(C79="Res Refrigeration",VLOOKUP(H79,'Electric AC'!$B$7:$AW$47,10)*F79,IF(C79="Res Water Heating",VLOOKUP(H79,'Electric AC'!$B$7:$AW$47,12)*F79,IF(C79="Res Dishwasher",VLOOKUP(H79,'Electric AC'!$B$7:$AW$47,14)*F79,IF(C79="Res Washer Dryer",VLOOKUP(H79,'Electric AC'!$B$7:$AW$47,16)*F79,IF(C79="Res Misc",VLOOKUP(H79,'Electric AC'!$B$7:$AW$47,18)*F79,IF(C79="Res Furnace Fan",VLOOKUP(H79,'Electric AC'!$B$7:$AW$47,20)*F79,IF(C79="NonRes Compressed Air",VLOOKUP(H79,'Electric AC'!$B$7:$AW$47,22)*F79,IF(C79="NonRes Cooking",VLOOKUP(H79,'Electric AC'!$B$7:$AW$47,24)*F79,IF(C79="NonRes Space Cooling",VLOOKUP(H79,'Electric AC'!$B$7:$AW$47,26)*F79,IF(C79="NonRes Exterior Lighting",VLOOKUP(H79,'Electric AC'!$B$7:$AW$47,28)*F79,IF(C79="NonRes Space Heating",VLOOKUP(H79,'Electric AC'!$B$7:$AW$47,30)*F79,IF(C79="NonRes Water Heating",VLOOKUP(H79,'Electric AC'!$B$7:$AW$47,32)*F79,IF(C79="NonRes Interior Lighting",VLOOKUP(H79,'Electric AC'!$B$7:$AW$47,34)*F79,IF(C79="NonRes Misc",VLOOKUP(H79,'Electric AC'!$B$7:$AW$47,36)*F79,IF(C79="NonRes Motors",VLOOKUP(H79,'Electric AC'!$B$7:$AW$47,38)*F79,IF(C79="NonRes Office Equipment",VLOOKUP(H79,'Electric AC'!$B$7:$AW$47,40)*F79,IF(C79="NonRes Process",VLOOKUP(H79,'Electric AC'!$B$7:$AW$47,42)*F79,IF(C79="NonRes Refrigeration",VLOOKUP(H79,'Electric AC'!$B$7:$AW$47,44)*F79,IF(C79="NonRes Ventilation",VLOOKUP(H79,'Electric AC'!$B$7:$AW$47,46)*F79,0))))))))))))))))))))))</f>
        <v>0</v>
      </c>
      <c r="M79" s="66">
        <f>IF(D79="Annual",VLOOKUP(H79,'NG AC'!$E$4:$I$43,4)*SSSS!G79,IF(D79="Winter",VLOOKUP(SSSS!H79,'NG AC'!$E$3:$I$43,5)*SSSS!G79,IF(D79="NA",0,0)))</f>
        <v>0</v>
      </c>
      <c r="N79" s="67" t="e">
        <f t="shared" si="21"/>
        <v>#DIV/0!</v>
      </c>
      <c r="O79" s="67" t="e">
        <f t="shared" si="22"/>
        <v>#DIV/0!</v>
      </c>
      <c r="P79" s="67" t="e">
        <f t="shared" si="23"/>
        <v>#DIV/0!</v>
      </c>
      <c r="Q79" s="67" t="e">
        <f t="shared" si="24"/>
        <v>#DIV/0!</v>
      </c>
      <c r="R79" s="68" t="e">
        <f>(L79+M79+(PV('NG AC'!$B$1,SSSS!H79,SSSS!K79)*-1)+SSSS!J79)/SSSS!E79</f>
        <v>#DIV/0!</v>
      </c>
      <c r="S79" s="68" t="e">
        <f t="shared" si="25"/>
        <v>#DIV/0!</v>
      </c>
      <c r="T79" s="69">
        <f t="shared" si="26"/>
        <v>0</v>
      </c>
      <c r="U79" s="68">
        <f t="shared" si="27"/>
        <v>0</v>
      </c>
      <c r="V79" s="68">
        <f t="shared" si="28"/>
        <v>0</v>
      </c>
      <c r="W79" s="68">
        <f t="shared" si="29"/>
        <v>0</v>
      </c>
      <c r="X79" s="67" t="e">
        <f t="shared" si="30"/>
        <v>#DIV/0!</v>
      </c>
      <c r="Y79" s="67" t="e">
        <f t="shared" si="31"/>
        <v>#DIV/0!</v>
      </c>
      <c r="Z79" s="67" t="e">
        <f t="shared" si="32"/>
        <v>#DIV/0!</v>
      </c>
      <c r="AA79" s="67" t="e">
        <f t="shared" si="33"/>
        <v>#DIV/0!</v>
      </c>
      <c r="AB79" s="63">
        <f t="shared" si="34"/>
        <v>0</v>
      </c>
      <c r="AC79" s="67" t="e">
        <f t="shared" si="35"/>
        <v>#DIV/0!</v>
      </c>
      <c r="AD79" s="67" t="e">
        <f t="shared" si="36"/>
        <v>#DIV/0!</v>
      </c>
      <c r="AE79" s="67">
        <f t="shared" si="37"/>
        <v>0</v>
      </c>
      <c r="AF79" s="67" t="e">
        <f t="shared" si="38"/>
        <v>#DIV/0!</v>
      </c>
      <c r="AG79" s="67" t="e">
        <f t="shared" si="39"/>
        <v>#DIV/0!</v>
      </c>
      <c r="AH79" s="66">
        <f>-PV('NG AC'!$B$1,SSSS!H79,SSSS!K79)*SSSS!B79</f>
        <v>0</v>
      </c>
      <c r="AI79" s="67" t="e">
        <f t="shared" si="40"/>
        <v>#DIV/0!</v>
      </c>
      <c r="AJ79" s="67" t="e">
        <f t="shared" si="41"/>
        <v>#DIV/0!</v>
      </c>
      <c r="AK79" s="66">
        <f>B79*F79*H79*'Electric AC'!$BE$1</f>
        <v>0</v>
      </c>
      <c r="AL79" s="67">
        <f>B79*G79*H79*'Electric AC'!$BE$33</f>
        <v>0</v>
      </c>
      <c r="AM79" s="36"/>
      <c r="AN79" s="36"/>
      <c r="AO79" s="36"/>
      <c r="AP79" s="36"/>
      <c r="AQ79" s="36"/>
    </row>
    <row r="80" spans="1:43" x14ac:dyDescent="0.25">
      <c r="A80" s="62"/>
      <c r="B80" s="62"/>
      <c r="C80" s="62"/>
      <c r="D80" s="62" t="s">
        <v>36</v>
      </c>
      <c r="E80" s="63"/>
      <c r="F80" s="62"/>
      <c r="G80" s="62"/>
      <c r="H80" s="62"/>
      <c r="I80" s="63"/>
      <c r="J80" s="63"/>
      <c r="K80" s="63"/>
      <c r="L80" s="66">
        <f>IF(C80="Res Space Heat",VLOOKUP(H80,'Electric AC'!$B$7:$AW$47,4)*F80,IF(C80="Res AC",VLOOKUP(H80,'Electric AC'!$B$7:$AW$47,6)*F80,IF(C80="Res Lighting",VLOOKUP(H80,'Electric AC'!$B$7:$AW$47,8)*F80,IF(C80="Res Refrigeration",VLOOKUP(H80,'Electric AC'!$B$7:$AW$47,10)*F80,IF(C80="Res Water Heating",VLOOKUP(H80,'Electric AC'!$B$7:$AW$47,12)*F80,IF(C80="Res Dishwasher",VLOOKUP(H80,'Electric AC'!$B$7:$AW$47,14)*F80,IF(C80="Res Washer Dryer",VLOOKUP(H80,'Electric AC'!$B$7:$AW$47,16)*F80,IF(C80="Res Misc",VLOOKUP(H80,'Electric AC'!$B$7:$AW$47,18)*F80,IF(C80="Res Furnace Fan",VLOOKUP(H80,'Electric AC'!$B$7:$AW$47,20)*F80,IF(C80="NonRes Compressed Air",VLOOKUP(H80,'Electric AC'!$B$7:$AW$47,22)*F80,IF(C80="NonRes Cooking",VLOOKUP(H80,'Electric AC'!$B$7:$AW$47,24)*F80,IF(C80="NonRes Space Cooling",VLOOKUP(H80,'Electric AC'!$B$7:$AW$47,26)*F80,IF(C80="NonRes Exterior Lighting",VLOOKUP(H80,'Electric AC'!$B$7:$AW$47,28)*F80,IF(C80="NonRes Space Heating",VLOOKUP(H80,'Electric AC'!$B$7:$AW$47,30)*F80,IF(C80="NonRes Water Heating",VLOOKUP(H80,'Electric AC'!$B$7:$AW$47,32)*F80,IF(C80="NonRes Interior Lighting",VLOOKUP(H80,'Electric AC'!$B$7:$AW$47,34)*F80,IF(C80="NonRes Misc",VLOOKUP(H80,'Electric AC'!$B$7:$AW$47,36)*F80,IF(C80="NonRes Motors",VLOOKUP(H80,'Electric AC'!$B$7:$AW$47,38)*F80,IF(C80="NonRes Office Equipment",VLOOKUP(H80,'Electric AC'!$B$7:$AW$47,40)*F80,IF(C80="NonRes Process",VLOOKUP(H80,'Electric AC'!$B$7:$AW$47,42)*F80,IF(C80="NonRes Refrigeration",VLOOKUP(H80,'Electric AC'!$B$7:$AW$47,44)*F80,IF(C80="NonRes Ventilation",VLOOKUP(H80,'Electric AC'!$B$7:$AW$47,46)*F80,0))))))))))))))))))))))</f>
        <v>0</v>
      </c>
      <c r="M80" s="66">
        <f>IF(D80="Annual",VLOOKUP(H80,'NG AC'!$E$4:$I$43,4)*SSSS!G80,IF(D80="Winter",VLOOKUP(SSSS!H80,'NG AC'!$E$3:$I$43,5)*SSSS!G80,IF(D80="NA",0,0)))</f>
        <v>0</v>
      </c>
      <c r="N80" s="67" t="e">
        <f t="shared" si="21"/>
        <v>#DIV/0!</v>
      </c>
      <c r="O80" s="67" t="e">
        <f t="shared" si="22"/>
        <v>#DIV/0!</v>
      </c>
      <c r="P80" s="67" t="e">
        <f t="shared" si="23"/>
        <v>#DIV/0!</v>
      </c>
      <c r="Q80" s="67" t="e">
        <f t="shared" si="24"/>
        <v>#DIV/0!</v>
      </c>
      <c r="R80" s="68" t="e">
        <f>(L80+M80+(PV('NG AC'!$B$1,SSSS!H80,SSSS!K80)*-1)+SSSS!J80)/SSSS!E80</f>
        <v>#DIV/0!</v>
      </c>
      <c r="S80" s="68" t="e">
        <f t="shared" si="25"/>
        <v>#DIV/0!</v>
      </c>
      <c r="T80" s="69">
        <f t="shared" si="26"/>
        <v>0</v>
      </c>
      <c r="U80" s="68">
        <f t="shared" si="27"/>
        <v>0</v>
      </c>
      <c r="V80" s="68">
        <f t="shared" si="28"/>
        <v>0</v>
      </c>
      <c r="W80" s="68">
        <f t="shared" si="29"/>
        <v>0</v>
      </c>
      <c r="X80" s="67" t="e">
        <f t="shared" si="30"/>
        <v>#DIV/0!</v>
      </c>
      <c r="Y80" s="67" t="e">
        <f t="shared" si="31"/>
        <v>#DIV/0!</v>
      </c>
      <c r="Z80" s="67" t="e">
        <f t="shared" si="32"/>
        <v>#DIV/0!</v>
      </c>
      <c r="AA80" s="67" t="e">
        <f t="shared" si="33"/>
        <v>#DIV/0!</v>
      </c>
      <c r="AB80" s="63">
        <f t="shared" si="34"/>
        <v>0</v>
      </c>
      <c r="AC80" s="67" t="e">
        <f t="shared" si="35"/>
        <v>#DIV/0!</v>
      </c>
      <c r="AD80" s="67" t="e">
        <f t="shared" si="36"/>
        <v>#DIV/0!</v>
      </c>
      <c r="AE80" s="67">
        <f t="shared" si="37"/>
        <v>0</v>
      </c>
      <c r="AF80" s="67" t="e">
        <f t="shared" si="38"/>
        <v>#DIV/0!</v>
      </c>
      <c r="AG80" s="67" t="e">
        <f t="shared" si="39"/>
        <v>#DIV/0!</v>
      </c>
      <c r="AH80" s="66">
        <f>-PV('NG AC'!$B$1,SSSS!H80,SSSS!K80)*SSSS!B80</f>
        <v>0</v>
      </c>
      <c r="AI80" s="67" t="e">
        <f t="shared" si="40"/>
        <v>#DIV/0!</v>
      </c>
      <c r="AJ80" s="67" t="e">
        <f t="shared" si="41"/>
        <v>#DIV/0!</v>
      </c>
      <c r="AK80" s="66">
        <f>B80*F80*H80*'Electric AC'!$BE$1</f>
        <v>0</v>
      </c>
      <c r="AL80" s="67">
        <f>B80*G80*H80*'Electric AC'!$BE$33</f>
        <v>0</v>
      </c>
      <c r="AM80" s="36"/>
      <c r="AN80" s="36"/>
      <c r="AO80" s="36"/>
      <c r="AP80" s="36"/>
      <c r="AQ80" s="36"/>
    </row>
    <row r="81" spans="1:43" x14ac:dyDescent="0.25">
      <c r="A81" s="62"/>
      <c r="B81" s="62"/>
      <c r="C81" s="62"/>
      <c r="D81" s="62" t="s">
        <v>36</v>
      </c>
      <c r="E81" s="63"/>
      <c r="F81" s="62"/>
      <c r="G81" s="62"/>
      <c r="H81" s="62"/>
      <c r="I81" s="63"/>
      <c r="J81" s="63"/>
      <c r="K81" s="63"/>
      <c r="L81" s="66">
        <f>IF(C81="Res Space Heat",VLOOKUP(H81,'Electric AC'!$B$7:$AW$47,4)*F81,IF(C81="Res AC",VLOOKUP(H81,'Electric AC'!$B$7:$AW$47,6)*F81,IF(C81="Res Lighting",VLOOKUP(H81,'Electric AC'!$B$7:$AW$47,8)*F81,IF(C81="Res Refrigeration",VLOOKUP(H81,'Electric AC'!$B$7:$AW$47,10)*F81,IF(C81="Res Water Heating",VLOOKUP(H81,'Electric AC'!$B$7:$AW$47,12)*F81,IF(C81="Res Dishwasher",VLOOKUP(H81,'Electric AC'!$B$7:$AW$47,14)*F81,IF(C81="Res Washer Dryer",VLOOKUP(H81,'Electric AC'!$B$7:$AW$47,16)*F81,IF(C81="Res Misc",VLOOKUP(H81,'Electric AC'!$B$7:$AW$47,18)*F81,IF(C81="Res Furnace Fan",VLOOKUP(H81,'Electric AC'!$B$7:$AW$47,20)*F81,IF(C81="NonRes Compressed Air",VLOOKUP(H81,'Electric AC'!$B$7:$AW$47,22)*F81,IF(C81="NonRes Cooking",VLOOKUP(H81,'Electric AC'!$B$7:$AW$47,24)*F81,IF(C81="NonRes Space Cooling",VLOOKUP(H81,'Electric AC'!$B$7:$AW$47,26)*F81,IF(C81="NonRes Exterior Lighting",VLOOKUP(H81,'Electric AC'!$B$7:$AW$47,28)*F81,IF(C81="NonRes Space Heating",VLOOKUP(H81,'Electric AC'!$B$7:$AW$47,30)*F81,IF(C81="NonRes Water Heating",VLOOKUP(H81,'Electric AC'!$B$7:$AW$47,32)*F81,IF(C81="NonRes Interior Lighting",VLOOKUP(H81,'Electric AC'!$B$7:$AW$47,34)*F81,IF(C81="NonRes Misc",VLOOKUP(H81,'Electric AC'!$B$7:$AW$47,36)*F81,IF(C81="NonRes Motors",VLOOKUP(H81,'Electric AC'!$B$7:$AW$47,38)*F81,IF(C81="NonRes Office Equipment",VLOOKUP(H81,'Electric AC'!$B$7:$AW$47,40)*F81,IF(C81="NonRes Process",VLOOKUP(H81,'Electric AC'!$B$7:$AW$47,42)*F81,IF(C81="NonRes Refrigeration",VLOOKUP(H81,'Electric AC'!$B$7:$AW$47,44)*F81,IF(C81="NonRes Ventilation",VLOOKUP(H81,'Electric AC'!$B$7:$AW$47,46)*F81,0))))))))))))))))))))))</f>
        <v>0</v>
      </c>
      <c r="M81" s="66">
        <f>IF(D81="Annual",VLOOKUP(H81,'NG AC'!$E$4:$I$43,4)*SSSS!G81,IF(D81="Winter",VLOOKUP(SSSS!H81,'NG AC'!$E$3:$I$43,5)*SSSS!G81,IF(D81="NA",0,0)))</f>
        <v>0</v>
      </c>
      <c r="N81" s="67" t="e">
        <f t="shared" si="21"/>
        <v>#DIV/0!</v>
      </c>
      <c r="O81" s="67" t="e">
        <f t="shared" si="22"/>
        <v>#DIV/0!</v>
      </c>
      <c r="P81" s="67" t="e">
        <f t="shared" si="23"/>
        <v>#DIV/0!</v>
      </c>
      <c r="Q81" s="67" t="e">
        <f t="shared" si="24"/>
        <v>#DIV/0!</v>
      </c>
      <c r="R81" s="68" t="e">
        <f>(L81+M81+(PV('NG AC'!$B$1,SSSS!H81,SSSS!K81)*-1)+SSSS!J81)/SSSS!E81</f>
        <v>#DIV/0!</v>
      </c>
      <c r="S81" s="68" t="e">
        <f t="shared" si="25"/>
        <v>#DIV/0!</v>
      </c>
      <c r="T81" s="69">
        <f t="shared" si="26"/>
        <v>0</v>
      </c>
      <c r="U81" s="68">
        <f t="shared" si="27"/>
        <v>0</v>
      </c>
      <c r="V81" s="68">
        <f t="shared" si="28"/>
        <v>0</v>
      </c>
      <c r="W81" s="68">
        <f t="shared" si="29"/>
        <v>0</v>
      </c>
      <c r="X81" s="67" t="e">
        <f t="shared" si="30"/>
        <v>#DIV/0!</v>
      </c>
      <c r="Y81" s="67" t="e">
        <f t="shared" si="31"/>
        <v>#DIV/0!</v>
      </c>
      <c r="Z81" s="67" t="e">
        <f t="shared" si="32"/>
        <v>#DIV/0!</v>
      </c>
      <c r="AA81" s="67" t="e">
        <f t="shared" si="33"/>
        <v>#DIV/0!</v>
      </c>
      <c r="AB81" s="63">
        <f t="shared" si="34"/>
        <v>0</v>
      </c>
      <c r="AC81" s="67" t="e">
        <f t="shared" si="35"/>
        <v>#DIV/0!</v>
      </c>
      <c r="AD81" s="67" t="e">
        <f t="shared" si="36"/>
        <v>#DIV/0!</v>
      </c>
      <c r="AE81" s="67">
        <f t="shared" si="37"/>
        <v>0</v>
      </c>
      <c r="AF81" s="67" t="e">
        <f t="shared" si="38"/>
        <v>#DIV/0!</v>
      </c>
      <c r="AG81" s="67" t="e">
        <f t="shared" si="39"/>
        <v>#DIV/0!</v>
      </c>
      <c r="AH81" s="66">
        <f>-PV('NG AC'!$B$1,SSSS!H81,SSSS!K81)*SSSS!B81</f>
        <v>0</v>
      </c>
      <c r="AI81" s="67" t="e">
        <f t="shared" si="40"/>
        <v>#DIV/0!</v>
      </c>
      <c r="AJ81" s="67" t="e">
        <f t="shared" si="41"/>
        <v>#DIV/0!</v>
      </c>
      <c r="AK81" s="66">
        <f>B81*F81*H81*'Electric AC'!$BE$1</f>
        <v>0</v>
      </c>
      <c r="AL81" s="67">
        <f>B81*G81*H81*'Electric AC'!$BE$33</f>
        <v>0</v>
      </c>
      <c r="AM81" s="36"/>
      <c r="AN81" s="36"/>
      <c r="AO81" s="36"/>
      <c r="AP81" s="36"/>
      <c r="AQ81" s="36"/>
    </row>
    <row r="82" spans="1:43" x14ac:dyDescent="0.25">
      <c r="A82" s="62"/>
      <c r="B82" s="62"/>
      <c r="C82" s="62"/>
      <c r="D82" s="62" t="s">
        <v>36</v>
      </c>
      <c r="E82" s="63"/>
      <c r="F82" s="62"/>
      <c r="G82" s="62"/>
      <c r="H82" s="62"/>
      <c r="I82" s="63"/>
      <c r="J82" s="63"/>
      <c r="K82" s="63"/>
      <c r="L82" s="66">
        <f>IF(C82="Res Space Heat",VLOOKUP(H82,'Electric AC'!$B$7:$AW$47,4)*F82,IF(C82="Res AC",VLOOKUP(H82,'Electric AC'!$B$7:$AW$47,6)*F82,IF(C82="Res Lighting",VLOOKUP(H82,'Electric AC'!$B$7:$AW$47,8)*F82,IF(C82="Res Refrigeration",VLOOKUP(H82,'Electric AC'!$B$7:$AW$47,10)*F82,IF(C82="Res Water Heating",VLOOKUP(H82,'Electric AC'!$B$7:$AW$47,12)*F82,IF(C82="Res Dishwasher",VLOOKUP(H82,'Electric AC'!$B$7:$AW$47,14)*F82,IF(C82="Res Washer Dryer",VLOOKUP(H82,'Electric AC'!$B$7:$AW$47,16)*F82,IF(C82="Res Misc",VLOOKUP(H82,'Electric AC'!$B$7:$AW$47,18)*F82,IF(C82="Res Furnace Fan",VLOOKUP(H82,'Electric AC'!$B$7:$AW$47,20)*F82,IF(C82="NonRes Compressed Air",VLOOKUP(H82,'Electric AC'!$B$7:$AW$47,22)*F82,IF(C82="NonRes Cooking",VLOOKUP(H82,'Electric AC'!$B$7:$AW$47,24)*F82,IF(C82="NonRes Space Cooling",VLOOKUP(H82,'Electric AC'!$B$7:$AW$47,26)*F82,IF(C82="NonRes Exterior Lighting",VLOOKUP(H82,'Electric AC'!$B$7:$AW$47,28)*F82,IF(C82="NonRes Space Heating",VLOOKUP(H82,'Electric AC'!$B$7:$AW$47,30)*F82,IF(C82="NonRes Water Heating",VLOOKUP(H82,'Electric AC'!$B$7:$AW$47,32)*F82,IF(C82="NonRes Interior Lighting",VLOOKUP(H82,'Electric AC'!$B$7:$AW$47,34)*F82,IF(C82="NonRes Misc",VLOOKUP(H82,'Electric AC'!$B$7:$AW$47,36)*F82,IF(C82="NonRes Motors",VLOOKUP(H82,'Electric AC'!$B$7:$AW$47,38)*F82,IF(C82="NonRes Office Equipment",VLOOKUP(H82,'Electric AC'!$B$7:$AW$47,40)*F82,IF(C82="NonRes Process",VLOOKUP(H82,'Electric AC'!$B$7:$AW$47,42)*F82,IF(C82="NonRes Refrigeration",VLOOKUP(H82,'Electric AC'!$B$7:$AW$47,44)*F82,IF(C82="NonRes Ventilation",VLOOKUP(H82,'Electric AC'!$B$7:$AW$47,46)*F82,0))))))))))))))))))))))</f>
        <v>0</v>
      </c>
      <c r="M82" s="66">
        <f>IF(D82="Annual",VLOOKUP(H82,'NG AC'!$E$4:$I$43,4)*SSSS!G82,IF(D82="Winter",VLOOKUP(SSSS!H82,'NG AC'!$E$3:$I$43,5)*SSSS!G82,IF(D82="NA",0,0)))</f>
        <v>0</v>
      </c>
      <c r="N82" s="67" t="e">
        <f t="shared" si="21"/>
        <v>#DIV/0!</v>
      </c>
      <c r="O82" s="67" t="e">
        <f t="shared" si="22"/>
        <v>#DIV/0!</v>
      </c>
      <c r="P82" s="67" t="e">
        <f t="shared" si="23"/>
        <v>#DIV/0!</v>
      </c>
      <c r="Q82" s="67" t="e">
        <f t="shared" si="24"/>
        <v>#DIV/0!</v>
      </c>
      <c r="R82" s="68" t="e">
        <f>(L82+M82+(PV('NG AC'!$B$1,SSSS!H82,SSSS!K82)*-1)+SSSS!J82)/SSSS!E82</f>
        <v>#DIV/0!</v>
      </c>
      <c r="S82" s="68" t="e">
        <f t="shared" si="25"/>
        <v>#DIV/0!</v>
      </c>
      <c r="T82" s="69">
        <f t="shared" si="26"/>
        <v>0</v>
      </c>
      <c r="U82" s="68">
        <f t="shared" si="27"/>
        <v>0</v>
      </c>
      <c r="V82" s="68">
        <f t="shared" si="28"/>
        <v>0</v>
      </c>
      <c r="W82" s="68">
        <f t="shared" si="29"/>
        <v>0</v>
      </c>
      <c r="X82" s="67" t="e">
        <f t="shared" si="30"/>
        <v>#DIV/0!</v>
      </c>
      <c r="Y82" s="67" t="e">
        <f t="shared" si="31"/>
        <v>#DIV/0!</v>
      </c>
      <c r="Z82" s="67" t="e">
        <f t="shared" si="32"/>
        <v>#DIV/0!</v>
      </c>
      <c r="AA82" s="67" t="e">
        <f t="shared" si="33"/>
        <v>#DIV/0!</v>
      </c>
      <c r="AB82" s="63">
        <f t="shared" si="34"/>
        <v>0</v>
      </c>
      <c r="AC82" s="67" t="e">
        <f t="shared" si="35"/>
        <v>#DIV/0!</v>
      </c>
      <c r="AD82" s="67" t="e">
        <f t="shared" si="36"/>
        <v>#DIV/0!</v>
      </c>
      <c r="AE82" s="67">
        <f t="shared" si="37"/>
        <v>0</v>
      </c>
      <c r="AF82" s="67" t="e">
        <f t="shared" si="38"/>
        <v>#DIV/0!</v>
      </c>
      <c r="AG82" s="67" t="e">
        <f t="shared" si="39"/>
        <v>#DIV/0!</v>
      </c>
      <c r="AH82" s="66">
        <f>-PV('NG AC'!$B$1,SSSS!H82,SSSS!K82)*SSSS!B82</f>
        <v>0</v>
      </c>
      <c r="AI82" s="67" t="e">
        <f t="shared" si="40"/>
        <v>#DIV/0!</v>
      </c>
      <c r="AJ82" s="67" t="e">
        <f t="shared" si="41"/>
        <v>#DIV/0!</v>
      </c>
      <c r="AK82" s="66">
        <f>B82*F82*H82*'Electric AC'!$BE$1</f>
        <v>0</v>
      </c>
      <c r="AL82" s="67">
        <f>B82*G82*H82*'Electric AC'!$BE$33</f>
        <v>0</v>
      </c>
      <c r="AM82" s="36"/>
      <c r="AN82" s="36"/>
      <c r="AO82" s="36"/>
      <c r="AP82" s="36"/>
      <c r="AQ82" s="36"/>
    </row>
    <row r="83" spans="1:43" x14ac:dyDescent="0.25">
      <c r="A83" s="62"/>
      <c r="B83" s="62"/>
      <c r="C83" s="62"/>
      <c r="D83" s="62" t="s">
        <v>36</v>
      </c>
      <c r="E83" s="63"/>
      <c r="F83" s="62"/>
      <c r="G83" s="62"/>
      <c r="H83" s="62"/>
      <c r="I83" s="63"/>
      <c r="J83" s="63"/>
      <c r="K83" s="63"/>
      <c r="L83" s="66">
        <f>IF(C83="Res Space Heat",VLOOKUP(H83,'Electric AC'!$B$7:$AW$47,4)*F83,IF(C83="Res AC",VLOOKUP(H83,'Electric AC'!$B$7:$AW$47,6)*F83,IF(C83="Res Lighting",VLOOKUP(H83,'Electric AC'!$B$7:$AW$47,8)*F83,IF(C83="Res Refrigeration",VLOOKUP(H83,'Electric AC'!$B$7:$AW$47,10)*F83,IF(C83="Res Water Heating",VLOOKUP(H83,'Electric AC'!$B$7:$AW$47,12)*F83,IF(C83="Res Dishwasher",VLOOKUP(H83,'Electric AC'!$B$7:$AW$47,14)*F83,IF(C83="Res Washer Dryer",VLOOKUP(H83,'Electric AC'!$B$7:$AW$47,16)*F83,IF(C83="Res Misc",VLOOKUP(H83,'Electric AC'!$B$7:$AW$47,18)*F83,IF(C83="Res Furnace Fan",VLOOKUP(H83,'Electric AC'!$B$7:$AW$47,20)*F83,IF(C83="NonRes Compressed Air",VLOOKUP(H83,'Electric AC'!$B$7:$AW$47,22)*F83,IF(C83="NonRes Cooking",VLOOKUP(H83,'Electric AC'!$B$7:$AW$47,24)*F83,IF(C83="NonRes Space Cooling",VLOOKUP(H83,'Electric AC'!$B$7:$AW$47,26)*F83,IF(C83="NonRes Exterior Lighting",VLOOKUP(H83,'Electric AC'!$B$7:$AW$47,28)*F83,IF(C83="NonRes Space Heating",VLOOKUP(H83,'Electric AC'!$B$7:$AW$47,30)*F83,IF(C83="NonRes Water Heating",VLOOKUP(H83,'Electric AC'!$B$7:$AW$47,32)*F83,IF(C83="NonRes Interior Lighting",VLOOKUP(H83,'Electric AC'!$B$7:$AW$47,34)*F83,IF(C83="NonRes Misc",VLOOKUP(H83,'Electric AC'!$B$7:$AW$47,36)*F83,IF(C83="NonRes Motors",VLOOKUP(H83,'Electric AC'!$B$7:$AW$47,38)*F83,IF(C83="NonRes Office Equipment",VLOOKUP(H83,'Electric AC'!$B$7:$AW$47,40)*F83,IF(C83="NonRes Process",VLOOKUP(H83,'Electric AC'!$B$7:$AW$47,42)*F83,IF(C83="NonRes Refrigeration",VLOOKUP(H83,'Electric AC'!$B$7:$AW$47,44)*F83,IF(C83="NonRes Ventilation",VLOOKUP(H83,'Electric AC'!$B$7:$AW$47,46)*F83,0))))))))))))))))))))))</f>
        <v>0</v>
      </c>
      <c r="M83" s="66">
        <f>IF(D83="Annual",VLOOKUP(H83,'NG AC'!$E$4:$I$43,4)*SSSS!G83,IF(D83="Winter",VLOOKUP(SSSS!H83,'NG AC'!$E$3:$I$43,5)*SSSS!G83,IF(D83="NA",0,0)))</f>
        <v>0</v>
      </c>
      <c r="N83" s="67" t="e">
        <f t="shared" si="21"/>
        <v>#DIV/0!</v>
      </c>
      <c r="O83" s="67" t="e">
        <f t="shared" si="22"/>
        <v>#DIV/0!</v>
      </c>
      <c r="P83" s="67" t="e">
        <f t="shared" si="23"/>
        <v>#DIV/0!</v>
      </c>
      <c r="Q83" s="67" t="e">
        <f t="shared" si="24"/>
        <v>#DIV/0!</v>
      </c>
      <c r="R83" s="68" t="e">
        <f>(L83+M83+(PV('NG AC'!$B$1,SSSS!H83,SSSS!K83)*-1)+SSSS!J83)/SSSS!E83</f>
        <v>#DIV/0!</v>
      </c>
      <c r="S83" s="68" t="e">
        <f t="shared" si="25"/>
        <v>#DIV/0!</v>
      </c>
      <c r="T83" s="69">
        <f t="shared" si="26"/>
        <v>0</v>
      </c>
      <c r="U83" s="68">
        <f t="shared" si="27"/>
        <v>0</v>
      </c>
      <c r="V83" s="68">
        <f t="shared" si="28"/>
        <v>0</v>
      </c>
      <c r="W83" s="68">
        <f t="shared" si="29"/>
        <v>0</v>
      </c>
      <c r="X83" s="67" t="e">
        <f t="shared" si="30"/>
        <v>#DIV/0!</v>
      </c>
      <c r="Y83" s="67" t="e">
        <f t="shared" si="31"/>
        <v>#DIV/0!</v>
      </c>
      <c r="Z83" s="67" t="e">
        <f t="shared" si="32"/>
        <v>#DIV/0!</v>
      </c>
      <c r="AA83" s="67" t="e">
        <f t="shared" si="33"/>
        <v>#DIV/0!</v>
      </c>
      <c r="AB83" s="63">
        <f t="shared" si="34"/>
        <v>0</v>
      </c>
      <c r="AC83" s="67" t="e">
        <f t="shared" si="35"/>
        <v>#DIV/0!</v>
      </c>
      <c r="AD83" s="67" t="e">
        <f t="shared" si="36"/>
        <v>#DIV/0!</v>
      </c>
      <c r="AE83" s="67">
        <f t="shared" si="37"/>
        <v>0</v>
      </c>
      <c r="AF83" s="67" t="e">
        <f t="shared" si="38"/>
        <v>#DIV/0!</v>
      </c>
      <c r="AG83" s="67" t="e">
        <f t="shared" si="39"/>
        <v>#DIV/0!</v>
      </c>
      <c r="AH83" s="66">
        <f>-PV('NG AC'!$B$1,SSSS!H83,SSSS!K83)*SSSS!B83</f>
        <v>0</v>
      </c>
      <c r="AI83" s="67" t="e">
        <f t="shared" si="40"/>
        <v>#DIV/0!</v>
      </c>
      <c r="AJ83" s="67" t="e">
        <f t="shared" si="41"/>
        <v>#DIV/0!</v>
      </c>
      <c r="AK83" s="66">
        <f>B83*F83*H83*'Electric AC'!$BE$1</f>
        <v>0</v>
      </c>
      <c r="AL83" s="67">
        <f>B83*G83*H83*'Electric AC'!$BE$33</f>
        <v>0</v>
      </c>
      <c r="AM83" s="36"/>
      <c r="AN83" s="36"/>
      <c r="AO83" s="36"/>
      <c r="AP83" s="36"/>
      <c r="AQ83" s="36"/>
    </row>
    <row r="84" spans="1:43" x14ac:dyDescent="0.25">
      <c r="A84" s="62"/>
      <c r="B84" s="62"/>
      <c r="C84" s="62"/>
      <c r="D84" s="62" t="s">
        <v>36</v>
      </c>
      <c r="E84" s="63"/>
      <c r="F84" s="62"/>
      <c r="G84" s="62"/>
      <c r="H84" s="62"/>
      <c r="I84" s="63"/>
      <c r="J84" s="63"/>
      <c r="K84" s="63"/>
      <c r="L84" s="66">
        <f>IF(C84="Res Space Heat",VLOOKUP(H84,'Electric AC'!$B$7:$AW$47,4)*F84,IF(C84="Res AC",VLOOKUP(H84,'Electric AC'!$B$7:$AW$47,6)*F84,IF(C84="Res Lighting",VLOOKUP(H84,'Electric AC'!$B$7:$AW$47,8)*F84,IF(C84="Res Refrigeration",VLOOKUP(H84,'Electric AC'!$B$7:$AW$47,10)*F84,IF(C84="Res Water Heating",VLOOKUP(H84,'Electric AC'!$B$7:$AW$47,12)*F84,IF(C84="Res Dishwasher",VLOOKUP(H84,'Electric AC'!$B$7:$AW$47,14)*F84,IF(C84="Res Washer Dryer",VLOOKUP(H84,'Electric AC'!$B$7:$AW$47,16)*F84,IF(C84="Res Misc",VLOOKUP(H84,'Electric AC'!$B$7:$AW$47,18)*F84,IF(C84="Res Furnace Fan",VLOOKUP(H84,'Electric AC'!$B$7:$AW$47,20)*F84,IF(C84="NonRes Compressed Air",VLOOKUP(H84,'Electric AC'!$B$7:$AW$47,22)*F84,IF(C84="NonRes Cooking",VLOOKUP(H84,'Electric AC'!$B$7:$AW$47,24)*F84,IF(C84="NonRes Space Cooling",VLOOKUP(H84,'Electric AC'!$B$7:$AW$47,26)*F84,IF(C84="NonRes Exterior Lighting",VLOOKUP(H84,'Electric AC'!$B$7:$AW$47,28)*F84,IF(C84="NonRes Space Heating",VLOOKUP(H84,'Electric AC'!$B$7:$AW$47,30)*F84,IF(C84="NonRes Water Heating",VLOOKUP(H84,'Electric AC'!$B$7:$AW$47,32)*F84,IF(C84="NonRes Interior Lighting",VLOOKUP(H84,'Electric AC'!$B$7:$AW$47,34)*F84,IF(C84="NonRes Misc",VLOOKUP(H84,'Electric AC'!$B$7:$AW$47,36)*F84,IF(C84="NonRes Motors",VLOOKUP(H84,'Electric AC'!$B$7:$AW$47,38)*F84,IF(C84="NonRes Office Equipment",VLOOKUP(H84,'Electric AC'!$B$7:$AW$47,40)*F84,IF(C84="NonRes Process",VLOOKUP(H84,'Electric AC'!$B$7:$AW$47,42)*F84,IF(C84="NonRes Refrigeration",VLOOKUP(H84,'Electric AC'!$B$7:$AW$47,44)*F84,IF(C84="NonRes Ventilation",VLOOKUP(H84,'Electric AC'!$B$7:$AW$47,46)*F84,0))))))))))))))))))))))</f>
        <v>0</v>
      </c>
      <c r="M84" s="66">
        <f>IF(D84="Annual",VLOOKUP(H84,'NG AC'!$E$4:$I$43,4)*SSSS!G84,IF(D84="Winter",VLOOKUP(SSSS!H84,'NG AC'!$E$3:$I$43,5)*SSSS!G84,IF(D84="NA",0,0)))</f>
        <v>0</v>
      </c>
      <c r="N84" s="67" t="e">
        <f t="shared" si="21"/>
        <v>#DIV/0!</v>
      </c>
      <c r="O84" s="67" t="e">
        <f t="shared" si="22"/>
        <v>#DIV/0!</v>
      </c>
      <c r="P84" s="67" t="e">
        <f t="shared" si="23"/>
        <v>#DIV/0!</v>
      </c>
      <c r="Q84" s="67" t="e">
        <f t="shared" si="24"/>
        <v>#DIV/0!</v>
      </c>
      <c r="R84" s="68" t="e">
        <f>(L84+M84+(PV('NG AC'!$B$1,SSSS!H84,SSSS!K84)*-1)+SSSS!J84)/SSSS!E84</f>
        <v>#DIV/0!</v>
      </c>
      <c r="S84" s="68" t="e">
        <f t="shared" si="25"/>
        <v>#DIV/0!</v>
      </c>
      <c r="T84" s="69">
        <f t="shared" si="26"/>
        <v>0</v>
      </c>
      <c r="U84" s="68">
        <f t="shared" si="27"/>
        <v>0</v>
      </c>
      <c r="V84" s="68">
        <f t="shared" si="28"/>
        <v>0</v>
      </c>
      <c r="W84" s="68">
        <f t="shared" si="29"/>
        <v>0</v>
      </c>
      <c r="X84" s="67" t="e">
        <f t="shared" si="30"/>
        <v>#DIV/0!</v>
      </c>
      <c r="Y84" s="67" t="e">
        <f t="shared" si="31"/>
        <v>#DIV/0!</v>
      </c>
      <c r="Z84" s="67" t="e">
        <f t="shared" si="32"/>
        <v>#DIV/0!</v>
      </c>
      <c r="AA84" s="67" t="e">
        <f t="shared" si="33"/>
        <v>#DIV/0!</v>
      </c>
      <c r="AB84" s="63">
        <f t="shared" si="34"/>
        <v>0</v>
      </c>
      <c r="AC84" s="67" t="e">
        <f t="shared" si="35"/>
        <v>#DIV/0!</v>
      </c>
      <c r="AD84" s="67" t="e">
        <f t="shared" si="36"/>
        <v>#DIV/0!</v>
      </c>
      <c r="AE84" s="67">
        <f t="shared" si="37"/>
        <v>0</v>
      </c>
      <c r="AF84" s="67" t="e">
        <f t="shared" si="38"/>
        <v>#DIV/0!</v>
      </c>
      <c r="AG84" s="67" t="e">
        <f t="shared" si="39"/>
        <v>#DIV/0!</v>
      </c>
      <c r="AH84" s="66">
        <f>-PV('NG AC'!$B$1,SSSS!H84,SSSS!K84)*SSSS!B84</f>
        <v>0</v>
      </c>
      <c r="AI84" s="67" t="e">
        <f t="shared" si="40"/>
        <v>#DIV/0!</v>
      </c>
      <c r="AJ84" s="67" t="e">
        <f t="shared" si="41"/>
        <v>#DIV/0!</v>
      </c>
      <c r="AK84" s="66">
        <f>B84*F84*H84*'Electric AC'!$BE$1</f>
        <v>0</v>
      </c>
      <c r="AL84" s="67">
        <f>B84*G84*H84*'Electric AC'!$BE$33</f>
        <v>0</v>
      </c>
      <c r="AM84" s="36"/>
      <c r="AN84" s="36"/>
      <c r="AO84" s="36"/>
      <c r="AP84" s="36"/>
      <c r="AQ84" s="36"/>
    </row>
    <row r="85" spans="1:43" x14ac:dyDescent="0.25">
      <c r="A85" s="62"/>
      <c r="B85" s="62"/>
      <c r="C85" s="62"/>
      <c r="D85" s="62" t="s">
        <v>36</v>
      </c>
      <c r="E85" s="63"/>
      <c r="F85" s="62"/>
      <c r="G85" s="62"/>
      <c r="H85" s="62"/>
      <c r="I85" s="63"/>
      <c r="J85" s="63"/>
      <c r="K85" s="63"/>
      <c r="L85" s="66">
        <f>IF(C85="Res Space Heat",VLOOKUP(H85,'Electric AC'!$B$7:$AW$47,4)*F85,IF(C85="Res AC",VLOOKUP(H85,'Electric AC'!$B$7:$AW$47,6)*F85,IF(C85="Res Lighting",VLOOKUP(H85,'Electric AC'!$B$7:$AW$47,8)*F85,IF(C85="Res Refrigeration",VLOOKUP(H85,'Electric AC'!$B$7:$AW$47,10)*F85,IF(C85="Res Water Heating",VLOOKUP(H85,'Electric AC'!$B$7:$AW$47,12)*F85,IF(C85="Res Dishwasher",VLOOKUP(H85,'Electric AC'!$B$7:$AW$47,14)*F85,IF(C85="Res Washer Dryer",VLOOKUP(H85,'Electric AC'!$B$7:$AW$47,16)*F85,IF(C85="Res Misc",VLOOKUP(H85,'Electric AC'!$B$7:$AW$47,18)*F85,IF(C85="Res Furnace Fan",VLOOKUP(H85,'Electric AC'!$B$7:$AW$47,20)*F85,IF(C85="NonRes Compressed Air",VLOOKUP(H85,'Electric AC'!$B$7:$AW$47,22)*F85,IF(C85="NonRes Cooking",VLOOKUP(H85,'Electric AC'!$B$7:$AW$47,24)*F85,IF(C85="NonRes Space Cooling",VLOOKUP(H85,'Electric AC'!$B$7:$AW$47,26)*F85,IF(C85="NonRes Exterior Lighting",VLOOKUP(H85,'Electric AC'!$B$7:$AW$47,28)*F85,IF(C85="NonRes Space Heating",VLOOKUP(H85,'Electric AC'!$B$7:$AW$47,30)*F85,IF(C85="NonRes Water Heating",VLOOKUP(H85,'Electric AC'!$B$7:$AW$47,32)*F85,IF(C85="NonRes Interior Lighting",VLOOKUP(H85,'Electric AC'!$B$7:$AW$47,34)*F85,IF(C85="NonRes Misc",VLOOKUP(H85,'Electric AC'!$B$7:$AW$47,36)*F85,IF(C85="NonRes Motors",VLOOKUP(H85,'Electric AC'!$B$7:$AW$47,38)*F85,IF(C85="NonRes Office Equipment",VLOOKUP(H85,'Electric AC'!$B$7:$AW$47,40)*F85,IF(C85="NonRes Process",VLOOKUP(H85,'Electric AC'!$B$7:$AW$47,42)*F85,IF(C85="NonRes Refrigeration",VLOOKUP(H85,'Electric AC'!$B$7:$AW$47,44)*F85,IF(C85="NonRes Ventilation",VLOOKUP(H85,'Electric AC'!$B$7:$AW$47,46)*F85,0))))))))))))))))))))))</f>
        <v>0</v>
      </c>
      <c r="M85" s="66">
        <f>IF(D85="Annual",VLOOKUP(H85,'NG AC'!$E$4:$I$43,4)*SSSS!G85,IF(D85="Winter",VLOOKUP(SSSS!H85,'NG AC'!$E$3:$I$43,5)*SSSS!G85,IF(D85="NA",0,0)))</f>
        <v>0</v>
      </c>
      <c r="N85" s="67" t="e">
        <f t="shared" si="21"/>
        <v>#DIV/0!</v>
      </c>
      <c r="O85" s="67" t="e">
        <f t="shared" si="22"/>
        <v>#DIV/0!</v>
      </c>
      <c r="P85" s="67" t="e">
        <f t="shared" si="23"/>
        <v>#DIV/0!</v>
      </c>
      <c r="Q85" s="67" t="e">
        <f t="shared" si="24"/>
        <v>#DIV/0!</v>
      </c>
      <c r="R85" s="68" t="e">
        <f>(L85+M85+(PV('NG AC'!$B$1,SSSS!H85,SSSS!K85)*-1)+SSSS!J85)/SSSS!E85</f>
        <v>#DIV/0!</v>
      </c>
      <c r="S85" s="68" t="e">
        <f t="shared" si="25"/>
        <v>#DIV/0!</v>
      </c>
      <c r="T85" s="69">
        <f t="shared" si="26"/>
        <v>0</v>
      </c>
      <c r="U85" s="68">
        <f t="shared" si="27"/>
        <v>0</v>
      </c>
      <c r="V85" s="68">
        <f t="shared" si="28"/>
        <v>0</v>
      </c>
      <c r="W85" s="68">
        <f t="shared" si="29"/>
        <v>0</v>
      </c>
      <c r="X85" s="67" t="e">
        <f t="shared" si="30"/>
        <v>#DIV/0!</v>
      </c>
      <c r="Y85" s="67" t="e">
        <f t="shared" si="31"/>
        <v>#DIV/0!</v>
      </c>
      <c r="Z85" s="67" t="e">
        <f t="shared" si="32"/>
        <v>#DIV/0!</v>
      </c>
      <c r="AA85" s="67" t="e">
        <f t="shared" si="33"/>
        <v>#DIV/0!</v>
      </c>
      <c r="AB85" s="63">
        <f t="shared" si="34"/>
        <v>0</v>
      </c>
      <c r="AC85" s="67" t="e">
        <f t="shared" si="35"/>
        <v>#DIV/0!</v>
      </c>
      <c r="AD85" s="67" t="e">
        <f t="shared" si="36"/>
        <v>#DIV/0!</v>
      </c>
      <c r="AE85" s="67">
        <f t="shared" si="37"/>
        <v>0</v>
      </c>
      <c r="AF85" s="67" t="e">
        <f t="shared" si="38"/>
        <v>#DIV/0!</v>
      </c>
      <c r="AG85" s="67" t="e">
        <f t="shared" si="39"/>
        <v>#DIV/0!</v>
      </c>
      <c r="AH85" s="66">
        <f>-PV('NG AC'!$B$1,SSSS!H85,SSSS!K85)*SSSS!B85</f>
        <v>0</v>
      </c>
      <c r="AI85" s="67" t="e">
        <f t="shared" si="40"/>
        <v>#DIV/0!</v>
      </c>
      <c r="AJ85" s="67" t="e">
        <f t="shared" si="41"/>
        <v>#DIV/0!</v>
      </c>
      <c r="AK85" s="66">
        <f>B85*F85*H85*'Electric AC'!$BE$1</f>
        <v>0</v>
      </c>
      <c r="AL85" s="67">
        <f>B85*G85*H85*'Electric AC'!$BE$33</f>
        <v>0</v>
      </c>
      <c r="AM85" s="36"/>
      <c r="AN85" s="36"/>
      <c r="AO85" s="36"/>
      <c r="AP85" s="36"/>
      <c r="AQ85" s="36"/>
    </row>
    <row r="86" spans="1:43" x14ac:dyDescent="0.25">
      <c r="A86" s="62"/>
      <c r="B86" s="62"/>
      <c r="C86" s="62"/>
      <c r="D86" s="62" t="s">
        <v>36</v>
      </c>
      <c r="E86" s="63"/>
      <c r="F86" s="62"/>
      <c r="G86" s="62"/>
      <c r="H86" s="62"/>
      <c r="I86" s="63"/>
      <c r="J86" s="63"/>
      <c r="K86" s="63"/>
      <c r="L86" s="66">
        <f>IF(C86="Res Space Heat",VLOOKUP(H86,'Electric AC'!$B$7:$AW$47,4)*F86,IF(C86="Res AC",VLOOKUP(H86,'Electric AC'!$B$7:$AW$47,6)*F86,IF(C86="Res Lighting",VLOOKUP(H86,'Electric AC'!$B$7:$AW$47,8)*F86,IF(C86="Res Refrigeration",VLOOKUP(H86,'Electric AC'!$B$7:$AW$47,10)*F86,IF(C86="Res Water Heating",VLOOKUP(H86,'Electric AC'!$B$7:$AW$47,12)*F86,IF(C86="Res Dishwasher",VLOOKUP(H86,'Electric AC'!$B$7:$AW$47,14)*F86,IF(C86="Res Washer Dryer",VLOOKUP(H86,'Electric AC'!$B$7:$AW$47,16)*F86,IF(C86="Res Misc",VLOOKUP(H86,'Electric AC'!$B$7:$AW$47,18)*F86,IF(C86="Res Furnace Fan",VLOOKUP(H86,'Electric AC'!$B$7:$AW$47,20)*F86,IF(C86="NonRes Compressed Air",VLOOKUP(H86,'Electric AC'!$B$7:$AW$47,22)*F86,IF(C86="NonRes Cooking",VLOOKUP(H86,'Electric AC'!$B$7:$AW$47,24)*F86,IF(C86="NonRes Space Cooling",VLOOKUP(H86,'Electric AC'!$B$7:$AW$47,26)*F86,IF(C86="NonRes Exterior Lighting",VLOOKUP(H86,'Electric AC'!$B$7:$AW$47,28)*F86,IF(C86="NonRes Space Heating",VLOOKUP(H86,'Electric AC'!$B$7:$AW$47,30)*F86,IF(C86="NonRes Water Heating",VLOOKUP(H86,'Electric AC'!$B$7:$AW$47,32)*F86,IF(C86="NonRes Interior Lighting",VLOOKUP(H86,'Electric AC'!$B$7:$AW$47,34)*F86,IF(C86="NonRes Misc",VLOOKUP(H86,'Electric AC'!$B$7:$AW$47,36)*F86,IF(C86="NonRes Motors",VLOOKUP(H86,'Electric AC'!$B$7:$AW$47,38)*F86,IF(C86="NonRes Office Equipment",VLOOKUP(H86,'Electric AC'!$B$7:$AW$47,40)*F86,IF(C86="NonRes Process",VLOOKUP(H86,'Electric AC'!$B$7:$AW$47,42)*F86,IF(C86="NonRes Refrigeration",VLOOKUP(H86,'Electric AC'!$B$7:$AW$47,44)*F86,IF(C86="NonRes Ventilation",VLOOKUP(H86,'Electric AC'!$B$7:$AW$47,46)*F86,0))))))))))))))))))))))</f>
        <v>0</v>
      </c>
      <c r="M86" s="66">
        <f>IF(D86="Annual",VLOOKUP(H86,'NG AC'!$E$4:$I$43,4)*SSSS!G86,IF(D86="Winter",VLOOKUP(SSSS!H86,'NG AC'!$E$3:$I$43,5)*SSSS!G86,IF(D86="NA",0,0)))</f>
        <v>0</v>
      </c>
      <c r="N86" s="67" t="e">
        <f t="shared" si="21"/>
        <v>#DIV/0!</v>
      </c>
      <c r="O86" s="67" t="e">
        <f t="shared" si="22"/>
        <v>#DIV/0!</v>
      </c>
      <c r="P86" s="67" t="e">
        <f t="shared" si="23"/>
        <v>#DIV/0!</v>
      </c>
      <c r="Q86" s="67" t="e">
        <f t="shared" si="24"/>
        <v>#DIV/0!</v>
      </c>
      <c r="R86" s="68" t="e">
        <f>(L86+M86+(PV('NG AC'!$B$1,SSSS!H86,SSSS!K86)*-1)+SSSS!J86)/SSSS!E86</f>
        <v>#DIV/0!</v>
      </c>
      <c r="S86" s="68" t="e">
        <f t="shared" si="25"/>
        <v>#DIV/0!</v>
      </c>
      <c r="T86" s="69">
        <f t="shared" si="26"/>
        <v>0</v>
      </c>
      <c r="U86" s="68">
        <f t="shared" si="27"/>
        <v>0</v>
      </c>
      <c r="V86" s="68">
        <f t="shared" si="28"/>
        <v>0</v>
      </c>
      <c r="W86" s="68">
        <f t="shared" si="29"/>
        <v>0</v>
      </c>
      <c r="X86" s="67" t="e">
        <f t="shared" si="30"/>
        <v>#DIV/0!</v>
      </c>
      <c r="Y86" s="67" t="e">
        <f t="shared" si="31"/>
        <v>#DIV/0!</v>
      </c>
      <c r="Z86" s="67" t="e">
        <f t="shared" si="32"/>
        <v>#DIV/0!</v>
      </c>
      <c r="AA86" s="67" t="e">
        <f t="shared" si="33"/>
        <v>#DIV/0!</v>
      </c>
      <c r="AB86" s="63">
        <f t="shared" si="34"/>
        <v>0</v>
      </c>
      <c r="AC86" s="67" t="e">
        <f t="shared" si="35"/>
        <v>#DIV/0!</v>
      </c>
      <c r="AD86" s="67" t="e">
        <f t="shared" si="36"/>
        <v>#DIV/0!</v>
      </c>
      <c r="AE86" s="67">
        <f t="shared" si="37"/>
        <v>0</v>
      </c>
      <c r="AF86" s="67" t="e">
        <f t="shared" si="38"/>
        <v>#DIV/0!</v>
      </c>
      <c r="AG86" s="67" t="e">
        <f t="shared" si="39"/>
        <v>#DIV/0!</v>
      </c>
      <c r="AH86" s="66">
        <f>-PV('NG AC'!$B$1,SSSS!H86,SSSS!K86)*SSSS!B86</f>
        <v>0</v>
      </c>
      <c r="AI86" s="67" t="e">
        <f t="shared" si="40"/>
        <v>#DIV/0!</v>
      </c>
      <c r="AJ86" s="67" t="e">
        <f t="shared" si="41"/>
        <v>#DIV/0!</v>
      </c>
      <c r="AK86" s="66">
        <f>B86*F86*H86*'Electric AC'!$BE$1</f>
        <v>0</v>
      </c>
      <c r="AL86" s="67">
        <f>B86*G86*H86*'Electric AC'!$BE$33</f>
        <v>0</v>
      </c>
      <c r="AM86" s="36"/>
      <c r="AN86" s="36"/>
      <c r="AO86" s="36"/>
      <c r="AP86" s="36"/>
      <c r="AQ86" s="36"/>
    </row>
    <row r="87" spans="1:43" x14ac:dyDescent="0.25">
      <c r="A87" s="62"/>
      <c r="B87" s="62"/>
      <c r="C87" s="62"/>
      <c r="D87" s="62" t="s">
        <v>36</v>
      </c>
      <c r="E87" s="63"/>
      <c r="F87" s="62"/>
      <c r="G87" s="62"/>
      <c r="H87" s="62"/>
      <c r="I87" s="63"/>
      <c r="J87" s="63"/>
      <c r="K87" s="63"/>
      <c r="L87" s="66">
        <f>IF(C87="Res Space Heat",VLOOKUP(H87,'Electric AC'!$B$7:$AW$47,4)*F87,IF(C87="Res AC",VLOOKUP(H87,'Electric AC'!$B$7:$AW$47,6)*F87,IF(C87="Res Lighting",VLOOKUP(H87,'Electric AC'!$B$7:$AW$47,8)*F87,IF(C87="Res Refrigeration",VLOOKUP(H87,'Electric AC'!$B$7:$AW$47,10)*F87,IF(C87="Res Water Heating",VLOOKUP(H87,'Electric AC'!$B$7:$AW$47,12)*F87,IF(C87="Res Dishwasher",VLOOKUP(H87,'Electric AC'!$B$7:$AW$47,14)*F87,IF(C87="Res Washer Dryer",VLOOKUP(H87,'Electric AC'!$B$7:$AW$47,16)*F87,IF(C87="Res Misc",VLOOKUP(H87,'Electric AC'!$B$7:$AW$47,18)*F87,IF(C87="Res Furnace Fan",VLOOKUP(H87,'Electric AC'!$B$7:$AW$47,20)*F87,IF(C87="NonRes Compressed Air",VLOOKUP(H87,'Electric AC'!$B$7:$AW$47,22)*F87,IF(C87="NonRes Cooking",VLOOKUP(H87,'Electric AC'!$B$7:$AW$47,24)*F87,IF(C87="NonRes Space Cooling",VLOOKUP(H87,'Electric AC'!$B$7:$AW$47,26)*F87,IF(C87="NonRes Exterior Lighting",VLOOKUP(H87,'Electric AC'!$B$7:$AW$47,28)*F87,IF(C87="NonRes Space Heating",VLOOKUP(H87,'Electric AC'!$B$7:$AW$47,30)*F87,IF(C87="NonRes Water Heating",VLOOKUP(H87,'Electric AC'!$B$7:$AW$47,32)*F87,IF(C87="NonRes Interior Lighting",VLOOKUP(H87,'Electric AC'!$B$7:$AW$47,34)*F87,IF(C87="NonRes Misc",VLOOKUP(H87,'Electric AC'!$B$7:$AW$47,36)*F87,IF(C87="NonRes Motors",VLOOKUP(H87,'Electric AC'!$B$7:$AW$47,38)*F87,IF(C87="NonRes Office Equipment",VLOOKUP(H87,'Electric AC'!$B$7:$AW$47,40)*F87,IF(C87="NonRes Process",VLOOKUP(H87,'Electric AC'!$B$7:$AW$47,42)*F87,IF(C87="NonRes Refrigeration",VLOOKUP(H87,'Electric AC'!$B$7:$AW$47,44)*F87,IF(C87="NonRes Ventilation",VLOOKUP(H87,'Electric AC'!$B$7:$AW$47,46)*F87,0))))))))))))))))))))))</f>
        <v>0</v>
      </c>
      <c r="M87" s="66">
        <f>IF(D87="Annual",VLOOKUP(H87,'NG AC'!$E$4:$I$43,4)*SSSS!G87,IF(D87="Winter",VLOOKUP(SSSS!H87,'NG AC'!$E$3:$I$43,5)*SSSS!G87,IF(D87="NA",0,0)))</f>
        <v>0</v>
      </c>
      <c r="N87" s="67" t="e">
        <f t="shared" si="21"/>
        <v>#DIV/0!</v>
      </c>
      <c r="O87" s="67" t="e">
        <f t="shared" si="22"/>
        <v>#DIV/0!</v>
      </c>
      <c r="P87" s="67" t="e">
        <f t="shared" si="23"/>
        <v>#DIV/0!</v>
      </c>
      <c r="Q87" s="67" t="e">
        <f t="shared" si="24"/>
        <v>#DIV/0!</v>
      </c>
      <c r="R87" s="68" t="e">
        <f>(L87+M87+(PV('NG AC'!$B$1,SSSS!H87,SSSS!K87)*-1)+SSSS!J87)/SSSS!E87</f>
        <v>#DIV/0!</v>
      </c>
      <c r="S87" s="68" t="e">
        <f t="shared" si="25"/>
        <v>#DIV/0!</v>
      </c>
      <c r="T87" s="69">
        <f t="shared" si="26"/>
        <v>0</v>
      </c>
      <c r="U87" s="68">
        <f t="shared" si="27"/>
        <v>0</v>
      </c>
      <c r="V87" s="68">
        <f t="shared" si="28"/>
        <v>0</v>
      </c>
      <c r="W87" s="68">
        <f t="shared" si="29"/>
        <v>0</v>
      </c>
      <c r="X87" s="67" t="e">
        <f t="shared" si="30"/>
        <v>#DIV/0!</v>
      </c>
      <c r="Y87" s="67" t="e">
        <f t="shared" si="31"/>
        <v>#DIV/0!</v>
      </c>
      <c r="Z87" s="67" t="e">
        <f t="shared" si="32"/>
        <v>#DIV/0!</v>
      </c>
      <c r="AA87" s="67" t="e">
        <f t="shared" si="33"/>
        <v>#DIV/0!</v>
      </c>
      <c r="AB87" s="63">
        <f t="shared" si="34"/>
        <v>0</v>
      </c>
      <c r="AC87" s="67" t="e">
        <f t="shared" si="35"/>
        <v>#DIV/0!</v>
      </c>
      <c r="AD87" s="67" t="e">
        <f t="shared" si="36"/>
        <v>#DIV/0!</v>
      </c>
      <c r="AE87" s="67">
        <f t="shared" si="37"/>
        <v>0</v>
      </c>
      <c r="AF87" s="67" t="e">
        <f t="shared" si="38"/>
        <v>#DIV/0!</v>
      </c>
      <c r="AG87" s="67" t="e">
        <f t="shared" si="39"/>
        <v>#DIV/0!</v>
      </c>
      <c r="AH87" s="66">
        <f>-PV('NG AC'!$B$1,SSSS!H87,SSSS!K87)*SSSS!B87</f>
        <v>0</v>
      </c>
      <c r="AI87" s="67" t="e">
        <f t="shared" si="40"/>
        <v>#DIV/0!</v>
      </c>
      <c r="AJ87" s="67" t="e">
        <f t="shared" si="41"/>
        <v>#DIV/0!</v>
      </c>
      <c r="AK87" s="66">
        <f>B87*F87*H87*'Electric AC'!$BE$1</f>
        <v>0</v>
      </c>
      <c r="AL87" s="67">
        <f>B87*G87*H87*'Electric AC'!$BE$33</f>
        <v>0</v>
      </c>
      <c r="AM87" s="36"/>
      <c r="AN87" s="36"/>
      <c r="AO87" s="36"/>
      <c r="AP87" s="36"/>
      <c r="AQ87" s="36"/>
    </row>
    <row r="88" spans="1:43" x14ac:dyDescent="0.25">
      <c r="A88" s="62"/>
      <c r="B88" s="62"/>
      <c r="C88" s="62"/>
      <c r="D88" s="62" t="s">
        <v>36</v>
      </c>
      <c r="E88" s="63"/>
      <c r="F88" s="62"/>
      <c r="G88" s="62"/>
      <c r="H88" s="62"/>
      <c r="I88" s="63"/>
      <c r="J88" s="63"/>
      <c r="K88" s="63"/>
      <c r="L88" s="66">
        <f>IF(C88="Res Space Heat",VLOOKUP(H88,'Electric AC'!$B$7:$AW$47,4)*F88,IF(C88="Res AC",VLOOKUP(H88,'Electric AC'!$B$7:$AW$47,6)*F88,IF(C88="Res Lighting",VLOOKUP(H88,'Electric AC'!$B$7:$AW$47,8)*F88,IF(C88="Res Refrigeration",VLOOKUP(H88,'Electric AC'!$B$7:$AW$47,10)*F88,IF(C88="Res Water Heating",VLOOKUP(H88,'Electric AC'!$B$7:$AW$47,12)*F88,IF(C88="Res Dishwasher",VLOOKUP(H88,'Electric AC'!$B$7:$AW$47,14)*F88,IF(C88="Res Washer Dryer",VLOOKUP(H88,'Electric AC'!$B$7:$AW$47,16)*F88,IF(C88="Res Misc",VLOOKUP(H88,'Electric AC'!$B$7:$AW$47,18)*F88,IF(C88="Res Furnace Fan",VLOOKUP(H88,'Electric AC'!$B$7:$AW$47,20)*F88,IF(C88="NonRes Compressed Air",VLOOKUP(H88,'Electric AC'!$B$7:$AW$47,22)*F88,IF(C88="NonRes Cooking",VLOOKUP(H88,'Electric AC'!$B$7:$AW$47,24)*F88,IF(C88="NonRes Space Cooling",VLOOKUP(H88,'Electric AC'!$B$7:$AW$47,26)*F88,IF(C88="NonRes Exterior Lighting",VLOOKUP(H88,'Electric AC'!$B$7:$AW$47,28)*F88,IF(C88="NonRes Space Heating",VLOOKUP(H88,'Electric AC'!$B$7:$AW$47,30)*F88,IF(C88="NonRes Water Heating",VLOOKUP(H88,'Electric AC'!$B$7:$AW$47,32)*F88,IF(C88="NonRes Interior Lighting",VLOOKUP(H88,'Electric AC'!$B$7:$AW$47,34)*F88,IF(C88="NonRes Misc",VLOOKUP(H88,'Electric AC'!$B$7:$AW$47,36)*F88,IF(C88="NonRes Motors",VLOOKUP(H88,'Electric AC'!$B$7:$AW$47,38)*F88,IF(C88="NonRes Office Equipment",VLOOKUP(H88,'Electric AC'!$B$7:$AW$47,40)*F88,IF(C88="NonRes Process",VLOOKUP(H88,'Electric AC'!$B$7:$AW$47,42)*F88,IF(C88="NonRes Refrigeration",VLOOKUP(H88,'Electric AC'!$B$7:$AW$47,44)*F88,IF(C88="NonRes Ventilation",VLOOKUP(H88,'Electric AC'!$B$7:$AW$47,46)*F88,0))))))))))))))))))))))</f>
        <v>0</v>
      </c>
      <c r="M88" s="66">
        <f>IF(D88="Annual",VLOOKUP(H88,'NG AC'!$E$4:$I$43,4)*SSSS!G88,IF(D88="Winter",VLOOKUP(SSSS!H88,'NG AC'!$E$3:$I$43,5)*SSSS!G88,IF(D88="NA",0,0)))</f>
        <v>0</v>
      </c>
      <c r="N88" s="67" t="e">
        <f t="shared" si="21"/>
        <v>#DIV/0!</v>
      </c>
      <c r="O88" s="67" t="e">
        <f t="shared" si="22"/>
        <v>#DIV/0!</v>
      </c>
      <c r="P88" s="67" t="e">
        <f t="shared" si="23"/>
        <v>#DIV/0!</v>
      </c>
      <c r="Q88" s="67" t="e">
        <f t="shared" si="24"/>
        <v>#DIV/0!</v>
      </c>
      <c r="R88" s="68" t="e">
        <f>(L88+M88+(PV('NG AC'!$B$1,SSSS!H88,SSSS!K88)*-1)+SSSS!J88)/SSSS!E88</f>
        <v>#DIV/0!</v>
      </c>
      <c r="S88" s="68" t="e">
        <f t="shared" si="25"/>
        <v>#DIV/0!</v>
      </c>
      <c r="T88" s="69">
        <f t="shared" si="26"/>
        <v>0</v>
      </c>
      <c r="U88" s="68">
        <f t="shared" si="27"/>
        <v>0</v>
      </c>
      <c r="V88" s="68">
        <f t="shared" si="28"/>
        <v>0</v>
      </c>
      <c r="W88" s="68">
        <f t="shared" si="29"/>
        <v>0</v>
      </c>
      <c r="X88" s="67" t="e">
        <f t="shared" si="30"/>
        <v>#DIV/0!</v>
      </c>
      <c r="Y88" s="67" t="e">
        <f t="shared" si="31"/>
        <v>#DIV/0!</v>
      </c>
      <c r="Z88" s="67" t="e">
        <f t="shared" si="32"/>
        <v>#DIV/0!</v>
      </c>
      <c r="AA88" s="67" t="e">
        <f t="shared" si="33"/>
        <v>#DIV/0!</v>
      </c>
      <c r="AB88" s="63">
        <f t="shared" si="34"/>
        <v>0</v>
      </c>
      <c r="AC88" s="67" t="e">
        <f t="shared" si="35"/>
        <v>#DIV/0!</v>
      </c>
      <c r="AD88" s="67" t="e">
        <f t="shared" si="36"/>
        <v>#DIV/0!</v>
      </c>
      <c r="AE88" s="67">
        <f t="shared" si="37"/>
        <v>0</v>
      </c>
      <c r="AF88" s="67" t="e">
        <f t="shared" si="38"/>
        <v>#DIV/0!</v>
      </c>
      <c r="AG88" s="67" t="e">
        <f t="shared" si="39"/>
        <v>#DIV/0!</v>
      </c>
      <c r="AH88" s="66">
        <f>-PV('NG AC'!$B$1,SSSS!H88,SSSS!K88)*SSSS!B88</f>
        <v>0</v>
      </c>
      <c r="AI88" s="67" t="e">
        <f t="shared" si="40"/>
        <v>#DIV/0!</v>
      </c>
      <c r="AJ88" s="67" t="e">
        <f t="shared" si="41"/>
        <v>#DIV/0!</v>
      </c>
      <c r="AK88" s="66">
        <f>B88*F88*H88*'Electric AC'!$BE$1</f>
        <v>0</v>
      </c>
      <c r="AL88" s="67">
        <f>B88*G88*H88*'Electric AC'!$BE$33</f>
        <v>0</v>
      </c>
      <c r="AM88" s="36"/>
      <c r="AN88" s="36"/>
      <c r="AO88" s="36"/>
      <c r="AP88" s="36"/>
      <c r="AQ88" s="36"/>
    </row>
    <row r="89" spans="1:43" x14ac:dyDescent="0.25">
      <c r="A89" s="62"/>
      <c r="B89" s="62"/>
      <c r="C89" s="62"/>
      <c r="D89" s="62" t="s">
        <v>36</v>
      </c>
      <c r="E89" s="63"/>
      <c r="F89" s="62"/>
      <c r="G89" s="62"/>
      <c r="H89" s="62"/>
      <c r="I89" s="63"/>
      <c r="J89" s="63"/>
      <c r="K89" s="63"/>
      <c r="L89" s="66">
        <f>IF(C89="Res Space Heat",VLOOKUP(H89,'Electric AC'!$B$7:$AW$47,4)*F89,IF(C89="Res AC",VLOOKUP(H89,'Electric AC'!$B$7:$AW$47,6)*F89,IF(C89="Res Lighting",VLOOKUP(H89,'Electric AC'!$B$7:$AW$47,8)*F89,IF(C89="Res Refrigeration",VLOOKUP(H89,'Electric AC'!$B$7:$AW$47,10)*F89,IF(C89="Res Water Heating",VLOOKUP(H89,'Electric AC'!$B$7:$AW$47,12)*F89,IF(C89="Res Dishwasher",VLOOKUP(H89,'Electric AC'!$B$7:$AW$47,14)*F89,IF(C89="Res Washer Dryer",VLOOKUP(H89,'Electric AC'!$B$7:$AW$47,16)*F89,IF(C89="Res Misc",VLOOKUP(H89,'Electric AC'!$B$7:$AW$47,18)*F89,IF(C89="Res Furnace Fan",VLOOKUP(H89,'Electric AC'!$B$7:$AW$47,20)*F89,IF(C89="NonRes Compressed Air",VLOOKUP(H89,'Electric AC'!$B$7:$AW$47,22)*F89,IF(C89="NonRes Cooking",VLOOKUP(H89,'Electric AC'!$B$7:$AW$47,24)*F89,IF(C89="NonRes Space Cooling",VLOOKUP(H89,'Electric AC'!$B$7:$AW$47,26)*F89,IF(C89="NonRes Exterior Lighting",VLOOKUP(H89,'Electric AC'!$B$7:$AW$47,28)*F89,IF(C89="NonRes Space Heating",VLOOKUP(H89,'Electric AC'!$B$7:$AW$47,30)*F89,IF(C89="NonRes Water Heating",VLOOKUP(H89,'Electric AC'!$B$7:$AW$47,32)*F89,IF(C89="NonRes Interior Lighting",VLOOKUP(H89,'Electric AC'!$B$7:$AW$47,34)*F89,IF(C89="NonRes Misc",VLOOKUP(H89,'Electric AC'!$B$7:$AW$47,36)*F89,IF(C89="NonRes Motors",VLOOKUP(H89,'Electric AC'!$B$7:$AW$47,38)*F89,IF(C89="NonRes Office Equipment",VLOOKUP(H89,'Electric AC'!$B$7:$AW$47,40)*F89,IF(C89="NonRes Process",VLOOKUP(H89,'Electric AC'!$B$7:$AW$47,42)*F89,IF(C89="NonRes Refrigeration",VLOOKUP(H89,'Electric AC'!$B$7:$AW$47,44)*F89,IF(C89="NonRes Ventilation",VLOOKUP(H89,'Electric AC'!$B$7:$AW$47,46)*F89,0))))))))))))))))))))))</f>
        <v>0</v>
      </c>
      <c r="M89" s="66">
        <f>IF(D89="Annual",VLOOKUP(H89,'NG AC'!$E$4:$I$43,4)*SSSS!G89,IF(D89="Winter",VLOOKUP(SSSS!H89,'NG AC'!$E$3:$I$43,5)*SSSS!G89,IF(D89="NA",0,0)))</f>
        <v>0</v>
      </c>
      <c r="N89" s="67" t="e">
        <f t="shared" si="21"/>
        <v>#DIV/0!</v>
      </c>
      <c r="O89" s="67" t="e">
        <f t="shared" si="22"/>
        <v>#DIV/0!</v>
      </c>
      <c r="P89" s="67" t="e">
        <f t="shared" si="23"/>
        <v>#DIV/0!</v>
      </c>
      <c r="Q89" s="67" t="e">
        <f t="shared" si="24"/>
        <v>#DIV/0!</v>
      </c>
      <c r="R89" s="68" t="e">
        <f>(L89+M89+(PV('NG AC'!$B$1,SSSS!H89,SSSS!K89)*-1)+SSSS!J89)/SSSS!E89</f>
        <v>#DIV/0!</v>
      </c>
      <c r="S89" s="68" t="e">
        <f t="shared" si="25"/>
        <v>#DIV/0!</v>
      </c>
      <c r="T89" s="69">
        <f t="shared" si="26"/>
        <v>0</v>
      </c>
      <c r="U89" s="68">
        <f t="shared" si="27"/>
        <v>0</v>
      </c>
      <c r="V89" s="68">
        <f t="shared" si="28"/>
        <v>0</v>
      </c>
      <c r="W89" s="68">
        <f t="shared" si="29"/>
        <v>0</v>
      </c>
      <c r="X89" s="67" t="e">
        <f t="shared" si="30"/>
        <v>#DIV/0!</v>
      </c>
      <c r="Y89" s="67" t="e">
        <f t="shared" si="31"/>
        <v>#DIV/0!</v>
      </c>
      <c r="Z89" s="67" t="e">
        <f t="shared" si="32"/>
        <v>#DIV/0!</v>
      </c>
      <c r="AA89" s="67" t="e">
        <f t="shared" si="33"/>
        <v>#DIV/0!</v>
      </c>
      <c r="AB89" s="63">
        <f t="shared" si="34"/>
        <v>0</v>
      </c>
      <c r="AC89" s="67" t="e">
        <f t="shared" si="35"/>
        <v>#DIV/0!</v>
      </c>
      <c r="AD89" s="67" t="e">
        <f t="shared" si="36"/>
        <v>#DIV/0!</v>
      </c>
      <c r="AE89" s="67">
        <f t="shared" si="37"/>
        <v>0</v>
      </c>
      <c r="AF89" s="67" t="e">
        <f t="shared" si="38"/>
        <v>#DIV/0!</v>
      </c>
      <c r="AG89" s="67" t="e">
        <f t="shared" si="39"/>
        <v>#DIV/0!</v>
      </c>
      <c r="AH89" s="66">
        <f>-PV('NG AC'!$B$1,SSSS!H89,SSSS!K89)*SSSS!B89</f>
        <v>0</v>
      </c>
      <c r="AI89" s="67" t="e">
        <f t="shared" si="40"/>
        <v>#DIV/0!</v>
      </c>
      <c r="AJ89" s="67" t="e">
        <f t="shared" si="41"/>
        <v>#DIV/0!</v>
      </c>
      <c r="AK89" s="66">
        <f>B89*F89*H89*'Electric AC'!$BE$1</f>
        <v>0</v>
      </c>
      <c r="AL89" s="67">
        <f>B89*G89*H89*'Electric AC'!$BE$33</f>
        <v>0</v>
      </c>
      <c r="AM89" s="36"/>
      <c r="AN89" s="36"/>
      <c r="AO89" s="36"/>
      <c r="AP89" s="36"/>
      <c r="AQ89" s="36"/>
    </row>
    <row r="90" spans="1:43" x14ac:dyDescent="0.25">
      <c r="A90" s="62"/>
      <c r="B90" s="62"/>
      <c r="C90" s="62"/>
      <c r="D90" s="62" t="s">
        <v>36</v>
      </c>
      <c r="E90" s="63"/>
      <c r="F90" s="62"/>
      <c r="G90" s="62"/>
      <c r="H90" s="62"/>
      <c r="I90" s="63"/>
      <c r="J90" s="63"/>
      <c r="K90" s="63"/>
      <c r="L90" s="66">
        <f>IF(C90="Res Space Heat",VLOOKUP(H90,'Electric AC'!$B$7:$AW$47,4)*F90,IF(C90="Res AC",VLOOKUP(H90,'Electric AC'!$B$7:$AW$47,6)*F90,IF(C90="Res Lighting",VLOOKUP(H90,'Electric AC'!$B$7:$AW$47,8)*F90,IF(C90="Res Refrigeration",VLOOKUP(H90,'Electric AC'!$B$7:$AW$47,10)*F90,IF(C90="Res Water Heating",VLOOKUP(H90,'Electric AC'!$B$7:$AW$47,12)*F90,IF(C90="Res Dishwasher",VLOOKUP(H90,'Electric AC'!$B$7:$AW$47,14)*F90,IF(C90="Res Washer Dryer",VLOOKUP(H90,'Electric AC'!$B$7:$AW$47,16)*F90,IF(C90="Res Misc",VLOOKUP(H90,'Electric AC'!$B$7:$AW$47,18)*F90,IF(C90="Res Furnace Fan",VLOOKUP(H90,'Electric AC'!$B$7:$AW$47,20)*F90,IF(C90="NonRes Compressed Air",VLOOKUP(H90,'Electric AC'!$B$7:$AW$47,22)*F90,IF(C90="NonRes Cooking",VLOOKUP(H90,'Electric AC'!$B$7:$AW$47,24)*F90,IF(C90="NonRes Space Cooling",VLOOKUP(H90,'Electric AC'!$B$7:$AW$47,26)*F90,IF(C90="NonRes Exterior Lighting",VLOOKUP(H90,'Electric AC'!$B$7:$AW$47,28)*F90,IF(C90="NonRes Space Heating",VLOOKUP(H90,'Electric AC'!$B$7:$AW$47,30)*F90,IF(C90="NonRes Water Heating",VLOOKUP(H90,'Electric AC'!$B$7:$AW$47,32)*F90,IF(C90="NonRes Interior Lighting",VLOOKUP(H90,'Electric AC'!$B$7:$AW$47,34)*F90,IF(C90="NonRes Misc",VLOOKUP(H90,'Electric AC'!$B$7:$AW$47,36)*F90,IF(C90="NonRes Motors",VLOOKUP(H90,'Electric AC'!$B$7:$AW$47,38)*F90,IF(C90="NonRes Office Equipment",VLOOKUP(H90,'Electric AC'!$B$7:$AW$47,40)*F90,IF(C90="NonRes Process",VLOOKUP(H90,'Electric AC'!$B$7:$AW$47,42)*F90,IF(C90="NonRes Refrigeration",VLOOKUP(H90,'Electric AC'!$B$7:$AW$47,44)*F90,IF(C90="NonRes Ventilation",VLOOKUP(H90,'Electric AC'!$B$7:$AW$47,46)*F90,0))))))))))))))))))))))</f>
        <v>0</v>
      </c>
      <c r="M90" s="66">
        <f>IF(D90="Annual",VLOOKUP(H90,'NG AC'!$E$4:$I$43,4)*SSSS!G90,IF(D90="Winter",VLOOKUP(SSSS!H90,'NG AC'!$E$3:$I$43,5)*SSSS!G90,IF(D90="NA",0,0)))</f>
        <v>0</v>
      </c>
      <c r="N90" s="67" t="e">
        <f t="shared" si="21"/>
        <v>#DIV/0!</v>
      </c>
      <c r="O90" s="67" t="e">
        <f t="shared" si="22"/>
        <v>#DIV/0!</v>
      </c>
      <c r="P90" s="67" t="e">
        <f t="shared" si="23"/>
        <v>#DIV/0!</v>
      </c>
      <c r="Q90" s="67" t="e">
        <f t="shared" si="24"/>
        <v>#DIV/0!</v>
      </c>
      <c r="R90" s="68" t="e">
        <f>(L90+M90+(PV('NG AC'!$B$1,SSSS!H90,SSSS!K90)*-1)+SSSS!J90)/SSSS!E90</f>
        <v>#DIV/0!</v>
      </c>
      <c r="S90" s="68" t="e">
        <f t="shared" si="25"/>
        <v>#DIV/0!</v>
      </c>
      <c r="T90" s="69">
        <f t="shared" si="26"/>
        <v>0</v>
      </c>
      <c r="U90" s="68">
        <f t="shared" si="27"/>
        <v>0</v>
      </c>
      <c r="V90" s="68">
        <f t="shared" si="28"/>
        <v>0</v>
      </c>
      <c r="W90" s="68">
        <f t="shared" si="29"/>
        <v>0</v>
      </c>
      <c r="X90" s="67" t="e">
        <f t="shared" si="30"/>
        <v>#DIV/0!</v>
      </c>
      <c r="Y90" s="67" t="e">
        <f t="shared" si="31"/>
        <v>#DIV/0!</v>
      </c>
      <c r="Z90" s="67" t="e">
        <f t="shared" si="32"/>
        <v>#DIV/0!</v>
      </c>
      <c r="AA90" s="67" t="e">
        <f t="shared" si="33"/>
        <v>#DIV/0!</v>
      </c>
      <c r="AB90" s="63">
        <f t="shared" si="34"/>
        <v>0</v>
      </c>
      <c r="AC90" s="67" t="e">
        <f t="shared" si="35"/>
        <v>#DIV/0!</v>
      </c>
      <c r="AD90" s="67" t="e">
        <f t="shared" si="36"/>
        <v>#DIV/0!</v>
      </c>
      <c r="AE90" s="67">
        <f t="shared" si="37"/>
        <v>0</v>
      </c>
      <c r="AF90" s="67" t="e">
        <f t="shared" si="38"/>
        <v>#DIV/0!</v>
      </c>
      <c r="AG90" s="67" t="e">
        <f t="shared" si="39"/>
        <v>#DIV/0!</v>
      </c>
      <c r="AH90" s="66">
        <f>-PV('NG AC'!$B$1,SSSS!H90,SSSS!K90)*SSSS!B90</f>
        <v>0</v>
      </c>
      <c r="AI90" s="67" t="e">
        <f t="shared" si="40"/>
        <v>#DIV/0!</v>
      </c>
      <c r="AJ90" s="67" t="e">
        <f t="shared" si="41"/>
        <v>#DIV/0!</v>
      </c>
      <c r="AK90" s="66">
        <f>B90*F90*H90*'Electric AC'!$BE$1</f>
        <v>0</v>
      </c>
      <c r="AL90" s="67">
        <f>B90*G90*H90*'Electric AC'!$BE$33</f>
        <v>0</v>
      </c>
      <c r="AM90" s="36"/>
      <c r="AN90" s="36"/>
      <c r="AO90" s="36"/>
      <c r="AP90" s="36"/>
      <c r="AQ90" s="36"/>
    </row>
    <row r="91" spans="1:43" x14ac:dyDescent="0.25">
      <c r="A91" s="62"/>
      <c r="B91" s="62"/>
      <c r="C91" s="62"/>
      <c r="D91" s="62" t="s">
        <v>36</v>
      </c>
      <c r="E91" s="63"/>
      <c r="F91" s="62"/>
      <c r="G91" s="62"/>
      <c r="H91" s="62"/>
      <c r="I91" s="63"/>
      <c r="J91" s="63"/>
      <c r="K91" s="63"/>
      <c r="L91" s="66">
        <f>IF(C91="Res Space Heat",VLOOKUP(H91,'Electric AC'!$B$7:$AW$47,4)*F91,IF(C91="Res AC",VLOOKUP(H91,'Electric AC'!$B$7:$AW$47,6)*F91,IF(C91="Res Lighting",VLOOKUP(H91,'Electric AC'!$B$7:$AW$47,8)*F91,IF(C91="Res Refrigeration",VLOOKUP(H91,'Electric AC'!$B$7:$AW$47,10)*F91,IF(C91="Res Water Heating",VLOOKUP(H91,'Electric AC'!$B$7:$AW$47,12)*F91,IF(C91="Res Dishwasher",VLOOKUP(H91,'Electric AC'!$B$7:$AW$47,14)*F91,IF(C91="Res Washer Dryer",VLOOKUP(H91,'Electric AC'!$B$7:$AW$47,16)*F91,IF(C91="Res Misc",VLOOKUP(H91,'Electric AC'!$B$7:$AW$47,18)*F91,IF(C91="Res Furnace Fan",VLOOKUP(H91,'Electric AC'!$B$7:$AW$47,20)*F91,IF(C91="NonRes Compressed Air",VLOOKUP(H91,'Electric AC'!$B$7:$AW$47,22)*F91,IF(C91="NonRes Cooking",VLOOKUP(H91,'Electric AC'!$B$7:$AW$47,24)*F91,IF(C91="NonRes Space Cooling",VLOOKUP(H91,'Electric AC'!$B$7:$AW$47,26)*F91,IF(C91="NonRes Exterior Lighting",VLOOKUP(H91,'Electric AC'!$B$7:$AW$47,28)*F91,IF(C91="NonRes Space Heating",VLOOKUP(H91,'Electric AC'!$B$7:$AW$47,30)*F91,IF(C91="NonRes Water Heating",VLOOKUP(H91,'Electric AC'!$B$7:$AW$47,32)*F91,IF(C91="NonRes Interior Lighting",VLOOKUP(H91,'Electric AC'!$B$7:$AW$47,34)*F91,IF(C91="NonRes Misc",VLOOKUP(H91,'Electric AC'!$B$7:$AW$47,36)*F91,IF(C91="NonRes Motors",VLOOKUP(H91,'Electric AC'!$B$7:$AW$47,38)*F91,IF(C91="NonRes Office Equipment",VLOOKUP(H91,'Electric AC'!$B$7:$AW$47,40)*F91,IF(C91="NonRes Process",VLOOKUP(H91,'Electric AC'!$B$7:$AW$47,42)*F91,IF(C91="NonRes Refrigeration",VLOOKUP(H91,'Electric AC'!$B$7:$AW$47,44)*F91,IF(C91="NonRes Ventilation",VLOOKUP(H91,'Electric AC'!$B$7:$AW$47,46)*F91,0))))))))))))))))))))))</f>
        <v>0</v>
      </c>
      <c r="M91" s="66">
        <f>IF(D91="Annual",VLOOKUP(H91,'NG AC'!$E$4:$I$43,4)*SSSS!G91,IF(D91="Winter",VLOOKUP(SSSS!H91,'NG AC'!$E$3:$I$43,5)*SSSS!G91,IF(D91="NA",0,0)))</f>
        <v>0</v>
      </c>
      <c r="N91" s="67" t="e">
        <f t="shared" si="21"/>
        <v>#DIV/0!</v>
      </c>
      <c r="O91" s="67" t="e">
        <f t="shared" si="22"/>
        <v>#DIV/0!</v>
      </c>
      <c r="P91" s="67" t="e">
        <f t="shared" si="23"/>
        <v>#DIV/0!</v>
      </c>
      <c r="Q91" s="67" t="e">
        <f t="shared" si="24"/>
        <v>#DIV/0!</v>
      </c>
      <c r="R91" s="68" t="e">
        <f>(L91+M91+(PV('NG AC'!$B$1,SSSS!H91,SSSS!K91)*-1)+SSSS!J91)/SSSS!E91</f>
        <v>#DIV/0!</v>
      </c>
      <c r="S91" s="68" t="e">
        <f t="shared" si="25"/>
        <v>#DIV/0!</v>
      </c>
      <c r="T91" s="69">
        <f t="shared" si="26"/>
        <v>0</v>
      </c>
      <c r="U91" s="68">
        <f t="shared" si="27"/>
        <v>0</v>
      </c>
      <c r="V91" s="68">
        <f t="shared" si="28"/>
        <v>0</v>
      </c>
      <c r="W91" s="68">
        <f t="shared" si="29"/>
        <v>0</v>
      </c>
      <c r="X91" s="67" t="e">
        <f t="shared" si="30"/>
        <v>#DIV/0!</v>
      </c>
      <c r="Y91" s="67" t="e">
        <f t="shared" si="31"/>
        <v>#DIV/0!</v>
      </c>
      <c r="Z91" s="67" t="e">
        <f t="shared" si="32"/>
        <v>#DIV/0!</v>
      </c>
      <c r="AA91" s="67" t="e">
        <f t="shared" si="33"/>
        <v>#DIV/0!</v>
      </c>
      <c r="AB91" s="63">
        <f t="shared" si="34"/>
        <v>0</v>
      </c>
      <c r="AC91" s="67" t="e">
        <f t="shared" si="35"/>
        <v>#DIV/0!</v>
      </c>
      <c r="AD91" s="67" t="e">
        <f t="shared" si="36"/>
        <v>#DIV/0!</v>
      </c>
      <c r="AE91" s="67">
        <f t="shared" si="37"/>
        <v>0</v>
      </c>
      <c r="AF91" s="67" t="e">
        <f t="shared" si="38"/>
        <v>#DIV/0!</v>
      </c>
      <c r="AG91" s="67" t="e">
        <f t="shared" si="39"/>
        <v>#DIV/0!</v>
      </c>
      <c r="AH91" s="66">
        <f>-PV('NG AC'!$B$1,SSSS!H91,SSSS!K91)*SSSS!B91</f>
        <v>0</v>
      </c>
      <c r="AI91" s="67" t="e">
        <f t="shared" si="40"/>
        <v>#DIV/0!</v>
      </c>
      <c r="AJ91" s="67" t="e">
        <f t="shared" si="41"/>
        <v>#DIV/0!</v>
      </c>
      <c r="AK91" s="66">
        <f>B91*F91*H91*'Electric AC'!$BE$1</f>
        <v>0</v>
      </c>
      <c r="AL91" s="67">
        <f>B91*G91*H91*'Electric AC'!$BE$33</f>
        <v>0</v>
      </c>
      <c r="AM91" s="36"/>
      <c r="AN91" s="36"/>
      <c r="AO91" s="36"/>
      <c r="AP91" s="36"/>
      <c r="AQ91" s="36"/>
    </row>
    <row r="92" spans="1:43" x14ac:dyDescent="0.25">
      <c r="A92" s="62"/>
      <c r="B92" s="62"/>
      <c r="C92" s="62"/>
      <c r="D92" s="62" t="s">
        <v>36</v>
      </c>
      <c r="E92" s="63"/>
      <c r="F92" s="62"/>
      <c r="G92" s="62"/>
      <c r="H92" s="62"/>
      <c r="I92" s="63"/>
      <c r="J92" s="63"/>
      <c r="K92" s="63"/>
      <c r="L92" s="66">
        <f>IF(C92="Res Space Heat",VLOOKUP(H92,'Electric AC'!$B$7:$AW$47,4)*F92,IF(C92="Res AC",VLOOKUP(H92,'Electric AC'!$B$7:$AW$47,6)*F92,IF(C92="Res Lighting",VLOOKUP(H92,'Electric AC'!$B$7:$AW$47,8)*F92,IF(C92="Res Refrigeration",VLOOKUP(H92,'Electric AC'!$B$7:$AW$47,10)*F92,IF(C92="Res Water Heating",VLOOKUP(H92,'Electric AC'!$B$7:$AW$47,12)*F92,IF(C92="Res Dishwasher",VLOOKUP(H92,'Electric AC'!$B$7:$AW$47,14)*F92,IF(C92="Res Washer Dryer",VLOOKUP(H92,'Electric AC'!$B$7:$AW$47,16)*F92,IF(C92="Res Misc",VLOOKUP(H92,'Electric AC'!$B$7:$AW$47,18)*F92,IF(C92="Res Furnace Fan",VLOOKUP(H92,'Electric AC'!$B$7:$AW$47,20)*F92,IF(C92="NonRes Compressed Air",VLOOKUP(H92,'Electric AC'!$B$7:$AW$47,22)*F92,IF(C92="NonRes Cooking",VLOOKUP(H92,'Electric AC'!$B$7:$AW$47,24)*F92,IF(C92="NonRes Space Cooling",VLOOKUP(H92,'Electric AC'!$B$7:$AW$47,26)*F92,IF(C92="NonRes Exterior Lighting",VLOOKUP(H92,'Electric AC'!$B$7:$AW$47,28)*F92,IF(C92="NonRes Space Heating",VLOOKUP(H92,'Electric AC'!$B$7:$AW$47,30)*F92,IF(C92="NonRes Water Heating",VLOOKUP(H92,'Electric AC'!$B$7:$AW$47,32)*F92,IF(C92="NonRes Interior Lighting",VLOOKUP(H92,'Electric AC'!$B$7:$AW$47,34)*F92,IF(C92="NonRes Misc",VLOOKUP(H92,'Electric AC'!$B$7:$AW$47,36)*F92,IF(C92="NonRes Motors",VLOOKUP(H92,'Electric AC'!$B$7:$AW$47,38)*F92,IF(C92="NonRes Office Equipment",VLOOKUP(H92,'Electric AC'!$B$7:$AW$47,40)*F92,IF(C92="NonRes Process",VLOOKUP(H92,'Electric AC'!$B$7:$AW$47,42)*F92,IF(C92="NonRes Refrigeration",VLOOKUP(H92,'Electric AC'!$B$7:$AW$47,44)*F92,IF(C92="NonRes Ventilation",VLOOKUP(H92,'Electric AC'!$B$7:$AW$47,46)*F92,0))))))))))))))))))))))</f>
        <v>0</v>
      </c>
      <c r="M92" s="66">
        <f>IF(D92="Annual",VLOOKUP(H92,'NG AC'!$E$4:$I$43,4)*SSSS!G92,IF(D92="Winter",VLOOKUP(SSSS!H92,'NG AC'!$E$3:$I$43,5)*SSSS!G92,IF(D92="NA",0,0)))</f>
        <v>0</v>
      </c>
      <c r="N92" s="67" t="e">
        <f t="shared" si="21"/>
        <v>#DIV/0!</v>
      </c>
      <c r="O92" s="67" t="e">
        <f t="shared" si="22"/>
        <v>#DIV/0!</v>
      </c>
      <c r="P92" s="67" t="e">
        <f t="shared" si="23"/>
        <v>#DIV/0!</v>
      </c>
      <c r="Q92" s="67" t="e">
        <f t="shared" si="24"/>
        <v>#DIV/0!</v>
      </c>
      <c r="R92" s="68" t="e">
        <f>(L92+M92+(PV('NG AC'!$B$1,SSSS!H92,SSSS!K92)*-1)+SSSS!J92)/SSSS!E92</f>
        <v>#DIV/0!</v>
      </c>
      <c r="S92" s="68" t="e">
        <f t="shared" si="25"/>
        <v>#DIV/0!</v>
      </c>
      <c r="T92" s="69">
        <f t="shared" si="26"/>
        <v>0</v>
      </c>
      <c r="U92" s="68">
        <f t="shared" si="27"/>
        <v>0</v>
      </c>
      <c r="V92" s="68">
        <f t="shared" si="28"/>
        <v>0</v>
      </c>
      <c r="W92" s="68">
        <f t="shared" si="29"/>
        <v>0</v>
      </c>
      <c r="X92" s="67" t="e">
        <f t="shared" si="30"/>
        <v>#DIV/0!</v>
      </c>
      <c r="Y92" s="67" t="e">
        <f t="shared" si="31"/>
        <v>#DIV/0!</v>
      </c>
      <c r="Z92" s="67" t="e">
        <f t="shared" si="32"/>
        <v>#DIV/0!</v>
      </c>
      <c r="AA92" s="67" t="e">
        <f t="shared" si="33"/>
        <v>#DIV/0!</v>
      </c>
      <c r="AB92" s="63">
        <f t="shared" si="34"/>
        <v>0</v>
      </c>
      <c r="AC92" s="67" t="e">
        <f t="shared" si="35"/>
        <v>#DIV/0!</v>
      </c>
      <c r="AD92" s="67" t="e">
        <f t="shared" si="36"/>
        <v>#DIV/0!</v>
      </c>
      <c r="AE92" s="67">
        <f t="shared" si="37"/>
        <v>0</v>
      </c>
      <c r="AF92" s="67" t="e">
        <f t="shared" si="38"/>
        <v>#DIV/0!</v>
      </c>
      <c r="AG92" s="67" t="e">
        <f t="shared" si="39"/>
        <v>#DIV/0!</v>
      </c>
      <c r="AH92" s="66">
        <f>-PV('NG AC'!$B$1,SSSS!H92,SSSS!K92)*SSSS!B92</f>
        <v>0</v>
      </c>
      <c r="AI92" s="67" t="e">
        <f t="shared" si="40"/>
        <v>#DIV/0!</v>
      </c>
      <c r="AJ92" s="67" t="e">
        <f t="shared" si="41"/>
        <v>#DIV/0!</v>
      </c>
      <c r="AK92" s="66">
        <f>B92*F92*H92*'Electric AC'!$BE$1</f>
        <v>0</v>
      </c>
      <c r="AL92" s="67">
        <f>B92*G92*H92*'Electric AC'!$BE$33</f>
        <v>0</v>
      </c>
      <c r="AM92" s="36"/>
      <c r="AN92" s="36"/>
      <c r="AO92" s="36"/>
      <c r="AP92" s="36"/>
      <c r="AQ92" s="36"/>
    </row>
    <row r="93" spans="1:43" x14ac:dyDescent="0.25">
      <c r="A93" s="62"/>
      <c r="B93" s="62"/>
      <c r="C93" s="62"/>
      <c r="D93" s="62" t="s">
        <v>36</v>
      </c>
      <c r="E93" s="63"/>
      <c r="F93" s="62"/>
      <c r="G93" s="62"/>
      <c r="H93" s="62"/>
      <c r="I93" s="63"/>
      <c r="J93" s="63"/>
      <c r="K93" s="63"/>
      <c r="L93" s="66">
        <f>IF(C93="Res Space Heat",VLOOKUP(H93,'Electric AC'!$B$7:$AW$47,4)*F93,IF(C93="Res AC",VLOOKUP(H93,'Electric AC'!$B$7:$AW$47,6)*F93,IF(C93="Res Lighting",VLOOKUP(H93,'Electric AC'!$B$7:$AW$47,8)*F93,IF(C93="Res Refrigeration",VLOOKUP(H93,'Electric AC'!$B$7:$AW$47,10)*F93,IF(C93="Res Water Heating",VLOOKUP(H93,'Electric AC'!$B$7:$AW$47,12)*F93,IF(C93="Res Dishwasher",VLOOKUP(H93,'Electric AC'!$B$7:$AW$47,14)*F93,IF(C93="Res Washer Dryer",VLOOKUP(H93,'Electric AC'!$B$7:$AW$47,16)*F93,IF(C93="Res Misc",VLOOKUP(H93,'Electric AC'!$B$7:$AW$47,18)*F93,IF(C93="Res Furnace Fan",VLOOKUP(H93,'Electric AC'!$B$7:$AW$47,20)*F93,IF(C93="NonRes Compressed Air",VLOOKUP(H93,'Electric AC'!$B$7:$AW$47,22)*F93,IF(C93="NonRes Cooking",VLOOKUP(H93,'Electric AC'!$B$7:$AW$47,24)*F93,IF(C93="NonRes Space Cooling",VLOOKUP(H93,'Electric AC'!$B$7:$AW$47,26)*F93,IF(C93="NonRes Exterior Lighting",VLOOKUP(H93,'Electric AC'!$B$7:$AW$47,28)*F93,IF(C93="NonRes Space Heating",VLOOKUP(H93,'Electric AC'!$B$7:$AW$47,30)*F93,IF(C93="NonRes Water Heating",VLOOKUP(H93,'Electric AC'!$B$7:$AW$47,32)*F93,IF(C93="NonRes Interior Lighting",VLOOKUP(H93,'Electric AC'!$B$7:$AW$47,34)*F93,IF(C93="NonRes Misc",VLOOKUP(H93,'Electric AC'!$B$7:$AW$47,36)*F93,IF(C93="NonRes Motors",VLOOKUP(H93,'Electric AC'!$B$7:$AW$47,38)*F93,IF(C93="NonRes Office Equipment",VLOOKUP(H93,'Electric AC'!$B$7:$AW$47,40)*F93,IF(C93="NonRes Process",VLOOKUP(H93,'Electric AC'!$B$7:$AW$47,42)*F93,IF(C93="NonRes Refrigeration",VLOOKUP(H93,'Electric AC'!$B$7:$AW$47,44)*F93,IF(C93="NonRes Ventilation",VLOOKUP(H93,'Electric AC'!$B$7:$AW$47,46)*F93,0))))))))))))))))))))))</f>
        <v>0</v>
      </c>
      <c r="M93" s="66">
        <f>IF(D93="Annual",VLOOKUP(H93,'NG AC'!$E$4:$I$43,4)*SSSS!G93,IF(D93="Winter",VLOOKUP(SSSS!H93,'NG AC'!$E$3:$I$43,5)*SSSS!G93,IF(D93="NA",0,0)))</f>
        <v>0</v>
      </c>
      <c r="N93" s="67" t="e">
        <f t="shared" si="21"/>
        <v>#DIV/0!</v>
      </c>
      <c r="O93" s="67" t="e">
        <f t="shared" si="22"/>
        <v>#DIV/0!</v>
      </c>
      <c r="P93" s="67" t="e">
        <f t="shared" si="23"/>
        <v>#DIV/0!</v>
      </c>
      <c r="Q93" s="67" t="e">
        <f t="shared" si="24"/>
        <v>#DIV/0!</v>
      </c>
      <c r="R93" s="68" t="e">
        <f>(L93+M93+(PV('NG AC'!$B$1,SSSS!H93,SSSS!K93)*-1)+SSSS!J93)/SSSS!E93</f>
        <v>#DIV/0!</v>
      </c>
      <c r="S93" s="68" t="e">
        <f t="shared" si="25"/>
        <v>#DIV/0!</v>
      </c>
      <c r="T93" s="69">
        <f t="shared" si="26"/>
        <v>0</v>
      </c>
      <c r="U93" s="68">
        <f t="shared" si="27"/>
        <v>0</v>
      </c>
      <c r="V93" s="68">
        <f t="shared" si="28"/>
        <v>0</v>
      </c>
      <c r="W93" s="68">
        <f t="shared" si="29"/>
        <v>0</v>
      </c>
      <c r="X93" s="67" t="e">
        <f t="shared" si="30"/>
        <v>#DIV/0!</v>
      </c>
      <c r="Y93" s="67" t="e">
        <f t="shared" si="31"/>
        <v>#DIV/0!</v>
      </c>
      <c r="Z93" s="67" t="e">
        <f t="shared" si="32"/>
        <v>#DIV/0!</v>
      </c>
      <c r="AA93" s="67" t="e">
        <f t="shared" si="33"/>
        <v>#DIV/0!</v>
      </c>
      <c r="AB93" s="63">
        <f t="shared" si="34"/>
        <v>0</v>
      </c>
      <c r="AC93" s="67" t="e">
        <f t="shared" si="35"/>
        <v>#DIV/0!</v>
      </c>
      <c r="AD93" s="67" t="e">
        <f t="shared" si="36"/>
        <v>#DIV/0!</v>
      </c>
      <c r="AE93" s="67">
        <f t="shared" si="37"/>
        <v>0</v>
      </c>
      <c r="AF93" s="67" t="e">
        <f t="shared" si="38"/>
        <v>#DIV/0!</v>
      </c>
      <c r="AG93" s="67" t="e">
        <f t="shared" si="39"/>
        <v>#DIV/0!</v>
      </c>
      <c r="AH93" s="66">
        <f>-PV('NG AC'!$B$1,SSSS!H93,SSSS!K93)*SSSS!B93</f>
        <v>0</v>
      </c>
      <c r="AI93" s="67" t="e">
        <f t="shared" si="40"/>
        <v>#DIV/0!</v>
      </c>
      <c r="AJ93" s="67" t="e">
        <f t="shared" si="41"/>
        <v>#DIV/0!</v>
      </c>
      <c r="AK93" s="66">
        <f>B93*F93*H93*'Electric AC'!$BE$1</f>
        <v>0</v>
      </c>
      <c r="AL93" s="67">
        <f>B93*G93*H93*'Electric AC'!$BE$33</f>
        <v>0</v>
      </c>
      <c r="AM93" s="36"/>
      <c r="AN93" s="36"/>
      <c r="AO93" s="36"/>
      <c r="AP93" s="36"/>
      <c r="AQ93" s="36"/>
    </row>
    <row r="94" spans="1:43" x14ac:dyDescent="0.25">
      <c r="A94" s="62"/>
      <c r="B94" s="62"/>
      <c r="C94" s="62"/>
      <c r="D94" s="62" t="s">
        <v>36</v>
      </c>
      <c r="E94" s="63"/>
      <c r="F94" s="62"/>
      <c r="G94" s="62"/>
      <c r="H94" s="62"/>
      <c r="I94" s="63"/>
      <c r="J94" s="63"/>
      <c r="K94" s="63"/>
      <c r="L94" s="66">
        <f>IF(C94="Res Space Heat",VLOOKUP(H94,'Electric AC'!$B$7:$AW$47,4)*F94,IF(C94="Res AC",VLOOKUP(H94,'Electric AC'!$B$7:$AW$47,6)*F94,IF(C94="Res Lighting",VLOOKUP(H94,'Electric AC'!$B$7:$AW$47,8)*F94,IF(C94="Res Refrigeration",VLOOKUP(H94,'Electric AC'!$B$7:$AW$47,10)*F94,IF(C94="Res Water Heating",VLOOKUP(H94,'Electric AC'!$B$7:$AW$47,12)*F94,IF(C94="Res Dishwasher",VLOOKUP(H94,'Electric AC'!$B$7:$AW$47,14)*F94,IF(C94="Res Washer Dryer",VLOOKUP(H94,'Electric AC'!$B$7:$AW$47,16)*F94,IF(C94="Res Misc",VLOOKUP(H94,'Electric AC'!$B$7:$AW$47,18)*F94,IF(C94="Res Furnace Fan",VLOOKUP(H94,'Electric AC'!$B$7:$AW$47,20)*F94,IF(C94="NonRes Compressed Air",VLOOKUP(H94,'Electric AC'!$B$7:$AW$47,22)*F94,IF(C94="NonRes Cooking",VLOOKUP(H94,'Electric AC'!$B$7:$AW$47,24)*F94,IF(C94="NonRes Space Cooling",VLOOKUP(H94,'Electric AC'!$B$7:$AW$47,26)*F94,IF(C94="NonRes Exterior Lighting",VLOOKUP(H94,'Electric AC'!$B$7:$AW$47,28)*F94,IF(C94="NonRes Space Heating",VLOOKUP(H94,'Electric AC'!$B$7:$AW$47,30)*F94,IF(C94="NonRes Water Heating",VLOOKUP(H94,'Electric AC'!$B$7:$AW$47,32)*F94,IF(C94="NonRes Interior Lighting",VLOOKUP(H94,'Electric AC'!$B$7:$AW$47,34)*F94,IF(C94="NonRes Misc",VLOOKUP(H94,'Electric AC'!$B$7:$AW$47,36)*F94,IF(C94="NonRes Motors",VLOOKUP(H94,'Electric AC'!$B$7:$AW$47,38)*F94,IF(C94="NonRes Office Equipment",VLOOKUP(H94,'Electric AC'!$B$7:$AW$47,40)*F94,IF(C94="NonRes Process",VLOOKUP(H94,'Electric AC'!$B$7:$AW$47,42)*F94,IF(C94="NonRes Refrigeration",VLOOKUP(H94,'Electric AC'!$B$7:$AW$47,44)*F94,IF(C94="NonRes Ventilation",VLOOKUP(H94,'Electric AC'!$B$7:$AW$47,46)*F94,0))))))))))))))))))))))</f>
        <v>0</v>
      </c>
      <c r="M94" s="66">
        <f>IF(D94="Annual",VLOOKUP(H94,'NG AC'!$E$4:$I$43,4)*SSSS!G94,IF(D94="Winter",VLOOKUP(SSSS!H94,'NG AC'!$E$3:$I$43,5)*SSSS!G94,IF(D94="NA",0,0)))</f>
        <v>0</v>
      </c>
      <c r="N94" s="67" t="e">
        <f t="shared" si="21"/>
        <v>#DIV/0!</v>
      </c>
      <c r="O94" s="67" t="e">
        <f t="shared" si="22"/>
        <v>#DIV/0!</v>
      </c>
      <c r="P94" s="67" t="e">
        <f t="shared" si="23"/>
        <v>#DIV/0!</v>
      </c>
      <c r="Q94" s="67" t="e">
        <f t="shared" si="24"/>
        <v>#DIV/0!</v>
      </c>
      <c r="R94" s="68" t="e">
        <f>(L94+M94+(PV('NG AC'!$B$1,SSSS!H94,SSSS!K94)*-1)+SSSS!J94)/SSSS!E94</f>
        <v>#DIV/0!</v>
      </c>
      <c r="S94" s="68" t="e">
        <f t="shared" si="25"/>
        <v>#DIV/0!</v>
      </c>
      <c r="T94" s="69">
        <f t="shared" si="26"/>
        <v>0</v>
      </c>
      <c r="U94" s="68">
        <f t="shared" si="27"/>
        <v>0</v>
      </c>
      <c r="V94" s="68">
        <f t="shared" si="28"/>
        <v>0</v>
      </c>
      <c r="W94" s="68">
        <f t="shared" si="29"/>
        <v>0</v>
      </c>
      <c r="X94" s="67" t="e">
        <f t="shared" si="30"/>
        <v>#DIV/0!</v>
      </c>
      <c r="Y94" s="67" t="e">
        <f t="shared" si="31"/>
        <v>#DIV/0!</v>
      </c>
      <c r="Z94" s="67" t="e">
        <f t="shared" si="32"/>
        <v>#DIV/0!</v>
      </c>
      <c r="AA94" s="67" t="e">
        <f t="shared" si="33"/>
        <v>#DIV/0!</v>
      </c>
      <c r="AB94" s="63">
        <f t="shared" si="34"/>
        <v>0</v>
      </c>
      <c r="AC94" s="67" t="e">
        <f t="shared" si="35"/>
        <v>#DIV/0!</v>
      </c>
      <c r="AD94" s="67" t="e">
        <f t="shared" si="36"/>
        <v>#DIV/0!</v>
      </c>
      <c r="AE94" s="67">
        <f t="shared" si="37"/>
        <v>0</v>
      </c>
      <c r="AF94" s="67" t="e">
        <f t="shared" si="38"/>
        <v>#DIV/0!</v>
      </c>
      <c r="AG94" s="67" t="e">
        <f t="shared" si="39"/>
        <v>#DIV/0!</v>
      </c>
      <c r="AH94" s="66">
        <f>-PV('NG AC'!$B$1,SSSS!H94,SSSS!K94)*SSSS!B94</f>
        <v>0</v>
      </c>
      <c r="AI94" s="67" t="e">
        <f t="shared" si="40"/>
        <v>#DIV/0!</v>
      </c>
      <c r="AJ94" s="67" t="e">
        <f t="shared" si="41"/>
        <v>#DIV/0!</v>
      </c>
      <c r="AK94" s="66">
        <f>B94*F94*H94*'Electric AC'!$BE$1</f>
        <v>0</v>
      </c>
      <c r="AL94" s="67">
        <f>B94*G94*H94*'Electric AC'!$BE$33</f>
        <v>0</v>
      </c>
      <c r="AM94" s="36"/>
      <c r="AN94" s="36"/>
      <c r="AO94" s="36"/>
      <c r="AP94" s="36"/>
      <c r="AQ94" s="36"/>
    </row>
    <row r="95" spans="1:43" x14ac:dyDescent="0.25">
      <c r="A95" s="62"/>
      <c r="B95" s="62"/>
      <c r="C95" s="62"/>
      <c r="D95" s="62" t="s">
        <v>36</v>
      </c>
      <c r="E95" s="63"/>
      <c r="F95" s="62"/>
      <c r="G95" s="62"/>
      <c r="H95" s="62"/>
      <c r="I95" s="63"/>
      <c r="J95" s="63"/>
      <c r="K95" s="63"/>
      <c r="L95" s="66">
        <f>IF(C95="Res Space Heat",VLOOKUP(H95,'Electric AC'!$B$7:$AW$47,4)*F95,IF(C95="Res AC",VLOOKUP(H95,'Electric AC'!$B$7:$AW$47,6)*F95,IF(C95="Res Lighting",VLOOKUP(H95,'Electric AC'!$B$7:$AW$47,8)*F95,IF(C95="Res Refrigeration",VLOOKUP(H95,'Electric AC'!$B$7:$AW$47,10)*F95,IF(C95="Res Water Heating",VLOOKUP(H95,'Electric AC'!$B$7:$AW$47,12)*F95,IF(C95="Res Dishwasher",VLOOKUP(H95,'Electric AC'!$B$7:$AW$47,14)*F95,IF(C95="Res Washer Dryer",VLOOKUP(H95,'Electric AC'!$B$7:$AW$47,16)*F95,IF(C95="Res Misc",VLOOKUP(H95,'Electric AC'!$B$7:$AW$47,18)*F95,IF(C95="Res Furnace Fan",VLOOKUP(H95,'Electric AC'!$B$7:$AW$47,20)*F95,IF(C95="NonRes Compressed Air",VLOOKUP(H95,'Electric AC'!$B$7:$AW$47,22)*F95,IF(C95="NonRes Cooking",VLOOKUP(H95,'Electric AC'!$B$7:$AW$47,24)*F95,IF(C95="NonRes Space Cooling",VLOOKUP(H95,'Electric AC'!$B$7:$AW$47,26)*F95,IF(C95="NonRes Exterior Lighting",VLOOKUP(H95,'Electric AC'!$B$7:$AW$47,28)*F95,IF(C95="NonRes Space Heating",VLOOKUP(H95,'Electric AC'!$B$7:$AW$47,30)*F95,IF(C95="NonRes Water Heating",VLOOKUP(H95,'Electric AC'!$B$7:$AW$47,32)*F95,IF(C95="NonRes Interior Lighting",VLOOKUP(H95,'Electric AC'!$B$7:$AW$47,34)*F95,IF(C95="NonRes Misc",VLOOKUP(H95,'Electric AC'!$B$7:$AW$47,36)*F95,IF(C95="NonRes Motors",VLOOKUP(H95,'Electric AC'!$B$7:$AW$47,38)*F95,IF(C95="NonRes Office Equipment",VLOOKUP(H95,'Electric AC'!$B$7:$AW$47,40)*F95,IF(C95="NonRes Process",VLOOKUP(H95,'Electric AC'!$B$7:$AW$47,42)*F95,IF(C95="NonRes Refrigeration",VLOOKUP(H95,'Electric AC'!$B$7:$AW$47,44)*F95,IF(C95="NonRes Ventilation",VLOOKUP(H95,'Electric AC'!$B$7:$AW$47,46)*F95,0))))))))))))))))))))))</f>
        <v>0</v>
      </c>
      <c r="M95" s="66">
        <f>IF(D95="Annual",VLOOKUP(H95,'NG AC'!$E$4:$I$43,4)*SSSS!G95,IF(D95="Winter",VLOOKUP(SSSS!H95,'NG AC'!$E$3:$I$43,5)*SSSS!G95,IF(D95="NA",0,0)))</f>
        <v>0</v>
      </c>
      <c r="N95" s="67" t="e">
        <f t="shared" si="21"/>
        <v>#DIV/0!</v>
      </c>
      <c r="O95" s="67" t="e">
        <f t="shared" si="22"/>
        <v>#DIV/0!</v>
      </c>
      <c r="P95" s="67" t="e">
        <f t="shared" si="23"/>
        <v>#DIV/0!</v>
      </c>
      <c r="Q95" s="67" t="e">
        <f t="shared" si="24"/>
        <v>#DIV/0!</v>
      </c>
      <c r="R95" s="68" t="e">
        <f>(L95+M95+(PV('NG AC'!$B$1,SSSS!H95,SSSS!K95)*-1)+SSSS!J95)/SSSS!E95</f>
        <v>#DIV/0!</v>
      </c>
      <c r="S95" s="68" t="e">
        <f t="shared" si="25"/>
        <v>#DIV/0!</v>
      </c>
      <c r="T95" s="69">
        <f t="shared" si="26"/>
        <v>0</v>
      </c>
      <c r="U95" s="68">
        <f t="shared" si="27"/>
        <v>0</v>
      </c>
      <c r="V95" s="68">
        <f t="shared" si="28"/>
        <v>0</v>
      </c>
      <c r="W95" s="68">
        <f t="shared" si="29"/>
        <v>0</v>
      </c>
      <c r="X95" s="67" t="e">
        <f t="shared" si="30"/>
        <v>#DIV/0!</v>
      </c>
      <c r="Y95" s="67" t="e">
        <f t="shared" si="31"/>
        <v>#DIV/0!</v>
      </c>
      <c r="Z95" s="67" t="e">
        <f t="shared" si="32"/>
        <v>#DIV/0!</v>
      </c>
      <c r="AA95" s="67" t="e">
        <f t="shared" si="33"/>
        <v>#DIV/0!</v>
      </c>
      <c r="AB95" s="63">
        <f t="shared" si="34"/>
        <v>0</v>
      </c>
      <c r="AC95" s="67" t="e">
        <f t="shared" si="35"/>
        <v>#DIV/0!</v>
      </c>
      <c r="AD95" s="67" t="e">
        <f t="shared" si="36"/>
        <v>#DIV/0!</v>
      </c>
      <c r="AE95" s="67">
        <f t="shared" si="37"/>
        <v>0</v>
      </c>
      <c r="AF95" s="67" t="e">
        <f t="shared" si="38"/>
        <v>#DIV/0!</v>
      </c>
      <c r="AG95" s="67" t="e">
        <f t="shared" si="39"/>
        <v>#DIV/0!</v>
      </c>
      <c r="AH95" s="66">
        <f>-PV('NG AC'!$B$1,SSSS!H95,SSSS!K95)*SSSS!B95</f>
        <v>0</v>
      </c>
      <c r="AI95" s="67" t="e">
        <f t="shared" si="40"/>
        <v>#DIV/0!</v>
      </c>
      <c r="AJ95" s="67" t="e">
        <f t="shared" si="41"/>
        <v>#DIV/0!</v>
      </c>
      <c r="AK95" s="66">
        <f>B95*F95*H95*'Electric AC'!$BE$1</f>
        <v>0</v>
      </c>
      <c r="AL95" s="67">
        <f>B95*G95*H95*'Electric AC'!$BE$33</f>
        <v>0</v>
      </c>
      <c r="AM95" s="36"/>
      <c r="AN95" s="36"/>
      <c r="AO95" s="36"/>
      <c r="AP95" s="36"/>
      <c r="AQ95" s="36"/>
    </row>
    <row r="96" spans="1:43" x14ac:dyDescent="0.25">
      <c r="A96" s="62"/>
      <c r="B96" s="62"/>
      <c r="C96" s="62"/>
      <c r="D96" s="62" t="s">
        <v>36</v>
      </c>
      <c r="E96" s="63"/>
      <c r="F96" s="62"/>
      <c r="G96" s="62"/>
      <c r="H96" s="62"/>
      <c r="I96" s="63"/>
      <c r="J96" s="63"/>
      <c r="K96" s="63"/>
      <c r="L96" s="66">
        <f>IF(C96="Res Space Heat",VLOOKUP(H96,'Electric AC'!$B$7:$AW$47,4)*F96,IF(C96="Res AC",VLOOKUP(H96,'Electric AC'!$B$7:$AW$47,6)*F96,IF(C96="Res Lighting",VLOOKUP(H96,'Electric AC'!$B$7:$AW$47,8)*F96,IF(C96="Res Refrigeration",VLOOKUP(H96,'Electric AC'!$B$7:$AW$47,10)*F96,IF(C96="Res Water Heating",VLOOKUP(H96,'Electric AC'!$B$7:$AW$47,12)*F96,IF(C96="Res Dishwasher",VLOOKUP(H96,'Electric AC'!$B$7:$AW$47,14)*F96,IF(C96="Res Washer Dryer",VLOOKUP(H96,'Electric AC'!$B$7:$AW$47,16)*F96,IF(C96="Res Misc",VLOOKUP(H96,'Electric AC'!$B$7:$AW$47,18)*F96,IF(C96="Res Furnace Fan",VLOOKUP(H96,'Electric AC'!$B$7:$AW$47,20)*F96,IF(C96="NonRes Compressed Air",VLOOKUP(H96,'Electric AC'!$B$7:$AW$47,22)*F96,IF(C96="NonRes Cooking",VLOOKUP(H96,'Electric AC'!$B$7:$AW$47,24)*F96,IF(C96="NonRes Space Cooling",VLOOKUP(H96,'Electric AC'!$B$7:$AW$47,26)*F96,IF(C96="NonRes Exterior Lighting",VLOOKUP(H96,'Electric AC'!$B$7:$AW$47,28)*F96,IF(C96="NonRes Space Heating",VLOOKUP(H96,'Electric AC'!$B$7:$AW$47,30)*F96,IF(C96="NonRes Water Heating",VLOOKUP(H96,'Electric AC'!$B$7:$AW$47,32)*F96,IF(C96="NonRes Interior Lighting",VLOOKUP(H96,'Electric AC'!$B$7:$AW$47,34)*F96,IF(C96="NonRes Misc",VLOOKUP(H96,'Electric AC'!$B$7:$AW$47,36)*F96,IF(C96="NonRes Motors",VLOOKUP(H96,'Electric AC'!$B$7:$AW$47,38)*F96,IF(C96="NonRes Office Equipment",VLOOKUP(H96,'Electric AC'!$B$7:$AW$47,40)*F96,IF(C96="NonRes Process",VLOOKUP(H96,'Electric AC'!$B$7:$AW$47,42)*F96,IF(C96="NonRes Refrigeration",VLOOKUP(H96,'Electric AC'!$B$7:$AW$47,44)*F96,IF(C96="NonRes Ventilation",VLOOKUP(H96,'Electric AC'!$B$7:$AW$47,46)*F96,0))))))))))))))))))))))</f>
        <v>0</v>
      </c>
      <c r="M96" s="66">
        <f>IF(D96="Annual",VLOOKUP(H96,'NG AC'!$E$4:$I$43,4)*SSSS!G96,IF(D96="Winter",VLOOKUP(SSSS!H96,'NG AC'!$E$3:$I$43,5)*SSSS!G96,IF(D96="NA",0,0)))</f>
        <v>0</v>
      </c>
      <c r="N96" s="67" t="e">
        <f t="shared" si="21"/>
        <v>#DIV/0!</v>
      </c>
      <c r="O96" s="67" t="e">
        <f t="shared" si="22"/>
        <v>#DIV/0!</v>
      </c>
      <c r="P96" s="67" t="e">
        <f t="shared" si="23"/>
        <v>#DIV/0!</v>
      </c>
      <c r="Q96" s="67" t="e">
        <f t="shared" si="24"/>
        <v>#DIV/0!</v>
      </c>
      <c r="R96" s="68" t="e">
        <f>(L96+M96+(PV('NG AC'!$B$1,SSSS!H96,SSSS!K96)*-1)+SSSS!J96)/SSSS!E96</f>
        <v>#DIV/0!</v>
      </c>
      <c r="S96" s="68" t="e">
        <f t="shared" si="25"/>
        <v>#DIV/0!</v>
      </c>
      <c r="T96" s="69">
        <f t="shared" si="26"/>
        <v>0</v>
      </c>
      <c r="U96" s="68">
        <f t="shared" si="27"/>
        <v>0</v>
      </c>
      <c r="V96" s="68">
        <f t="shared" si="28"/>
        <v>0</v>
      </c>
      <c r="W96" s="68">
        <f t="shared" si="29"/>
        <v>0</v>
      </c>
      <c r="X96" s="67" t="e">
        <f t="shared" si="30"/>
        <v>#DIV/0!</v>
      </c>
      <c r="Y96" s="67" t="e">
        <f t="shared" si="31"/>
        <v>#DIV/0!</v>
      </c>
      <c r="Z96" s="67" t="e">
        <f t="shared" si="32"/>
        <v>#DIV/0!</v>
      </c>
      <c r="AA96" s="67" t="e">
        <f t="shared" si="33"/>
        <v>#DIV/0!</v>
      </c>
      <c r="AB96" s="63">
        <f t="shared" si="34"/>
        <v>0</v>
      </c>
      <c r="AC96" s="67" t="e">
        <f t="shared" si="35"/>
        <v>#DIV/0!</v>
      </c>
      <c r="AD96" s="67" t="e">
        <f t="shared" si="36"/>
        <v>#DIV/0!</v>
      </c>
      <c r="AE96" s="67">
        <f t="shared" si="37"/>
        <v>0</v>
      </c>
      <c r="AF96" s="67" t="e">
        <f t="shared" si="38"/>
        <v>#DIV/0!</v>
      </c>
      <c r="AG96" s="67" t="e">
        <f t="shared" si="39"/>
        <v>#DIV/0!</v>
      </c>
      <c r="AH96" s="66">
        <f>-PV('NG AC'!$B$1,SSSS!H96,SSSS!K96)*SSSS!B96</f>
        <v>0</v>
      </c>
      <c r="AI96" s="67" t="e">
        <f t="shared" si="40"/>
        <v>#DIV/0!</v>
      </c>
      <c r="AJ96" s="67" t="e">
        <f t="shared" si="41"/>
        <v>#DIV/0!</v>
      </c>
      <c r="AK96" s="66">
        <f>B96*F96*H96*'Electric AC'!$BE$1</f>
        <v>0</v>
      </c>
      <c r="AL96" s="67">
        <f>B96*G96*H96*'Electric AC'!$BE$33</f>
        <v>0</v>
      </c>
      <c r="AM96" s="36"/>
      <c r="AN96" s="36"/>
      <c r="AO96" s="36"/>
      <c r="AP96" s="36"/>
      <c r="AQ96" s="36"/>
    </row>
    <row r="97" spans="1:43" x14ac:dyDescent="0.25">
      <c r="A97" s="62"/>
      <c r="B97" s="62"/>
      <c r="C97" s="62"/>
      <c r="D97" s="62" t="s">
        <v>36</v>
      </c>
      <c r="E97" s="63"/>
      <c r="F97" s="62"/>
      <c r="G97" s="62"/>
      <c r="H97" s="62"/>
      <c r="I97" s="63"/>
      <c r="J97" s="63"/>
      <c r="K97" s="63"/>
      <c r="L97" s="66">
        <f>IF(C97="Res Space Heat",VLOOKUP(H97,'Electric AC'!$B$7:$AW$47,4)*F97,IF(C97="Res AC",VLOOKUP(H97,'Electric AC'!$B$7:$AW$47,6)*F97,IF(C97="Res Lighting",VLOOKUP(H97,'Electric AC'!$B$7:$AW$47,8)*F97,IF(C97="Res Refrigeration",VLOOKUP(H97,'Electric AC'!$B$7:$AW$47,10)*F97,IF(C97="Res Water Heating",VLOOKUP(H97,'Electric AC'!$B$7:$AW$47,12)*F97,IF(C97="Res Dishwasher",VLOOKUP(H97,'Electric AC'!$B$7:$AW$47,14)*F97,IF(C97="Res Washer Dryer",VLOOKUP(H97,'Electric AC'!$B$7:$AW$47,16)*F97,IF(C97="Res Misc",VLOOKUP(H97,'Electric AC'!$B$7:$AW$47,18)*F97,IF(C97="Res Furnace Fan",VLOOKUP(H97,'Electric AC'!$B$7:$AW$47,20)*F97,IF(C97="NonRes Compressed Air",VLOOKUP(H97,'Electric AC'!$B$7:$AW$47,22)*F97,IF(C97="NonRes Cooking",VLOOKUP(H97,'Electric AC'!$B$7:$AW$47,24)*F97,IF(C97="NonRes Space Cooling",VLOOKUP(H97,'Electric AC'!$B$7:$AW$47,26)*F97,IF(C97="NonRes Exterior Lighting",VLOOKUP(H97,'Electric AC'!$B$7:$AW$47,28)*F97,IF(C97="NonRes Space Heating",VLOOKUP(H97,'Electric AC'!$B$7:$AW$47,30)*F97,IF(C97="NonRes Water Heating",VLOOKUP(H97,'Electric AC'!$B$7:$AW$47,32)*F97,IF(C97="NonRes Interior Lighting",VLOOKUP(H97,'Electric AC'!$B$7:$AW$47,34)*F97,IF(C97="NonRes Misc",VLOOKUP(H97,'Electric AC'!$B$7:$AW$47,36)*F97,IF(C97="NonRes Motors",VLOOKUP(H97,'Electric AC'!$B$7:$AW$47,38)*F97,IF(C97="NonRes Office Equipment",VLOOKUP(H97,'Electric AC'!$B$7:$AW$47,40)*F97,IF(C97="NonRes Process",VLOOKUP(H97,'Electric AC'!$B$7:$AW$47,42)*F97,IF(C97="NonRes Refrigeration",VLOOKUP(H97,'Electric AC'!$B$7:$AW$47,44)*F97,IF(C97="NonRes Ventilation",VLOOKUP(H97,'Electric AC'!$B$7:$AW$47,46)*F97,0))))))))))))))))))))))</f>
        <v>0</v>
      </c>
      <c r="M97" s="66">
        <f>IF(D97="Annual",VLOOKUP(H97,'NG AC'!$E$4:$I$43,4)*SSSS!G97,IF(D97="Winter",VLOOKUP(SSSS!H97,'NG AC'!$E$3:$I$43,5)*SSSS!G97,IF(D97="NA",0,0)))</f>
        <v>0</v>
      </c>
      <c r="N97" s="67" t="e">
        <f t="shared" si="21"/>
        <v>#DIV/0!</v>
      </c>
      <c r="O97" s="67" t="e">
        <f t="shared" si="22"/>
        <v>#DIV/0!</v>
      </c>
      <c r="P97" s="67" t="e">
        <f t="shared" si="23"/>
        <v>#DIV/0!</v>
      </c>
      <c r="Q97" s="67" t="e">
        <f t="shared" si="24"/>
        <v>#DIV/0!</v>
      </c>
      <c r="R97" s="68" t="e">
        <f>(L97+M97+(PV('NG AC'!$B$1,SSSS!H97,SSSS!K97)*-1)+SSSS!J97)/SSSS!E97</f>
        <v>#DIV/0!</v>
      </c>
      <c r="S97" s="68" t="e">
        <f t="shared" si="25"/>
        <v>#DIV/0!</v>
      </c>
      <c r="T97" s="69">
        <f t="shared" si="26"/>
        <v>0</v>
      </c>
      <c r="U97" s="68">
        <f t="shared" si="27"/>
        <v>0</v>
      </c>
      <c r="V97" s="68">
        <f t="shared" si="28"/>
        <v>0</v>
      </c>
      <c r="W97" s="68">
        <f t="shared" si="29"/>
        <v>0</v>
      </c>
      <c r="X97" s="67" t="e">
        <f t="shared" si="30"/>
        <v>#DIV/0!</v>
      </c>
      <c r="Y97" s="67" t="e">
        <f t="shared" si="31"/>
        <v>#DIV/0!</v>
      </c>
      <c r="Z97" s="67" t="e">
        <f t="shared" si="32"/>
        <v>#DIV/0!</v>
      </c>
      <c r="AA97" s="67" t="e">
        <f t="shared" si="33"/>
        <v>#DIV/0!</v>
      </c>
      <c r="AB97" s="63">
        <f t="shared" si="34"/>
        <v>0</v>
      </c>
      <c r="AC97" s="67" t="e">
        <f t="shared" si="35"/>
        <v>#DIV/0!</v>
      </c>
      <c r="AD97" s="67" t="e">
        <f t="shared" si="36"/>
        <v>#DIV/0!</v>
      </c>
      <c r="AE97" s="67">
        <f t="shared" si="37"/>
        <v>0</v>
      </c>
      <c r="AF97" s="67" t="e">
        <f t="shared" si="38"/>
        <v>#DIV/0!</v>
      </c>
      <c r="AG97" s="67" t="e">
        <f t="shared" si="39"/>
        <v>#DIV/0!</v>
      </c>
      <c r="AH97" s="66">
        <f>-PV('NG AC'!$B$1,SSSS!H97,SSSS!K97)*SSSS!B97</f>
        <v>0</v>
      </c>
      <c r="AI97" s="67" t="e">
        <f t="shared" si="40"/>
        <v>#DIV/0!</v>
      </c>
      <c r="AJ97" s="67" t="e">
        <f t="shared" si="41"/>
        <v>#DIV/0!</v>
      </c>
      <c r="AK97" s="66">
        <f>B97*F97*H97*'Electric AC'!$BE$1</f>
        <v>0</v>
      </c>
      <c r="AL97" s="67">
        <f>B97*G97*H97*'Electric AC'!$BE$33</f>
        <v>0</v>
      </c>
      <c r="AM97" s="36"/>
      <c r="AN97" s="36"/>
      <c r="AO97" s="36"/>
      <c r="AP97" s="36"/>
      <c r="AQ97" s="36"/>
    </row>
    <row r="98" spans="1:43" x14ac:dyDescent="0.25">
      <c r="A98" s="62"/>
      <c r="B98" s="62"/>
      <c r="C98" s="62"/>
      <c r="D98" s="62" t="s">
        <v>36</v>
      </c>
      <c r="E98" s="63"/>
      <c r="F98" s="62"/>
      <c r="G98" s="62"/>
      <c r="H98" s="62"/>
      <c r="I98" s="63"/>
      <c r="J98" s="63"/>
      <c r="K98" s="63"/>
      <c r="L98" s="66">
        <f>IF(C98="Res Space Heat",VLOOKUP(H98,'Electric AC'!$B$7:$AW$47,4)*F98,IF(C98="Res AC",VLOOKUP(H98,'Electric AC'!$B$7:$AW$47,6)*F98,IF(C98="Res Lighting",VLOOKUP(H98,'Electric AC'!$B$7:$AW$47,8)*F98,IF(C98="Res Refrigeration",VLOOKUP(H98,'Electric AC'!$B$7:$AW$47,10)*F98,IF(C98="Res Water Heating",VLOOKUP(H98,'Electric AC'!$B$7:$AW$47,12)*F98,IF(C98="Res Dishwasher",VLOOKUP(H98,'Electric AC'!$B$7:$AW$47,14)*F98,IF(C98="Res Washer Dryer",VLOOKUP(H98,'Electric AC'!$B$7:$AW$47,16)*F98,IF(C98="Res Misc",VLOOKUP(H98,'Electric AC'!$B$7:$AW$47,18)*F98,IF(C98="Res Furnace Fan",VLOOKUP(H98,'Electric AC'!$B$7:$AW$47,20)*F98,IF(C98="NonRes Compressed Air",VLOOKUP(H98,'Electric AC'!$B$7:$AW$47,22)*F98,IF(C98="NonRes Cooking",VLOOKUP(H98,'Electric AC'!$B$7:$AW$47,24)*F98,IF(C98="NonRes Space Cooling",VLOOKUP(H98,'Electric AC'!$B$7:$AW$47,26)*F98,IF(C98="NonRes Exterior Lighting",VLOOKUP(H98,'Electric AC'!$B$7:$AW$47,28)*F98,IF(C98="NonRes Space Heating",VLOOKUP(H98,'Electric AC'!$B$7:$AW$47,30)*F98,IF(C98="NonRes Water Heating",VLOOKUP(H98,'Electric AC'!$B$7:$AW$47,32)*F98,IF(C98="NonRes Interior Lighting",VLOOKUP(H98,'Electric AC'!$B$7:$AW$47,34)*F98,IF(C98="NonRes Misc",VLOOKUP(H98,'Electric AC'!$B$7:$AW$47,36)*F98,IF(C98="NonRes Motors",VLOOKUP(H98,'Electric AC'!$B$7:$AW$47,38)*F98,IF(C98="NonRes Office Equipment",VLOOKUP(H98,'Electric AC'!$B$7:$AW$47,40)*F98,IF(C98="NonRes Process",VLOOKUP(H98,'Electric AC'!$B$7:$AW$47,42)*F98,IF(C98="NonRes Refrigeration",VLOOKUP(H98,'Electric AC'!$B$7:$AW$47,44)*F98,IF(C98="NonRes Ventilation",VLOOKUP(H98,'Electric AC'!$B$7:$AW$47,46)*F98,0))))))))))))))))))))))</f>
        <v>0</v>
      </c>
      <c r="M98" s="66">
        <f>IF(D98="Annual",VLOOKUP(H98,'NG AC'!$E$4:$I$43,4)*SSSS!G98,IF(D98="Winter",VLOOKUP(SSSS!H98,'NG AC'!$E$3:$I$43,5)*SSSS!G98,IF(D98="NA",0,0)))</f>
        <v>0</v>
      </c>
      <c r="N98" s="67" t="e">
        <f t="shared" si="21"/>
        <v>#DIV/0!</v>
      </c>
      <c r="O98" s="67" t="e">
        <f t="shared" si="22"/>
        <v>#DIV/0!</v>
      </c>
      <c r="P98" s="67" t="e">
        <f t="shared" si="23"/>
        <v>#DIV/0!</v>
      </c>
      <c r="Q98" s="67" t="e">
        <f t="shared" si="24"/>
        <v>#DIV/0!</v>
      </c>
      <c r="R98" s="68" t="e">
        <f>(L98+M98+(PV('NG AC'!$B$1,SSSS!H98,SSSS!K98)*-1)+SSSS!J98)/SSSS!E98</f>
        <v>#DIV/0!</v>
      </c>
      <c r="S98" s="68" t="e">
        <f t="shared" si="25"/>
        <v>#DIV/0!</v>
      </c>
      <c r="T98" s="69">
        <f t="shared" si="26"/>
        <v>0</v>
      </c>
      <c r="U98" s="68">
        <f t="shared" si="27"/>
        <v>0</v>
      </c>
      <c r="V98" s="68">
        <f t="shared" si="28"/>
        <v>0</v>
      </c>
      <c r="W98" s="68">
        <f t="shared" si="29"/>
        <v>0</v>
      </c>
      <c r="X98" s="67" t="e">
        <f t="shared" si="30"/>
        <v>#DIV/0!</v>
      </c>
      <c r="Y98" s="67" t="e">
        <f t="shared" si="31"/>
        <v>#DIV/0!</v>
      </c>
      <c r="Z98" s="67" t="e">
        <f t="shared" si="32"/>
        <v>#DIV/0!</v>
      </c>
      <c r="AA98" s="67" t="e">
        <f t="shared" si="33"/>
        <v>#DIV/0!</v>
      </c>
      <c r="AB98" s="63">
        <f t="shared" si="34"/>
        <v>0</v>
      </c>
      <c r="AC98" s="67" t="e">
        <f t="shared" si="35"/>
        <v>#DIV/0!</v>
      </c>
      <c r="AD98" s="67" t="e">
        <f t="shared" si="36"/>
        <v>#DIV/0!</v>
      </c>
      <c r="AE98" s="67">
        <f t="shared" si="37"/>
        <v>0</v>
      </c>
      <c r="AF98" s="67" t="e">
        <f t="shared" si="38"/>
        <v>#DIV/0!</v>
      </c>
      <c r="AG98" s="67" t="e">
        <f t="shared" si="39"/>
        <v>#DIV/0!</v>
      </c>
      <c r="AH98" s="66">
        <f>-PV('NG AC'!$B$1,SSSS!H98,SSSS!K98)*SSSS!B98</f>
        <v>0</v>
      </c>
      <c r="AI98" s="67" t="e">
        <f t="shared" si="40"/>
        <v>#DIV/0!</v>
      </c>
      <c r="AJ98" s="67" t="e">
        <f t="shared" si="41"/>
        <v>#DIV/0!</v>
      </c>
      <c r="AK98" s="66">
        <f>B98*F98*H98*'Electric AC'!$BE$1</f>
        <v>0</v>
      </c>
      <c r="AL98" s="67">
        <f>B98*G98*H98*'Electric AC'!$BE$33</f>
        <v>0</v>
      </c>
      <c r="AM98" s="36"/>
      <c r="AN98" s="36"/>
      <c r="AO98" s="36"/>
      <c r="AP98" s="36"/>
      <c r="AQ98" s="36"/>
    </row>
    <row r="99" spans="1:43" x14ac:dyDescent="0.25">
      <c r="A99" s="62"/>
      <c r="B99" s="62"/>
      <c r="C99" s="62"/>
      <c r="D99" s="62" t="s">
        <v>36</v>
      </c>
      <c r="E99" s="63"/>
      <c r="F99" s="62"/>
      <c r="G99" s="62"/>
      <c r="H99" s="62"/>
      <c r="I99" s="63"/>
      <c r="J99" s="63"/>
      <c r="K99" s="63"/>
      <c r="L99" s="66">
        <f>IF(C99="Res Space Heat",VLOOKUP(H99,'Electric AC'!$B$7:$AW$47,4)*F99,IF(C99="Res AC",VLOOKUP(H99,'Electric AC'!$B$7:$AW$47,6)*F99,IF(C99="Res Lighting",VLOOKUP(H99,'Electric AC'!$B$7:$AW$47,8)*F99,IF(C99="Res Refrigeration",VLOOKUP(H99,'Electric AC'!$B$7:$AW$47,10)*F99,IF(C99="Res Water Heating",VLOOKUP(H99,'Electric AC'!$B$7:$AW$47,12)*F99,IF(C99="Res Dishwasher",VLOOKUP(H99,'Electric AC'!$B$7:$AW$47,14)*F99,IF(C99="Res Washer Dryer",VLOOKUP(H99,'Electric AC'!$B$7:$AW$47,16)*F99,IF(C99="Res Misc",VLOOKUP(H99,'Electric AC'!$B$7:$AW$47,18)*F99,IF(C99="Res Furnace Fan",VLOOKUP(H99,'Electric AC'!$B$7:$AW$47,20)*F99,IF(C99="NonRes Compressed Air",VLOOKUP(H99,'Electric AC'!$B$7:$AW$47,22)*F99,IF(C99="NonRes Cooking",VLOOKUP(H99,'Electric AC'!$B$7:$AW$47,24)*F99,IF(C99="NonRes Space Cooling",VLOOKUP(H99,'Electric AC'!$B$7:$AW$47,26)*F99,IF(C99="NonRes Exterior Lighting",VLOOKUP(H99,'Electric AC'!$B$7:$AW$47,28)*F99,IF(C99="NonRes Space Heating",VLOOKUP(H99,'Electric AC'!$B$7:$AW$47,30)*F99,IF(C99="NonRes Water Heating",VLOOKUP(H99,'Electric AC'!$B$7:$AW$47,32)*F99,IF(C99="NonRes Interior Lighting",VLOOKUP(H99,'Electric AC'!$B$7:$AW$47,34)*F99,IF(C99="NonRes Misc",VLOOKUP(H99,'Electric AC'!$B$7:$AW$47,36)*F99,IF(C99="NonRes Motors",VLOOKUP(H99,'Electric AC'!$B$7:$AW$47,38)*F99,IF(C99="NonRes Office Equipment",VLOOKUP(H99,'Electric AC'!$B$7:$AW$47,40)*F99,IF(C99="NonRes Process",VLOOKUP(H99,'Electric AC'!$B$7:$AW$47,42)*F99,IF(C99="NonRes Refrigeration",VLOOKUP(H99,'Electric AC'!$B$7:$AW$47,44)*F99,IF(C99="NonRes Ventilation",VLOOKUP(H99,'Electric AC'!$B$7:$AW$47,46)*F99,0))))))))))))))))))))))</f>
        <v>0</v>
      </c>
      <c r="M99" s="66">
        <f>IF(D99="Annual",VLOOKUP(H99,'NG AC'!$E$4:$I$43,4)*SSSS!G99,IF(D99="Winter",VLOOKUP(SSSS!H99,'NG AC'!$E$3:$I$43,5)*SSSS!G99,IF(D99="NA",0,0)))</f>
        <v>0</v>
      </c>
      <c r="N99" s="67" t="e">
        <f t="shared" si="21"/>
        <v>#DIV/0!</v>
      </c>
      <c r="O99" s="67" t="e">
        <f t="shared" si="22"/>
        <v>#DIV/0!</v>
      </c>
      <c r="P99" s="67" t="e">
        <f t="shared" si="23"/>
        <v>#DIV/0!</v>
      </c>
      <c r="Q99" s="67" t="e">
        <f t="shared" si="24"/>
        <v>#DIV/0!</v>
      </c>
      <c r="R99" s="68" t="e">
        <f>(L99+M99+(PV('NG AC'!$B$1,SSSS!H99,SSSS!K99)*-1)+SSSS!J99)/SSSS!E99</f>
        <v>#DIV/0!</v>
      </c>
      <c r="S99" s="68" t="e">
        <f t="shared" si="25"/>
        <v>#DIV/0!</v>
      </c>
      <c r="T99" s="69">
        <f t="shared" si="26"/>
        <v>0</v>
      </c>
      <c r="U99" s="68">
        <f t="shared" si="27"/>
        <v>0</v>
      </c>
      <c r="V99" s="68">
        <f t="shared" si="28"/>
        <v>0</v>
      </c>
      <c r="W99" s="68">
        <f t="shared" si="29"/>
        <v>0</v>
      </c>
      <c r="X99" s="67" t="e">
        <f t="shared" si="30"/>
        <v>#DIV/0!</v>
      </c>
      <c r="Y99" s="67" t="e">
        <f t="shared" si="31"/>
        <v>#DIV/0!</v>
      </c>
      <c r="Z99" s="67" t="e">
        <f t="shared" si="32"/>
        <v>#DIV/0!</v>
      </c>
      <c r="AA99" s="67" t="e">
        <f t="shared" si="33"/>
        <v>#DIV/0!</v>
      </c>
      <c r="AB99" s="63">
        <f t="shared" si="34"/>
        <v>0</v>
      </c>
      <c r="AC99" s="67" t="e">
        <f t="shared" si="35"/>
        <v>#DIV/0!</v>
      </c>
      <c r="AD99" s="67" t="e">
        <f t="shared" si="36"/>
        <v>#DIV/0!</v>
      </c>
      <c r="AE99" s="67">
        <f t="shared" si="37"/>
        <v>0</v>
      </c>
      <c r="AF99" s="67" t="e">
        <f t="shared" si="38"/>
        <v>#DIV/0!</v>
      </c>
      <c r="AG99" s="67" t="e">
        <f t="shared" si="39"/>
        <v>#DIV/0!</v>
      </c>
      <c r="AH99" s="66">
        <f>-PV('NG AC'!$B$1,SSSS!H99,SSSS!K99)*SSSS!B99</f>
        <v>0</v>
      </c>
      <c r="AI99" s="67" t="e">
        <f t="shared" si="40"/>
        <v>#DIV/0!</v>
      </c>
      <c r="AJ99" s="67" t="e">
        <f t="shared" si="41"/>
        <v>#DIV/0!</v>
      </c>
      <c r="AK99" s="66">
        <f>B99*F99*H99*'Electric AC'!$BE$1</f>
        <v>0</v>
      </c>
      <c r="AL99" s="67">
        <f>B99*G99*H99*'Electric AC'!$BE$33</f>
        <v>0</v>
      </c>
      <c r="AM99" s="36"/>
      <c r="AN99" s="36"/>
      <c r="AO99" s="36"/>
      <c r="AP99" s="36"/>
      <c r="AQ99" s="36"/>
    </row>
    <row r="100" spans="1:43" x14ac:dyDescent="0.25">
      <c r="A100" s="62"/>
      <c r="B100" s="62"/>
      <c r="C100" s="62"/>
      <c r="D100" s="62" t="s">
        <v>36</v>
      </c>
      <c r="E100" s="63"/>
      <c r="F100" s="62"/>
      <c r="G100" s="62"/>
      <c r="H100" s="62"/>
      <c r="I100" s="63"/>
      <c r="J100" s="63"/>
      <c r="K100" s="63"/>
      <c r="L100" s="66">
        <f>IF(C100="Res Space Heat",VLOOKUP(H100,'Electric AC'!$B$7:$AW$47,4)*F100,IF(C100="Res AC",VLOOKUP(H100,'Electric AC'!$B$7:$AW$47,6)*F100,IF(C100="Res Lighting",VLOOKUP(H100,'Electric AC'!$B$7:$AW$47,8)*F100,IF(C100="Res Refrigeration",VLOOKUP(H100,'Electric AC'!$B$7:$AW$47,10)*F100,IF(C100="Res Water Heating",VLOOKUP(H100,'Electric AC'!$B$7:$AW$47,12)*F100,IF(C100="Res Dishwasher",VLOOKUP(H100,'Electric AC'!$B$7:$AW$47,14)*F100,IF(C100="Res Washer Dryer",VLOOKUP(H100,'Electric AC'!$B$7:$AW$47,16)*F100,IF(C100="Res Misc",VLOOKUP(H100,'Electric AC'!$B$7:$AW$47,18)*F100,IF(C100="Res Furnace Fan",VLOOKUP(H100,'Electric AC'!$B$7:$AW$47,20)*F100,IF(C100="NonRes Compressed Air",VLOOKUP(H100,'Electric AC'!$B$7:$AW$47,22)*F100,IF(C100="NonRes Cooking",VLOOKUP(H100,'Electric AC'!$B$7:$AW$47,24)*F100,IF(C100="NonRes Space Cooling",VLOOKUP(H100,'Electric AC'!$B$7:$AW$47,26)*F100,IF(C100="NonRes Exterior Lighting",VLOOKUP(H100,'Electric AC'!$B$7:$AW$47,28)*F100,IF(C100="NonRes Space Heating",VLOOKUP(H100,'Electric AC'!$B$7:$AW$47,30)*F100,IF(C100="NonRes Water Heating",VLOOKUP(H100,'Electric AC'!$B$7:$AW$47,32)*F100,IF(C100="NonRes Interior Lighting",VLOOKUP(H100,'Electric AC'!$B$7:$AW$47,34)*F100,IF(C100="NonRes Misc",VLOOKUP(H100,'Electric AC'!$B$7:$AW$47,36)*F100,IF(C100="NonRes Motors",VLOOKUP(H100,'Electric AC'!$B$7:$AW$47,38)*F100,IF(C100="NonRes Office Equipment",VLOOKUP(H100,'Electric AC'!$B$7:$AW$47,40)*F100,IF(C100="NonRes Process",VLOOKUP(H100,'Electric AC'!$B$7:$AW$47,42)*F100,IF(C100="NonRes Refrigeration",VLOOKUP(H100,'Electric AC'!$B$7:$AW$47,44)*F100,IF(C100="NonRes Ventilation",VLOOKUP(H100,'Electric AC'!$B$7:$AW$47,46)*F100,0))))))))))))))))))))))</f>
        <v>0</v>
      </c>
      <c r="M100" s="66">
        <f>IF(D100="Annual",VLOOKUP(H100,'NG AC'!$E$4:$I$43,4)*SSSS!G100,IF(D100="Winter",VLOOKUP(SSSS!H100,'NG AC'!$E$3:$I$43,5)*SSSS!G100,IF(D100="NA",0,0)))</f>
        <v>0</v>
      </c>
      <c r="N100" s="67" t="e">
        <f t="shared" si="21"/>
        <v>#DIV/0!</v>
      </c>
      <c r="O100" s="67" t="e">
        <f t="shared" si="22"/>
        <v>#DIV/0!</v>
      </c>
      <c r="P100" s="67" t="e">
        <f t="shared" si="23"/>
        <v>#DIV/0!</v>
      </c>
      <c r="Q100" s="67" t="e">
        <f t="shared" si="24"/>
        <v>#DIV/0!</v>
      </c>
      <c r="R100" s="68" t="e">
        <f>(L100+M100+(PV('NG AC'!$B$1,SSSS!H100,SSSS!K100)*-1)+SSSS!J100)/SSSS!E100</f>
        <v>#DIV/0!</v>
      </c>
      <c r="S100" s="68" t="e">
        <f t="shared" si="25"/>
        <v>#DIV/0!</v>
      </c>
      <c r="T100" s="69">
        <f t="shared" si="26"/>
        <v>0</v>
      </c>
      <c r="U100" s="68">
        <f t="shared" si="27"/>
        <v>0</v>
      </c>
      <c r="V100" s="68">
        <f t="shared" si="28"/>
        <v>0</v>
      </c>
      <c r="W100" s="68">
        <f t="shared" si="29"/>
        <v>0</v>
      </c>
      <c r="X100" s="67" t="e">
        <f t="shared" si="30"/>
        <v>#DIV/0!</v>
      </c>
      <c r="Y100" s="67" t="e">
        <f t="shared" si="31"/>
        <v>#DIV/0!</v>
      </c>
      <c r="Z100" s="67" t="e">
        <f t="shared" si="32"/>
        <v>#DIV/0!</v>
      </c>
      <c r="AA100" s="67" t="e">
        <f t="shared" si="33"/>
        <v>#DIV/0!</v>
      </c>
      <c r="AB100" s="63">
        <f t="shared" si="34"/>
        <v>0</v>
      </c>
      <c r="AC100" s="67" t="e">
        <f t="shared" si="35"/>
        <v>#DIV/0!</v>
      </c>
      <c r="AD100" s="67" t="e">
        <f t="shared" si="36"/>
        <v>#DIV/0!</v>
      </c>
      <c r="AE100" s="67">
        <f t="shared" si="37"/>
        <v>0</v>
      </c>
      <c r="AF100" s="67" t="e">
        <f t="shared" si="38"/>
        <v>#DIV/0!</v>
      </c>
      <c r="AG100" s="67" t="e">
        <f t="shared" si="39"/>
        <v>#DIV/0!</v>
      </c>
      <c r="AH100" s="66">
        <f>-PV('NG AC'!$B$1,SSSS!H100,SSSS!K100)*SSSS!B100</f>
        <v>0</v>
      </c>
      <c r="AI100" s="67" t="e">
        <f t="shared" si="40"/>
        <v>#DIV/0!</v>
      </c>
      <c r="AJ100" s="67" t="e">
        <f t="shared" si="41"/>
        <v>#DIV/0!</v>
      </c>
      <c r="AK100" s="66">
        <f>B100*F100*H100*'Electric AC'!$BE$1</f>
        <v>0</v>
      </c>
      <c r="AL100" s="67">
        <f>B100*G100*H100*'Electric AC'!$BE$33</f>
        <v>0</v>
      </c>
      <c r="AM100" s="36"/>
      <c r="AN100" s="36"/>
      <c r="AO100" s="36"/>
      <c r="AP100" s="36"/>
      <c r="AQ100" s="36"/>
    </row>
    <row r="101" spans="1:43" x14ac:dyDescent="0.25">
      <c r="A101" s="62"/>
      <c r="B101" s="62"/>
      <c r="C101" s="62"/>
      <c r="D101" s="62" t="s">
        <v>36</v>
      </c>
      <c r="E101" s="63"/>
      <c r="F101" s="62"/>
      <c r="G101" s="62"/>
      <c r="H101" s="62"/>
      <c r="I101" s="63"/>
      <c r="J101" s="63"/>
      <c r="K101" s="63"/>
      <c r="L101" s="66">
        <f>IF(C101="Res Space Heat",VLOOKUP(H101,'Electric AC'!$B$7:$AW$47,4)*F101,IF(C101="Res AC",VLOOKUP(H101,'Electric AC'!$B$7:$AW$47,6)*F101,IF(C101="Res Lighting",VLOOKUP(H101,'Electric AC'!$B$7:$AW$47,8)*F101,IF(C101="Res Refrigeration",VLOOKUP(H101,'Electric AC'!$B$7:$AW$47,10)*F101,IF(C101="Res Water Heating",VLOOKUP(H101,'Electric AC'!$B$7:$AW$47,12)*F101,IF(C101="Res Dishwasher",VLOOKUP(H101,'Electric AC'!$B$7:$AW$47,14)*F101,IF(C101="Res Washer Dryer",VLOOKUP(H101,'Electric AC'!$B$7:$AW$47,16)*F101,IF(C101="Res Misc",VLOOKUP(H101,'Electric AC'!$B$7:$AW$47,18)*F101,IF(C101="Res Furnace Fan",VLOOKUP(H101,'Electric AC'!$B$7:$AW$47,20)*F101,IF(C101="NonRes Compressed Air",VLOOKUP(H101,'Electric AC'!$B$7:$AW$47,22)*F101,IF(C101="NonRes Cooking",VLOOKUP(H101,'Electric AC'!$B$7:$AW$47,24)*F101,IF(C101="NonRes Space Cooling",VLOOKUP(H101,'Electric AC'!$B$7:$AW$47,26)*F101,IF(C101="NonRes Exterior Lighting",VLOOKUP(H101,'Electric AC'!$B$7:$AW$47,28)*F101,IF(C101="NonRes Space Heating",VLOOKUP(H101,'Electric AC'!$B$7:$AW$47,30)*F101,IF(C101="NonRes Water Heating",VLOOKUP(H101,'Electric AC'!$B$7:$AW$47,32)*F101,IF(C101="NonRes Interior Lighting",VLOOKUP(H101,'Electric AC'!$B$7:$AW$47,34)*F101,IF(C101="NonRes Misc",VLOOKUP(H101,'Electric AC'!$B$7:$AW$47,36)*F101,IF(C101="NonRes Motors",VLOOKUP(H101,'Electric AC'!$B$7:$AW$47,38)*F101,IF(C101="NonRes Office Equipment",VLOOKUP(H101,'Electric AC'!$B$7:$AW$47,40)*F101,IF(C101="NonRes Process",VLOOKUP(H101,'Electric AC'!$B$7:$AW$47,42)*F101,IF(C101="NonRes Refrigeration",VLOOKUP(H101,'Electric AC'!$B$7:$AW$47,44)*F101,IF(C101="NonRes Ventilation",VLOOKUP(H101,'Electric AC'!$B$7:$AW$47,46)*F101,0))))))))))))))))))))))</f>
        <v>0</v>
      </c>
      <c r="M101" s="66">
        <f>IF(D101="Annual",VLOOKUP(H101,'NG AC'!$E$4:$I$43,4)*SSSS!G101,IF(D101="Winter",VLOOKUP(SSSS!H101,'NG AC'!$E$3:$I$43,5)*SSSS!G101,IF(D101="NA",0,0)))</f>
        <v>0</v>
      </c>
      <c r="N101" s="67" t="e">
        <f t="shared" si="21"/>
        <v>#DIV/0!</v>
      </c>
      <c r="O101" s="67" t="e">
        <f t="shared" si="22"/>
        <v>#DIV/0!</v>
      </c>
      <c r="P101" s="67" t="e">
        <f t="shared" si="23"/>
        <v>#DIV/0!</v>
      </c>
      <c r="Q101" s="67" t="e">
        <f t="shared" si="24"/>
        <v>#DIV/0!</v>
      </c>
      <c r="R101" s="68" t="e">
        <f>(L101+M101+(PV('NG AC'!$B$1,SSSS!H101,SSSS!K101)*-1)+SSSS!J101)/SSSS!E101</f>
        <v>#DIV/0!</v>
      </c>
      <c r="S101" s="68" t="e">
        <f t="shared" si="25"/>
        <v>#DIV/0!</v>
      </c>
      <c r="T101" s="69">
        <f t="shared" si="26"/>
        <v>0</v>
      </c>
      <c r="U101" s="68">
        <f t="shared" si="27"/>
        <v>0</v>
      </c>
      <c r="V101" s="68">
        <f t="shared" si="28"/>
        <v>0</v>
      </c>
      <c r="W101" s="68">
        <f t="shared" si="29"/>
        <v>0</v>
      </c>
      <c r="X101" s="67" t="e">
        <f t="shared" si="30"/>
        <v>#DIV/0!</v>
      </c>
      <c r="Y101" s="67" t="e">
        <f t="shared" si="31"/>
        <v>#DIV/0!</v>
      </c>
      <c r="Z101" s="67" t="e">
        <f t="shared" si="32"/>
        <v>#DIV/0!</v>
      </c>
      <c r="AA101" s="67" t="e">
        <f t="shared" si="33"/>
        <v>#DIV/0!</v>
      </c>
      <c r="AB101" s="63">
        <f t="shared" si="34"/>
        <v>0</v>
      </c>
      <c r="AC101" s="67" t="e">
        <f t="shared" si="35"/>
        <v>#DIV/0!</v>
      </c>
      <c r="AD101" s="67" t="e">
        <f t="shared" si="36"/>
        <v>#DIV/0!</v>
      </c>
      <c r="AE101" s="67">
        <f t="shared" si="37"/>
        <v>0</v>
      </c>
      <c r="AF101" s="67" t="e">
        <f t="shared" si="38"/>
        <v>#DIV/0!</v>
      </c>
      <c r="AG101" s="67" t="e">
        <f t="shared" si="39"/>
        <v>#DIV/0!</v>
      </c>
      <c r="AH101" s="66">
        <f>-PV('NG AC'!$B$1,SSSS!H101,SSSS!K101)*SSSS!B101</f>
        <v>0</v>
      </c>
      <c r="AI101" s="67" t="e">
        <f t="shared" si="40"/>
        <v>#DIV/0!</v>
      </c>
      <c r="AJ101" s="67" t="e">
        <f t="shared" si="41"/>
        <v>#DIV/0!</v>
      </c>
      <c r="AK101" s="66">
        <f>B101*F101*H101*'Electric AC'!$BE$1</f>
        <v>0</v>
      </c>
      <c r="AL101" s="67">
        <f>B101*G101*H101*'Electric AC'!$BE$33</f>
        <v>0</v>
      </c>
      <c r="AM101" s="36"/>
      <c r="AN101" s="36"/>
      <c r="AO101" s="36"/>
      <c r="AP101" s="36"/>
      <c r="AQ101" s="36"/>
    </row>
    <row r="102" spans="1:43" x14ac:dyDescent="0.25">
      <c r="A102" s="62"/>
      <c r="B102" s="62"/>
      <c r="C102" s="62"/>
      <c r="D102" s="62" t="s">
        <v>36</v>
      </c>
      <c r="E102" s="63"/>
      <c r="F102" s="62"/>
      <c r="G102" s="62"/>
      <c r="H102" s="62"/>
      <c r="I102" s="63"/>
      <c r="J102" s="63"/>
      <c r="K102" s="63"/>
      <c r="L102" s="66">
        <f>IF(C102="Res Space Heat",VLOOKUP(H102,'Electric AC'!$B$7:$AW$47,4)*F102,IF(C102="Res AC",VLOOKUP(H102,'Electric AC'!$B$7:$AW$47,6)*F102,IF(C102="Res Lighting",VLOOKUP(H102,'Electric AC'!$B$7:$AW$47,8)*F102,IF(C102="Res Refrigeration",VLOOKUP(H102,'Electric AC'!$B$7:$AW$47,10)*F102,IF(C102="Res Water Heating",VLOOKUP(H102,'Electric AC'!$B$7:$AW$47,12)*F102,IF(C102="Res Dishwasher",VLOOKUP(H102,'Electric AC'!$B$7:$AW$47,14)*F102,IF(C102="Res Washer Dryer",VLOOKUP(H102,'Electric AC'!$B$7:$AW$47,16)*F102,IF(C102="Res Misc",VLOOKUP(H102,'Electric AC'!$B$7:$AW$47,18)*F102,IF(C102="Res Furnace Fan",VLOOKUP(H102,'Electric AC'!$B$7:$AW$47,20)*F102,IF(C102="NonRes Compressed Air",VLOOKUP(H102,'Electric AC'!$B$7:$AW$47,22)*F102,IF(C102="NonRes Cooking",VLOOKUP(H102,'Electric AC'!$B$7:$AW$47,24)*F102,IF(C102="NonRes Space Cooling",VLOOKUP(H102,'Electric AC'!$B$7:$AW$47,26)*F102,IF(C102="NonRes Exterior Lighting",VLOOKUP(H102,'Electric AC'!$B$7:$AW$47,28)*F102,IF(C102="NonRes Space Heating",VLOOKUP(H102,'Electric AC'!$B$7:$AW$47,30)*F102,IF(C102="NonRes Water Heating",VLOOKUP(H102,'Electric AC'!$B$7:$AW$47,32)*F102,IF(C102="NonRes Interior Lighting",VLOOKUP(H102,'Electric AC'!$B$7:$AW$47,34)*F102,IF(C102="NonRes Misc",VLOOKUP(H102,'Electric AC'!$B$7:$AW$47,36)*F102,IF(C102="NonRes Motors",VLOOKUP(H102,'Electric AC'!$B$7:$AW$47,38)*F102,IF(C102="NonRes Office Equipment",VLOOKUP(H102,'Electric AC'!$B$7:$AW$47,40)*F102,IF(C102="NonRes Process",VLOOKUP(H102,'Electric AC'!$B$7:$AW$47,42)*F102,IF(C102="NonRes Refrigeration",VLOOKUP(H102,'Electric AC'!$B$7:$AW$47,44)*F102,IF(C102="NonRes Ventilation",VLOOKUP(H102,'Electric AC'!$B$7:$AW$47,46)*F102,0))))))))))))))))))))))</f>
        <v>0</v>
      </c>
      <c r="M102" s="66">
        <f>IF(D102="Annual",VLOOKUP(H102,'NG AC'!$E$4:$I$43,4)*SSSS!G102,IF(D102="Winter",VLOOKUP(SSSS!H102,'NG AC'!$E$3:$I$43,5)*SSSS!G102,IF(D102="NA",0,0)))</f>
        <v>0</v>
      </c>
      <c r="N102" s="67" t="e">
        <f t="shared" si="21"/>
        <v>#DIV/0!</v>
      </c>
      <c r="O102" s="67" t="e">
        <f t="shared" si="22"/>
        <v>#DIV/0!</v>
      </c>
      <c r="P102" s="67" t="e">
        <f t="shared" si="23"/>
        <v>#DIV/0!</v>
      </c>
      <c r="Q102" s="67" t="e">
        <f t="shared" si="24"/>
        <v>#DIV/0!</v>
      </c>
      <c r="R102" s="68" t="e">
        <f>(L102+M102+(PV('NG AC'!$B$1,SSSS!H102,SSSS!K102)*-1)+SSSS!J102)/SSSS!E102</f>
        <v>#DIV/0!</v>
      </c>
      <c r="S102" s="68" t="e">
        <f t="shared" si="25"/>
        <v>#DIV/0!</v>
      </c>
      <c r="T102" s="69">
        <f t="shared" si="26"/>
        <v>0</v>
      </c>
      <c r="U102" s="68">
        <f t="shared" si="27"/>
        <v>0</v>
      </c>
      <c r="V102" s="68">
        <f t="shared" si="28"/>
        <v>0</v>
      </c>
      <c r="W102" s="68">
        <f t="shared" si="29"/>
        <v>0</v>
      </c>
      <c r="X102" s="67" t="e">
        <f t="shared" si="30"/>
        <v>#DIV/0!</v>
      </c>
      <c r="Y102" s="67" t="e">
        <f t="shared" si="31"/>
        <v>#DIV/0!</v>
      </c>
      <c r="Z102" s="67" t="e">
        <f t="shared" si="32"/>
        <v>#DIV/0!</v>
      </c>
      <c r="AA102" s="67" t="e">
        <f t="shared" si="33"/>
        <v>#DIV/0!</v>
      </c>
      <c r="AB102" s="63">
        <f t="shared" si="34"/>
        <v>0</v>
      </c>
      <c r="AC102" s="67" t="e">
        <f t="shared" si="35"/>
        <v>#DIV/0!</v>
      </c>
      <c r="AD102" s="67" t="e">
        <f t="shared" si="36"/>
        <v>#DIV/0!</v>
      </c>
      <c r="AE102" s="67">
        <f t="shared" si="37"/>
        <v>0</v>
      </c>
      <c r="AF102" s="67" t="e">
        <f t="shared" si="38"/>
        <v>#DIV/0!</v>
      </c>
      <c r="AG102" s="67" t="e">
        <f t="shared" si="39"/>
        <v>#DIV/0!</v>
      </c>
      <c r="AH102" s="66">
        <f>-PV('NG AC'!$B$1,SSSS!H102,SSSS!K102)*SSSS!B102</f>
        <v>0</v>
      </c>
      <c r="AI102" s="67" t="e">
        <f t="shared" si="40"/>
        <v>#DIV/0!</v>
      </c>
      <c r="AJ102" s="67" t="e">
        <f t="shared" si="41"/>
        <v>#DIV/0!</v>
      </c>
      <c r="AK102" s="66">
        <f>B102*F102*H102*'Electric AC'!$BE$1</f>
        <v>0</v>
      </c>
      <c r="AL102" s="67">
        <f>B102*G102*H102*'Electric AC'!$BE$33</f>
        <v>0</v>
      </c>
      <c r="AM102" s="36"/>
      <c r="AN102" s="36"/>
      <c r="AO102" s="36"/>
      <c r="AP102" s="36"/>
      <c r="AQ102" s="36"/>
    </row>
    <row r="103" spans="1:43" s="28" customFormat="1" x14ac:dyDescent="0.25">
      <c r="A103" s="28" t="s">
        <v>60</v>
      </c>
      <c r="T103" s="29">
        <f>SUMIF(T4:T102,"&lt;&gt;#DIV/0!")</f>
        <v>10371501.400107302</v>
      </c>
      <c r="U103" s="29">
        <f t="shared" ref="U103:AL103" si="42">SUMIF(U4:U102,"&lt;&gt;#DIV/0!")</f>
        <v>4955.04</v>
      </c>
      <c r="V103" s="29">
        <f t="shared" ref="V103" si="43">SUMIF(V4:V102,"&lt;&gt;#DIV/0!")</f>
        <v>7985128.0586317983</v>
      </c>
      <c r="W103" s="29">
        <f t="shared" ref="W103" si="44">SUMIF(W4:W102,"&lt;&gt;#DIV/0!")</f>
        <v>23318.985234120373</v>
      </c>
      <c r="X103" s="29">
        <f t="shared" si="42"/>
        <v>2064811.2085022971</v>
      </c>
      <c r="Y103" s="29">
        <f t="shared" si="42"/>
        <v>11052.861497702981</v>
      </c>
      <c r="Z103" s="29">
        <f t="shared" si="42"/>
        <v>684745.67987277557</v>
      </c>
      <c r="AA103" s="29">
        <f t="shared" si="42"/>
        <v>3326.670127224374</v>
      </c>
      <c r="AB103" s="63">
        <f t="shared" si="34"/>
        <v>0</v>
      </c>
      <c r="AC103" s="29">
        <f t="shared" si="42"/>
        <v>555678.83880491089</v>
      </c>
      <c r="AD103" s="29">
        <f t="shared" si="42"/>
        <v>828.97920796533356</v>
      </c>
      <c r="AE103" s="29">
        <f t="shared" si="42"/>
        <v>5699759.6699999999</v>
      </c>
      <c r="AF103" s="29">
        <f t="shared" si="42"/>
        <v>5699759.6699999999</v>
      </c>
      <c r="AG103" s="29">
        <f t="shared" si="42"/>
        <v>0</v>
      </c>
      <c r="AH103" s="29">
        <f t="shared" si="42"/>
        <v>283230.68240527058</v>
      </c>
      <c r="AI103" s="29">
        <f t="shared" si="42"/>
        <v>231321.29500928809</v>
      </c>
      <c r="AJ103" s="29">
        <f t="shared" si="42"/>
        <v>51909.387395982521</v>
      </c>
      <c r="AK103" s="29">
        <f t="shared" si="42"/>
        <v>9936008.6045115087</v>
      </c>
      <c r="AL103" s="29">
        <f t="shared" si="42"/>
        <v>37535.091975359988</v>
      </c>
    </row>
  </sheetData>
  <dataValidations count="2">
    <dataValidation type="list" allowBlank="1" showInputMessage="1" showErrorMessage="1" sqref="C4:C102">
      <formula1>Elec_Measure_Type</formula1>
    </dataValidation>
    <dataValidation type="list" allowBlank="1" showInputMessage="1" showErrorMessage="1" sqref="D4:D102">
      <formula1>$BC$24:$BC$26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C9FF752C62EEC49B6E6DFE0ED78D158" ma:contentTypeVersion="119" ma:contentTypeDescription="" ma:contentTypeScope="" ma:versionID="2dca227f7d2c3253a97295416043450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Replacement Page</DocumentSetType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2015-10-30T07:00:00+00:00</OpenedDate>
    <Date1 xmlns="dc463f71-b30c-4ab2-9473-d307f9d35888">2016-12-16T08:00:00+00:00</Date1>
    <IsDocumentOrder xmlns="dc463f71-b30c-4ab2-9473-d307f9d35888" xsi:nil="true"/>
    <IsHighlyConfidential xmlns="dc463f71-b30c-4ab2-9473-d307f9d35888">false</IsHighlyConfidential>
    <CaseCompanyNames xmlns="dc463f71-b30c-4ab2-9473-d307f9d35888">Avista Corporation</CaseCompanyNames>
    <DocketNumber xmlns="dc463f71-b30c-4ab2-9473-d307f9d35888">152076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DB585801-7F52-4362-9973-3D29B28C2493}"/>
</file>

<file path=customXml/itemProps2.xml><?xml version="1.0" encoding="utf-8"?>
<ds:datastoreItem xmlns:ds="http://schemas.openxmlformats.org/officeDocument/2006/customXml" ds:itemID="{1D7C9ECA-D110-493D-84DB-6171F9774140}"/>
</file>

<file path=customXml/itemProps3.xml><?xml version="1.0" encoding="utf-8"?>
<ds:datastoreItem xmlns:ds="http://schemas.openxmlformats.org/officeDocument/2006/customXml" ds:itemID="{7470CFA0-C136-4C30-A58A-46533748DCD6}"/>
</file>

<file path=customXml/itemProps4.xml><?xml version="1.0" encoding="utf-8"?>
<ds:datastoreItem xmlns:ds="http://schemas.openxmlformats.org/officeDocument/2006/customXml" ds:itemID="{70B3E499-619C-4387-B799-4C3E84D23F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20</vt:i4>
      </vt:variant>
    </vt:vector>
  </HeadingPairs>
  <TitlesOfParts>
    <vt:vector size="50" baseType="lpstr">
      <vt:lpstr>Intro</vt:lpstr>
      <vt:lpstr>NG AC</vt:lpstr>
      <vt:lpstr>Electric AC</vt:lpstr>
      <vt:lpstr>Template</vt:lpstr>
      <vt:lpstr>NEBs</vt:lpstr>
      <vt:lpstr>Res Pres wo Conv</vt:lpstr>
      <vt:lpstr>Res Conv</vt:lpstr>
      <vt:lpstr>Res Mail</vt:lpstr>
      <vt:lpstr>SSSS</vt:lpstr>
      <vt:lpstr>HER</vt:lpstr>
      <vt:lpstr>WA LI wo Conv</vt:lpstr>
      <vt:lpstr>WA LI Conv</vt:lpstr>
      <vt:lpstr>Int Ltg</vt:lpstr>
      <vt:lpstr>Ext Ltg</vt:lpstr>
      <vt:lpstr>SS</vt:lpstr>
      <vt:lpstr>NRShell</vt:lpstr>
      <vt:lpstr>VFD</vt:lpstr>
      <vt:lpstr>Food</vt:lpstr>
      <vt:lpstr>GreenMotor</vt:lpstr>
      <vt:lpstr>AirG</vt:lpstr>
      <vt:lpstr>Fleet</vt:lpstr>
      <vt:lpstr>ESGroc</vt:lpstr>
      <vt:lpstr>SMB</vt:lpstr>
      <vt:lpstr>MFMT</vt:lpstr>
      <vt:lpstr>Elec Program Summary</vt:lpstr>
      <vt:lpstr>NIUC Split</vt:lpstr>
      <vt:lpstr>Revisions</vt:lpstr>
      <vt:lpstr>Graphs</vt:lpstr>
      <vt:lpstr>Tables</vt:lpstr>
      <vt:lpstr>Programs Summary</vt:lpstr>
      <vt:lpstr>AirG!Elec_Measure_Type</vt:lpstr>
      <vt:lpstr>ESGroc!Elec_Measure_Type</vt:lpstr>
      <vt:lpstr>'Ext Ltg'!Elec_Measure_Type</vt:lpstr>
      <vt:lpstr>Fleet!Elec_Measure_Type</vt:lpstr>
      <vt:lpstr>Food!Elec_Measure_Type</vt:lpstr>
      <vt:lpstr>GreenMotor!Elec_Measure_Type</vt:lpstr>
      <vt:lpstr>HER!Elec_Measure_Type</vt:lpstr>
      <vt:lpstr>'Int Ltg'!Elec_Measure_Type</vt:lpstr>
      <vt:lpstr>MFMT!Elec_Measure_Type</vt:lpstr>
      <vt:lpstr>NRShell!Elec_Measure_Type</vt:lpstr>
      <vt:lpstr>'Res Conv'!Elec_Measure_Type</vt:lpstr>
      <vt:lpstr>'Res Mail'!Elec_Measure_Type</vt:lpstr>
      <vt:lpstr>'Res Pres wo Conv'!Elec_Measure_Type</vt:lpstr>
      <vt:lpstr>SMB!Elec_Measure_Type</vt:lpstr>
      <vt:lpstr>SS!Elec_Measure_Type</vt:lpstr>
      <vt:lpstr>SSSS!Elec_Measure_Type</vt:lpstr>
      <vt:lpstr>Template!Elec_Measure_Type</vt:lpstr>
      <vt:lpstr>VFD!Elec_Measure_Type</vt:lpstr>
      <vt:lpstr>'WA LI Conv'!Elec_Measure_Type</vt:lpstr>
      <vt:lpstr>'WA LI wo Conv'!Elec_Measure_Type</vt:lpstr>
    </vt:vector>
  </TitlesOfParts>
  <Company>Avista 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mrd0036</dc:creator>
  <cp:lastModifiedBy>Linda Gervais</cp:lastModifiedBy>
  <dcterms:created xsi:type="dcterms:W3CDTF">2015-12-17T19:07:19Z</dcterms:created>
  <dcterms:modified xsi:type="dcterms:W3CDTF">2016-12-15T18:12:20Z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0x0101006E56B4D1795A2E4DB2F0B01679ED314A008C9FF752C62EEC49B6E6DFE0ED78D158</vt:lpwstr>
  </property>
  <property fmtid="{D5CDD505-2E9C-101B-9397-08002B2CF9AE}" pid="3" name="_docset_NoMedatataSyncRequired">
    <vt:lpwstr>False</vt:lpwstr>
  </property>
</Properties>
</file>