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4845" windowHeight="11640" activeTab="2"/>
  </bookViews>
  <sheets>
    <sheet name="Summary" sheetId="4" r:id="rId1"/>
    <sheet name="Non NPC" sheetId="1" r:id="rId2"/>
    <sheet name="EX RJF10" sheetId="2" r:id="rId3"/>
    <sheet name="Capital Structure" sheetId="3" r:id="rId4"/>
  </sheets>
  <externalReferences>
    <externalReference r:id="rId5"/>
    <externalReference r:id="rId6"/>
  </externalReferences>
  <definedNames>
    <definedName name="_xlnm.Print_Area" localSheetId="1">'Non NPC'!$A$1:$AL$84</definedName>
    <definedName name="_xlnm.Print_Titles" localSheetId="2">'EX RJF10'!$A:$A</definedName>
    <definedName name="_xlnm.Print_Titles" localSheetId="1">'Non NPC'!$A:$A</definedName>
  </definedNames>
  <calcPr calcId="125725" iterate="1" calcOnSave="0"/>
</workbook>
</file>

<file path=xl/calcChain.xml><?xml version="1.0" encoding="utf-8"?>
<calcChain xmlns="http://schemas.openxmlformats.org/spreadsheetml/2006/main">
  <c r="B83" i="2"/>
  <c r="B81"/>
  <c r="B78"/>
  <c r="B77"/>
  <c r="B76"/>
  <c r="B75"/>
  <c r="B74"/>
  <c r="B73"/>
  <c r="B72"/>
  <c r="B37"/>
  <c r="B36"/>
  <c r="B35"/>
  <c r="B34"/>
  <c r="B33"/>
  <c r="B32"/>
  <c r="B31"/>
  <c r="B30"/>
  <c r="B29"/>
  <c r="B28"/>
  <c r="B27"/>
  <c r="B10"/>
  <c r="B9"/>
  <c r="B8"/>
  <c r="B7"/>
  <c r="B12"/>
  <c r="B18"/>
  <c r="B17"/>
  <c r="B16"/>
  <c r="B15"/>
  <c r="B26"/>
  <c r="B25"/>
  <c r="B24"/>
  <c r="B23"/>
  <c r="B22"/>
  <c r="B21"/>
  <c r="B20"/>
  <c r="B19"/>
  <c r="B13"/>
  <c r="B11"/>
  <c r="B62" i="1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6"/>
  <c r="B34"/>
  <c r="B33"/>
  <c r="B32"/>
  <c r="B31"/>
  <c r="B29"/>
  <c r="B28"/>
  <c r="B27"/>
  <c r="B25"/>
  <c r="B24"/>
  <c r="B23"/>
  <c r="B22"/>
  <c r="B21"/>
  <c r="B20"/>
  <c r="B19"/>
  <c r="B18"/>
  <c r="B17"/>
  <c r="B15"/>
  <c r="B14"/>
  <c r="B11"/>
  <c r="B10"/>
  <c r="B9"/>
  <c r="B8"/>
  <c r="B82"/>
  <c r="B80"/>
  <c r="B77"/>
  <c r="B76"/>
  <c r="B75"/>
  <c r="B74"/>
  <c r="B73"/>
  <c r="D29" i="3"/>
  <c r="W19" i="2" l="1"/>
  <c r="W26" s="1"/>
  <c r="W72" s="1"/>
  <c r="W78" s="1"/>
  <c r="W6"/>
  <c r="W5"/>
  <c r="V19"/>
  <c r="V6"/>
  <c r="V5"/>
  <c r="V26"/>
  <c r="U19"/>
  <c r="U6"/>
  <c r="U26"/>
  <c r="U72" s="1"/>
  <c r="U78" s="1"/>
  <c r="U5"/>
  <c r="T16"/>
  <c r="T6"/>
  <c r="T5"/>
  <c r="S19"/>
  <c r="S26" s="1"/>
  <c r="S72" s="1"/>
  <c r="S78" s="1"/>
  <c r="S6"/>
  <c r="S5"/>
  <c r="R19"/>
  <c r="R6"/>
  <c r="R5"/>
  <c r="Q19"/>
  <c r="Q26" s="1"/>
  <c r="Q72" s="1"/>
  <c r="Q78" s="1"/>
  <c r="P19"/>
  <c r="P26" s="1"/>
  <c r="P72" s="1"/>
  <c r="P78" s="1"/>
  <c r="P6"/>
  <c r="P5"/>
  <c r="O19"/>
  <c r="O26" s="1"/>
  <c r="O72" s="1"/>
  <c r="O78" s="1"/>
  <c r="O6"/>
  <c r="O5"/>
  <c r="N20"/>
  <c r="N26" s="1"/>
  <c r="N72" s="1"/>
  <c r="N78" s="1"/>
  <c r="N6"/>
  <c r="N5"/>
  <c r="M20"/>
  <c r="M6"/>
  <c r="M5"/>
  <c r="L20"/>
  <c r="L6"/>
  <c r="L5"/>
  <c r="K19"/>
  <c r="K6"/>
  <c r="K5"/>
  <c r="J19"/>
  <c r="J6"/>
  <c r="J5"/>
  <c r="I11"/>
  <c r="I6"/>
  <c r="I5"/>
  <c r="W13"/>
  <c r="U13"/>
  <c r="T13"/>
  <c r="S13"/>
  <c r="R13"/>
  <c r="Q13"/>
  <c r="P13"/>
  <c r="O13"/>
  <c r="N13"/>
  <c r="M13"/>
  <c r="L13"/>
  <c r="K13"/>
  <c r="J13"/>
  <c r="I13"/>
  <c r="G13"/>
  <c r="H11"/>
  <c r="H13" s="1"/>
  <c r="H6"/>
  <c r="H5"/>
  <c r="T26"/>
  <c r="T72" s="1"/>
  <c r="T78" s="1"/>
  <c r="R26"/>
  <c r="R72" s="1"/>
  <c r="R78" s="1"/>
  <c r="M26"/>
  <c r="M72" s="1"/>
  <c r="M78" s="1"/>
  <c r="L26"/>
  <c r="L72" s="1"/>
  <c r="L78" s="1"/>
  <c r="K26"/>
  <c r="K72" s="1"/>
  <c r="K78" s="1"/>
  <c r="J26"/>
  <c r="J72" s="1"/>
  <c r="J78" s="1"/>
  <c r="I26"/>
  <c r="H26"/>
  <c r="F26"/>
  <c r="G19"/>
  <c r="G26" s="1"/>
  <c r="G6"/>
  <c r="G5"/>
  <c r="F11"/>
  <c r="F6"/>
  <c r="F5"/>
  <c r="F4"/>
  <c r="F13"/>
  <c r="G12" i="1"/>
  <c r="B12" s="1"/>
  <c r="F13"/>
  <c r="G13" l="1"/>
  <c r="B13" s="1"/>
  <c r="V72" i="2"/>
  <c r="V78" s="1"/>
  <c r="V81" s="1"/>
  <c r="H72"/>
  <c r="H78" s="1"/>
  <c r="H83" s="1"/>
  <c r="H30" s="1"/>
  <c r="H35" s="1"/>
  <c r="H37" s="1"/>
  <c r="H67" s="1"/>
  <c r="I72"/>
  <c r="I78" s="1"/>
  <c r="H81"/>
  <c r="J81"/>
  <c r="J83"/>
  <c r="J30" s="1"/>
  <c r="J35" s="1"/>
  <c r="J37" s="1"/>
  <c r="J67" s="1"/>
  <c r="L81"/>
  <c r="L83"/>
  <c r="L30" s="1"/>
  <c r="L35" s="1"/>
  <c r="L37" s="1"/>
  <c r="L67" s="1"/>
  <c r="N81"/>
  <c r="N83"/>
  <c r="N30" s="1"/>
  <c r="N35" s="1"/>
  <c r="N37" s="1"/>
  <c r="N67" s="1"/>
  <c r="P81"/>
  <c r="P83"/>
  <c r="P30" s="1"/>
  <c r="P35" s="1"/>
  <c r="P37" s="1"/>
  <c r="P67" s="1"/>
  <c r="R81"/>
  <c r="R83"/>
  <c r="R30" s="1"/>
  <c r="R35" s="1"/>
  <c r="R37" s="1"/>
  <c r="R67" s="1"/>
  <c r="T81"/>
  <c r="T83"/>
  <c r="T30" s="1"/>
  <c r="T35" s="1"/>
  <c r="T37" s="1"/>
  <c r="T67" s="1"/>
  <c r="W81"/>
  <c r="W83"/>
  <c r="W30" s="1"/>
  <c r="W35" s="1"/>
  <c r="W37" s="1"/>
  <c r="W67" s="1"/>
  <c r="I83"/>
  <c r="I30" s="1"/>
  <c r="I35" s="1"/>
  <c r="I37" s="1"/>
  <c r="I67" s="1"/>
  <c r="I81"/>
  <c r="K83"/>
  <c r="K30" s="1"/>
  <c r="K35" s="1"/>
  <c r="K37" s="1"/>
  <c r="K67" s="1"/>
  <c r="K81"/>
  <c r="M83"/>
  <c r="M30" s="1"/>
  <c r="M35" s="1"/>
  <c r="M37" s="1"/>
  <c r="M67" s="1"/>
  <c r="M81"/>
  <c r="O83"/>
  <c r="O30" s="1"/>
  <c r="O35" s="1"/>
  <c r="O37" s="1"/>
  <c r="O67" s="1"/>
  <c r="O81"/>
  <c r="Q83"/>
  <c r="Q30" s="1"/>
  <c r="Q35" s="1"/>
  <c r="Q37" s="1"/>
  <c r="Q67" s="1"/>
  <c r="Q81"/>
  <c r="S83"/>
  <c r="S30" s="1"/>
  <c r="S35" s="1"/>
  <c r="S37" s="1"/>
  <c r="S67" s="1"/>
  <c r="S81"/>
  <c r="U83"/>
  <c r="U30" s="1"/>
  <c r="U35" s="1"/>
  <c r="U37" s="1"/>
  <c r="U67" s="1"/>
  <c r="U81"/>
  <c r="F72"/>
  <c r="F78" s="1"/>
  <c r="V83" l="1"/>
  <c r="V30" s="1"/>
  <c r="V35" s="1"/>
  <c r="V37" s="1"/>
  <c r="V67" s="1"/>
  <c r="F81"/>
  <c r="F83"/>
  <c r="F30" s="1"/>
  <c r="F35" s="1"/>
  <c r="F37" s="1"/>
  <c r="F67" s="1"/>
  <c r="G6" i="1" l="1"/>
  <c r="G5"/>
  <c r="F16"/>
  <c r="F6"/>
  <c r="F5"/>
  <c r="F74" i="4"/>
  <c r="F73"/>
  <c r="E73"/>
  <c r="F77"/>
  <c r="F76"/>
  <c r="F80"/>
  <c r="F59"/>
  <c r="F58"/>
  <c r="F57"/>
  <c r="F55"/>
  <c r="F53"/>
  <c r="F50"/>
  <c r="F49"/>
  <c r="F47"/>
  <c r="F46"/>
  <c r="F45"/>
  <c r="F44"/>
  <c r="F43"/>
  <c r="F41"/>
  <c r="F39"/>
  <c r="F33"/>
  <c r="F31"/>
  <c r="F24"/>
  <c r="F17"/>
  <c r="F15"/>
  <c r="F10"/>
  <c r="D23" i="3"/>
  <c r="D13"/>
  <c r="F60" i="4"/>
  <c r="F40"/>
  <c r="F34"/>
  <c r="F27"/>
  <c r="F54"/>
  <c r="F75"/>
  <c r="F29"/>
  <c r="E75"/>
  <c r="E74"/>
  <c r="F56"/>
  <c r="F48"/>
  <c r="F32"/>
  <c r="F28"/>
  <c r="F42"/>
  <c r="F25"/>
  <c r="F23"/>
  <c r="F22"/>
  <c r="F21"/>
  <c r="F18"/>
  <c r="F11"/>
  <c r="F12"/>
  <c r="F9"/>
  <c r="E77"/>
  <c r="E76"/>
  <c r="E8" i="3"/>
  <c r="C8"/>
  <c r="E7"/>
  <c r="C7"/>
  <c r="E6"/>
  <c r="C6"/>
  <c r="D21"/>
  <c r="D18"/>
  <c r="D16"/>
  <c r="A83" i="2"/>
  <c r="A81"/>
  <c r="B80"/>
  <c r="A80"/>
  <c r="A78"/>
  <c r="A77"/>
  <c r="A76"/>
  <c r="A75"/>
  <c r="A74"/>
  <c r="A73"/>
  <c r="A72"/>
  <c r="B71"/>
  <c r="A71"/>
  <c r="B70"/>
  <c r="A67"/>
  <c r="A64"/>
  <c r="A62"/>
  <c r="A60"/>
  <c r="A59"/>
  <c r="A58"/>
  <c r="A57"/>
  <c r="A56"/>
  <c r="A55"/>
  <c r="A54"/>
  <c r="A53"/>
  <c r="A51"/>
  <c r="A50"/>
  <c r="A49"/>
  <c r="A48"/>
  <c r="A47"/>
  <c r="A46"/>
  <c r="A45"/>
  <c r="A44"/>
  <c r="A43"/>
  <c r="A42"/>
  <c r="A41"/>
  <c r="A40"/>
  <c r="A39"/>
  <c r="A37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3"/>
  <c r="A12"/>
  <c r="A11"/>
  <c r="A10"/>
  <c r="A9"/>
  <c r="A8"/>
  <c r="A83" i="1"/>
  <c r="A81"/>
  <c r="A80"/>
  <c r="A78"/>
  <c r="A77"/>
  <c r="A76"/>
  <c r="A75"/>
  <c r="A74"/>
  <c r="A73"/>
  <c r="A72"/>
  <c r="A71"/>
  <c r="A67"/>
  <c r="A64"/>
  <c r="A62"/>
  <c r="A60"/>
  <c r="A59"/>
  <c r="A58"/>
  <c r="A57"/>
  <c r="A56"/>
  <c r="A55"/>
  <c r="A54"/>
  <c r="A53"/>
  <c r="A51"/>
  <c r="A50"/>
  <c r="A49"/>
  <c r="A48"/>
  <c r="A47"/>
  <c r="A46"/>
  <c r="A45"/>
  <c r="A44"/>
  <c r="A43"/>
  <c r="A42"/>
  <c r="A41"/>
  <c r="A40"/>
  <c r="A39"/>
  <c r="A37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3"/>
  <c r="A12"/>
  <c r="A11"/>
  <c r="A10"/>
  <c r="A9"/>
  <c r="A8"/>
  <c r="B83" i="4"/>
  <c r="A83"/>
  <c r="B81"/>
  <c r="A81"/>
  <c r="B80"/>
  <c r="A80"/>
  <c r="B78"/>
  <c r="A78"/>
  <c r="A77"/>
  <c r="A76"/>
  <c r="A75"/>
  <c r="A74"/>
  <c r="A73"/>
  <c r="A72"/>
  <c r="A71"/>
  <c r="A67"/>
  <c r="A64"/>
  <c r="A62"/>
  <c r="A60"/>
  <c r="A59"/>
  <c r="A58"/>
  <c r="A57"/>
  <c r="A56"/>
  <c r="A55"/>
  <c r="A54"/>
  <c r="A53"/>
  <c r="A51"/>
  <c r="A50"/>
  <c r="A49"/>
  <c r="A48"/>
  <c r="A47"/>
  <c r="A46"/>
  <c r="A45"/>
  <c r="A44"/>
  <c r="A43"/>
  <c r="A42"/>
  <c r="B41"/>
  <c r="A41"/>
  <c r="A40"/>
  <c r="A39"/>
  <c r="A37"/>
  <c r="A35"/>
  <c r="A34"/>
  <c r="A33"/>
  <c r="A32"/>
  <c r="A31"/>
  <c r="A30"/>
  <c r="A29"/>
  <c r="A28"/>
  <c r="A27"/>
  <c r="A26"/>
  <c r="A25"/>
  <c r="B24"/>
  <c r="A24"/>
  <c r="A23"/>
  <c r="A22"/>
  <c r="A21"/>
  <c r="A20"/>
  <c r="A19"/>
  <c r="A18"/>
  <c r="A17"/>
  <c r="A16"/>
  <c r="A15"/>
  <c r="A13"/>
  <c r="A12"/>
  <c r="A11"/>
  <c r="A10"/>
  <c r="A9"/>
  <c r="A8"/>
  <c r="B73" l="1"/>
  <c r="F26" i="1"/>
  <c r="B26" s="1"/>
  <c r="B16"/>
  <c r="B74" i="4"/>
  <c r="B77"/>
  <c r="B76"/>
  <c r="B75"/>
  <c r="F16"/>
  <c r="F20"/>
  <c r="E80"/>
  <c r="C73"/>
  <c r="D74" i="2" l="1"/>
  <c r="D73"/>
  <c r="E73" s="1"/>
  <c r="E74"/>
  <c r="E65" i="1"/>
  <c r="E79"/>
  <c r="E80"/>
  <c r="D73"/>
  <c r="D73" i="4"/>
  <c r="E73" i="1" l="1"/>
  <c r="C75" i="4"/>
  <c r="D75" s="1"/>
  <c r="E55"/>
  <c r="B55" s="1"/>
  <c r="E53"/>
  <c r="E49"/>
  <c r="B49" s="1"/>
  <c r="E46"/>
  <c r="B46" s="1"/>
  <c r="E44"/>
  <c r="B44" s="1"/>
  <c r="E43"/>
  <c r="B43" s="1"/>
  <c r="E41"/>
  <c r="E39"/>
  <c r="E33"/>
  <c r="B33" s="1"/>
  <c r="E31"/>
  <c r="B31" s="1"/>
  <c r="E24"/>
  <c r="E17"/>
  <c r="B17" s="1"/>
  <c r="E15"/>
  <c r="E10"/>
  <c r="B10" s="1"/>
  <c r="D76" i="2" l="1"/>
  <c r="E76" s="1"/>
  <c r="E45" i="4"/>
  <c r="B45" s="1"/>
  <c r="E47"/>
  <c r="B47" s="1"/>
  <c r="D75" i="2"/>
  <c r="E75" s="1"/>
  <c r="E59" i="4"/>
  <c r="B59" s="1"/>
  <c r="E58"/>
  <c r="B58" s="1"/>
  <c r="E42"/>
  <c r="B42" s="1"/>
  <c r="C74"/>
  <c r="D74" s="1"/>
  <c r="E22"/>
  <c r="B22" s="1"/>
  <c r="E21"/>
  <c r="B21" s="1"/>
  <c r="E20"/>
  <c r="B20" s="1"/>
  <c r="E18"/>
  <c r="B18" s="1"/>
  <c r="E57"/>
  <c r="B57" s="1"/>
  <c r="E54"/>
  <c r="B54" s="1"/>
  <c r="E40"/>
  <c r="B40" s="1"/>
  <c r="E11"/>
  <c r="B11" s="1"/>
  <c r="E60"/>
  <c r="B60" s="1"/>
  <c r="E34"/>
  <c r="B34" s="1"/>
  <c r="E12"/>
  <c r="B12" s="1"/>
  <c r="E32" l="1"/>
  <c r="B32" s="1"/>
  <c r="D77" i="1"/>
  <c r="E77" s="1"/>
  <c r="D76"/>
  <c r="E76" s="1"/>
  <c r="D75"/>
  <c r="E75" s="1"/>
  <c r="C76" i="4"/>
  <c r="D76" s="1"/>
  <c r="D74" i="1"/>
  <c r="E74" s="1"/>
  <c r="D77" i="2"/>
  <c r="E77" s="1"/>
  <c r="E16" i="4"/>
  <c r="B16" s="1"/>
  <c r="E23"/>
  <c r="B23" s="1"/>
  <c r="E25"/>
  <c r="B25" s="1"/>
  <c r="E50"/>
  <c r="B50" s="1"/>
  <c r="E56"/>
  <c r="B56" s="1"/>
  <c r="F19" l="1"/>
  <c r="E19" l="1"/>
  <c r="B19" s="1"/>
  <c r="E48" l="1"/>
  <c r="B48" s="1"/>
  <c r="E9"/>
  <c r="B9" s="1"/>
  <c r="C15"/>
  <c r="D15" s="1"/>
  <c r="E13" l="1"/>
  <c r="C22"/>
  <c r="G8" i="3"/>
  <c r="C60" i="4"/>
  <c r="G7" i="3"/>
  <c r="C12" i="4"/>
  <c r="G72" i="1"/>
  <c r="G78" s="1"/>
  <c r="H72"/>
  <c r="G72" i="2"/>
  <c r="G78" s="1"/>
  <c r="I72" i="1"/>
  <c r="C34" i="4"/>
  <c r="C21"/>
  <c r="C54"/>
  <c r="C55"/>
  <c r="C24"/>
  <c r="C17"/>
  <c r="G6" i="3"/>
  <c r="F72" i="1"/>
  <c r="C25" i="4"/>
  <c r="C23"/>
  <c r="C59"/>
  <c r="C50"/>
  <c r="C49"/>
  <c r="C47"/>
  <c r="C46"/>
  <c r="C44"/>
  <c r="C43"/>
  <c r="C41"/>
  <c r="C33"/>
  <c r="C31"/>
  <c r="C18"/>
  <c r="C11"/>
  <c r="C10"/>
  <c r="C77"/>
  <c r="D77" s="1"/>
  <c r="F78" i="1" l="1"/>
  <c r="B78" s="1"/>
  <c r="B72"/>
  <c r="G81"/>
  <c r="G83"/>
  <c r="G30" s="1"/>
  <c r="G35" s="1"/>
  <c r="G37" s="1"/>
  <c r="G67" s="1"/>
  <c r="D67" i="2"/>
  <c r="F26" i="4"/>
  <c r="AJ67" i="1"/>
  <c r="G10" i="3"/>
  <c r="AB67" i="1"/>
  <c r="AA67"/>
  <c r="V67"/>
  <c r="AH67"/>
  <c r="O67"/>
  <c r="R67"/>
  <c r="Q67"/>
  <c r="P67"/>
  <c r="G83" i="2"/>
  <c r="G30" s="1"/>
  <c r="G35" s="1"/>
  <c r="G37" s="1"/>
  <c r="G67" s="1"/>
  <c r="G81"/>
  <c r="F81" i="1"/>
  <c r="B81" s="1"/>
  <c r="F83"/>
  <c r="AE67"/>
  <c r="AC67"/>
  <c r="E27" i="4"/>
  <c r="E29"/>
  <c r="B29" s="1"/>
  <c r="E28"/>
  <c r="E26"/>
  <c r="B26" s="1"/>
  <c r="C20"/>
  <c r="C16"/>
  <c r="C40"/>
  <c r="C57"/>
  <c r="C45"/>
  <c r="C58"/>
  <c r="F13"/>
  <c r="B13" s="1"/>
  <c r="C9"/>
  <c r="C32"/>
  <c r="B83" i="1" l="1"/>
  <c r="F30"/>
  <c r="B67" i="2"/>
  <c r="M68"/>
  <c r="V68"/>
  <c r="F68"/>
  <c r="C28" i="4"/>
  <c r="B28"/>
  <c r="C27"/>
  <c r="B27"/>
  <c r="C29"/>
  <c r="E72"/>
  <c r="AE68" i="1"/>
  <c r="AC68"/>
  <c r="F62" i="4"/>
  <c r="J68" i="1"/>
  <c r="J67"/>
  <c r="AF67"/>
  <c r="AF68"/>
  <c r="Q68" i="2"/>
  <c r="P68"/>
  <c r="G68"/>
  <c r="S68"/>
  <c r="S68" i="1"/>
  <c r="S67"/>
  <c r="H68"/>
  <c r="H67"/>
  <c r="AL67"/>
  <c r="AL68"/>
  <c r="W67"/>
  <c r="W68"/>
  <c r="I68" i="2"/>
  <c r="G68" i="1"/>
  <c r="W68" i="2"/>
  <c r="O68" i="1"/>
  <c r="H68" i="2"/>
  <c r="AG67" i="1"/>
  <c r="AG68"/>
  <c r="AK67"/>
  <c r="AK68"/>
  <c r="L68"/>
  <c r="L67"/>
  <c r="K68"/>
  <c r="K67"/>
  <c r="I68"/>
  <c r="I67"/>
  <c r="M68"/>
  <c r="M67"/>
  <c r="J68" i="2"/>
  <c r="T68"/>
  <c r="L68"/>
  <c r="AB68" i="1"/>
  <c r="AA68"/>
  <c r="V68"/>
  <c r="AH68"/>
  <c r="P68"/>
  <c r="Q68"/>
  <c r="R68"/>
  <c r="AJ68"/>
  <c r="D82"/>
  <c r="E82" s="1"/>
  <c r="D72"/>
  <c r="E72" s="1"/>
  <c r="D10" i="4"/>
  <c r="D12"/>
  <c r="D18"/>
  <c r="D44"/>
  <c r="D55"/>
  <c r="D29"/>
  <c r="D24"/>
  <c r="D22"/>
  <c r="D59"/>
  <c r="D49"/>
  <c r="D41"/>
  <c r="D20"/>
  <c r="F72"/>
  <c r="F78" s="1"/>
  <c r="F81" s="1"/>
  <c r="C13"/>
  <c r="C42"/>
  <c r="E62"/>
  <c r="B62" s="1"/>
  <c r="C56"/>
  <c r="C26"/>
  <c r="AI68" i="1"/>
  <c r="D25" i="4"/>
  <c r="D23"/>
  <c r="D17"/>
  <c r="D57"/>
  <c r="C19"/>
  <c r="B30" i="1" l="1"/>
  <c r="F35"/>
  <c r="B72" i="4"/>
  <c r="C72"/>
  <c r="E78"/>
  <c r="E81" s="1"/>
  <c r="T68" i="1"/>
  <c r="T67"/>
  <c r="Z67"/>
  <c r="Z68"/>
  <c r="K68" i="2"/>
  <c r="AI67" i="1"/>
  <c r="Y67"/>
  <c r="Y68"/>
  <c r="N68"/>
  <c r="N67"/>
  <c r="U68" i="2"/>
  <c r="D72"/>
  <c r="E72" s="1"/>
  <c r="D19" i="4"/>
  <c r="D21"/>
  <c r="D31"/>
  <c r="D34"/>
  <c r="D50"/>
  <c r="D27"/>
  <c r="D11"/>
  <c r="D45"/>
  <c r="C62"/>
  <c r="D56"/>
  <c r="D32"/>
  <c r="D33"/>
  <c r="D58"/>
  <c r="D43"/>
  <c r="B35" i="1" l="1"/>
  <c r="F37"/>
  <c r="D72" i="4"/>
  <c r="X67" i="1"/>
  <c r="X68"/>
  <c r="D78" i="2"/>
  <c r="E78" s="1"/>
  <c r="D80"/>
  <c r="E80" s="1"/>
  <c r="D60" i="4"/>
  <c r="D40"/>
  <c r="D28"/>
  <c r="D16"/>
  <c r="F51"/>
  <c r="D9"/>
  <c r="D42"/>
  <c r="D47"/>
  <c r="D46"/>
  <c r="B37" i="1" l="1"/>
  <c r="F67"/>
  <c r="F83" i="4"/>
  <c r="O68" i="2"/>
  <c r="N68"/>
  <c r="F30" i="4"/>
  <c r="D83" i="2"/>
  <c r="E83" s="1"/>
  <c r="D81"/>
  <c r="E81" s="1"/>
  <c r="D26" i="4"/>
  <c r="D13"/>
  <c r="D62"/>
  <c r="D54"/>
  <c r="F64"/>
  <c r="F68" i="1" l="1"/>
  <c r="B68" s="1"/>
  <c r="R68" i="2"/>
  <c r="B68" s="1"/>
  <c r="E51" i="4"/>
  <c r="B51" s="1"/>
  <c r="C48"/>
  <c r="C78"/>
  <c r="D78" s="1"/>
  <c r="E83" l="1"/>
  <c r="C83" s="1"/>
  <c r="D83" s="1"/>
  <c r="D78" i="1"/>
  <c r="E78" s="1"/>
  <c r="C80" i="4"/>
  <c r="D80" s="1"/>
  <c r="C82"/>
  <c r="D82" s="1"/>
  <c r="F35"/>
  <c r="D48"/>
  <c r="C51"/>
  <c r="AD67" i="1" l="1"/>
  <c r="AD68"/>
  <c r="D81"/>
  <c r="E81" s="1"/>
  <c r="C81" i="4"/>
  <c r="D81" s="1"/>
  <c r="D83" i="1"/>
  <c r="E83" s="1"/>
  <c r="E64" i="4"/>
  <c r="D51"/>
  <c r="F37"/>
  <c r="C64" l="1"/>
  <c r="B64"/>
  <c r="F68"/>
  <c r="F67"/>
  <c r="D64" l="1"/>
  <c r="D68" i="2"/>
  <c r="E68" s="1"/>
  <c r="E67"/>
  <c r="E30" i="4"/>
  <c r="E35"/>
  <c r="B35" s="1"/>
  <c r="C30" l="1"/>
  <c r="B30"/>
  <c r="C35"/>
  <c r="U67" i="1" l="1"/>
  <c r="B67" s="1"/>
  <c r="U68"/>
  <c r="E37" i="4"/>
  <c r="B37" s="1"/>
  <c r="D30"/>
  <c r="C37" l="1"/>
  <c r="E68"/>
  <c r="E67"/>
  <c r="D68" i="1"/>
  <c r="E68" s="1"/>
  <c r="D67"/>
  <c r="E67" s="1"/>
  <c r="D35" i="4"/>
  <c r="C67" l="1"/>
  <c r="B67"/>
  <c r="C68"/>
  <c r="B68"/>
  <c r="D37"/>
  <c r="D68" l="1"/>
  <c r="D67"/>
</calcChain>
</file>

<file path=xl/sharedStrings.xml><?xml version="1.0" encoding="utf-8"?>
<sst xmlns="http://schemas.openxmlformats.org/spreadsheetml/2006/main" count="43" uniqueCount="33">
  <si>
    <t>Math Check</t>
  </si>
  <si>
    <t>Delta</t>
  </si>
  <si>
    <t>CAPITAL STRUCTURE INFORMATION</t>
  </si>
  <si>
    <t xml:space="preserve">Capital Structure </t>
  </si>
  <si>
    <t>Embedded Cost</t>
  </si>
  <si>
    <t>Weighted Cost</t>
  </si>
  <si>
    <t>DEBT%</t>
  </si>
  <si>
    <t>PREFERRED %</t>
  </si>
  <si>
    <t>COMMON %</t>
  </si>
  <si>
    <t>Gross UP</t>
  </si>
  <si>
    <t>Unadjusted Rate Base</t>
  </si>
  <si>
    <t>Restated Op. rev for Return</t>
  </si>
  <si>
    <t>Restated Rate Base</t>
  </si>
  <si>
    <t>Total Adjustments</t>
  </si>
  <si>
    <t>PacifiCorp</t>
  </si>
  <si>
    <t>WA General Rate Case - December 2009</t>
  </si>
  <si>
    <t>Estimated Price Change</t>
  </si>
  <si>
    <t>Math check</t>
  </si>
  <si>
    <t>Summary of Restating Adjustments</t>
  </si>
  <si>
    <t>Summary of Proforma Adjustments</t>
  </si>
  <si>
    <t>Unadjusted Op. Rev for Return</t>
  </si>
  <si>
    <t xml:space="preserve"> </t>
  </si>
  <si>
    <t>Total Non NPC Adjustments</t>
  </si>
  <si>
    <t>Total NPC Adjustments</t>
  </si>
  <si>
    <t>Adjustment-----&gt;</t>
  </si>
  <si>
    <t>12-15</t>
  </si>
  <si>
    <t>Non WCA Wind Integration</t>
  </si>
  <si>
    <t>Non NPC Adjustments</t>
  </si>
  <si>
    <t>NPC Adjustments</t>
  </si>
  <si>
    <t>100 Basis Points</t>
  </si>
  <si>
    <t>Pac Req. Return</t>
  </si>
  <si>
    <t>Wa RAM DEC 2009 Cell C39</t>
  </si>
  <si>
    <t>Summary of Total Adjustments - RJF 1 CT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</si>
</sst>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&quot;$&quot;* #,##0_);_(&quot;$&quot;* \(#,##0\);_(&quot;$&quot;* &quot;-&quot;??_);_(@_)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2" applyNumberFormat="1" applyFont="1" applyBorder="1"/>
    <xf numFmtId="0" fontId="3" fillId="0" borderId="8" xfId="0" applyFont="1" applyBorder="1"/>
    <xf numFmtId="0" fontId="3" fillId="0" borderId="2" xfId="0" applyFont="1" applyBorder="1"/>
    <xf numFmtId="165" fontId="3" fillId="0" borderId="9" xfId="2" applyNumberFormat="1" applyFont="1" applyBorder="1"/>
    <xf numFmtId="0" fontId="0" fillId="0" borderId="10" xfId="0" applyBorder="1"/>
    <xf numFmtId="0" fontId="3" fillId="0" borderId="11" xfId="0" applyFont="1" applyBorder="1"/>
    <xf numFmtId="0" fontId="3" fillId="0" borderId="12" xfId="0" applyFont="1" applyBorder="1"/>
    <xf numFmtId="165" fontId="3" fillId="0" borderId="11" xfId="2" applyNumberFormat="1" applyFont="1" applyBorder="1"/>
    <xf numFmtId="165" fontId="3" fillId="0" borderId="12" xfId="2" applyNumberFormat="1" applyFont="1" applyBorder="1"/>
    <xf numFmtId="0" fontId="3" fillId="0" borderId="13" xfId="0" applyFont="1" applyBorder="1" applyAlignment="1"/>
    <xf numFmtId="0" fontId="0" fillId="0" borderId="13" xfId="0" applyBorder="1"/>
    <xf numFmtId="164" fontId="3" fillId="0" borderId="14" xfId="1" applyNumberFormat="1" applyFont="1" applyBorder="1"/>
    <xf numFmtId="0" fontId="0" fillId="0" borderId="6" xfId="0" applyBorder="1"/>
    <xf numFmtId="164" fontId="3" fillId="0" borderId="7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7" xfId="0" applyBorder="1"/>
    <xf numFmtId="164" fontId="3" fillId="0" borderId="9" xfId="1" applyNumberFormat="1" applyFont="1" applyBorder="1"/>
    <xf numFmtId="0" fontId="3" fillId="0" borderId="15" xfId="0" applyFont="1" applyBorder="1"/>
    <xf numFmtId="166" fontId="3" fillId="0" borderId="16" xfId="2" applyNumberFormat="1" applyFont="1" applyBorder="1"/>
    <xf numFmtId="165" fontId="3" fillId="0" borderId="13" xfId="0" applyNumberFormat="1" applyFont="1" applyBorder="1"/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Fill="1" applyBorder="1" applyAlignment="1">
      <alignment horizontal="centerContinuous"/>
    </xf>
    <xf numFmtId="164" fontId="4" fillId="0" borderId="0" xfId="1" applyNumberFormat="1" applyFont="1" applyFill="1"/>
    <xf numFmtId="164" fontId="4" fillId="0" borderId="28" xfId="1" applyNumberFormat="1" applyFont="1" applyFill="1" applyBorder="1" applyAlignment="1">
      <alignment horizontal="centerContinuous"/>
    </xf>
    <xf numFmtId="164" fontId="4" fillId="0" borderId="29" xfId="1" applyNumberFormat="1" applyFont="1" applyFill="1" applyBorder="1" applyAlignment="1">
      <alignment horizontal="centerContinuous"/>
    </xf>
    <xf numFmtId="164" fontId="4" fillId="0" borderId="37" xfId="1" applyNumberFormat="1" applyFont="1" applyFill="1" applyBorder="1" applyAlignment="1">
      <alignment horizontal="centerContinuous"/>
    </xf>
    <xf numFmtId="164" fontId="4" fillId="0" borderId="30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4" fillId="0" borderId="0" xfId="1" quotePrefix="1" applyNumberFormat="1" applyFont="1" applyAlignment="1">
      <alignment horizontal="center" vertical="center"/>
    </xf>
    <xf numFmtId="164" fontId="1" fillId="0" borderId="17" xfId="1" quotePrefix="1" applyNumberFormat="1" applyFont="1" applyBorder="1" applyAlignment="1" applyProtection="1">
      <alignment horizontal="center"/>
      <protection locked="0"/>
    </xf>
    <xf numFmtId="164" fontId="1" fillId="0" borderId="18" xfId="1" quotePrefix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>
      <alignment horizontal="center" vertical="center" wrapText="1"/>
    </xf>
    <xf numFmtId="164" fontId="4" fillId="0" borderId="17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Border="1" applyAlignment="1" applyProtection="1">
      <alignment horizontal="center" vertical="center" wrapText="1"/>
      <protection locked="0"/>
    </xf>
    <xf numFmtId="164" fontId="4" fillId="0" borderId="17" xfId="1" quotePrefix="1" applyNumberFormat="1" applyFont="1" applyBorder="1" applyAlignment="1" applyProtection="1">
      <alignment horizontal="center" vertic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4" fillId="0" borderId="0" xfId="1" applyNumberFormat="1" applyFont="1" applyAlignment="1">
      <alignment horizontal="center" vertical="center"/>
    </xf>
    <xf numFmtId="164" fontId="1" fillId="0" borderId="17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17" xfId="1" applyNumberFormat="1" applyFont="1" applyBorder="1" applyAlignment="1" applyProtection="1">
      <alignment horizontal="center"/>
      <protection locked="0"/>
    </xf>
    <xf numFmtId="164" fontId="1" fillId="0" borderId="18" xfId="1" applyNumberFormat="1" applyFont="1" applyBorder="1" applyProtection="1">
      <protection locked="0"/>
    </xf>
    <xf numFmtId="164" fontId="1" fillId="0" borderId="18" xfId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Alignment="1">
      <alignment vertical="center"/>
    </xf>
    <xf numFmtId="164" fontId="1" fillId="0" borderId="17" xfId="1" applyNumberFormat="1" applyFont="1" applyBorder="1" applyAlignment="1" applyProtection="1">
      <alignment horizontal="left"/>
      <protection locked="0"/>
    </xf>
    <xf numFmtId="164" fontId="1" fillId="0" borderId="17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8" xfId="1" applyNumberFormat="1" applyFont="1" applyBorder="1" applyAlignment="1" applyProtection="1">
      <alignment horizontal="left"/>
      <protection locked="0"/>
    </xf>
    <xf numFmtId="164" fontId="1" fillId="0" borderId="18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9" xfId="1" applyNumberFormat="1" applyFont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21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23" xfId="1" applyNumberFormat="1" applyFont="1" applyBorder="1" applyAlignment="1"/>
    <xf numFmtId="164" fontId="1" fillId="0" borderId="24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9" xfId="1" quotePrefix="1" applyNumberFormat="1" applyFont="1" applyBorder="1" applyAlignment="1" applyProtection="1">
      <alignment horizontal="left"/>
      <protection locked="0"/>
    </xf>
    <xf numFmtId="164" fontId="1" fillId="0" borderId="20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23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8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0" xfId="1" applyNumberFormat="1" applyFont="1" applyBorder="1"/>
    <xf numFmtId="164" fontId="1" fillId="0" borderId="21" xfId="1" applyNumberFormat="1" applyFont="1" applyBorder="1" applyProtection="1">
      <protection locked="0"/>
    </xf>
    <xf numFmtId="164" fontId="1" fillId="0" borderId="21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26" xfId="1" applyNumberFormat="1" applyFont="1" applyBorder="1"/>
    <xf numFmtId="164" fontId="1" fillId="0" borderId="27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4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164" fontId="1" fillId="0" borderId="18" xfId="1" applyNumberFormat="1" applyFont="1" applyFill="1" applyBorder="1" applyAlignment="1">
      <alignment vertical="center"/>
    </xf>
    <xf numFmtId="165" fontId="1" fillId="0" borderId="17" xfId="2" applyNumberFormat="1" applyFont="1" applyFill="1" applyBorder="1" applyAlignment="1">
      <alignment vertical="center"/>
    </xf>
    <xf numFmtId="165" fontId="1" fillId="0" borderId="18" xfId="2" applyNumberFormat="1" applyFont="1" applyFill="1" applyBorder="1" applyAlignment="1">
      <alignment vertical="center"/>
    </xf>
    <xf numFmtId="164" fontId="1" fillId="0" borderId="22" xfId="1" quotePrefix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center"/>
      <protection locked="0"/>
    </xf>
    <xf numFmtId="164" fontId="4" fillId="0" borderId="31" xfId="1" applyNumberFormat="1" applyFont="1" applyBorder="1" applyAlignment="1" applyProtection="1">
      <alignment horizontal="center" vertical="center" wrapText="1"/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31" xfId="1" applyNumberFormat="1" applyFont="1" applyBorder="1" applyAlignment="1" applyProtection="1">
      <alignment horizontal="lef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3" xfId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/>
    <xf numFmtId="164" fontId="1" fillId="0" borderId="32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>
      <alignment vertical="center"/>
    </xf>
    <xf numFmtId="165" fontId="1" fillId="0" borderId="31" xfId="2" applyNumberFormat="1" applyFont="1" applyFill="1" applyBorder="1" applyAlignment="1">
      <alignment vertical="center"/>
    </xf>
    <xf numFmtId="164" fontId="1" fillId="0" borderId="31" xfId="1" applyNumberFormat="1" applyFont="1" applyFill="1" applyBorder="1" applyAlignment="1">
      <alignment vertical="center"/>
    </xf>
    <xf numFmtId="164" fontId="1" fillId="0" borderId="33" xfId="1" applyNumberFormat="1" applyFont="1" applyBorder="1" applyProtection="1">
      <protection locked="0"/>
    </xf>
    <xf numFmtId="164" fontId="1" fillId="0" borderId="31" xfId="1" applyNumberFormat="1" applyFont="1" applyBorder="1" applyAlignment="1">
      <alignment vertical="center"/>
    </xf>
    <xf numFmtId="0" fontId="1" fillId="0" borderId="0" xfId="0" applyFont="1"/>
    <xf numFmtId="164" fontId="1" fillId="0" borderId="6" xfId="1" applyNumberFormat="1" applyFont="1" applyBorder="1" applyAlignment="1">
      <alignment vertical="center"/>
    </xf>
    <xf numFmtId="164" fontId="1" fillId="0" borderId="38" xfId="1" applyNumberFormat="1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0" fontId="1" fillId="0" borderId="0" xfId="0" applyFont="1" applyBorder="1"/>
    <xf numFmtId="164" fontId="1" fillId="0" borderId="0" xfId="1" applyNumberFormat="1" applyFont="1" applyBorder="1" applyAlignment="1">
      <alignment horizontal="centerContinuous"/>
    </xf>
    <xf numFmtId="164" fontId="4" fillId="0" borderId="28" xfId="1" applyNumberFormat="1" applyFont="1" applyBorder="1" applyAlignment="1">
      <alignment horizontal="centerContinuous"/>
    </xf>
    <xf numFmtId="164" fontId="4" fillId="0" borderId="29" xfId="1" applyNumberFormat="1" applyFont="1" applyBorder="1" applyAlignment="1">
      <alignment horizontal="centerContinuous"/>
    </xf>
    <xf numFmtId="164" fontId="1" fillId="0" borderId="29" xfId="1" applyNumberFormat="1" applyFont="1" applyBorder="1" applyAlignment="1">
      <alignment horizontal="centerContinuous"/>
    </xf>
    <xf numFmtId="164" fontId="1" fillId="0" borderId="30" xfId="1" applyNumberFormat="1" applyFont="1" applyBorder="1" applyAlignment="1">
      <alignment horizontal="centerContinuous"/>
    </xf>
    <xf numFmtId="164" fontId="4" fillId="0" borderId="30" xfId="1" applyNumberFormat="1" applyFont="1" applyBorder="1" applyAlignment="1">
      <alignment horizontal="centerContinuous"/>
    </xf>
    <xf numFmtId="164" fontId="4" fillId="0" borderId="37" xfId="1" applyNumberFormat="1" applyFont="1" applyBorder="1" applyAlignment="1">
      <alignment horizontal="center"/>
    </xf>
    <xf numFmtId="164" fontId="4" fillId="0" borderId="0" xfId="1" applyNumberFormat="1" applyFont="1" applyBorder="1" applyAlignment="1" applyProtection="1">
      <alignment horizontal="center" wrapText="1"/>
      <protection locked="0"/>
    </xf>
    <xf numFmtId="164" fontId="4" fillId="0" borderId="17" xfId="1" applyNumberFormat="1" applyFont="1" applyBorder="1" applyAlignment="1" applyProtection="1">
      <alignment horizontal="center" wrapText="1"/>
      <protection locked="0"/>
    </xf>
    <xf numFmtId="164" fontId="4" fillId="0" borderId="18" xfId="1" applyNumberFormat="1" applyFont="1" applyBorder="1" applyAlignment="1" applyProtection="1">
      <alignment horizontal="center" wrapText="1"/>
      <protection locked="0"/>
    </xf>
    <xf numFmtId="164" fontId="4" fillId="0" borderId="31" xfId="1" applyNumberFormat="1" applyFont="1" applyBorder="1" applyAlignment="1" applyProtection="1">
      <alignment horizontal="center" wrapText="1"/>
      <protection locked="0"/>
    </xf>
    <xf numFmtId="164" fontId="4" fillId="0" borderId="17" xfId="1" quotePrefix="1" applyNumberFormat="1" applyFont="1" applyBorder="1" applyAlignment="1" applyProtection="1">
      <alignment horizont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wrapText="1"/>
      <protection locked="0"/>
    </xf>
    <xf numFmtId="164" fontId="4" fillId="0" borderId="1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3" xfId="1" applyNumberFormat="1" applyFont="1" applyBorder="1" applyAlignment="1"/>
    <xf numFmtId="164" fontId="1" fillId="0" borderId="3" xfId="1" applyNumberFormat="1" applyFont="1" applyBorder="1" applyProtection="1">
      <protection locked="0"/>
    </xf>
    <xf numFmtId="164" fontId="4" fillId="0" borderId="3" xfId="1" applyNumberFormat="1" applyFont="1" applyBorder="1" applyAlignment="1">
      <alignment vertical="center"/>
    </xf>
    <xf numFmtId="164" fontId="1" fillId="0" borderId="23" xfId="1" applyNumberFormat="1" applyFont="1" applyBorder="1" applyProtection="1"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5" fontId="4" fillId="0" borderId="0" xfId="2" applyNumberFormat="1" applyFont="1" applyAlignment="1">
      <alignment vertical="center"/>
    </xf>
    <xf numFmtId="165" fontId="1" fillId="0" borderId="0" xfId="2" applyNumberFormat="1" applyFont="1" applyAlignment="1">
      <alignment vertical="center"/>
    </xf>
    <xf numFmtId="165" fontId="1" fillId="0" borderId="17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8" xfId="2" applyNumberFormat="1" applyFont="1" applyBorder="1" applyAlignment="1">
      <alignment vertical="center"/>
    </xf>
    <xf numFmtId="165" fontId="1" fillId="0" borderId="31" xfId="2" applyNumberFormat="1" applyFont="1" applyBorder="1" applyAlignment="1">
      <alignment vertical="center"/>
    </xf>
    <xf numFmtId="164" fontId="4" fillId="0" borderId="0" xfId="0" applyNumberFormat="1" applyFont="1"/>
    <xf numFmtId="164" fontId="4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6" xfId="1" applyNumberFormat="1" applyFont="1" applyBorder="1" applyProtection="1">
      <protection locked="0"/>
    </xf>
    <xf numFmtId="164" fontId="4" fillId="0" borderId="0" xfId="1" quotePrefix="1" applyNumberFormat="1" applyFont="1" applyBorder="1" applyAlignment="1">
      <alignment horizontal="left" vertical="center"/>
    </xf>
    <xf numFmtId="165" fontId="1" fillId="0" borderId="6" xfId="2" applyNumberFormat="1" applyFont="1" applyBorder="1" applyAlignment="1">
      <alignment vertical="center"/>
    </xf>
    <xf numFmtId="164" fontId="1" fillId="0" borderId="18" xfId="1" applyNumberFormat="1" applyFont="1" applyBorder="1"/>
    <xf numFmtId="164" fontId="4" fillId="0" borderId="0" xfId="1" applyNumberFormat="1" applyFont="1" applyBorder="1" applyAlignment="1">
      <alignment horizontal="left"/>
    </xf>
    <xf numFmtId="9" fontId="1" fillId="0" borderId="0" xfId="2" applyNumberFormat="1" applyFont="1" applyAlignment="1">
      <alignment vertical="center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Protection="1">
      <protection locked="0"/>
    </xf>
    <xf numFmtId="164" fontId="1" fillId="0" borderId="26" xfId="1" applyNumberFormat="1" applyFont="1" applyFill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4" fontId="1" fillId="0" borderId="35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6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0" xfId="2" applyNumberFormat="1" applyFont="1" applyAlignment="1">
      <alignment vertical="center"/>
    </xf>
    <xf numFmtId="10" fontId="1" fillId="0" borderId="17" xfId="2" applyNumberFormat="1" applyFont="1" applyFill="1" applyBorder="1" applyAlignment="1">
      <alignment vertical="center"/>
    </xf>
    <xf numFmtId="10" fontId="1" fillId="0" borderId="18" xfId="2" applyNumberFormat="1" applyFont="1" applyFill="1" applyBorder="1" applyAlignment="1">
      <alignment vertical="center"/>
    </xf>
    <xf numFmtId="10" fontId="1" fillId="0" borderId="31" xfId="2" applyNumberFormat="1" applyFont="1" applyFill="1" applyBorder="1" applyAlignment="1">
      <alignment vertical="center"/>
    </xf>
    <xf numFmtId="10" fontId="4" fillId="0" borderId="0" xfId="2" applyNumberFormat="1" applyFont="1" applyAlignment="1">
      <alignment vertical="center"/>
    </xf>
    <xf numFmtId="10" fontId="1" fillId="0" borderId="17" xfId="2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164" fontId="1" fillId="0" borderId="40" xfId="1" applyNumberFormat="1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22" xfId="1" applyNumberFormat="1" applyFont="1" applyBorder="1" applyAlignment="1">
      <alignment vertical="center"/>
    </xf>
    <xf numFmtId="164" fontId="1" fillId="0" borderId="25" xfId="1" applyNumberFormat="1" applyFont="1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41" xfId="1" applyNumberFormat="1" applyFont="1" applyBorder="1" applyAlignment="1">
      <alignment vertical="center"/>
    </xf>
    <xf numFmtId="164" fontId="1" fillId="0" borderId="27" xfId="1" applyNumberFormat="1" applyFont="1" applyBorder="1" applyAlignment="1">
      <alignment vertical="center"/>
    </xf>
    <xf numFmtId="164" fontId="1" fillId="0" borderId="42" xfId="1" quotePrefix="1" applyNumberFormat="1" applyFont="1" applyBorder="1" applyAlignment="1" applyProtection="1">
      <alignment horizontal="center"/>
      <protection locked="0"/>
    </xf>
    <xf numFmtId="164" fontId="1" fillId="0" borderId="43" xfId="1" quotePrefix="1" applyNumberFormat="1" applyFont="1" applyBorder="1" applyAlignment="1" applyProtection="1">
      <alignment horizontal="center"/>
      <protection locked="0"/>
    </xf>
    <xf numFmtId="164" fontId="1" fillId="0" borderId="44" xfId="1" quotePrefix="1" applyNumberFormat="1" applyFont="1" applyBorder="1" applyAlignment="1" applyProtection="1">
      <alignment horizontal="center"/>
      <protection locked="0"/>
    </xf>
    <xf numFmtId="164" fontId="1" fillId="0" borderId="25" xfId="1" applyNumberFormat="1" applyFont="1" applyBorder="1"/>
    <xf numFmtId="164" fontId="4" fillId="0" borderId="0" xfId="1" applyNumberFormat="1" applyFont="1" applyBorder="1" applyAlignment="1" applyProtection="1">
      <alignment horizontal="center"/>
      <protection locked="0"/>
    </xf>
    <xf numFmtId="43" fontId="1" fillId="0" borderId="0" xfId="1" applyNumberFormat="1" applyFont="1" applyFill="1" applyBorder="1" applyAlignment="1">
      <alignment vertical="center"/>
    </xf>
    <xf numFmtId="167" fontId="0" fillId="0" borderId="0" xfId="3" applyNumberFormat="1" applyFont="1"/>
    <xf numFmtId="164" fontId="4" fillId="0" borderId="28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FICONSULTING2\Users\Randall%20J.%20Falkenber\Desktop\Cases\PacifiCorp\Pacific%20Power\Washington%20General%20Rate%20Case%202010\Work%20Papers\Public\G.%20%20UE-10_PAC%20Workpapers%20(May%202010)\Dalley%20Workpapers\Models\WA%20RAM%20Dec%202009%20G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S%20TO%20ICNU/WUTC%20Bench%20Request%20WP/Filing%20Workpapers%20Rev/TABLE1%20WA%202010%20With%20Links%20CONFIDENT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  <sheetName val="WA RAM Dec 2009 GRC"/>
    </sheetNames>
    <definedNames>
      <definedName name="NetToGross" refersTo="='Variables'!$H$2"/>
      <definedName name="T1RateBase" refersTo="='Results'!$E$66"/>
    </definedNames>
    <sheetDataSet>
      <sheetData sheetId="0">
        <row r="14">
          <cell r="I14">
            <v>-6704444.6599999983</v>
          </cell>
        </row>
      </sheetData>
      <sheetData sheetId="1">
        <row r="11">
          <cell r="I11">
            <v>-398.79035040746351</v>
          </cell>
        </row>
      </sheetData>
      <sheetData sheetId="2">
        <row r="138">
          <cell r="I138">
            <v>3803644.2032988709</v>
          </cell>
        </row>
      </sheetData>
      <sheetData sheetId="3">
        <row r="129">
          <cell r="B129" t="str">
            <v>Hydro Decommissioning</v>
          </cell>
        </row>
      </sheetData>
      <sheetData sheetId="4">
        <row r="5">
          <cell r="B5" t="str">
            <v>Interest True Up</v>
          </cell>
        </row>
      </sheetData>
      <sheetData sheetId="5">
        <row r="75">
          <cell r="I75">
            <v>34717942.455849759</v>
          </cell>
        </row>
      </sheetData>
      <sheetData sheetId="6">
        <row r="5">
          <cell r="B5" t="str">
            <v>Production Factor Adjustment</v>
          </cell>
        </row>
      </sheetData>
      <sheetData sheetId="7"/>
      <sheetData sheetId="8"/>
      <sheetData sheetId="9"/>
      <sheetData sheetId="10">
        <row r="2">
          <cell r="H2">
            <v>0.61987999999999999</v>
          </cell>
        </row>
        <row r="3">
          <cell r="O3">
            <v>0.47599999999999998</v>
          </cell>
        </row>
        <row r="4">
          <cell r="O4">
            <v>3.0000000000000001E-3</v>
          </cell>
        </row>
        <row r="5">
          <cell r="O5">
            <v>0.52100000000000002</v>
          </cell>
        </row>
        <row r="7">
          <cell r="O7">
            <v>5.8900000000000001E-2</v>
          </cell>
        </row>
        <row r="8">
          <cell r="O8">
            <v>5.4100000000000002E-2</v>
          </cell>
        </row>
        <row r="9">
          <cell r="O9">
            <v>0.106</v>
          </cell>
        </row>
      </sheetData>
      <sheetData sheetId="11">
        <row r="10">
          <cell r="B10" t="str">
            <v xml:space="preserve">   Operating Revenues:</v>
          </cell>
        </row>
        <row r="11">
          <cell r="B11" t="str">
            <v>General Business Revenues</v>
          </cell>
        </row>
        <row r="12">
          <cell r="B12" t="str">
            <v>Interdepartmental</v>
          </cell>
        </row>
        <row r="13">
          <cell r="B13" t="str">
            <v>Special Sales</v>
          </cell>
        </row>
        <row r="14">
          <cell r="B14" t="str">
            <v>Other Operating Revenues</v>
          </cell>
        </row>
        <row r="15">
          <cell r="B15" t="str">
            <v xml:space="preserve">   Total Operating Revenues</v>
          </cell>
        </row>
        <row r="17">
          <cell r="B17" t="str">
            <v xml:space="preserve">   Operating Expenses:</v>
          </cell>
        </row>
        <row r="18">
          <cell r="B18" t="str">
            <v>Steam Production</v>
          </cell>
        </row>
        <row r="19">
          <cell r="B19" t="str">
            <v>Nuclear Production</v>
          </cell>
        </row>
        <row r="20">
          <cell r="B20" t="str">
            <v>Hydro Production</v>
          </cell>
        </row>
        <row r="21">
          <cell r="B21" t="str">
            <v>Other Power Supply</v>
          </cell>
        </row>
        <row r="22">
          <cell r="B22" t="str">
            <v>Transmission</v>
          </cell>
        </row>
        <row r="23">
          <cell r="B23" t="str">
            <v>Distribution</v>
          </cell>
        </row>
        <row r="24">
          <cell r="B24" t="str">
            <v>Customer Accounting</v>
          </cell>
        </row>
        <row r="25">
          <cell r="B25" t="str">
            <v>Customer Service &amp; Info</v>
          </cell>
        </row>
        <row r="26">
          <cell r="B26" t="str">
            <v>Sales</v>
          </cell>
        </row>
        <row r="27">
          <cell r="B27" t="str">
            <v>Administrative &amp; General</v>
          </cell>
        </row>
        <row r="28">
          <cell r="B28" t="str">
            <v xml:space="preserve">   Total O&amp;M Expenses</v>
          </cell>
        </row>
        <row r="29">
          <cell r="B29" t="str">
            <v>Depreciation</v>
          </cell>
        </row>
        <row r="30">
          <cell r="B30" t="str">
            <v xml:space="preserve">Amortization </v>
          </cell>
        </row>
        <row r="31">
          <cell r="B31" t="str">
            <v>Taxes Other Than Income</v>
          </cell>
        </row>
        <row r="32">
          <cell r="B32" t="str">
            <v>Income Taxes - Federal</v>
          </cell>
        </row>
        <row r="33">
          <cell r="B33" t="str">
            <v>Income Taxes - State</v>
          </cell>
        </row>
        <row r="34">
          <cell r="B34" t="str">
            <v>Income Taxes - Def Net</v>
          </cell>
        </row>
        <row r="35">
          <cell r="B35" t="str">
            <v>Investment Tax Credit Adj.</v>
          </cell>
        </row>
        <row r="36">
          <cell r="B36" t="str">
            <v>Misc Revenue &amp; Expense</v>
          </cell>
        </row>
        <row r="37">
          <cell r="B37" t="str">
            <v xml:space="preserve">   Total Operating Expenses:</v>
          </cell>
        </row>
        <row r="39">
          <cell r="B39" t="str">
            <v xml:space="preserve">   Operating Rev For Return:</v>
          </cell>
          <cell r="C39">
            <v>46232661.73507905</v>
          </cell>
          <cell r="E39">
            <v>39868795.328930616</v>
          </cell>
          <cell r="G39">
            <v>39868795.328930616</v>
          </cell>
        </row>
        <row r="41">
          <cell r="B41" t="str">
            <v xml:space="preserve">   Rate Base:</v>
          </cell>
        </row>
        <row r="42">
          <cell r="B42" t="str">
            <v>Electric Plant In Service</v>
          </cell>
        </row>
        <row r="43">
          <cell r="B43" t="str">
            <v>Plant Held for Future Use</v>
          </cell>
        </row>
        <row r="44">
          <cell r="B44" t="str">
            <v>Misc Deferred Debits</v>
          </cell>
        </row>
        <row r="45">
          <cell r="B45" t="str">
            <v>Elec Plant Acq Adj</v>
          </cell>
        </row>
        <row r="46">
          <cell r="B46" t="str">
            <v>Nuclear Fuel</v>
          </cell>
        </row>
        <row r="47">
          <cell r="B47" t="str">
            <v>Prepayments</v>
          </cell>
        </row>
        <row r="48">
          <cell r="B48" t="str">
            <v>Fuel Stock</v>
          </cell>
        </row>
        <row r="49">
          <cell r="B49" t="str">
            <v>Material &amp; Supplies</v>
          </cell>
        </row>
        <row r="50">
          <cell r="B50" t="str">
            <v>Working Capital</v>
          </cell>
        </row>
        <row r="51">
          <cell r="B51" t="str">
            <v>Weatherization</v>
          </cell>
        </row>
        <row r="52">
          <cell r="B52" t="str">
            <v xml:space="preserve">Misc Rate Base </v>
          </cell>
        </row>
        <row r="53">
          <cell r="B53" t="str">
            <v xml:space="preserve">   Total Electric Plant:</v>
          </cell>
        </row>
        <row r="55">
          <cell r="B55" t="str">
            <v>Rate Base Deductions:</v>
          </cell>
        </row>
        <row r="56">
          <cell r="B56" t="str">
            <v>Accum Prov For Deprec</v>
          </cell>
        </row>
        <row r="57">
          <cell r="B57" t="str">
            <v>Accum Prov For Amort</v>
          </cell>
        </row>
        <row r="58">
          <cell r="B58" t="str">
            <v>Accum Def Income Tax</v>
          </cell>
        </row>
        <row r="59">
          <cell r="B59" t="str">
            <v>Unamortized ITC</v>
          </cell>
        </row>
        <row r="60">
          <cell r="B60" t="str">
            <v>Customer Adv For Const</v>
          </cell>
        </row>
        <row r="61">
          <cell r="B61" t="str">
            <v>Customer Service Deposits</v>
          </cell>
        </row>
        <row r="62">
          <cell r="B62" t="str">
            <v>Misc Rate Base Deductions</v>
          </cell>
        </row>
        <row r="64">
          <cell r="B64" t="str">
            <v xml:space="preserve">     Total Rate Base Deductions</v>
          </cell>
        </row>
        <row r="66">
          <cell r="B66" t="str">
            <v xml:space="preserve">   Total Rate Base:</v>
          </cell>
          <cell r="C66">
            <v>762847313.73150074</v>
          </cell>
          <cell r="E66">
            <v>765870874.24032009</v>
          </cell>
          <cell r="G66">
            <v>765870874.24032009</v>
          </cell>
        </row>
        <row r="69">
          <cell r="B69" t="str">
            <v>Return on Equity</v>
          </cell>
          <cell r="C69">
            <v>6.2200947483503369E-2</v>
          </cell>
          <cell r="G69">
            <v>4.5792919331156257E-2</v>
          </cell>
        </row>
        <row r="71">
          <cell r="B71" t="str">
            <v>TAX CALCULATION:</v>
          </cell>
        </row>
        <row r="72">
          <cell r="B72" t="str">
            <v>Operating Revenue</v>
          </cell>
        </row>
        <row r="73">
          <cell r="B73" t="str">
            <v>Other Deductions</v>
          </cell>
        </row>
        <row r="74">
          <cell r="B74" t="str">
            <v>Interest (AFUDC)</v>
          </cell>
        </row>
        <row r="75">
          <cell r="B75" t="str">
            <v>Interest</v>
          </cell>
        </row>
        <row r="76">
          <cell r="B76" t="str">
            <v>Schedule "M" Additions</v>
          </cell>
        </row>
        <row r="77">
          <cell r="B77" t="str">
            <v>Schedule "M" Deductions</v>
          </cell>
        </row>
        <row r="78">
          <cell r="B78" t="str">
            <v>Income Before Tax</v>
          </cell>
        </row>
        <row r="80">
          <cell r="B80" t="str">
            <v>State Income Taxes</v>
          </cell>
          <cell r="H80">
            <v>0</v>
          </cell>
        </row>
        <row r="81">
          <cell r="B81" t="str">
            <v>Taxable Income</v>
          </cell>
        </row>
        <row r="83">
          <cell r="B83" t="str">
            <v>Federal Income Taxes + Other</v>
          </cell>
        </row>
        <row r="203">
          <cell r="D203">
            <v>0</v>
          </cell>
        </row>
        <row r="220">
          <cell r="D220">
            <v>0</v>
          </cell>
        </row>
        <row r="254">
          <cell r="D254">
            <v>-23680855.795621946</v>
          </cell>
        </row>
        <row r="256">
          <cell r="D256">
            <v>0</v>
          </cell>
        </row>
        <row r="257">
          <cell r="D257">
            <v>-23680855.795621946</v>
          </cell>
        </row>
        <row r="259">
          <cell r="D259">
            <v>-13927035.795067471</v>
          </cell>
        </row>
      </sheetData>
      <sheetData sheetId="12"/>
      <sheetData sheetId="13"/>
      <sheetData sheetId="14"/>
      <sheetData sheetId="15">
        <row r="66">
          <cell r="E66">
            <v>1</v>
          </cell>
        </row>
      </sheetData>
      <sheetData sheetId="16"/>
      <sheetData sheetId="17">
        <row r="2">
          <cell r="H2" t="str">
            <v>WA</v>
          </cell>
        </row>
        <row r="66">
          <cell r="E66">
            <v>553</v>
          </cell>
        </row>
      </sheetData>
      <sheetData sheetId="18">
        <row r="2">
          <cell r="H2" t="str">
            <v>WY- WEST</v>
          </cell>
        </row>
        <row r="66">
          <cell r="E66">
            <v>547272.24361801217</v>
          </cell>
        </row>
      </sheetData>
      <sheetData sheetId="19">
        <row r="2">
          <cell r="H2" t="str">
            <v>WY- WEST</v>
          </cell>
        </row>
        <row r="66">
          <cell r="E66">
            <v>547272.24361801217</v>
          </cell>
        </row>
      </sheetData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Table 1"/>
      <sheetName val="MAP"/>
      <sheetName val="Tables and Exhbits"/>
      <sheetName val="Adjustment 1"/>
      <sheetName val="Adjustment 2"/>
      <sheetName val="ADjustment 3"/>
      <sheetName val="Adjustment 4"/>
      <sheetName val="Adjustment 5"/>
      <sheetName val="Adjustment 6"/>
      <sheetName val="Adjustment 7"/>
      <sheetName val="Adjustment 8"/>
      <sheetName val="Adjustment 9"/>
      <sheetName val="Adjustment 10"/>
      <sheetName val="Adjustment 11"/>
      <sheetName val="Adjustments 12-15"/>
      <sheetName val="Adjustment 16"/>
      <sheetName val="Adjustment 17"/>
      <sheetName val="Adjustment 18"/>
      <sheetName val="Adjustment 19"/>
      <sheetName val="Adjustment 20"/>
      <sheetName val="Adjustment 21"/>
      <sheetName val="Adjustment 22"/>
      <sheetName val="Adjustment 23"/>
      <sheetName val="Adjustment 24"/>
      <sheetName val="Adjustment 25"/>
      <sheetName val="Adjustment 26"/>
      <sheetName val="Adjustment 29"/>
    </sheetNames>
    <sheetDataSet>
      <sheetData sheetId="0"/>
      <sheetData sheetId="1">
        <row r="16">
          <cell r="B16">
            <v>1</v>
          </cell>
          <cell r="C16" t="str">
            <v>Added Sales Margins</v>
          </cell>
          <cell r="H16">
            <v>-585874.38347214018</v>
          </cell>
        </row>
        <row r="26">
          <cell r="B26">
            <v>2</v>
          </cell>
          <cell r="C26" t="str">
            <v>Commitment Logic Screens</v>
          </cell>
          <cell r="H26">
            <v>-973337.78979420336</v>
          </cell>
        </row>
        <row r="29">
          <cell r="B29">
            <v>3</v>
          </cell>
          <cell r="C29" t="str">
            <v>East Market Sale - Corrections and Expansion</v>
          </cell>
          <cell r="H29">
            <v>-225248.1530095184</v>
          </cell>
        </row>
        <row r="30">
          <cell r="B30">
            <v>4</v>
          </cell>
          <cell r="C30" t="str">
            <v>East Market Sale - Reliability Benefits</v>
          </cell>
          <cell r="H30">
            <v>-277060.24571204587</v>
          </cell>
        </row>
        <row r="31">
          <cell r="B31">
            <v>5</v>
          </cell>
          <cell r="C31" t="str">
            <v>SCL Stateline Termination /Renegotiation</v>
          </cell>
          <cell r="H31">
            <v>-878014.29065318755</v>
          </cell>
        </row>
        <row r="32">
          <cell r="B32">
            <v>6</v>
          </cell>
          <cell r="C32" t="str">
            <v>SMUD Contract Delivery Pattern</v>
          </cell>
          <cell r="H32">
            <v>-458523.0506742436</v>
          </cell>
        </row>
        <row r="46">
          <cell r="B46">
            <v>7</v>
          </cell>
          <cell r="C46" t="str">
            <v>Colstrip East Trans. Cost</v>
          </cell>
          <cell r="H46">
            <v>-45690.511758769193</v>
          </cell>
        </row>
        <row r="47">
          <cell r="B47">
            <v>8</v>
          </cell>
          <cell r="C47" t="str">
            <v>PACE Trans. Cost</v>
          </cell>
          <cell r="H47">
            <v>-363988.70692799997</v>
          </cell>
        </row>
        <row r="48">
          <cell r="B48">
            <v>9</v>
          </cell>
          <cell r="C48" t="str">
            <v>DC Intertie Costs</v>
          </cell>
          <cell r="H48">
            <v>-1057130.3232</v>
          </cell>
        </row>
        <row r="49">
          <cell r="B49">
            <v>10</v>
          </cell>
          <cell r="C49" t="str">
            <v>NF Trans</v>
          </cell>
          <cell r="H49">
            <v>-159576.42839606895</v>
          </cell>
        </row>
        <row r="53">
          <cell r="B53">
            <v>11</v>
          </cell>
          <cell r="C53" t="str">
            <v>Model Wind Intra Hour Wind Integration Cost in GRID</v>
          </cell>
          <cell r="H53">
            <v>-124913.46832578763</v>
          </cell>
        </row>
        <row r="54">
          <cell r="H54">
            <v>-316894.12883902172</v>
          </cell>
        </row>
        <row r="55">
          <cell r="H55">
            <v>0</v>
          </cell>
        </row>
        <row r="56">
          <cell r="H56">
            <v>-64100.175984320093</v>
          </cell>
        </row>
        <row r="57">
          <cell r="H57">
            <v>-184900.81773360178</v>
          </cell>
        </row>
        <row r="58">
          <cell r="H58">
            <v>-257605.99745035166</v>
          </cell>
        </row>
        <row r="62">
          <cell r="B62">
            <v>16</v>
          </cell>
          <cell r="C62" t="str">
            <v xml:space="preserve">Planned Outage Schedule </v>
          </cell>
          <cell r="H62">
            <v>-429712.81610860757</v>
          </cell>
        </row>
        <row r="63">
          <cell r="B63">
            <v>17</v>
          </cell>
          <cell r="C63" t="str">
            <v>Colstrip Outage</v>
          </cell>
          <cell r="H63">
            <v>-376492.40323231579</v>
          </cell>
        </row>
        <row r="64">
          <cell r="B64">
            <v>18</v>
          </cell>
          <cell r="C64" t="str">
            <v>JBFuel Adjustments</v>
          </cell>
          <cell r="H64">
            <v>-650958.26229612972</v>
          </cell>
        </row>
        <row r="66">
          <cell r="B66">
            <v>19</v>
          </cell>
          <cell r="C66" t="str">
            <v>Minimum Loading and Deration  Adj.</v>
          </cell>
          <cell r="H66">
            <v>-299897.03299995663</v>
          </cell>
        </row>
        <row r="72">
          <cell r="B72">
            <v>20</v>
          </cell>
          <cell r="C72" t="str">
            <v>Forward Price Curve Update</v>
          </cell>
          <cell r="H72">
            <v>-766839.86146083614</v>
          </cell>
        </row>
        <row r="73">
          <cell r="B73">
            <v>21</v>
          </cell>
          <cell r="C73" t="str">
            <v>Balancing Adjustment -est.</v>
          </cell>
          <cell r="H73">
            <v>221787.99999999997</v>
          </cell>
        </row>
        <row r="78">
          <cell r="B78">
            <v>22</v>
          </cell>
          <cell r="C78" t="str">
            <v>Combined Cycle O&amp;M Adjustment</v>
          </cell>
          <cell r="H78">
            <v>-561123.64</v>
          </cell>
        </row>
        <row r="79">
          <cell r="B79">
            <v>23</v>
          </cell>
          <cell r="C79" t="str">
            <v>Renewable Energy Credit Revenue</v>
          </cell>
          <cell r="H79">
            <v>-4870266.3359122928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6"/>
  <sheetViews>
    <sheetView topLeftCell="A67" zoomScale="85" zoomScaleNormal="85" workbookViewId="0">
      <selection activeCell="F9" sqref="F9"/>
    </sheetView>
  </sheetViews>
  <sheetFormatPr defaultRowHeight="12.75"/>
  <cols>
    <col min="1" max="1" width="43.85546875" style="137" customWidth="1"/>
    <col min="2" max="2" width="18.5703125" style="137" customWidth="1"/>
    <col min="3" max="4" width="18.5703125" style="137" hidden="1" customWidth="1"/>
    <col min="5" max="6" width="18.5703125" style="137" customWidth="1"/>
    <col min="7" max="16384" width="9.140625" style="137"/>
  </cols>
  <sheetData>
    <row r="1" spans="1:6">
      <c r="A1" s="34" t="s">
        <v>14</v>
      </c>
    </row>
    <row r="2" spans="1:6">
      <c r="A2" s="30" t="s">
        <v>15</v>
      </c>
    </row>
    <row r="3" spans="1:6">
      <c r="A3" s="30" t="s">
        <v>32</v>
      </c>
    </row>
    <row r="4" spans="1:6">
      <c r="A4" s="30"/>
    </row>
    <row r="5" spans="1:6">
      <c r="A5" s="30"/>
    </row>
    <row r="6" spans="1:6" ht="13.5" thickBot="1">
      <c r="A6" s="30"/>
      <c r="B6" s="29"/>
      <c r="C6" s="29"/>
      <c r="D6" s="29"/>
      <c r="E6" s="29"/>
      <c r="F6" s="29"/>
    </row>
    <row r="7" spans="1:6" ht="43.5" customHeight="1" thickBot="1">
      <c r="A7" s="141"/>
      <c r="B7" s="193" t="s">
        <v>13</v>
      </c>
      <c r="C7" s="27" t="s">
        <v>17</v>
      </c>
      <c r="D7" s="194" t="s">
        <v>1</v>
      </c>
      <c r="E7" s="28" t="s">
        <v>27</v>
      </c>
      <c r="F7" s="195" t="s">
        <v>28</v>
      </c>
    </row>
    <row r="8" spans="1:6">
      <c r="A8" s="98" t="str">
        <f>[1]Results!B10</f>
        <v xml:space="preserve">   Operating Revenues:</v>
      </c>
      <c r="B8" s="87"/>
      <c r="C8" s="77"/>
      <c r="D8" s="138"/>
      <c r="E8" s="77"/>
      <c r="F8" s="88"/>
    </row>
    <row r="9" spans="1:6">
      <c r="A9" s="98" t="str">
        <f>[1]Results!B11</f>
        <v>General Business Revenues</v>
      </c>
      <c r="B9" s="87">
        <f>E9+F9</f>
        <v>0</v>
      </c>
      <c r="C9" s="77">
        <f>SUM(E9:F9)</f>
        <v>0</v>
      </c>
      <c r="D9" s="138">
        <f>B9-C9</f>
        <v>0</v>
      </c>
      <c r="E9" s="77">
        <f>SUM('Non NPC'!F9:AL9)</f>
        <v>0</v>
      </c>
      <c r="F9" s="88">
        <f>SUM('EX RJF10'!F9:AQ9)</f>
        <v>0</v>
      </c>
    </row>
    <row r="10" spans="1:6">
      <c r="A10" s="98" t="str">
        <f>[1]Results!B12</f>
        <v>Interdepartmental</v>
      </c>
      <c r="B10" s="87">
        <f>E10+F10</f>
        <v>0</v>
      </c>
      <c r="C10" s="77">
        <f t="shared" ref="C10:C68" si="0">SUM(E10:F10)</f>
        <v>0</v>
      </c>
      <c r="D10" s="138">
        <f t="shared" ref="D10:D80" si="1">B10-C10</f>
        <v>0</v>
      </c>
      <c r="E10" s="77">
        <f>SUM('Non NPC'!F10:AL10)</f>
        <v>0</v>
      </c>
      <c r="F10" s="88">
        <f>SUM('EX RJF10'!F10:AQ10)</f>
        <v>0</v>
      </c>
    </row>
    <row r="11" spans="1:6">
      <c r="A11" s="98" t="str">
        <f>[1]Results!B13</f>
        <v>Special Sales</v>
      </c>
      <c r="B11" s="87">
        <f>E11+F11</f>
        <v>1088182.7821937045</v>
      </c>
      <c r="C11" s="77">
        <f t="shared" si="0"/>
        <v>1088182.7821937045</v>
      </c>
      <c r="D11" s="138">
        <f t="shared" si="1"/>
        <v>0</v>
      </c>
      <c r="E11" s="77">
        <f>SUM('Non NPC'!F11:AL11)</f>
        <v>0</v>
      </c>
      <c r="F11" s="88">
        <f>SUM('EX RJF10'!F11:AQ11)</f>
        <v>1088182.7821937045</v>
      </c>
    </row>
    <row r="12" spans="1:6">
      <c r="A12" s="98" t="str">
        <f>[1]Results!B14</f>
        <v>Other Operating Revenues</v>
      </c>
      <c r="B12" s="87">
        <f>E12+F12</f>
        <v>4870266.3359122928</v>
      </c>
      <c r="C12" s="77">
        <f t="shared" si="0"/>
        <v>4870266.3359122928</v>
      </c>
      <c r="D12" s="138">
        <f t="shared" si="1"/>
        <v>0</v>
      </c>
      <c r="E12" s="77">
        <f>SUM('Non NPC'!F12:AL12)</f>
        <v>4870266.3359122928</v>
      </c>
      <c r="F12" s="88">
        <f>SUM('EX RJF10'!F12:AQ12)</f>
        <v>0</v>
      </c>
    </row>
    <row r="13" spans="1:6" ht="13.5" thickBot="1">
      <c r="A13" s="98" t="str">
        <f>[1]Results!B15</f>
        <v xml:space="preserve">   Total Operating Revenues</v>
      </c>
      <c r="B13" s="87">
        <f>E13+F13</f>
        <v>5958449.1181059973</v>
      </c>
      <c r="C13" s="97">
        <f t="shared" si="0"/>
        <v>5958449.1181059973</v>
      </c>
      <c r="D13" s="139">
        <f t="shared" si="1"/>
        <v>0</v>
      </c>
      <c r="E13" s="97">
        <f>SUM('Non NPC'!F13:AL13)</f>
        <v>4870266.3359122928</v>
      </c>
      <c r="F13" s="196">
        <f>SUM('EX RJF10'!F13:AQ13)</f>
        <v>1088182.7821937045</v>
      </c>
    </row>
    <row r="14" spans="1:6" ht="13.5" thickTop="1">
      <c r="A14" s="98"/>
      <c r="B14" s="87"/>
      <c r="C14" s="77"/>
      <c r="D14" s="138"/>
      <c r="E14" s="77"/>
      <c r="F14" s="88"/>
    </row>
    <row r="15" spans="1:6">
      <c r="A15" s="98" t="str">
        <f>[1]Results!B17</f>
        <v xml:space="preserve">   Operating Expenses:</v>
      </c>
      <c r="B15" s="87"/>
      <c r="C15" s="77">
        <f t="shared" si="0"/>
        <v>0</v>
      </c>
      <c r="D15" s="138">
        <f t="shared" si="1"/>
        <v>0</v>
      </c>
      <c r="E15" s="77">
        <f>SUM('Non NPC'!F15:AL15)</f>
        <v>0</v>
      </c>
      <c r="F15" s="88">
        <f>SUM('EX RJF10'!F15:AQ15)</f>
        <v>0</v>
      </c>
    </row>
    <row r="16" spans="1:6">
      <c r="A16" s="98" t="str">
        <f>[1]Results!B18</f>
        <v>Steam Production</v>
      </c>
      <c r="B16" s="87">
        <f t="shared" ref="B16:B23" si="2">E16+F16</f>
        <v>-1212081.9022961296</v>
      </c>
      <c r="C16" s="77">
        <f t="shared" si="0"/>
        <v>-1212081.9022961296</v>
      </c>
      <c r="D16" s="138">
        <f t="shared" si="1"/>
        <v>0</v>
      </c>
      <c r="E16" s="77">
        <f>SUM('Non NPC'!F16:AL16)</f>
        <v>-561123.64</v>
      </c>
      <c r="F16" s="88">
        <f>SUM('EX RJF10'!F16:AQ16)</f>
        <v>-650958.26229612972</v>
      </c>
    </row>
    <row r="17" spans="1:6">
      <c r="A17" s="98" t="str">
        <f>[1]Results!B19</f>
        <v>Nuclear Production</v>
      </c>
      <c r="B17" s="87">
        <f t="shared" si="2"/>
        <v>0</v>
      </c>
      <c r="C17" s="77">
        <f t="shared" si="0"/>
        <v>0</v>
      </c>
      <c r="D17" s="138">
        <f t="shared" si="1"/>
        <v>0</v>
      </c>
      <c r="E17" s="77">
        <f>SUM('Non NPC'!F17:AL17)</f>
        <v>0</v>
      </c>
      <c r="F17" s="88">
        <f>SUM('EX RJF10'!F17:AQ17)</f>
        <v>0</v>
      </c>
    </row>
    <row r="18" spans="1:6">
      <c r="A18" s="98" t="str">
        <f>[1]Results!B20</f>
        <v>Hydro Production</v>
      </c>
      <c r="B18" s="87">
        <f t="shared" si="2"/>
        <v>0</v>
      </c>
      <c r="C18" s="77">
        <f t="shared" si="0"/>
        <v>0</v>
      </c>
      <c r="D18" s="138">
        <f t="shared" si="1"/>
        <v>0</v>
      </c>
      <c r="E18" s="77">
        <f>SUM('Non NPC'!F18:AL18)</f>
        <v>0</v>
      </c>
      <c r="F18" s="88">
        <f>SUM('EX RJF10'!F18:AQ18)</f>
        <v>0</v>
      </c>
    </row>
    <row r="19" spans="1:6">
      <c r="A19" s="98" t="str">
        <f>[1]Results!B21</f>
        <v>Other Power Supply</v>
      </c>
      <c r="B19" s="87">
        <f t="shared" si="2"/>
        <v>-5069020.2616525032</v>
      </c>
      <c r="C19" s="77">
        <f t="shared" si="0"/>
        <v>-5069020.2616525032</v>
      </c>
      <c r="D19" s="138">
        <f t="shared" si="1"/>
        <v>0</v>
      </c>
      <c r="E19" s="77">
        <f>SUM('Non NPC'!F19:AL19)</f>
        <v>0</v>
      </c>
      <c r="F19" s="88">
        <f>SUM('EX RJF10'!F19:AQ19)</f>
        <v>-5069020.2616525032</v>
      </c>
    </row>
    <row r="20" spans="1:6">
      <c r="A20" s="98" t="str">
        <f>[1]Results!B22</f>
        <v>Transmission</v>
      </c>
      <c r="B20" s="87">
        <f t="shared" si="2"/>
        <v>-1466809.5418867692</v>
      </c>
      <c r="C20" s="77">
        <f t="shared" si="0"/>
        <v>-1466809.5418867692</v>
      </c>
      <c r="D20" s="138">
        <f t="shared" si="1"/>
        <v>0</v>
      </c>
      <c r="E20" s="77">
        <f>SUM('Non NPC'!F20:AL20)</f>
        <v>0</v>
      </c>
      <c r="F20" s="88">
        <f>SUM('EX RJF10'!F20:AQ20)</f>
        <v>-1466809.5418867692</v>
      </c>
    </row>
    <row r="21" spans="1:6">
      <c r="A21" s="98" t="str">
        <f>[1]Results!B23</f>
        <v>Distribution</v>
      </c>
      <c r="B21" s="87">
        <f t="shared" si="2"/>
        <v>0</v>
      </c>
      <c r="C21" s="77">
        <f t="shared" si="0"/>
        <v>0</v>
      </c>
      <c r="D21" s="138">
        <f t="shared" si="1"/>
        <v>0</v>
      </c>
      <c r="E21" s="77">
        <f>SUM('Non NPC'!F21:AL21)</f>
        <v>0</v>
      </c>
      <c r="F21" s="88">
        <f>SUM('EX RJF10'!F21:AQ21)</f>
        <v>0</v>
      </c>
    </row>
    <row r="22" spans="1:6">
      <c r="A22" s="98" t="str">
        <f>[1]Results!B24</f>
        <v>Customer Accounting</v>
      </c>
      <c r="B22" s="87">
        <f t="shared" si="2"/>
        <v>0</v>
      </c>
      <c r="C22" s="77">
        <f t="shared" si="0"/>
        <v>0</v>
      </c>
      <c r="D22" s="138">
        <f t="shared" si="1"/>
        <v>0</v>
      </c>
      <c r="E22" s="77">
        <f>SUM('Non NPC'!F22:AL22)</f>
        <v>0</v>
      </c>
      <c r="F22" s="88">
        <f>SUM('EX RJF10'!F22:AQ22)</f>
        <v>0</v>
      </c>
    </row>
    <row r="23" spans="1:6">
      <c r="A23" s="98" t="str">
        <f>[1]Results!B25</f>
        <v>Customer Service &amp; Info</v>
      </c>
      <c r="B23" s="87">
        <f t="shared" si="2"/>
        <v>0</v>
      </c>
      <c r="C23" s="77">
        <f t="shared" si="0"/>
        <v>0</v>
      </c>
      <c r="D23" s="138">
        <f t="shared" si="1"/>
        <v>0</v>
      </c>
      <c r="E23" s="77">
        <f>SUM('Non NPC'!F23:AL23)</f>
        <v>0</v>
      </c>
      <c r="F23" s="88">
        <f>SUM('EX RJF10'!F23:AQ23)</f>
        <v>0</v>
      </c>
    </row>
    <row r="24" spans="1:6">
      <c r="A24" s="98" t="str">
        <f>[1]Results!B26</f>
        <v>Sales</v>
      </c>
      <c r="B24" s="87">
        <f>[1]Results!D203</f>
        <v>0</v>
      </c>
      <c r="C24" s="77">
        <f t="shared" si="0"/>
        <v>0</v>
      </c>
      <c r="D24" s="138">
        <f t="shared" si="1"/>
        <v>0</v>
      </c>
      <c r="E24" s="77">
        <f>SUM('Non NPC'!F24:AL24)</f>
        <v>0</v>
      </c>
      <c r="F24" s="88">
        <f>SUM('EX RJF10'!F24:AQ24)</f>
        <v>0</v>
      </c>
    </row>
    <row r="25" spans="1:6">
      <c r="A25" s="98" t="str">
        <f>[1]Results!B27</f>
        <v>Administrative &amp; General</v>
      </c>
      <c r="B25" s="87">
        <f t="shared" ref="B25:B35" si="3">E25+F25</f>
        <v>0</v>
      </c>
      <c r="C25" s="77">
        <f t="shared" si="0"/>
        <v>0</v>
      </c>
      <c r="D25" s="138">
        <f t="shared" si="1"/>
        <v>0</v>
      </c>
      <c r="E25" s="77">
        <f>SUM('Non NPC'!F25:AL25)</f>
        <v>0</v>
      </c>
      <c r="F25" s="88">
        <f>SUM('EX RJF10'!F25:AQ25)</f>
        <v>0</v>
      </c>
    </row>
    <row r="26" spans="1:6">
      <c r="A26" s="98" t="str">
        <f>[1]Results!B28</f>
        <v xml:space="preserve">   Total O&amp;M Expenses</v>
      </c>
      <c r="B26" s="87">
        <f t="shared" si="3"/>
        <v>-7747911.7058354011</v>
      </c>
      <c r="C26" s="68">
        <f t="shared" si="0"/>
        <v>-7747911.7058354011</v>
      </c>
      <c r="D26" s="140">
        <f t="shared" si="1"/>
        <v>0</v>
      </c>
      <c r="E26" s="68">
        <f>SUM('Non NPC'!F26:AL26)</f>
        <v>-561123.64</v>
      </c>
      <c r="F26" s="197">
        <f>SUM('EX RJF10'!F26:AQ26)</f>
        <v>-7186788.0658354014</v>
      </c>
    </row>
    <row r="27" spans="1:6">
      <c r="A27" s="98" t="str">
        <f>[1]Results!B29</f>
        <v>Depreciation</v>
      </c>
      <c r="B27" s="87">
        <f t="shared" si="3"/>
        <v>0</v>
      </c>
      <c r="C27" s="77">
        <f t="shared" si="0"/>
        <v>0</v>
      </c>
      <c r="D27" s="138">
        <f t="shared" si="1"/>
        <v>0</v>
      </c>
      <c r="E27" s="77">
        <f>SUM('Non NPC'!F27:AL27)</f>
        <v>0</v>
      </c>
      <c r="F27" s="88">
        <f>SUM('EX RJF10'!F27:AQ27)</f>
        <v>0</v>
      </c>
    </row>
    <row r="28" spans="1:6">
      <c r="A28" s="98" t="str">
        <f>[1]Results!B30</f>
        <v xml:space="preserve">Amortization </v>
      </c>
      <c r="B28" s="87">
        <f t="shared" si="3"/>
        <v>0</v>
      </c>
      <c r="C28" s="77">
        <f t="shared" si="0"/>
        <v>0</v>
      </c>
      <c r="D28" s="138">
        <f t="shared" si="1"/>
        <v>0</v>
      </c>
      <c r="E28" s="77">
        <f>SUM('Non NPC'!F28:AL28)</f>
        <v>0</v>
      </c>
      <c r="F28" s="88">
        <f>SUM('EX RJF10'!F28:AQ28)</f>
        <v>0</v>
      </c>
    </row>
    <row r="29" spans="1:6">
      <c r="A29" s="98" t="str">
        <f>[1]Results!B31</f>
        <v>Taxes Other Than Income</v>
      </c>
      <c r="B29" s="87">
        <f t="shared" si="3"/>
        <v>0</v>
      </c>
      <c r="C29" s="77">
        <f t="shared" si="0"/>
        <v>0</v>
      </c>
      <c r="D29" s="138">
        <f t="shared" si="1"/>
        <v>0</v>
      </c>
      <c r="E29" s="77">
        <f>SUM('Non NPC'!F29:AL29)</f>
        <v>0</v>
      </c>
      <c r="F29" s="88">
        <f>SUM('EX RJF10'!F29:AQ29)</f>
        <v>0</v>
      </c>
    </row>
    <row r="30" spans="1:6">
      <c r="A30" s="98" t="str">
        <f>[1]Results!B32</f>
        <v>Income Taxes - Federal</v>
      </c>
      <c r="B30" s="87">
        <f t="shared" si="3"/>
        <v>4797226.2883794894</v>
      </c>
      <c r="C30" s="77">
        <f>SUM(E30:F30)</f>
        <v>4797226.2883794894</v>
      </c>
      <c r="D30" s="138">
        <f t="shared" si="1"/>
        <v>0</v>
      </c>
      <c r="E30" s="77">
        <f>SUM('Non NPC'!F30:AL30)</f>
        <v>1900986.4915693023</v>
      </c>
      <c r="F30" s="88">
        <f>SUM('EX RJF10'!F30:AQ30)</f>
        <v>2896239.7968101874</v>
      </c>
    </row>
    <row r="31" spans="1:6">
      <c r="A31" s="98" t="str">
        <f>[1]Results!B33</f>
        <v>Income Taxes - State</v>
      </c>
      <c r="B31" s="87">
        <f t="shared" si="3"/>
        <v>0</v>
      </c>
      <c r="C31" s="77">
        <f t="shared" si="0"/>
        <v>0</v>
      </c>
      <c r="D31" s="138">
        <f t="shared" si="1"/>
        <v>0</v>
      </c>
      <c r="E31" s="77">
        <f>SUM('Non NPC'!F31:AL31)</f>
        <v>0</v>
      </c>
      <c r="F31" s="88">
        <f>SUM('EX RJF10'!F31:AQ31)</f>
        <v>0</v>
      </c>
    </row>
    <row r="32" spans="1:6">
      <c r="A32" s="98" t="str">
        <f>[1]Results!B34</f>
        <v>Income Taxes - Def Net</v>
      </c>
      <c r="B32" s="87">
        <f t="shared" si="3"/>
        <v>0</v>
      </c>
      <c r="C32" s="77">
        <f t="shared" si="0"/>
        <v>0</v>
      </c>
      <c r="D32" s="138">
        <f t="shared" si="1"/>
        <v>0</v>
      </c>
      <c r="E32" s="77">
        <f>SUM('Non NPC'!F32:AL32)</f>
        <v>0</v>
      </c>
      <c r="F32" s="88">
        <f>SUM('EX RJF10'!F32:AQ32)</f>
        <v>0</v>
      </c>
    </row>
    <row r="33" spans="1:6">
      <c r="A33" s="98" t="str">
        <f>[1]Results!B35</f>
        <v>Investment Tax Credit Adj.</v>
      </c>
      <c r="B33" s="87">
        <f t="shared" si="3"/>
        <v>0</v>
      </c>
      <c r="C33" s="77">
        <f t="shared" si="0"/>
        <v>0</v>
      </c>
      <c r="D33" s="138">
        <f t="shared" si="1"/>
        <v>0</v>
      </c>
      <c r="E33" s="77">
        <f>SUM('Non NPC'!F33:AL33)</f>
        <v>0</v>
      </c>
      <c r="F33" s="88">
        <f>SUM('EX RJF10'!F33:AQ33)</f>
        <v>0</v>
      </c>
    </row>
    <row r="34" spans="1:6">
      <c r="A34" s="98" t="str">
        <f>[1]Results!B36</f>
        <v>Misc Revenue &amp; Expense</v>
      </c>
      <c r="B34" s="87">
        <f t="shared" si="3"/>
        <v>0</v>
      </c>
      <c r="C34" s="77">
        <f t="shared" si="0"/>
        <v>0</v>
      </c>
      <c r="D34" s="138">
        <f t="shared" si="1"/>
        <v>0</v>
      </c>
      <c r="E34" s="77">
        <f>SUM('Non NPC'!F34:AL34)</f>
        <v>0</v>
      </c>
      <c r="F34" s="88">
        <f>SUM('EX RJF10'!F34:AQ34)</f>
        <v>0</v>
      </c>
    </row>
    <row r="35" spans="1:6">
      <c r="A35" s="98" t="str">
        <f>[1]Results!B37</f>
        <v xml:space="preserve">   Total Operating Expenses:</v>
      </c>
      <c r="B35" s="87">
        <f t="shared" si="3"/>
        <v>-2950685.4174559126</v>
      </c>
      <c r="C35" s="68">
        <f t="shared" si="0"/>
        <v>-2950685.4174559126</v>
      </c>
      <c r="D35" s="140">
        <f t="shared" si="1"/>
        <v>0</v>
      </c>
      <c r="E35" s="68">
        <f>SUM('Non NPC'!F35:AL35)</f>
        <v>1339862.8515693024</v>
      </c>
      <c r="F35" s="197">
        <f>SUM('EX RJF10'!F35:AQ35)</f>
        <v>-4290548.2690252149</v>
      </c>
    </row>
    <row r="36" spans="1:6">
      <c r="A36" s="98"/>
      <c r="B36" s="87"/>
      <c r="C36" s="77"/>
      <c r="D36" s="138"/>
      <c r="E36" s="77"/>
      <c r="F36" s="88"/>
    </row>
    <row r="37" spans="1:6" ht="13.5" thickBot="1">
      <c r="A37" s="98" t="str">
        <f>[1]Results!B39</f>
        <v xml:space="preserve">   Operating Rev For Return:</v>
      </c>
      <c r="B37" s="87">
        <f>E37+F37</f>
        <v>8909134.5355619118</v>
      </c>
      <c r="C37" s="97">
        <f t="shared" si="0"/>
        <v>8909134.5355619118</v>
      </c>
      <c r="D37" s="139">
        <f t="shared" si="1"/>
        <v>0</v>
      </c>
      <c r="E37" s="97">
        <f>SUM('Non NPC'!F37:AL37)</f>
        <v>3530403.4843429904</v>
      </c>
      <c r="F37" s="196">
        <f>SUM('EX RJF10'!F37:AQ37)</f>
        <v>5378731.0512189204</v>
      </c>
    </row>
    <row r="38" spans="1:6" ht="13.5" thickTop="1">
      <c r="A38" s="98"/>
      <c r="B38" s="87"/>
      <c r="C38" s="77"/>
      <c r="D38" s="138"/>
      <c r="E38" s="77"/>
      <c r="F38" s="88"/>
    </row>
    <row r="39" spans="1:6">
      <c r="A39" s="98" t="str">
        <f>[1]Results!B41</f>
        <v xml:space="preserve">   Rate Base:</v>
      </c>
      <c r="B39" s="87"/>
      <c r="C39" s="77"/>
      <c r="D39" s="138"/>
      <c r="E39" s="77">
        <f>SUM('Non NPC'!F39:AL39)</f>
        <v>0</v>
      </c>
      <c r="F39" s="88">
        <f>SUM('EX RJF10'!F39:AQ39)</f>
        <v>0</v>
      </c>
    </row>
    <row r="40" spans="1:6">
      <c r="A40" s="98" t="str">
        <f>[1]Results!B42</f>
        <v>Electric Plant In Service</v>
      </c>
      <c r="B40" s="87">
        <f>E40+F40</f>
        <v>0</v>
      </c>
      <c r="C40" s="77">
        <f t="shared" si="0"/>
        <v>0</v>
      </c>
      <c r="D40" s="138">
        <f t="shared" si="1"/>
        <v>0</v>
      </c>
      <c r="E40" s="77">
        <f>SUM('Non NPC'!F40:AL40)</f>
        <v>0</v>
      </c>
      <c r="F40" s="88">
        <f>SUM('EX RJF10'!F40:AQ40)</f>
        <v>0</v>
      </c>
    </row>
    <row r="41" spans="1:6">
      <c r="A41" s="98" t="str">
        <f>[1]Results!B43</f>
        <v>Plant Held for Future Use</v>
      </c>
      <c r="B41" s="87">
        <f>[1]Results!D220</f>
        <v>0</v>
      </c>
      <c r="C41" s="77">
        <f t="shared" si="0"/>
        <v>0</v>
      </c>
      <c r="D41" s="138">
        <f t="shared" si="1"/>
        <v>0</v>
      </c>
      <c r="E41" s="77">
        <f>SUM('Non NPC'!F41:AL41)</f>
        <v>0</v>
      </c>
      <c r="F41" s="88">
        <f>SUM('EX RJF10'!F41:AQ41)</f>
        <v>0</v>
      </c>
    </row>
    <row r="42" spans="1:6">
      <c r="A42" s="98" t="str">
        <f>[1]Results!B44</f>
        <v>Misc Deferred Debits</v>
      </c>
      <c r="B42" s="87">
        <f>E42+F42</f>
        <v>0</v>
      </c>
      <c r="C42" s="77">
        <f t="shared" si="0"/>
        <v>0</v>
      </c>
      <c r="D42" s="138">
        <f t="shared" si="1"/>
        <v>0</v>
      </c>
      <c r="E42" s="77">
        <f>SUM('Non NPC'!F42:AL42)</f>
        <v>0</v>
      </c>
      <c r="F42" s="88">
        <f>SUM('EX RJF10'!F42:AQ42)</f>
        <v>0</v>
      </c>
    </row>
    <row r="43" spans="1:6">
      <c r="A43" s="98" t="str">
        <f>[1]Results!B45</f>
        <v>Elec Plant Acq Adj</v>
      </c>
      <c r="B43" s="87">
        <f t="shared" ref="B43:B51" si="4">E43+F43</f>
        <v>0</v>
      </c>
      <c r="C43" s="77">
        <f t="shared" si="0"/>
        <v>0</v>
      </c>
      <c r="D43" s="138">
        <f t="shared" si="1"/>
        <v>0</v>
      </c>
      <c r="E43" s="77">
        <f>SUM('Non NPC'!F43:AL43)</f>
        <v>0</v>
      </c>
      <c r="F43" s="88">
        <f>SUM('EX RJF10'!F43:AQ43)</f>
        <v>0</v>
      </c>
    </row>
    <row r="44" spans="1:6">
      <c r="A44" s="98" t="str">
        <f>[1]Results!B46</f>
        <v>Nuclear Fuel</v>
      </c>
      <c r="B44" s="87">
        <f t="shared" si="4"/>
        <v>0</v>
      </c>
      <c r="C44" s="77">
        <f t="shared" si="0"/>
        <v>0</v>
      </c>
      <c r="D44" s="138">
        <f t="shared" si="1"/>
        <v>0</v>
      </c>
      <c r="E44" s="77">
        <f>SUM('Non NPC'!F44:AL44)</f>
        <v>0</v>
      </c>
      <c r="F44" s="88">
        <f>SUM('EX RJF10'!F44:AQ44)</f>
        <v>0</v>
      </c>
    </row>
    <row r="45" spans="1:6">
      <c r="A45" s="98" t="str">
        <f>[1]Results!B47</f>
        <v>Prepayments</v>
      </c>
      <c r="B45" s="87">
        <f t="shared" si="4"/>
        <v>0</v>
      </c>
      <c r="C45" s="77">
        <f t="shared" si="0"/>
        <v>0</v>
      </c>
      <c r="D45" s="138">
        <f t="shared" si="1"/>
        <v>0</v>
      </c>
      <c r="E45" s="77">
        <f>SUM('Non NPC'!F45:AL45)</f>
        <v>0</v>
      </c>
      <c r="F45" s="88">
        <f>SUM('EX RJF10'!F45:AQ45)</f>
        <v>0</v>
      </c>
    </row>
    <row r="46" spans="1:6">
      <c r="A46" s="98" t="str">
        <f>[1]Results!B48</f>
        <v>Fuel Stock</v>
      </c>
      <c r="B46" s="87">
        <f t="shared" si="4"/>
        <v>0</v>
      </c>
      <c r="C46" s="77">
        <f t="shared" si="0"/>
        <v>0</v>
      </c>
      <c r="D46" s="138">
        <f t="shared" si="1"/>
        <v>0</v>
      </c>
      <c r="E46" s="77">
        <f>SUM('Non NPC'!F46:AL46)</f>
        <v>0</v>
      </c>
      <c r="F46" s="88">
        <f>SUM('EX RJF10'!F46:AQ46)</f>
        <v>0</v>
      </c>
    </row>
    <row r="47" spans="1:6">
      <c r="A47" s="98" t="str">
        <f>[1]Results!B49</f>
        <v>Material &amp; Supplies</v>
      </c>
      <c r="B47" s="87">
        <f t="shared" si="4"/>
        <v>0</v>
      </c>
      <c r="C47" s="77">
        <f t="shared" si="0"/>
        <v>0</v>
      </c>
      <c r="D47" s="138">
        <f t="shared" si="1"/>
        <v>0</v>
      </c>
      <c r="E47" s="77">
        <f>SUM('Non NPC'!F47:AL47)</f>
        <v>0</v>
      </c>
      <c r="F47" s="88">
        <f>SUM('EX RJF10'!F47:AQ47)</f>
        <v>0</v>
      </c>
    </row>
    <row r="48" spans="1:6">
      <c r="A48" s="98" t="str">
        <f>[1]Results!B50</f>
        <v>Working Capital</v>
      </c>
      <c r="B48" s="87">
        <f t="shared" si="4"/>
        <v>0</v>
      </c>
      <c r="C48" s="77">
        <f t="shared" si="0"/>
        <v>0</v>
      </c>
      <c r="D48" s="138">
        <f t="shared" si="1"/>
        <v>0</v>
      </c>
      <c r="E48" s="77">
        <f>SUM('Non NPC'!F48:AL48)</f>
        <v>0</v>
      </c>
      <c r="F48" s="88">
        <f>SUM('EX RJF10'!F48:AQ48)</f>
        <v>0</v>
      </c>
    </row>
    <row r="49" spans="1:6">
      <c r="A49" s="98" t="str">
        <f>[1]Results!B51</f>
        <v>Weatherization</v>
      </c>
      <c r="B49" s="87">
        <f t="shared" si="4"/>
        <v>0</v>
      </c>
      <c r="C49" s="77">
        <f t="shared" si="0"/>
        <v>0</v>
      </c>
      <c r="D49" s="138">
        <f t="shared" si="1"/>
        <v>0</v>
      </c>
      <c r="E49" s="77">
        <f>SUM('Non NPC'!F49:AL49)</f>
        <v>0</v>
      </c>
      <c r="F49" s="88">
        <f>SUM('EX RJF10'!F49:AQ49)</f>
        <v>0</v>
      </c>
    </row>
    <row r="50" spans="1:6">
      <c r="A50" s="98" t="str">
        <f>[1]Results!B52</f>
        <v xml:space="preserve">Misc Rate Base </v>
      </c>
      <c r="B50" s="87">
        <f t="shared" si="4"/>
        <v>0</v>
      </c>
      <c r="C50" s="77">
        <f t="shared" si="0"/>
        <v>0</v>
      </c>
      <c r="D50" s="138">
        <f t="shared" si="1"/>
        <v>0</v>
      </c>
      <c r="E50" s="77">
        <f>SUM('Non NPC'!F50:AL50)</f>
        <v>0</v>
      </c>
      <c r="F50" s="88">
        <f>SUM('EX RJF10'!F50:AQ50)</f>
        <v>0</v>
      </c>
    </row>
    <row r="51" spans="1:6" ht="13.5" thickBot="1">
      <c r="A51" s="98" t="str">
        <f>[1]Results!B53</f>
        <v xml:space="preserve">   Total Electric Plant:</v>
      </c>
      <c r="B51" s="87">
        <f t="shared" si="4"/>
        <v>0</v>
      </c>
      <c r="C51" s="97">
        <f t="shared" si="0"/>
        <v>0</v>
      </c>
      <c r="D51" s="139">
        <f t="shared" si="1"/>
        <v>0</v>
      </c>
      <c r="E51" s="97">
        <f>SUM('Non NPC'!F51:AL51)</f>
        <v>0</v>
      </c>
      <c r="F51" s="196">
        <f>SUM('EX RJF10'!F51:AQ51)</f>
        <v>0</v>
      </c>
    </row>
    <row r="52" spans="1:6" ht="13.5" thickTop="1">
      <c r="A52" s="98"/>
      <c r="B52" s="87"/>
      <c r="C52" s="77"/>
      <c r="D52" s="138"/>
      <c r="E52" s="77"/>
      <c r="F52" s="88"/>
    </row>
    <row r="53" spans="1:6">
      <c r="A53" s="98" t="str">
        <f>[1]Results!B55</f>
        <v>Rate Base Deductions:</v>
      </c>
      <c r="B53" s="87"/>
      <c r="C53" s="77"/>
      <c r="D53" s="138"/>
      <c r="E53" s="77">
        <f>SUM('Non NPC'!F53:AL53)</f>
        <v>0</v>
      </c>
      <c r="F53" s="88">
        <f>SUM('EX RJF10'!F53:AQ53)</f>
        <v>0</v>
      </c>
    </row>
    <row r="54" spans="1:6">
      <c r="A54" s="98" t="str">
        <f>[1]Results!B56</f>
        <v>Accum Prov For Deprec</v>
      </c>
      <c r="B54" s="87">
        <f t="shared" ref="B54:B64" si="5">E54+F54</f>
        <v>0</v>
      </c>
      <c r="C54" s="77">
        <f t="shared" si="0"/>
        <v>0</v>
      </c>
      <c r="D54" s="138">
        <f t="shared" si="1"/>
        <v>0</v>
      </c>
      <c r="E54" s="77">
        <f>SUM('Non NPC'!F54:AL54)</f>
        <v>0</v>
      </c>
      <c r="F54" s="88">
        <f>SUM('EX RJF10'!F54:AQ54)</f>
        <v>0</v>
      </c>
    </row>
    <row r="55" spans="1:6">
      <c r="A55" s="98" t="str">
        <f>[1]Results!B57</f>
        <v>Accum Prov For Amort</v>
      </c>
      <c r="B55" s="87">
        <f t="shared" si="5"/>
        <v>0</v>
      </c>
      <c r="C55" s="77">
        <f t="shared" si="0"/>
        <v>0</v>
      </c>
      <c r="D55" s="138">
        <f t="shared" si="1"/>
        <v>0</v>
      </c>
      <c r="E55" s="77">
        <f>SUM('Non NPC'!F55:AL55)</f>
        <v>0</v>
      </c>
      <c r="F55" s="88">
        <f>SUM('EX RJF10'!F55:AQ55)</f>
        <v>0</v>
      </c>
    </row>
    <row r="56" spans="1:6">
      <c r="A56" s="98" t="str">
        <f>[1]Results!B58</f>
        <v>Accum Def Income Tax</v>
      </c>
      <c r="B56" s="87">
        <f t="shared" si="5"/>
        <v>0</v>
      </c>
      <c r="C56" s="77">
        <f t="shared" si="0"/>
        <v>0</v>
      </c>
      <c r="D56" s="138">
        <f t="shared" si="1"/>
        <v>0</v>
      </c>
      <c r="E56" s="77">
        <f>SUM('Non NPC'!F56:AL56)</f>
        <v>0</v>
      </c>
      <c r="F56" s="88">
        <f>SUM('EX RJF10'!F56:AQ56)</f>
        <v>0</v>
      </c>
    </row>
    <row r="57" spans="1:6">
      <c r="A57" s="98" t="str">
        <f>[1]Results!B59</f>
        <v>Unamortized ITC</v>
      </c>
      <c r="B57" s="87">
        <f t="shared" si="5"/>
        <v>0</v>
      </c>
      <c r="C57" s="77">
        <f t="shared" si="0"/>
        <v>0</v>
      </c>
      <c r="D57" s="138">
        <f t="shared" si="1"/>
        <v>0</v>
      </c>
      <c r="E57" s="77">
        <f>SUM('Non NPC'!F57:AL57)</f>
        <v>0</v>
      </c>
      <c r="F57" s="88">
        <f>SUM('EX RJF10'!F57:AQ57)</f>
        <v>0</v>
      </c>
    </row>
    <row r="58" spans="1:6">
      <c r="A58" s="98" t="str">
        <f>[1]Results!B60</f>
        <v>Customer Adv For Const</v>
      </c>
      <c r="B58" s="87">
        <f t="shared" si="5"/>
        <v>0</v>
      </c>
      <c r="C58" s="77">
        <f t="shared" si="0"/>
        <v>0</v>
      </c>
      <c r="D58" s="138">
        <f t="shared" si="1"/>
        <v>0</v>
      </c>
      <c r="E58" s="77">
        <f>SUM('Non NPC'!F58:AL58)</f>
        <v>0</v>
      </c>
      <c r="F58" s="88">
        <f>SUM('EX RJF10'!F58:AQ58)</f>
        <v>0</v>
      </c>
    </row>
    <row r="59" spans="1:6">
      <c r="A59" s="98" t="str">
        <f>[1]Results!B61</f>
        <v>Customer Service Deposits</v>
      </c>
      <c r="B59" s="87">
        <f t="shared" si="5"/>
        <v>0</v>
      </c>
      <c r="C59" s="77">
        <f t="shared" si="0"/>
        <v>0</v>
      </c>
      <c r="D59" s="138">
        <f t="shared" si="1"/>
        <v>0</v>
      </c>
      <c r="E59" s="77">
        <f>SUM('Non NPC'!F59:AL59)</f>
        <v>0</v>
      </c>
      <c r="F59" s="88">
        <f>SUM('EX RJF10'!F59:AQ59)</f>
        <v>0</v>
      </c>
    </row>
    <row r="60" spans="1:6">
      <c r="A60" s="98" t="str">
        <f>[1]Results!B62</f>
        <v>Misc Rate Base Deductions</v>
      </c>
      <c r="B60" s="87">
        <f t="shared" si="5"/>
        <v>0</v>
      </c>
      <c r="C60" s="77">
        <f t="shared" si="0"/>
        <v>0</v>
      </c>
      <c r="D60" s="138">
        <f t="shared" si="1"/>
        <v>0</v>
      </c>
      <c r="E60" s="77">
        <f>SUM('Non NPC'!F60:AL60)</f>
        <v>0</v>
      </c>
      <c r="F60" s="88">
        <f>SUM('EX RJF10'!F60:AQ60)</f>
        <v>0</v>
      </c>
    </row>
    <row r="61" spans="1:6">
      <c r="A61" s="98"/>
      <c r="B61" s="87"/>
      <c r="C61" s="77"/>
      <c r="D61" s="138"/>
      <c r="E61" s="77"/>
      <c r="F61" s="88"/>
    </row>
    <row r="62" spans="1:6" ht="13.5" thickBot="1">
      <c r="A62" s="98" t="str">
        <f>[1]Results!B64</f>
        <v xml:space="preserve">     Total Rate Base Deductions</v>
      </c>
      <c r="B62" s="87">
        <f t="shared" si="5"/>
        <v>0</v>
      </c>
      <c r="C62" s="97">
        <f t="shared" si="0"/>
        <v>0</v>
      </c>
      <c r="D62" s="139">
        <f t="shared" si="1"/>
        <v>0</v>
      </c>
      <c r="E62" s="97">
        <f>SUM('Non NPC'!F62:AL62)</f>
        <v>0</v>
      </c>
      <c r="F62" s="196">
        <f>SUM('EX RJF10'!F62:AQ62)</f>
        <v>0</v>
      </c>
    </row>
    <row r="63" spans="1:6" ht="13.5" thickTop="1">
      <c r="A63" s="98"/>
      <c r="B63" s="87"/>
      <c r="C63" s="77"/>
      <c r="D63" s="138"/>
      <c r="E63" s="77"/>
      <c r="F63" s="88"/>
    </row>
    <row r="64" spans="1:6" ht="13.5" thickBot="1">
      <c r="A64" s="98" t="str">
        <f>[1]Results!B66</f>
        <v xml:space="preserve">   Total Rate Base:</v>
      </c>
      <c r="B64" s="87">
        <f t="shared" si="5"/>
        <v>0</v>
      </c>
      <c r="C64" s="97">
        <f t="shared" si="0"/>
        <v>0</v>
      </c>
      <c r="D64" s="139">
        <f t="shared" si="1"/>
        <v>0</v>
      </c>
      <c r="E64" s="97">
        <f>SUM('Non NPC'!F64:AL64)</f>
        <v>0</v>
      </c>
      <c r="F64" s="196">
        <f>SUM('EX RJF10'!F64:AQ64)</f>
        <v>0</v>
      </c>
    </row>
    <row r="65" spans="1:7" ht="13.5" thickTop="1">
      <c r="A65" s="98"/>
      <c r="B65" s="87"/>
      <c r="C65" s="77"/>
      <c r="D65" s="138"/>
      <c r="E65" s="77"/>
      <c r="F65" s="88"/>
    </row>
    <row r="66" spans="1:7">
      <c r="A66" s="98"/>
      <c r="B66" s="87"/>
      <c r="C66" s="77"/>
      <c r="D66" s="138"/>
      <c r="E66" s="77"/>
      <c r="F66" s="88"/>
    </row>
    <row r="67" spans="1:7">
      <c r="A67" s="98" t="str">
        <f>[1]Results!B69</f>
        <v>Return on Equity</v>
      </c>
      <c r="B67" s="191">
        <f t="shared" ref="B67:B68" si="6">E67+F67</f>
        <v>2.236267821594496E-2</v>
      </c>
      <c r="C67" s="183">
        <f t="shared" si="0"/>
        <v>2.236267821594496E-2</v>
      </c>
      <c r="D67" s="184">
        <f t="shared" si="1"/>
        <v>0</v>
      </c>
      <c r="E67" s="185">
        <f>((E37+[1]Results!$C$39)/(E64+[1]Results!$C$66)-'Capital Structure'!$G$6-'Capital Structure'!$G$7)/'Capital Structure'!$C$8-[1]Results!$C$69</f>
        <v>8.8827818908808615E-3</v>
      </c>
      <c r="F67" s="188">
        <f>((F37+[1]Results!$G$39)/(F64+[1]Results!$G$66)-'Capital Structure'!$G$6-'Capital Structure'!$G$7)/'Capital Structure'!$C$8-[1]Results!$G$69</f>
        <v>1.3479896325064099E-2</v>
      </c>
    </row>
    <row r="68" spans="1:7">
      <c r="A68" s="98" t="s">
        <v>16</v>
      </c>
      <c r="B68" s="87">
        <f t="shared" si="6"/>
        <v>-14372353.577405162</v>
      </c>
      <c r="C68" s="89">
        <f t="shared" si="0"/>
        <v>-14372353.577405162</v>
      </c>
      <c r="D68" s="138">
        <f t="shared" si="1"/>
        <v>0</v>
      </c>
      <c r="E68" s="89">
        <f>-(E37-(E64*'Capital Structure'!$G$10))*('Capital Structure'!$D$13)</f>
        <v>-5695301.4847115418</v>
      </c>
      <c r="F68" s="92">
        <f>-(F37-(F64*'Capital Structure'!$G$10))*('Capital Structure'!$D$13)</f>
        <v>-8677052.0926936194</v>
      </c>
    </row>
    <row r="69" spans="1:7">
      <c r="A69" s="98"/>
      <c r="B69" s="165"/>
      <c r="C69" s="166"/>
      <c r="D69" s="174"/>
      <c r="E69" s="166"/>
      <c r="F69" s="167"/>
    </row>
    <row r="70" spans="1:7">
      <c r="A70" s="98"/>
      <c r="B70" s="87"/>
      <c r="C70" s="77"/>
      <c r="D70" s="138"/>
      <c r="E70" s="77"/>
      <c r="F70" s="88"/>
    </row>
    <row r="71" spans="1:7">
      <c r="A71" s="98" t="str">
        <f>[1]Results!B71</f>
        <v>TAX CALCULATION:</v>
      </c>
      <c r="B71" s="87"/>
      <c r="C71" s="77"/>
      <c r="D71" s="138"/>
      <c r="E71" s="77"/>
      <c r="F71" s="88"/>
    </row>
    <row r="72" spans="1:7">
      <c r="A72" s="98" t="str">
        <f>[1]Results!B72</f>
        <v>Operating Revenue</v>
      </c>
      <c r="B72" s="87">
        <f t="shared" ref="B72:B77" si="7">E72+F72</f>
        <v>13706360.823941398</v>
      </c>
      <c r="C72" s="77">
        <f>SUM(E72:F72)</f>
        <v>13706360.823941398</v>
      </c>
      <c r="D72" s="138">
        <f t="shared" si="1"/>
        <v>0</v>
      </c>
      <c r="E72" s="77">
        <f>SUM('Non NPC'!F72:AL72)</f>
        <v>5431389.9759122925</v>
      </c>
      <c r="F72" s="88">
        <f>SUM('EX RJF10'!F72:AQ72)</f>
        <v>8274970.848029105</v>
      </c>
    </row>
    <row r="73" spans="1:7">
      <c r="A73" s="98" t="str">
        <f>[1]Results!B73</f>
        <v>Other Deductions</v>
      </c>
      <c r="B73" s="87">
        <f t="shared" si="7"/>
        <v>0</v>
      </c>
      <c r="C73" s="77">
        <f t="shared" ref="C73:C76" si="8">SUM(E73:F73)</f>
        <v>0</v>
      </c>
      <c r="D73" s="138">
        <f t="shared" si="1"/>
        <v>0</v>
      </c>
      <c r="E73" s="77">
        <f>SUM('Non NPC'!F73:AL73)</f>
        <v>0</v>
      </c>
      <c r="F73" s="88">
        <f>SUM('EX RJF10'!F73:AQ73)</f>
        <v>0</v>
      </c>
    </row>
    <row r="74" spans="1:7">
      <c r="A74" s="98" t="str">
        <f>[1]Results!B74</f>
        <v>Interest (AFUDC)</v>
      </c>
      <c r="B74" s="87">
        <f t="shared" si="7"/>
        <v>0</v>
      </c>
      <c r="C74" s="77">
        <f t="shared" si="8"/>
        <v>0</v>
      </c>
      <c r="D74" s="138">
        <f t="shared" si="1"/>
        <v>0</v>
      </c>
      <c r="E74" s="77">
        <f>SUM('Non NPC'!F74:AL74)</f>
        <v>0</v>
      </c>
      <c r="F74" s="88">
        <f>SUM('EX RJF10'!F74:AQ74)</f>
        <v>0</v>
      </c>
    </row>
    <row r="75" spans="1:7">
      <c r="A75" s="98" t="str">
        <f>[1]Results!B75</f>
        <v>Interest</v>
      </c>
      <c r="B75" s="87">
        <f t="shared" si="7"/>
        <v>0</v>
      </c>
      <c r="C75" s="77">
        <f t="shared" si="8"/>
        <v>0</v>
      </c>
      <c r="D75" s="138">
        <f t="shared" si="1"/>
        <v>0</v>
      </c>
      <c r="E75" s="77">
        <f>SUM('Non NPC'!F75:AL75)</f>
        <v>0</v>
      </c>
      <c r="F75" s="88">
        <f>SUM('EX RJF10'!F75:AQ75)</f>
        <v>0</v>
      </c>
    </row>
    <row r="76" spans="1:7">
      <c r="A76" s="98" t="str">
        <f>[1]Results!B76</f>
        <v>Schedule "M" Additions</v>
      </c>
      <c r="B76" s="87">
        <f t="shared" si="7"/>
        <v>0</v>
      </c>
      <c r="C76" s="77">
        <f t="shared" si="8"/>
        <v>0</v>
      </c>
      <c r="D76" s="138">
        <f t="shared" si="1"/>
        <v>0</v>
      </c>
      <c r="E76" s="77">
        <f>SUM('Non NPC'!F76:AL76)</f>
        <v>0</v>
      </c>
      <c r="F76" s="88">
        <f>SUM('EX RJF10'!F76:AQ76)</f>
        <v>0</v>
      </c>
      <c r="G76" s="141"/>
    </row>
    <row r="77" spans="1:7">
      <c r="A77" s="98" t="str">
        <f>[1]Results!B77</f>
        <v>Schedule "M" Deductions</v>
      </c>
      <c r="B77" s="87">
        <f t="shared" si="7"/>
        <v>0</v>
      </c>
      <c r="C77" s="72">
        <f>SUM(E77:F77)</f>
        <v>0</v>
      </c>
      <c r="D77" s="192">
        <f t="shared" si="1"/>
        <v>0</v>
      </c>
      <c r="E77" s="72">
        <f>SUM('Non NPC'!F77:AL77)</f>
        <v>0</v>
      </c>
      <c r="F77" s="198">
        <f>SUM('EX RJF10'!F77:AQ77)</f>
        <v>0</v>
      </c>
      <c r="G77" s="141"/>
    </row>
    <row r="78" spans="1:7">
      <c r="A78" s="98" t="str">
        <f>[1]Results!B78</f>
        <v>Income Before Tax</v>
      </c>
      <c r="B78" s="87">
        <f>[1]Results!$D$254</f>
        <v>-23680855.795621946</v>
      </c>
      <c r="C78" s="77">
        <f>SUM(E78:F78)</f>
        <v>13706360.823941398</v>
      </c>
      <c r="D78" s="138">
        <f t="shared" si="1"/>
        <v>-37387216.619563341</v>
      </c>
      <c r="E78" s="77">
        <f t="shared" ref="E78:F78" si="9">E72-E74-E75+E76-E77</f>
        <v>5431389.9759122925</v>
      </c>
      <c r="F78" s="88">
        <f t="shared" si="9"/>
        <v>8274970.848029105</v>
      </c>
      <c r="G78" s="141"/>
    </row>
    <row r="79" spans="1:7">
      <c r="A79" s="98"/>
      <c r="B79" s="87"/>
      <c r="C79" s="77"/>
      <c r="D79" s="138"/>
      <c r="E79" s="77"/>
      <c r="F79" s="88"/>
      <c r="G79" s="141"/>
    </row>
    <row r="80" spans="1:7">
      <c r="A80" s="98" t="str">
        <f>[1]Results!B80</f>
        <v>State Income Taxes</v>
      </c>
      <c r="B80" s="87">
        <f>[1]Results!D256</f>
        <v>0</v>
      </c>
      <c r="C80" s="77">
        <f>SUM(E80:F80)</f>
        <v>0</v>
      </c>
      <c r="D80" s="138">
        <f t="shared" si="1"/>
        <v>0</v>
      </c>
      <c r="E80" s="77">
        <f>SUM('Non NPC'!F80:AL80)</f>
        <v>0</v>
      </c>
      <c r="F80" s="88">
        <f>SUM('EX RJF10'!F80:AQ80)</f>
        <v>0</v>
      </c>
      <c r="G80" s="141"/>
    </row>
    <row r="81" spans="1:7">
      <c r="A81" s="98" t="str">
        <f>[1]Results!B81</f>
        <v>Taxable Income</v>
      </c>
      <c r="B81" s="87">
        <f>[1]Results!D257</f>
        <v>-23680855.795621946</v>
      </c>
      <c r="C81" s="77">
        <f>SUM(E81:F81)</f>
        <v>13706360.823941398</v>
      </c>
      <c r="D81" s="138">
        <f t="shared" ref="D81:D83" si="10">B81-C81</f>
        <v>-37387216.619563341</v>
      </c>
      <c r="E81" s="77">
        <f>E78-E80</f>
        <v>5431389.9759122925</v>
      </c>
      <c r="F81" s="88">
        <f>F78-F80</f>
        <v>8274970.848029105</v>
      </c>
      <c r="G81" s="141"/>
    </row>
    <row r="82" spans="1:7">
      <c r="A82" s="98"/>
      <c r="B82" s="87"/>
      <c r="C82" s="77">
        <f>SUM(E82:F82)</f>
        <v>0</v>
      </c>
      <c r="D82" s="138">
        <f t="shared" si="10"/>
        <v>0</v>
      </c>
      <c r="E82" s="77"/>
      <c r="F82" s="88"/>
      <c r="G82" s="141"/>
    </row>
    <row r="83" spans="1:7" ht="13.5" thickBot="1">
      <c r="A83" s="98" t="str">
        <f>[1]Results!B83</f>
        <v>Federal Income Taxes + Other</v>
      </c>
      <c r="B83" s="199">
        <f>[1]Results!$D$259</f>
        <v>-13927035.795067471</v>
      </c>
      <c r="C83" s="200">
        <f>SUM(E83:F83)</f>
        <v>4797226.2883794894</v>
      </c>
      <c r="D83" s="201">
        <f t="shared" si="10"/>
        <v>-18724262.083446961</v>
      </c>
      <c r="E83" s="200">
        <f>SUM('Non NPC'!F83:AL83)</f>
        <v>1900986.4915693023</v>
      </c>
      <c r="F83" s="202">
        <f>SUM('EX RJF10'!F83:AQ83)</f>
        <v>2896239.7968101874</v>
      </c>
      <c r="G83" s="141"/>
    </row>
    <row r="84" spans="1:7">
      <c r="A84" s="98"/>
      <c r="B84" s="77"/>
      <c r="C84" s="77"/>
      <c r="D84" s="77"/>
      <c r="E84" s="77"/>
      <c r="F84" s="77"/>
    </row>
    <row r="85" spans="1:7">
      <c r="A85" s="98"/>
      <c r="B85" s="77"/>
      <c r="C85" s="77"/>
      <c r="D85" s="77"/>
      <c r="E85" s="77"/>
      <c r="F85" s="77"/>
      <c r="G85" s="141"/>
    </row>
    <row r="86" spans="1:7">
      <c r="A86" s="98"/>
      <c r="B86" s="77"/>
      <c r="C86" s="77"/>
      <c r="D86" s="77"/>
      <c r="E86" s="77"/>
      <c r="F86" s="77"/>
      <c r="G86" s="141"/>
    </row>
    <row r="87" spans="1:7">
      <c r="A87" s="98"/>
      <c r="B87" s="77"/>
      <c r="C87" s="77"/>
      <c r="D87" s="77"/>
      <c r="E87" s="77"/>
      <c r="F87" s="77"/>
      <c r="G87" s="141"/>
    </row>
    <row r="88" spans="1:7">
      <c r="A88" s="98"/>
      <c r="B88" s="77"/>
      <c r="C88" s="77"/>
      <c r="D88" s="77"/>
      <c r="E88" s="77"/>
      <c r="F88" s="77"/>
      <c r="G88" s="141"/>
    </row>
    <row r="89" spans="1:7">
      <c r="A89" s="173"/>
      <c r="B89" s="77"/>
      <c r="C89" s="77"/>
      <c r="D89" s="77"/>
      <c r="E89" s="77"/>
      <c r="F89" s="77"/>
      <c r="G89" s="141"/>
    </row>
    <row r="90" spans="1:7">
      <c r="A90" s="141"/>
      <c r="B90" s="59"/>
      <c r="C90" s="59"/>
      <c r="D90" s="59"/>
      <c r="E90" s="59"/>
      <c r="F90" s="59"/>
    </row>
    <row r="91" spans="1:7">
      <c r="A91" s="141"/>
    </row>
    <row r="92" spans="1:7">
      <c r="A92" s="141"/>
    </row>
    <row r="93" spans="1:7">
      <c r="A93" s="141"/>
    </row>
    <row r="94" spans="1:7">
      <c r="A94" s="141"/>
    </row>
    <row r="95" spans="1:7">
      <c r="A95" s="141"/>
    </row>
    <row r="96" spans="1:7">
      <c r="A96" s="141"/>
    </row>
    <row r="97" spans="1:1">
      <c r="A97" s="141"/>
    </row>
    <row r="98" spans="1:1">
      <c r="A98" s="141"/>
    </row>
    <row r="99" spans="1:1">
      <c r="A99" s="141"/>
    </row>
    <row r="100" spans="1:1">
      <c r="A100" s="141"/>
    </row>
    <row r="101" spans="1:1">
      <c r="A101" s="141"/>
    </row>
    <row r="102" spans="1:1">
      <c r="A102" s="141"/>
    </row>
    <row r="103" spans="1:1">
      <c r="A103" s="141"/>
    </row>
    <row r="104" spans="1:1">
      <c r="A104" s="141"/>
    </row>
    <row r="105" spans="1:1">
      <c r="A105" s="141"/>
    </row>
    <row r="106" spans="1:1">
      <c r="A106" s="141"/>
    </row>
    <row r="107" spans="1:1">
      <c r="A107" s="141"/>
    </row>
    <row r="108" spans="1:1">
      <c r="A108" s="141"/>
    </row>
    <row r="109" spans="1:1">
      <c r="A109" s="141"/>
    </row>
    <row r="110" spans="1:1">
      <c r="A110" s="141"/>
    </row>
    <row r="111" spans="1:1">
      <c r="A111" s="141"/>
    </row>
    <row r="112" spans="1:1">
      <c r="A112" s="141"/>
    </row>
    <row r="113" spans="1:1">
      <c r="A113" s="141"/>
    </row>
    <row r="114" spans="1:1">
      <c r="A114" s="141"/>
    </row>
    <row r="115" spans="1:1">
      <c r="A115" s="141"/>
    </row>
    <row r="116" spans="1:1">
      <c r="A116" s="141"/>
    </row>
    <row r="117" spans="1:1">
      <c r="A117" s="141"/>
    </row>
    <row r="118" spans="1:1">
      <c r="A118" s="141"/>
    </row>
    <row r="119" spans="1:1">
      <c r="A119" s="141"/>
    </row>
    <row r="120" spans="1:1">
      <c r="A120" s="141"/>
    </row>
    <row r="121" spans="1:1">
      <c r="A121" s="141"/>
    </row>
    <row r="122" spans="1:1">
      <c r="A122" s="141"/>
    </row>
    <row r="123" spans="1:1">
      <c r="A123" s="141"/>
    </row>
    <row r="124" spans="1:1">
      <c r="A124" s="141"/>
    </row>
    <row r="125" spans="1:1">
      <c r="A125" s="141"/>
    </row>
    <row r="126" spans="1:1">
      <c r="A126" s="141"/>
    </row>
    <row r="127" spans="1:1">
      <c r="A127" s="141"/>
    </row>
    <row r="128" spans="1:1">
      <c r="A128" s="141"/>
    </row>
    <row r="129" spans="1:1">
      <c r="A129" s="141"/>
    </row>
    <row r="130" spans="1:1">
      <c r="A130" s="141"/>
    </row>
    <row r="131" spans="1:1">
      <c r="A131" s="141"/>
    </row>
    <row r="132" spans="1:1">
      <c r="A132" s="141"/>
    </row>
    <row r="133" spans="1:1">
      <c r="A133" s="141"/>
    </row>
    <row r="134" spans="1:1">
      <c r="A134" s="141"/>
    </row>
    <row r="135" spans="1:1">
      <c r="A135" s="141"/>
    </row>
    <row r="136" spans="1:1">
      <c r="A136" s="141"/>
    </row>
    <row r="137" spans="1:1">
      <c r="A137" s="141"/>
    </row>
    <row r="138" spans="1:1">
      <c r="A138" s="141"/>
    </row>
    <row r="139" spans="1:1">
      <c r="A139" s="141"/>
    </row>
    <row r="140" spans="1:1">
      <c r="A140" s="141"/>
    </row>
    <row r="141" spans="1:1">
      <c r="A141" s="141"/>
    </row>
    <row r="142" spans="1:1">
      <c r="A142" s="141"/>
    </row>
    <row r="143" spans="1:1">
      <c r="A143" s="141"/>
    </row>
    <row r="144" spans="1:1">
      <c r="A144" s="141"/>
    </row>
    <row r="145" spans="1:1">
      <c r="A145" s="141"/>
    </row>
    <row r="146" spans="1:1">
      <c r="A146" s="141"/>
    </row>
  </sheetData>
  <phoneticPr fontId="2" type="noConversion"/>
  <pageMargins left="1.03" right="0.5" top="0.5" bottom="0.5" header="0.5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9"/>
  <sheetViews>
    <sheetView zoomScaleNormal="100" zoomScaleSheetLayoutView="85" workbookViewId="0">
      <pane xSplit="4" ySplit="5" topLeftCell="E13" activePane="bottomRight" state="frozen"/>
      <selection activeCell="E11" sqref="E11"/>
      <selection pane="topRight" activeCell="E11" sqref="E11"/>
      <selection pane="bottomLeft" activeCell="E11" sqref="E11"/>
      <selection pane="bottomRight" activeCell="G13" sqref="G13"/>
    </sheetView>
  </sheetViews>
  <sheetFormatPr defaultRowHeight="12.75"/>
  <cols>
    <col min="1" max="1" width="40.42578125" style="93" customWidth="1"/>
    <col min="2" max="2" width="12.7109375" style="32" customWidth="1"/>
    <col min="3" max="3" width="5.42578125" style="32" customWidth="1"/>
    <col min="4" max="4" width="16.140625" style="32" hidden="1" customWidth="1"/>
    <col min="5" max="5" width="12.5703125" style="32" hidden="1" customWidth="1"/>
    <col min="6" max="6" width="13.7109375" style="32" customWidth="1"/>
    <col min="7" max="7" width="13.85546875" style="32" customWidth="1"/>
    <col min="8" max="8" width="12.7109375" style="114" customWidth="1"/>
    <col min="9" max="10" width="12.7109375" style="32" customWidth="1"/>
    <col min="11" max="11" width="14.7109375" style="32" customWidth="1"/>
    <col min="12" max="12" width="12.7109375" style="32" customWidth="1"/>
    <col min="13" max="13" width="13.85546875" style="32" customWidth="1"/>
    <col min="14" max="14" width="12.7109375" style="32" customWidth="1"/>
    <col min="15" max="15" width="13.28515625" style="32" customWidth="1"/>
    <col min="16" max="16" width="14.7109375" style="32" customWidth="1"/>
    <col min="17" max="18" width="12.7109375" style="32" customWidth="1"/>
    <col min="19" max="19" width="13.28515625" style="32" customWidth="1"/>
    <col min="20" max="20" width="18.42578125" style="32" customWidth="1"/>
    <col min="21" max="26" width="12.7109375" style="32" customWidth="1"/>
    <col min="27" max="27" width="13.5703125" style="32" customWidth="1"/>
    <col min="28" max="31" width="12.7109375" style="32" customWidth="1"/>
    <col min="32" max="32" width="14.7109375" style="32" customWidth="1"/>
    <col min="33" max="33" width="13.7109375" style="32" customWidth="1"/>
    <col min="34" max="34" width="14.7109375" style="32" customWidth="1"/>
    <col min="35" max="35" width="14.42578125" style="32" customWidth="1"/>
    <col min="36" max="38" width="12.7109375" style="32" customWidth="1"/>
    <col min="39" max="16384" width="9.140625" style="32"/>
  </cols>
  <sheetData>
    <row r="1" spans="1:38">
      <c r="A1" s="170" t="s">
        <v>14</v>
      </c>
    </row>
    <row r="2" spans="1:38" s="31" customFormat="1">
      <c r="A2" s="176" t="s">
        <v>15</v>
      </c>
      <c r="C2" s="32"/>
      <c r="E2" s="32"/>
    </row>
    <row r="3" spans="1:38" s="33" customFormat="1" ht="13.5" thickBot="1">
      <c r="A3" s="176" t="s">
        <v>18</v>
      </c>
      <c r="C3" s="34"/>
      <c r="E3" s="34"/>
    </row>
    <row r="4" spans="1:38" s="34" customFormat="1" ht="13.5" thickBot="1">
      <c r="A4" s="170"/>
      <c r="B4" s="35"/>
      <c r="C4" s="170"/>
      <c r="D4" s="35"/>
      <c r="E4" s="36"/>
      <c r="F4" s="37" t="s">
        <v>21</v>
      </c>
      <c r="G4" s="38"/>
      <c r="H4" s="39"/>
      <c r="I4" s="38"/>
      <c r="J4" s="40"/>
      <c r="K4" s="37"/>
      <c r="L4" s="38"/>
      <c r="M4" s="38"/>
      <c r="N4" s="38"/>
      <c r="O4" s="40"/>
      <c r="P4" s="37"/>
      <c r="Q4" s="38"/>
      <c r="R4" s="38"/>
      <c r="S4" s="40"/>
      <c r="T4" s="39"/>
      <c r="U4" s="37"/>
      <c r="V4" s="38"/>
      <c r="W4" s="38"/>
      <c r="X4" s="38"/>
      <c r="Y4" s="38"/>
      <c r="Z4" s="38"/>
      <c r="AA4" s="38"/>
      <c r="AB4" s="38"/>
      <c r="AC4" s="40"/>
      <c r="AD4" s="210"/>
      <c r="AE4" s="211"/>
      <c r="AF4" s="211"/>
      <c r="AG4" s="211"/>
      <c r="AH4" s="211"/>
      <c r="AI4" s="211"/>
      <c r="AJ4" s="211"/>
      <c r="AK4" s="212"/>
      <c r="AL4" s="213"/>
    </row>
    <row r="5" spans="1:38">
      <c r="B5" s="207" t="s">
        <v>24</v>
      </c>
      <c r="C5" s="42"/>
      <c r="D5" s="41"/>
      <c r="E5" s="42"/>
      <c r="F5" s="43">
        <f>'[2]Table 1'!$B$78</f>
        <v>22</v>
      </c>
      <c r="G5" s="41">
        <f>'[2]Table 1'!$B$79</f>
        <v>23</v>
      </c>
      <c r="H5" s="101"/>
      <c r="I5" s="41"/>
      <c r="J5" s="44"/>
      <c r="K5" s="203"/>
      <c r="L5" s="204"/>
      <c r="M5" s="204"/>
      <c r="N5" s="204"/>
      <c r="O5" s="205"/>
      <c r="P5" s="203"/>
      <c r="Q5" s="204"/>
      <c r="R5" s="204"/>
      <c r="S5" s="205"/>
      <c r="T5" s="123"/>
      <c r="U5" s="43"/>
      <c r="V5" s="41"/>
      <c r="W5" s="41"/>
      <c r="X5" s="41"/>
      <c r="Y5" s="41"/>
      <c r="Z5" s="41"/>
      <c r="AA5" s="41"/>
      <c r="AB5" s="41"/>
      <c r="AC5" s="44"/>
      <c r="AD5" s="203"/>
      <c r="AE5" s="204"/>
      <c r="AF5" s="204"/>
      <c r="AG5" s="204"/>
      <c r="AH5" s="204"/>
      <c r="AI5" s="204"/>
      <c r="AJ5" s="204"/>
      <c r="AK5" s="204"/>
      <c r="AL5" s="205"/>
    </row>
    <row r="6" spans="1:38" s="34" customFormat="1" ht="63" customHeight="1">
      <c r="A6" s="170"/>
      <c r="B6" s="45" t="s">
        <v>22</v>
      </c>
      <c r="C6" s="46"/>
      <c r="D6" s="45" t="s">
        <v>0</v>
      </c>
      <c r="E6" s="46" t="s">
        <v>1</v>
      </c>
      <c r="F6" s="47" t="str">
        <f>'[2]Table 1'!$C$78</f>
        <v>Combined Cycle O&amp;M Adjustment</v>
      </c>
      <c r="G6" s="45" t="str">
        <f>'[2]Table 1'!$C$79</f>
        <v>Renewable Energy Credit Revenue</v>
      </c>
      <c r="H6" s="115"/>
      <c r="I6" s="45"/>
      <c r="J6" s="48"/>
      <c r="K6" s="47"/>
      <c r="L6" s="45"/>
      <c r="M6" s="115"/>
      <c r="N6" s="115"/>
      <c r="O6" s="48"/>
      <c r="P6" s="47"/>
      <c r="Q6" s="115"/>
      <c r="R6" s="115"/>
      <c r="S6" s="48"/>
      <c r="T6" s="124"/>
      <c r="U6" s="49"/>
      <c r="V6" s="45"/>
      <c r="W6" s="45"/>
      <c r="X6" s="45"/>
      <c r="Y6" s="45"/>
      <c r="Z6" s="45"/>
      <c r="AA6" s="45"/>
      <c r="AB6" s="45"/>
      <c r="AC6" s="48"/>
      <c r="AD6" s="47"/>
      <c r="AE6" s="50"/>
      <c r="AF6" s="50"/>
      <c r="AG6" s="45"/>
      <c r="AH6" s="50"/>
      <c r="AI6" s="45"/>
      <c r="AJ6" s="50"/>
      <c r="AK6" s="45"/>
      <c r="AL6" s="48"/>
    </row>
    <row r="7" spans="1:38">
      <c r="B7" s="54"/>
      <c r="C7" s="52"/>
      <c r="D7" s="54"/>
      <c r="E7" s="52"/>
      <c r="F7" s="53"/>
      <c r="G7" s="51"/>
      <c r="H7" s="102"/>
      <c r="I7" s="54"/>
      <c r="J7" s="57"/>
      <c r="K7" s="55"/>
      <c r="L7" s="51"/>
      <c r="M7" s="54"/>
      <c r="N7" s="51"/>
      <c r="O7" s="58"/>
      <c r="P7" s="55"/>
      <c r="Q7" s="51"/>
      <c r="R7" s="51"/>
      <c r="S7" s="58"/>
      <c r="T7" s="125"/>
      <c r="U7" s="56"/>
      <c r="V7" s="54"/>
      <c r="W7" s="54"/>
      <c r="X7" s="51"/>
      <c r="Y7" s="54"/>
      <c r="Z7" s="51"/>
      <c r="AA7" s="51"/>
      <c r="AB7" s="51"/>
      <c r="AC7" s="58"/>
      <c r="AD7" s="55"/>
      <c r="AE7" s="54"/>
      <c r="AF7" s="54"/>
      <c r="AG7" s="51"/>
      <c r="AH7" s="54"/>
      <c r="AI7" s="51"/>
      <c r="AJ7" s="54"/>
      <c r="AK7" s="54"/>
      <c r="AL7" s="57"/>
    </row>
    <row r="8" spans="1:38">
      <c r="A8" s="98" t="str">
        <f>[1]Results!B10</f>
        <v xml:space="preserve">   Operating Revenues:</v>
      </c>
      <c r="B8" s="89">
        <f t="shared" ref="B8:B62" si="0">SUM(F8:G8)</f>
        <v>0</v>
      </c>
      <c r="C8" s="59"/>
      <c r="D8" s="51"/>
      <c r="E8" s="59"/>
      <c r="F8" s="55"/>
      <c r="G8" s="51"/>
      <c r="H8" s="102"/>
      <c r="I8" s="51"/>
      <c r="J8" s="57"/>
      <c r="K8" s="55"/>
      <c r="L8" s="51"/>
      <c r="M8" s="51"/>
      <c r="N8" s="51"/>
      <c r="O8" s="57"/>
      <c r="P8" s="55"/>
      <c r="Q8" s="51"/>
      <c r="R8" s="51"/>
      <c r="S8" s="57"/>
      <c r="T8" s="125"/>
      <c r="U8" s="55"/>
      <c r="V8" s="51"/>
      <c r="W8" s="51"/>
      <c r="X8" s="51"/>
      <c r="Y8" s="51"/>
      <c r="Z8" s="51"/>
      <c r="AA8" s="51"/>
      <c r="AB8" s="51"/>
      <c r="AC8" s="57"/>
      <c r="AD8" s="55"/>
      <c r="AE8" s="51"/>
      <c r="AF8" s="51"/>
      <c r="AG8" s="51"/>
      <c r="AH8" s="51"/>
      <c r="AI8" s="51"/>
      <c r="AJ8" s="51"/>
      <c r="AK8" s="51"/>
      <c r="AL8" s="57"/>
    </row>
    <row r="9" spans="1:38">
      <c r="A9" s="98" t="str">
        <f>[1]Results!B11</f>
        <v>General Business Revenues</v>
      </c>
      <c r="B9" s="89">
        <f t="shared" si="0"/>
        <v>0</v>
      </c>
      <c r="C9" s="61"/>
      <c r="D9" s="60"/>
      <c r="E9" s="61"/>
      <c r="F9" s="62"/>
      <c r="G9" s="60"/>
      <c r="H9" s="103"/>
      <c r="I9" s="60"/>
      <c r="J9" s="66"/>
      <c r="K9" s="63"/>
      <c r="L9" s="60"/>
      <c r="M9" s="64"/>
      <c r="N9" s="60"/>
      <c r="O9" s="66"/>
      <c r="P9" s="63"/>
      <c r="Q9" s="60"/>
      <c r="R9" s="60"/>
      <c r="S9" s="66"/>
      <c r="T9" s="126"/>
      <c r="U9" s="62"/>
      <c r="V9" s="64"/>
      <c r="W9" s="64"/>
      <c r="X9" s="64"/>
      <c r="Y9" s="64"/>
      <c r="Z9" s="64"/>
      <c r="AA9" s="64"/>
      <c r="AB9" s="64"/>
      <c r="AC9" s="65"/>
      <c r="AD9" s="63"/>
      <c r="AE9" s="60"/>
      <c r="AF9" s="60"/>
      <c r="AG9" s="60"/>
      <c r="AH9" s="60"/>
      <c r="AI9" s="51"/>
      <c r="AJ9" s="60"/>
      <c r="AK9" s="64"/>
      <c r="AL9" s="66"/>
    </row>
    <row r="10" spans="1:38">
      <c r="A10" s="98" t="str">
        <f>[1]Results!B12</f>
        <v>Interdepartmental</v>
      </c>
      <c r="B10" s="89">
        <f t="shared" si="0"/>
        <v>0</v>
      </c>
      <c r="C10" s="61"/>
      <c r="D10" s="60"/>
      <c r="E10" s="61"/>
      <c r="F10" s="62"/>
      <c r="G10" s="64"/>
      <c r="H10" s="104"/>
      <c r="I10" s="60"/>
      <c r="J10" s="65"/>
      <c r="K10" s="62"/>
      <c r="L10" s="64"/>
      <c r="M10" s="64"/>
      <c r="N10" s="64"/>
      <c r="O10" s="66"/>
      <c r="P10" s="62"/>
      <c r="Q10" s="64"/>
      <c r="R10" s="64"/>
      <c r="S10" s="66"/>
      <c r="T10" s="126"/>
      <c r="U10" s="62"/>
      <c r="V10" s="64"/>
      <c r="W10" s="64"/>
      <c r="X10" s="64"/>
      <c r="Y10" s="64"/>
      <c r="Z10" s="64"/>
      <c r="AA10" s="64"/>
      <c r="AB10" s="64"/>
      <c r="AC10" s="65"/>
      <c r="AD10" s="62"/>
      <c r="AE10" s="60"/>
      <c r="AF10" s="60"/>
      <c r="AG10" s="64"/>
      <c r="AH10" s="60"/>
      <c r="AI10" s="51"/>
      <c r="AJ10" s="60"/>
      <c r="AK10" s="64"/>
      <c r="AL10" s="65"/>
    </row>
    <row r="11" spans="1:38">
      <c r="A11" s="98" t="str">
        <f>[1]Results!B13</f>
        <v>Special Sales</v>
      </c>
      <c r="B11" s="89">
        <f t="shared" si="0"/>
        <v>0</v>
      </c>
      <c r="C11" s="61"/>
      <c r="D11" s="60"/>
      <c r="E11" s="61"/>
      <c r="F11" s="62"/>
      <c r="G11" s="64"/>
      <c r="H11" s="104"/>
      <c r="I11" s="60"/>
      <c r="J11" s="65"/>
      <c r="K11" s="62"/>
      <c r="L11" s="64"/>
      <c r="M11" s="64"/>
      <c r="N11" s="64"/>
      <c r="O11" s="66"/>
      <c r="P11" s="62"/>
      <c r="Q11" s="64"/>
      <c r="R11" s="64"/>
      <c r="S11" s="66"/>
      <c r="T11" s="126"/>
      <c r="U11" s="62"/>
      <c r="V11" s="64"/>
      <c r="W11" s="64"/>
      <c r="X11" s="64"/>
      <c r="Y11" s="64"/>
      <c r="Z11" s="64"/>
      <c r="AA11" s="64"/>
      <c r="AB11" s="64"/>
      <c r="AC11" s="65"/>
      <c r="AD11" s="62"/>
      <c r="AE11" s="60"/>
      <c r="AF11" s="60"/>
      <c r="AG11" s="64"/>
      <c r="AH11" s="60"/>
      <c r="AI11" s="51"/>
      <c r="AJ11" s="60"/>
      <c r="AK11" s="64"/>
      <c r="AL11" s="65"/>
    </row>
    <row r="12" spans="1:38">
      <c r="A12" s="98" t="str">
        <f>[1]Results!B14</f>
        <v>Other Operating Revenues</v>
      </c>
      <c r="B12" s="89">
        <f t="shared" si="0"/>
        <v>4870266.3359122928</v>
      </c>
      <c r="C12" s="61"/>
      <c r="D12" s="60"/>
      <c r="E12" s="61"/>
      <c r="F12" s="62"/>
      <c r="G12" s="64">
        <f>-'[2]Table 1'!$H$79</f>
        <v>4870266.3359122928</v>
      </c>
      <c r="H12" s="104"/>
      <c r="I12" s="60"/>
      <c r="J12" s="65"/>
      <c r="K12" s="62"/>
      <c r="L12" s="64"/>
      <c r="M12" s="64"/>
      <c r="N12" s="64"/>
      <c r="O12" s="66"/>
      <c r="P12" s="62"/>
      <c r="Q12" s="64"/>
      <c r="R12" s="64"/>
      <c r="S12" s="66"/>
      <c r="T12" s="126"/>
      <c r="U12" s="62"/>
      <c r="V12" s="64"/>
      <c r="W12" s="64"/>
      <c r="X12" s="64"/>
      <c r="Y12" s="64"/>
      <c r="Z12" s="64"/>
      <c r="AA12" s="64"/>
      <c r="AB12" s="64"/>
      <c r="AC12" s="65"/>
      <c r="AD12" s="62"/>
      <c r="AE12" s="60"/>
      <c r="AF12" s="60"/>
      <c r="AG12" s="64"/>
      <c r="AH12" s="60"/>
      <c r="AI12" s="51"/>
      <c r="AJ12" s="60"/>
      <c r="AK12" s="64"/>
      <c r="AL12" s="65"/>
    </row>
    <row r="13" spans="1:38">
      <c r="A13" s="98" t="str">
        <f>[1]Results!B15</f>
        <v xml:space="preserve">   Total Operating Revenues</v>
      </c>
      <c r="B13" s="89">
        <f t="shared" si="0"/>
        <v>4870266.3359122928</v>
      </c>
      <c r="C13" s="68"/>
      <c r="D13" s="67"/>
      <c r="E13" s="68"/>
      <c r="F13" s="69">
        <f>SUM(F9:F12)</f>
        <v>0</v>
      </c>
      <c r="G13" s="69">
        <f>SUM(G9:G12)</f>
        <v>4870266.3359122928</v>
      </c>
      <c r="H13" s="105"/>
      <c r="I13" s="67"/>
      <c r="J13" s="70"/>
      <c r="K13" s="69"/>
      <c r="L13" s="67"/>
      <c r="M13" s="67"/>
      <c r="N13" s="67"/>
      <c r="O13" s="70"/>
      <c r="P13" s="69"/>
      <c r="Q13" s="67"/>
      <c r="R13" s="67"/>
      <c r="S13" s="70"/>
      <c r="T13" s="127"/>
      <c r="U13" s="69"/>
      <c r="V13" s="67"/>
      <c r="W13" s="67"/>
      <c r="X13" s="67"/>
      <c r="Y13" s="67"/>
      <c r="Z13" s="67"/>
      <c r="AA13" s="67"/>
      <c r="AB13" s="67"/>
      <c r="AC13" s="70"/>
      <c r="AD13" s="69"/>
      <c r="AE13" s="67"/>
      <c r="AF13" s="67"/>
      <c r="AG13" s="67"/>
      <c r="AH13" s="67"/>
      <c r="AI13" s="67"/>
      <c r="AJ13" s="67"/>
      <c r="AK13" s="67"/>
      <c r="AL13" s="70"/>
    </row>
    <row r="14" spans="1:38">
      <c r="A14" s="98"/>
      <c r="B14" s="89">
        <f t="shared" si="0"/>
        <v>0</v>
      </c>
      <c r="C14" s="61"/>
      <c r="D14" s="51"/>
      <c r="E14" s="61"/>
      <c r="F14" s="55"/>
      <c r="G14" s="51"/>
      <c r="H14" s="102"/>
      <c r="I14" s="51"/>
      <c r="J14" s="57"/>
      <c r="K14" s="55"/>
      <c r="L14" s="51"/>
      <c r="M14" s="51"/>
      <c r="N14" s="51"/>
      <c r="O14" s="57"/>
      <c r="P14" s="55"/>
      <c r="Q14" s="51"/>
      <c r="R14" s="51"/>
      <c r="S14" s="57"/>
      <c r="T14" s="125"/>
      <c r="U14" s="55"/>
      <c r="V14" s="51"/>
      <c r="W14" s="51"/>
      <c r="X14" s="51"/>
      <c r="Y14" s="51"/>
      <c r="Z14" s="51"/>
      <c r="AA14" s="51"/>
      <c r="AB14" s="51"/>
      <c r="AC14" s="57"/>
      <c r="AD14" s="55"/>
      <c r="AE14" s="51"/>
      <c r="AF14" s="51"/>
      <c r="AG14" s="51"/>
      <c r="AH14" s="51"/>
      <c r="AI14" s="51"/>
      <c r="AJ14" s="51"/>
      <c r="AK14" s="51"/>
      <c r="AL14" s="57"/>
    </row>
    <row r="15" spans="1:38">
      <c r="A15" s="98" t="str">
        <f>[1]Results!B17</f>
        <v xml:space="preserve">   Operating Expenses:</v>
      </c>
      <c r="B15" s="89">
        <f t="shared" si="0"/>
        <v>0</v>
      </c>
      <c r="C15" s="61"/>
      <c r="D15" s="51"/>
      <c r="E15" s="61"/>
      <c r="F15" s="55"/>
      <c r="G15" s="51"/>
      <c r="H15" s="102"/>
      <c r="I15" s="51"/>
      <c r="J15" s="57"/>
      <c r="K15" s="55"/>
      <c r="L15" s="51"/>
      <c r="M15" s="51"/>
      <c r="N15" s="51"/>
      <c r="O15" s="57"/>
      <c r="P15" s="55"/>
      <c r="Q15" s="51"/>
      <c r="R15" s="51"/>
      <c r="S15" s="57"/>
      <c r="T15" s="125"/>
      <c r="U15" s="63"/>
      <c r="V15" s="51"/>
      <c r="W15" s="51"/>
      <c r="X15" s="51"/>
      <c r="Y15" s="51"/>
      <c r="Z15" s="51"/>
      <c r="AA15" s="51"/>
      <c r="AB15" s="51"/>
      <c r="AC15" s="57"/>
      <c r="AD15" s="55"/>
      <c r="AE15" s="51"/>
      <c r="AF15" s="51"/>
      <c r="AG15" s="51"/>
      <c r="AH15" s="51"/>
      <c r="AI15" s="51"/>
      <c r="AJ15" s="51"/>
      <c r="AK15" s="51"/>
      <c r="AL15" s="57"/>
    </row>
    <row r="16" spans="1:38">
      <c r="A16" s="98" t="str">
        <f>[1]Results!B18</f>
        <v>Steam Production</v>
      </c>
      <c r="B16" s="89">
        <f t="shared" si="0"/>
        <v>-561123.64</v>
      </c>
      <c r="C16" s="61"/>
      <c r="D16" s="60"/>
      <c r="E16" s="61"/>
      <c r="F16" s="62">
        <f>'[2]Table 1'!$H$78</f>
        <v>-561123.64</v>
      </c>
      <c r="G16" s="64"/>
      <c r="H16" s="104"/>
      <c r="I16" s="60"/>
      <c r="J16" s="65"/>
      <c r="K16" s="62"/>
      <c r="L16" s="64"/>
      <c r="M16" s="64"/>
      <c r="N16" s="64"/>
      <c r="O16" s="66"/>
      <c r="P16" s="62"/>
      <c r="Q16" s="64"/>
      <c r="R16" s="64"/>
      <c r="S16" s="65"/>
      <c r="T16" s="126"/>
      <c r="U16" s="62"/>
      <c r="V16" s="64"/>
      <c r="W16" s="64"/>
      <c r="X16" s="64"/>
      <c r="Y16" s="64"/>
      <c r="Z16" s="64"/>
      <c r="AA16" s="64"/>
      <c r="AB16" s="64"/>
      <c r="AC16" s="65"/>
      <c r="AD16" s="62"/>
      <c r="AE16" s="60"/>
      <c r="AF16" s="60"/>
      <c r="AG16" s="64"/>
      <c r="AH16" s="60"/>
      <c r="AI16" s="51"/>
      <c r="AJ16" s="60"/>
      <c r="AK16" s="64"/>
      <c r="AL16" s="65"/>
    </row>
    <row r="17" spans="1:38">
      <c r="A17" s="98" t="str">
        <f>[1]Results!B19</f>
        <v>Nuclear Production</v>
      </c>
      <c r="B17" s="89">
        <f t="shared" si="0"/>
        <v>0</v>
      </c>
      <c r="C17" s="61"/>
      <c r="D17" s="60"/>
      <c r="E17" s="61"/>
      <c r="F17" s="62"/>
      <c r="G17" s="64"/>
      <c r="H17" s="104"/>
      <c r="I17" s="60"/>
      <c r="J17" s="65"/>
      <c r="K17" s="62"/>
      <c r="L17" s="64"/>
      <c r="M17" s="64"/>
      <c r="N17" s="64"/>
      <c r="O17" s="66"/>
      <c r="P17" s="62"/>
      <c r="Q17" s="64"/>
      <c r="R17" s="64"/>
      <c r="S17" s="65"/>
      <c r="T17" s="126"/>
      <c r="U17" s="62"/>
      <c r="V17" s="64"/>
      <c r="W17" s="64"/>
      <c r="X17" s="64"/>
      <c r="Y17" s="64"/>
      <c r="Z17" s="64"/>
      <c r="AA17" s="64"/>
      <c r="AB17" s="64"/>
      <c r="AC17" s="65"/>
      <c r="AD17" s="62"/>
      <c r="AE17" s="60"/>
      <c r="AF17" s="60"/>
      <c r="AG17" s="64"/>
      <c r="AH17" s="60"/>
      <c r="AI17" s="51"/>
      <c r="AJ17" s="60"/>
      <c r="AK17" s="64"/>
      <c r="AL17" s="65"/>
    </row>
    <row r="18" spans="1:38">
      <c r="A18" s="98" t="str">
        <f>[1]Results!B20</f>
        <v>Hydro Production</v>
      </c>
      <c r="B18" s="89">
        <f t="shared" si="0"/>
        <v>0</v>
      </c>
      <c r="C18" s="61"/>
      <c r="D18" s="60"/>
      <c r="E18" s="61"/>
      <c r="F18" s="62"/>
      <c r="G18" s="64"/>
      <c r="H18" s="104"/>
      <c r="I18" s="60"/>
      <c r="J18" s="65"/>
      <c r="K18" s="62"/>
      <c r="L18" s="64"/>
      <c r="M18" s="64"/>
      <c r="N18" s="64"/>
      <c r="O18" s="175"/>
      <c r="P18" s="62"/>
      <c r="Q18" s="64"/>
      <c r="R18" s="64"/>
      <c r="S18" s="65"/>
      <c r="T18" s="126"/>
      <c r="U18" s="62"/>
      <c r="V18" s="64"/>
      <c r="W18" s="64"/>
      <c r="X18" s="64"/>
      <c r="Y18" s="64"/>
      <c r="Z18" s="64"/>
      <c r="AA18" s="64"/>
      <c r="AB18" s="64"/>
      <c r="AC18" s="65"/>
      <c r="AD18" s="62"/>
      <c r="AE18" s="60"/>
      <c r="AF18" s="60"/>
      <c r="AG18" s="64"/>
      <c r="AH18" s="60"/>
      <c r="AI18" s="51"/>
      <c r="AJ18" s="60"/>
      <c r="AK18" s="64"/>
      <c r="AL18" s="65"/>
    </row>
    <row r="19" spans="1:38">
      <c r="A19" s="98" t="str">
        <f>[1]Results!B21</f>
        <v>Other Power Supply</v>
      </c>
      <c r="B19" s="89">
        <f t="shared" si="0"/>
        <v>0</v>
      </c>
      <c r="C19" s="61"/>
      <c r="D19" s="60"/>
      <c r="E19" s="61"/>
      <c r="F19" s="62"/>
      <c r="G19" s="64"/>
      <c r="H19" s="104"/>
      <c r="I19" s="60"/>
      <c r="J19" s="65"/>
      <c r="K19" s="62"/>
      <c r="L19" s="64"/>
      <c r="M19" s="64"/>
      <c r="N19" s="64"/>
      <c r="O19" s="66"/>
      <c r="P19" s="62"/>
      <c r="Q19" s="64"/>
      <c r="R19" s="64"/>
      <c r="S19" s="65"/>
      <c r="T19" s="126"/>
      <c r="U19" s="62"/>
      <c r="V19" s="64"/>
      <c r="W19" s="64"/>
      <c r="X19" s="64"/>
      <c r="Y19" s="64"/>
      <c r="Z19" s="64"/>
      <c r="AA19" s="64"/>
      <c r="AB19" s="64"/>
      <c r="AC19" s="65"/>
      <c r="AD19" s="62"/>
      <c r="AE19" s="60"/>
      <c r="AF19" s="60"/>
      <c r="AG19" s="64"/>
      <c r="AH19" s="60"/>
      <c r="AI19" s="51"/>
      <c r="AJ19" s="60"/>
      <c r="AK19" s="64"/>
      <c r="AL19" s="65"/>
    </row>
    <row r="20" spans="1:38">
      <c r="A20" s="98" t="str">
        <f>[1]Results!B22</f>
        <v>Transmission</v>
      </c>
      <c r="B20" s="89">
        <f t="shared" si="0"/>
        <v>0</v>
      </c>
      <c r="C20" s="61"/>
      <c r="D20" s="60"/>
      <c r="E20" s="61"/>
      <c r="F20" s="62"/>
      <c r="G20" s="64"/>
      <c r="H20" s="104"/>
      <c r="I20" s="60"/>
      <c r="J20" s="65"/>
      <c r="K20" s="62"/>
      <c r="L20" s="64"/>
      <c r="M20" s="64"/>
      <c r="N20" s="64"/>
      <c r="O20" s="66"/>
      <c r="P20" s="62"/>
      <c r="Q20" s="64"/>
      <c r="R20" s="64"/>
      <c r="S20" s="65"/>
      <c r="T20" s="126"/>
      <c r="U20" s="62"/>
      <c r="V20" s="64"/>
      <c r="W20" s="64"/>
      <c r="X20" s="64"/>
      <c r="Y20" s="64"/>
      <c r="Z20" s="64"/>
      <c r="AA20" s="64"/>
      <c r="AB20" s="64"/>
      <c r="AC20" s="65"/>
      <c r="AD20" s="62"/>
      <c r="AE20" s="60"/>
      <c r="AF20" s="60"/>
      <c r="AG20" s="64"/>
      <c r="AH20" s="60"/>
      <c r="AI20" s="51"/>
      <c r="AJ20" s="60"/>
      <c r="AK20" s="64"/>
      <c r="AL20" s="65"/>
    </row>
    <row r="21" spans="1:38">
      <c r="A21" s="98" t="str">
        <f>[1]Results!B23</f>
        <v>Distribution</v>
      </c>
      <c r="B21" s="89">
        <f t="shared" si="0"/>
        <v>0</v>
      </c>
      <c r="C21" s="61"/>
      <c r="D21" s="60"/>
      <c r="E21" s="61"/>
      <c r="F21" s="62"/>
      <c r="G21" s="64"/>
      <c r="H21" s="104"/>
      <c r="I21" s="60"/>
      <c r="J21" s="65"/>
      <c r="K21" s="62"/>
      <c r="L21" s="64"/>
      <c r="M21" s="64"/>
      <c r="N21" s="64"/>
      <c r="O21" s="66"/>
      <c r="P21" s="62"/>
      <c r="Q21" s="64"/>
      <c r="R21" s="64"/>
      <c r="S21" s="65"/>
      <c r="T21" s="126"/>
      <c r="U21" s="62"/>
      <c r="V21" s="64"/>
      <c r="W21" s="64"/>
      <c r="X21" s="64"/>
      <c r="Y21" s="64"/>
      <c r="Z21" s="64"/>
      <c r="AA21" s="64"/>
      <c r="AB21" s="64"/>
      <c r="AC21" s="65"/>
      <c r="AD21" s="62"/>
      <c r="AE21" s="60"/>
      <c r="AF21" s="60"/>
      <c r="AG21" s="64"/>
      <c r="AH21" s="60"/>
      <c r="AI21" s="51"/>
      <c r="AJ21" s="60"/>
      <c r="AK21" s="64"/>
      <c r="AL21" s="65"/>
    </row>
    <row r="22" spans="1:38">
      <c r="A22" s="98" t="str">
        <f>[1]Results!B24</f>
        <v>Customer Accounting</v>
      </c>
      <c r="B22" s="89">
        <f t="shared" si="0"/>
        <v>0</v>
      </c>
      <c r="C22" s="61"/>
      <c r="D22" s="60"/>
      <c r="E22" s="61"/>
      <c r="F22" s="62"/>
      <c r="G22" s="64"/>
      <c r="H22" s="104"/>
      <c r="I22" s="60"/>
      <c r="J22" s="65"/>
      <c r="K22" s="62"/>
      <c r="L22" s="64"/>
      <c r="M22" s="64"/>
      <c r="N22" s="64"/>
      <c r="O22" s="66"/>
      <c r="P22" s="62"/>
      <c r="Q22" s="64"/>
      <c r="R22" s="64"/>
      <c r="S22" s="65"/>
      <c r="T22" s="126"/>
      <c r="U22" s="62"/>
      <c r="V22" s="64"/>
      <c r="W22" s="64"/>
      <c r="X22" s="64"/>
      <c r="Y22" s="64"/>
      <c r="Z22" s="64"/>
      <c r="AA22" s="64"/>
      <c r="AB22" s="64"/>
      <c r="AC22" s="65"/>
      <c r="AD22" s="62"/>
      <c r="AE22" s="60"/>
      <c r="AF22" s="60"/>
      <c r="AG22" s="64"/>
      <c r="AH22" s="60"/>
      <c r="AI22" s="51"/>
      <c r="AJ22" s="60"/>
      <c r="AK22" s="64"/>
      <c r="AL22" s="65"/>
    </row>
    <row r="23" spans="1:38">
      <c r="A23" s="98" t="str">
        <f>[1]Results!B25</f>
        <v>Customer Service &amp; Info</v>
      </c>
      <c r="B23" s="89">
        <f t="shared" si="0"/>
        <v>0</v>
      </c>
      <c r="C23" s="61"/>
      <c r="D23" s="60"/>
      <c r="E23" s="61"/>
      <c r="F23" s="62"/>
      <c r="G23" s="64"/>
      <c r="H23" s="104"/>
      <c r="I23" s="60"/>
      <c r="J23" s="65"/>
      <c r="K23" s="62"/>
      <c r="L23" s="64"/>
      <c r="M23" s="64"/>
      <c r="N23" s="64"/>
      <c r="O23" s="66"/>
      <c r="P23" s="62"/>
      <c r="Q23" s="64"/>
      <c r="R23" s="64"/>
      <c r="S23" s="65"/>
      <c r="T23" s="126"/>
      <c r="U23" s="62"/>
      <c r="V23" s="64"/>
      <c r="W23" s="64"/>
      <c r="X23" s="64"/>
      <c r="Y23" s="64"/>
      <c r="Z23" s="64"/>
      <c r="AA23" s="64"/>
      <c r="AB23" s="64"/>
      <c r="AC23" s="65"/>
      <c r="AD23" s="62"/>
      <c r="AE23" s="60"/>
      <c r="AF23" s="60"/>
      <c r="AG23" s="64"/>
      <c r="AH23" s="60"/>
      <c r="AI23" s="51"/>
      <c r="AJ23" s="60"/>
      <c r="AK23" s="64"/>
      <c r="AL23" s="65"/>
    </row>
    <row r="24" spans="1:38">
      <c r="A24" s="98" t="str">
        <f>[1]Results!B26</f>
        <v>Sales</v>
      </c>
      <c r="B24" s="89">
        <f t="shared" si="0"/>
        <v>0</v>
      </c>
      <c r="C24" s="61"/>
      <c r="D24" s="60"/>
      <c r="E24" s="61"/>
      <c r="F24" s="62"/>
      <c r="G24" s="64"/>
      <c r="H24" s="104"/>
      <c r="I24" s="60"/>
      <c r="J24" s="65"/>
      <c r="K24" s="62"/>
      <c r="L24" s="64"/>
      <c r="M24" s="64"/>
      <c r="N24" s="64"/>
      <c r="O24" s="66"/>
      <c r="P24" s="62"/>
      <c r="Q24" s="64"/>
      <c r="R24" s="64"/>
      <c r="S24" s="65"/>
      <c r="T24" s="126"/>
      <c r="U24" s="62"/>
      <c r="V24" s="64"/>
      <c r="W24" s="64"/>
      <c r="X24" s="64"/>
      <c r="Y24" s="64"/>
      <c r="Z24" s="64"/>
      <c r="AA24" s="64"/>
      <c r="AB24" s="64"/>
      <c r="AC24" s="65"/>
      <c r="AD24" s="62"/>
      <c r="AE24" s="60"/>
      <c r="AF24" s="60"/>
      <c r="AG24" s="64"/>
      <c r="AH24" s="60"/>
      <c r="AI24" s="51"/>
      <c r="AJ24" s="60"/>
      <c r="AK24" s="64"/>
      <c r="AL24" s="65"/>
    </row>
    <row r="25" spans="1:38">
      <c r="A25" s="98" t="str">
        <f>[1]Results!B27</f>
        <v>Administrative &amp; General</v>
      </c>
      <c r="B25" s="89">
        <f t="shared" si="0"/>
        <v>0</v>
      </c>
      <c r="C25" s="72"/>
      <c r="D25" s="74"/>
      <c r="E25" s="72"/>
      <c r="F25" s="73"/>
      <c r="G25" s="71"/>
      <c r="H25" s="106"/>
      <c r="I25" s="74"/>
      <c r="J25" s="75"/>
      <c r="K25" s="73"/>
      <c r="L25" s="71"/>
      <c r="M25" s="71"/>
      <c r="N25" s="71"/>
      <c r="O25" s="75"/>
      <c r="P25" s="73"/>
      <c r="Q25" s="71"/>
      <c r="R25" s="71"/>
      <c r="S25" s="75"/>
      <c r="T25" s="128"/>
      <c r="U25" s="73"/>
      <c r="V25" s="71"/>
      <c r="W25" s="71"/>
      <c r="X25" s="71"/>
      <c r="Y25" s="71"/>
      <c r="Z25" s="71"/>
      <c r="AA25" s="71"/>
      <c r="AB25" s="71"/>
      <c r="AC25" s="75"/>
      <c r="AD25" s="73"/>
      <c r="AE25" s="74"/>
      <c r="AF25" s="74"/>
      <c r="AG25" s="71"/>
      <c r="AH25" s="71"/>
      <c r="AI25" s="76"/>
      <c r="AJ25" s="74"/>
      <c r="AK25" s="71"/>
      <c r="AL25" s="75"/>
    </row>
    <row r="26" spans="1:38">
      <c r="A26" s="98" t="str">
        <f>[1]Results!B28</f>
        <v xml:space="preserve">   Total O&amp;M Expenses</v>
      </c>
      <c r="B26" s="89">
        <f t="shared" si="0"/>
        <v>-561123.64</v>
      </c>
      <c r="C26" s="77"/>
      <c r="D26" s="51"/>
      <c r="E26" s="77"/>
      <c r="F26" s="55">
        <f>SUM(F16:F25)</f>
        <v>-561123.64</v>
      </c>
      <c r="G26" s="51"/>
      <c r="H26" s="102"/>
      <c r="I26" s="51"/>
      <c r="J26" s="57"/>
      <c r="K26" s="55"/>
      <c r="L26" s="51"/>
      <c r="M26" s="51"/>
      <c r="N26" s="51"/>
      <c r="O26" s="57"/>
      <c r="P26" s="55"/>
      <c r="Q26" s="51"/>
      <c r="R26" s="51"/>
      <c r="S26" s="57"/>
      <c r="T26" s="125"/>
      <c r="U26" s="55"/>
      <c r="V26" s="51"/>
      <c r="W26" s="51"/>
      <c r="X26" s="51"/>
      <c r="Y26" s="51"/>
      <c r="Z26" s="51"/>
      <c r="AA26" s="51"/>
      <c r="AB26" s="51"/>
      <c r="AC26" s="57"/>
      <c r="AD26" s="55"/>
      <c r="AE26" s="51"/>
      <c r="AF26" s="51"/>
      <c r="AG26" s="51"/>
      <c r="AH26" s="51"/>
      <c r="AI26" s="51"/>
      <c r="AJ26" s="51"/>
      <c r="AK26" s="51"/>
      <c r="AL26" s="57"/>
    </row>
    <row r="27" spans="1:38">
      <c r="A27" s="98" t="str">
        <f>[1]Results!B29</f>
        <v>Depreciation</v>
      </c>
      <c r="B27" s="89">
        <f t="shared" si="0"/>
        <v>0</v>
      </c>
      <c r="C27" s="61"/>
      <c r="D27" s="60"/>
      <c r="E27" s="61"/>
      <c r="F27" s="62"/>
      <c r="G27" s="64"/>
      <c r="H27" s="104"/>
      <c r="I27" s="60"/>
      <c r="J27" s="65"/>
      <c r="K27" s="62"/>
      <c r="L27" s="64"/>
      <c r="M27" s="64"/>
      <c r="N27" s="64"/>
      <c r="O27" s="66"/>
      <c r="P27" s="62"/>
      <c r="Q27" s="64"/>
      <c r="R27" s="64"/>
      <c r="S27" s="66"/>
      <c r="T27" s="125"/>
      <c r="U27" s="62"/>
      <c r="V27" s="64"/>
      <c r="W27" s="64"/>
      <c r="X27" s="64"/>
      <c r="Y27" s="64"/>
      <c r="Z27" s="64"/>
      <c r="AA27" s="64"/>
      <c r="AB27" s="64"/>
      <c r="AC27" s="65"/>
      <c r="AD27" s="62"/>
      <c r="AE27" s="60"/>
      <c r="AF27" s="60"/>
      <c r="AG27" s="64"/>
      <c r="AH27" s="60"/>
      <c r="AI27" s="51"/>
      <c r="AJ27" s="60"/>
      <c r="AK27" s="64"/>
      <c r="AL27" s="65"/>
    </row>
    <row r="28" spans="1:38">
      <c r="A28" s="98" t="str">
        <f>[1]Results!B30</f>
        <v xml:space="preserve">Amortization </v>
      </c>
      <c r="B28" s="89">
        <f t="shared" si="0"/>
        <v>0</v>
      </c>
      <c r="C28" s="61"/>
      <c r="D28" s="60"/>
      <c r="E28" s="61"/>
      <c r="F28" s="62"/>
      <c r="G28" s="64"/>
      <c r="H28" s="104"/>
      <c r="I28" s="60"/>
      <c r="J28" s="65"/>
      <c r="K28" s="62"/>
      <c r="L28" s="64"/>
      <c r="M28" s="64"/>
      <c r="N28" s="64"/>
      <c r="O28" s="66"/>
      <c r="P28" s="62"/>
      <c r="Q28" s="64"/>
      <c r="R28" s="64"/>
      <c r="S28" s="66"/>
      <c r="T28" s="125"/>
      <c r="U28" s="62"/>
      <c r="V28" s="64"/>
      <c r="W28" s="64"/>
      <c r="X28" s="64"/>
      <c r="Y28" s="64"/>
      <c r="Z28" s="64"/>
      <c r="AA28" s="64"/>
      <c r="AB28" s="64"/>
      <c r="AC28" s="65"/>
      <c r="AD28" s="62"/>
      <c r="AE28" s="60"/>
      <c r="AF28" s="60"/>
      <c r="AG28" s="64"/>
      <c r="AH28" s="60"/>
      <c r="AI28" s="51"/>
      <c r="AJ28" s="60"/>
      <c r="AK28" s="64"/>
      <c r="AL28" s="65"/>
    </row>
    <row r="29" spans="1:38">
      <c r="A29" s="98" t="str">
        <f>[1]Results!B31</f>
        <v>Taxes Other Than Income</v>
      </c>
      <c r="B29" s="89">
        <f t="shared" si="0"/>
        <v>0</v>
      </c>
      <c r="C29" s="61"/>
      <c r="D29" s="60"/>
      <c r="E29" s="61"/>
      <c r="F29" s="62"/>
      <c r="G29" s="64"/>
      <c r="H29" s="104"/>
      <c r="I29" s="60"/>
      <c r="J29" s="65"/>
      <c r="K29" s="62"/>
      <c r="L29" s="64"/>
      <c r="M29" s="64"/>
      <c r="N29" s="64"/>
      <c r="O29" s="66"/>
      <c r="P29" s="62"/>
      <c r="Q29" s="64"/>
      <c r="R29" s="64"/>
      <c r="S29" s="66"/>
      <c r="T29" s="125"/>
      <c r="U29" s="62"/>
      <c r="V29" s="64"/>
      <c r="W29" s="64"/>
      <c r="X29" s="64"/>
      <c r="Y29" s="64"/>
      <c r="Z29" s="64"/>
      <c r="AA29" s="64"/>
      <c r="AB29" s="64"/>
      <c r="AC29" s="65"/>
      <c r="AD29" s="62"/>
      <c r="AE29" s="60"/>
      <c r="AF29" s="60"/>
      <c r="AG29" s="64"/>
      <c r="AH29" s="60"/>
      <c r="AI29" s="51"/>
      <c r="AJ29" s="60"/>
      <c r="AK29" s="64"/>
      <c r="AL29" s="65"/>
    </row>
    <row r="30" spans="1:38">
      <c r="A30" s="98" t="str">
        <f>[1]Results!B32</f>
        <v>Income Taxes - Federal</v>
      </c>
      <c r="B30" s="89">
        <f t="shared" si="0"/>
        <v>1900986.4915693023</v>
      </c>
      <c r="C30" s="61"/>
      <c r="D30" s="60"/>
      <c r="E30" s="61"/>
      <c r="F30" s="62">
        <f>F83</f>
        <v>196393.274</v>
      </c>
      <c r="G30" s="62">
        <f>G83</f>
        <v>1704593.2175693023</v>
      </c>
      <c r="H30" s="104"/>
      <c r="I30" s="60"/>
      <c r="J30" s="65"/>
      <c r="K30" s="62"/>
      <c r="L30" s="64"/>
      <c r="M30" s="64"/>
      <c r="N30" s="64"/>
      <c r="O30" s="66"/>
      <c r="P30" s="62"/>
      <c r="Q30" s="64"/>
      <c r="R30" s="64"/>
      <c r="S30" s="66"/>
      <c r="T30" s="125"/>
      <c r="U30" s="62"/>
      <c r="V30" s="64"/>
      <c r="W30" s="64"/>
      <c r="X30" s="64"/>
      <c r="Y30" s="64"/>
      <c r="Z30" s="64"/>
      <c r="AA30" s="64"/>
      <c r="AB30" s="64"/>
      <c r="AC30" s="65"/>
      <c r="AD30" s="62"/>
      <c r="AE30" s="60"/>
      <c r="AF30" s="60"/>
      <c r="AG30" s="64"/>
      <c r="AH30" s="60"/>
      <c r="AI30" s="51"/>
      <c r="AJ30" s="60"/>
      <c r="AK30" s="64"/>
      <c r="AL30" s="65"/>
    </row>
    <row r="31" spans="1:38">
      <c r="A31" s="98" t="str">
        <f>[1]Results!B33</f>
        <v>Income Taxes - State</v>
      </c>
      <c r="B31" s="89">
        <f t="shared" si="0"/>
        <v>0</v>
      </c>
      <c r="C31" s="61"/>
      <c r="D31" s="60"/>
      <c r="E31" s="61"/>
      <c r="F31" s="63"/>
      <c r="G31" s="60"/>
      <c r="H31" s="103"/>
      <c r="I31" s="60"/>
      <c r="J31" s="66"/>
      <c r="K31" s="63"/>
      <c r="L31" s="60"/>
      <c r="M31" s="60"/>
      <c r="N31" s="60"/>
      <c r="O31" s="66"/>
      <c r="P31" s="63"/>
      <c r="Q31" s="60"/>
      <c r="R31" s="60"/>
      <c r="S31" s="66"/>
      <c r="T31" s="129"/>
      <c r="U31" s="63"/>
      <c r="V31" s="60"/>
      <c r="W31" s="60"/>
      <c r="X31" s="60"/>
      <c r="Y31" s="60"/>
      <c r="Z31" s="60"/>
      <c r="AA31" s="60"/>
      <c r="AB31" s="60"/>
      <c r="AC31" s="66"/>
      <c r="AD31" s="63"/>
      <c r="AE31" s="60"/>
      <c r="AF31" s="60"/>
      <c r="AG31" s="60"/>
      <c r="AH31" s="60"/>
      <c r="AI31" s="51"/>
      <c r="AJ31" s="60"/>
      <c r="AK31" s="60"/>
      <c r="AL31" s="66"/>
    </row>
    <row r="32" spans="1:38">
      <c r="A32" s="98" t="str">
        <f>[1]Results!B34</f>
        <v>Income Taxes - Def Net</v>
      </c>
      <c r="B32" s="89">
        <f t="shared" si="0"/>
        <v>0</v>
      </c>
      <c r="C32" s="61"/>
      <c r="D32" s="60"/>
      <c r="E32" s="61"/>
      <c r="F32" s="62"/>
      <c r="G32" s="64"/>
      <c r="H32" s="104"/>
      <c r="I32" s="60"/>
      <c r="J32" s="65"/>
      <c r="K32" s="62"/>
      <c r="L32" s="64"/>
      <c r="M32" s="64"/>
      <c r="N32" s="64"/>
      <c r="O32" s="66"/>
      <c r="P32" s="62"/>
      <c r="Q32" s="64"/>
      <c r="R32" s="64"/>
      <c r="S32" s="66"/>
      <c r="T32" s="126"/>
      <c r="U32" s="62"/>
      <c r="V32" s="64"/>
      <c r="W32" s="64"/>
      <c r="X32" s="64"/>
      <c r="Y32" s="64"/>
      <c r="Z32" s="64"/>
      <c r="AA32" s="64"/>
      <c r="AB32" s="64"/>
      <c r="AC32" s="65"/>
      <c r="AD32" s="62"/>
      <c r="AE32" s="60"/>
      <c r="AF32" s="60"/>
      <c r="AG32" s="64"/>
      <c r="AH32" s="60"/>
      <c r="AI32" s="51"/>
      <c r="AJ32" s="60"/>
      <c r="AK32" s="64"/>
      <c r="AL32" s="65"/>
    </row>
    <row r="33" spans="1:38">
      <c r="A33" s="98" t="str">
        <f>[1]Results!B35</f>
        <v>Investment Tax Credit Adj.</v>
      </c>
      <c r="B33" s="89">
        <f t="shared" si="0"/>
        <v>0</v>
      </c>
      <c r="C33" s="61"/>
      <c r="D33" s="60"/>
      <c r="E33" s="61"/>
      <c r="F33" s="62"/>
      <c r="G33" s="64"/>
      <c r="H33" s="104"/>
      <c r="I33" s="60"/>
      <c r="J33" s="65"/>
      <c r="K33" s="62"/>
      <c r="L33" s="64"/>
      <c r="M33" s="64"/>
      <c r="N33" s="64"/>
      <c r="O33" s="66"/>
      <c r="P33" s="62"/>
      <c r="Q33" s="64"/>
      <c r="R33" s="64"/>
      <c r="S33" s="66"/>
      <c r="T33" s="126"/>
      <c r="U33" s="62"/>
      <c r="V33" s="64"/>
      <c r="W33" s="64"/>
      <c r="X33" s="64"/>
      <c r="Y33" s="64"/>
      <c r="Z33" s="64"/>
      <c r="AA33" s="64"/>
      <c r="AB33" s="64"/>
      <c r="AC33" s="65"/>
      <c r="AD33" s="62"/>
      <c r="AE33" s="60"/>
      <c r="AF33" s="60"/>
      <c r="AG33" s="64"/>
      <c r="AH33" s="60"/>
      <c r="AI33" s="51"/>
      <c r="AJ33" s="60"/>
      <c r="AK33" s="64"/>
      <c r="AL33" s="65"/>
    </row>
    <row r="34" spans="1:38">
      <c r="A34" s="98" t="str">
        <f>[1]Results!B36</f>
        <v>Misc Revenue &amp; Expense</v>
      </c>
      <c r="B34" s="89">
        <f t="shared" si="0"/>
        <v>0</v>
      </c>
      <c r="C34" s="61"/>
      <c r="D34" s="60"/>
      <c r="E34" s="61"/>
      <c r="F34" s="62"/>
      <c r="G34" s="64"/>
      <c r="H34" s="104"/>
      <c r="I34" s="60"/>
      <c r="J34" s="65"/>
      <c r="K34" s="62"/>
      <c r="L34" s="64"/>
      <c r="M34" s="64"/>
      <c r="N34" s="64"/>
      <c r="O34" s="65"/>
      <c r="P34" s="62"/>
      <c r="Q34" s="64"/>
      <c r="R34" s="64"/>
      <c r="S34" s="65"/>
      <c r="T34" s="126"/>
      <c r="U34" s="62"/>
      <c r="V34" s="64"/>
      <c r="W34" s="64"/>
      <c r="X34" s="64"/>
      <c r="Y34" s="64"/>
      <c r="Z34" s="64"/>
      <c r="AA34" s="64"/>
      <c r="AB34" s="64"/>
      <c r="AC34" s="65"/>
      <c r="AD34" s="62"/>
      <c r="AE34" s="60"/>
      <c r="AF34" s="60"/>
      <c r="AG34" s="64"/>
      <c r="AH34" s="60"/>
      <c r="AI34" s="51"/>
      <c r="AJ34" s="60"/>
      <c r="AK34" s="64"/>
      <c r="AL34" s="65"/>
    </row>
    <row r="35" spans="1:38">
      <c r="A35" s="98" t="str">
        <f>[1]Results!B37</f>
        <v xml:space="preserve">   Total Operating Expenses:</v>
      </c>
      <c r="B35" s="89">
        <f t="shared" si="0"/>
        <v>1339862.8515693024</v>
      </c>
      <c r="C35" s="68"/>
      <c r="D35" s="67"/>
      <c r="E35" s="68"/>
      <c r="F35" s="69">
        <f>SUM(F26:F34)</f>
        <v>-364730.36600000004</v>
      </c>
      <c r="G35" s="69">
        <f>SUM(G26:G34)</f>
        <v>1704593.2175693023</v>
      </c>
      <c r="H35" s="105"/>
      <c r="I35" s="67"/>
      <c r="J35" s="70"/>
      <c r="K35" s="69"/>
      <c r="L35" s="67"/>
      <c r="M35" s="67"/>
      <c r="N35" s="67"/>
      <c r="O35" s="70"/>
      <c r="P35" s="69"/>
      <c r="Q35" s="67"/>
      <c r="R35" s="67"/>
      <c r="S35" s="70"/>
      <c r="T35" s="127"/>
      <c r="U35" s="69"/>
      <c r="V35" s="67"/>
      <c r="W35" s="67"/>
      <c r="X35" s="67"/>
      <c r="Y35" s="67"/>
      <c r="Z35" s="67"/>
      <c r="AA35" s="67"/>
      <c r="AB35" s="67"/>
      <c r="AC35" s="70"/>
      <c r="AD35" s="69"/>
      <c r="AE35" s="67"/>
      <c r="AF35" s="67"/>
      <c r="AG35" s="67"/>
      <c r="AH35" s="67"/>
      <c r="AI35" s="67"/>
      <c r="AJ35" s="67"/>
      <c r="AK35" s="67"/>
      <c r="AL35" s="70"/>
    </row>
    <row r="36" spans="1:38">
      <c r="A36" s="98"/>
      <c r="B36" s="89">
        <f t="shared" si="0"/>
        <v>0</v>
      </c>
      <c r="C36" s="61"/>
      <c r="D36" s="51"/>
      <c r="E36" s="61"/>
      <c r="F36" s="55"/>
      <c r="G36" s="51"/>
      <c r="H36" s="102"/>
      <c r="I36" s="51"/>
      <c r="J36" s="57"/>
      <c r="K36" s="55"/>
      <c r="L36" s="51"/>
      <c r="M36" s="51"/>
      <c r="N36" s="51"/>
      <c r="O36" s="57"/>
      <c r="P36" s="55"/>
      <c r="Q36" s="51"/>
      <c r="R36" s="51"/>
      <c r="S36" s="57"/>
      <c r="T36" s="125"/>
      <c r="U36" s="55"/>
      <c r="V36" s="51"/>
      <c r="W36" s="51"/>
      <c r="X36" s="51"/>
      <c r="Y36" s="51"/>
      <c r="Z36" s="51"/>
      <c r="AA36" s="51"/>
      <c r="AB36" s="51"/>
      <c r="AC36" s="57"/>
      <c r="AD36" s="55"/>
      <c r="AE36" s="51"/>
      <c r="AF36" s="51"/>
      <c r="AG36" s="51"/>
      <c r="AH36" s="51"/>
      <c r="AI36" s="51"/>
      <c r="AJ36" s="51"/>
      <c r="AK36" s="51"/>
      <c r="AL36" s="57"/>
    </row>
    <row r="37" spans="1:38" ht="13.5" thickBot="1">
      <c r="A37" s="98" t="str">
        <f>[1]Results!B39</f>
        <v xml:space="preserve">   Operating Rev For Return:</v>
      </c>
      <c r="B37" s="89">
        <f t="shared" si="0"/>
        <v>3530403.4843429904</v>
      </c>
      <c r="C37" s="78"/>
      <c r="D37" s="78"/>
      <c r="E37" s="78"/>
      <c r="F37" s="79">
        <f t="shared" ref="F37:G37" si="1">F13-F35</f>
        <v>364730.36600000004</v>
      </c>
      <c r="G37" s="79">
        <f t="shared" si="1"/>
        <v>3165673.1183429905</v>
      </c>
      <c r="H37" s="107"/>
      <c r="I37" s="78"/>
      <c r="J37" s="80"/>
      <c r="K37" s="79"/>
      <c r="L37" s="78"/>
      <c r="M37" s="78"/>
      <c r="N37" s="78"/>
      <c r="O37" s="80"/>
      <c r="P37" s="79"/>
      <c r="Q37" s="78"/>
      <c r="R37" s="78"/>
      <c r="S37" s="80"/>
      <c r="T37" s="130"/>
      <c r="U37" s="79"/>
      <c r="V37" s="78"/>
      <c r="W37" s="78"/>
      <c r="X37" s="78"/>
      <c r="Y37" s="78"/>
      <c r="Z37" s="78"/>
      <c r="AA37" s="78"/>
      <c r="AB37" s="78"/>
      <c r="AC37" s="80"/>
      <c r="AD37" s="79"/>
      <c r="AE37" s="78"/>
      <c r="AF37" s="78"/>
      <c r="AG37" s="78"/>
      <c r="AH37" s="78"/>
      <c r="AI37" s="78"/>
      <c r="AJ37" s="78"/>
      <c r="AK37" s="78"/>
      <c r="AL37" s="80"/>
    </row>
    <row r="38" spans="1:38" ht="13.5" thickTop="1">
      <c r="A38" s="98"/>
      <c r="B38" s="89">
        <f t="shared" si="0"/>
        <v>0</v>
      </c>
      <c r="C38" s="61"/>
      <c r="D38" s="51"/>
      <c r="E38" s="61"/>
      <c r="F38" s="55"/>
      <c r="G38" s="51"/>
      <c r="H38" s="102"/>
      <c r="I38" s="51"/>
      <c r="J38" s="57"/>
      <c r="K38" s="55"/>
      <c r="L38" s="51"/>
      <c r="M38" s="51"/>
      <c r="N38" s="51"/>
      <c r="O38" s="57"/>
      <c r="P38" s="55"/>
      <c r="Q38" s="51"/>
      <c r="R38" s="51"/>
      <c r="S38" s="57"/>
      <c r="T38" s="125"/>
      <c r="U38" s="55"/>
      <c r="V38" s="51"/>
      <c r="W38" s="51"/>
      <c r="X38" s="51"/>
      <c r="Y38" s="51"/>
      <c r="Z38" s="51"/>
      <c r="AA38" s="51"/>
      <c r="AB38" s="51"/>
      <c r="AC38" s="57"/>
      <c r="AD38" s="55"/>
      <c r="AE38" s="51"/>
      <c r="AF38" s="51"/>
      <c r="AG38" s="51"/>
      <c r="AH38" s="51"/>
      <c r="AI38" s="51"/>
      <c r="AJ38" s="51"/>
      <c r="AK38" s="51"/>
      <c r="AL38" s="57"/>
    </row>
    <row r="39" spans="1:38">
      <c r="A39" s="98" t="str">
        <f>[1]Results!B41</f>
        <v xml:space="preserve">   Rate Base:</v>
      </c>
      <c r="B39" s="89">
        <f t="shared" si="0"/>
        <v>0</v>
      </c>
      <c r="C39" s="61"/>
      <c r="D39" s="51"/>
      <c r="E39" s="61"/>
      <c r="F39" s="55"/>
      <c r="G39" s="51"/>
      <c r="H39" s="102"/>
      <c r="I39" s="51"/>
      <c r="J39" s="57"/>
      <c r="K39" s="55"/>
      <c r="L39" s="51"/>
      <c r="M39" s="51"/>
      <c r="N39" s="51"/>
      <c r="O39" s="57"/>
      <c r="P39" s="55"/>
      <c r="Q39" s="51"/>
      <c r="R39" s="51"/>
      <c r="S39" s="57"/>
      <c r="T39" s="125"/>
      <c r="U39" s="55"/>
      <c r="V39" s="51"/>
      <c r="W39" s="51"/>
      <c r="X39" s="51"/>
      <c r="Y39" s="51"/>
      <c r="Z39" s="51"/>
      <c r="AA39" s="51"/>
      <c r="AB39" s="51"/>
      <c r="AC39" s="57"/>
      <c r="AD39" s="55"/>
      <c r="AE39" s="51"/>
      <c r="AF39" s="51"/>
      <c r="AG39" s="51"/>
      <c r="AH39" s="51"/>
      <c r="AI39" s="51"/>
      <c r="AJ39" s="51"/>
      <c r="AK39" s="51"/>
      <c r="AL39" s="57"/>
    </row>
    <row r="40" spans="1:38">
      <c r="A40" s="98" t="str">
        <f>[1]Results!B42</f>
        <v>Electric Plant In Service</v>
      </c>
      <c r="B40" s="89">
        <f t="shared" si="0"/>
        <v>0</v>
      </c>
      <c r="C40" s="61"/>
      <c r="D40" s="60"/>
      <c r="E40" s="61"/>
      <c r="F40" s="62"/>
      <c r="G40" s="64"/>
      <c r="H40" s="104"/>
      <c r="I40" s="60"/>
      <c r="J40" s="65"/>
      <c r="K40" s="62"/>
      <c r="L40" s="64"/>
      <c r="M40" s="64"/>
      <c r="N40" s="64"/>
      <c r="O40" s="66"/>
      <c r="P40" s="62"/>
      <c r="Q40" s="64"/>
      <c r="R40" s="64"/>
      <c r="S40" s="66"/>
      <c r="T40" s="126"/>
      <c r="U40" s="62"/>
      <c r="V40" s="64"/>
      <c r="W40" s="64"/>
      <c r="X40" s="64"/>
      <c r="Y40" s="64"/>
      <c r="Z40" s="64"/>
      <c r="AA40" s="64"/>
      <c r="AB40" s="64"/>
      <c r="AC40" s="65"/>
      <c r="AD40" s="62"/>
      <c r="AE40" s="60"/>
      <c r="AF40" s="60"/>
      <c r="AG40" s="64"/>
      <c r="AH40" s="60"/>
      <c r="AI40" s="51"/>
      <c r="AJ40" s="60"/>
      <c r="AK40" s="64"/>
      <c r="AL40" s="65"/>
    </row>
    <row r="41" spans="1:38">
      <c r="A41" s="98" t="str">
        <f>[1]Results!B43</f>
        <v>Plant Held for Future Use</v>
      </c>
      <c r="B41" s="89">
        <f t="shared" si="0"/>
        <v>0</v>
      </c>
      <c r="C41" s="61"/>
      <c r="D41" s="60"/>
      <c r="E41" s="61"/>
      <c r="F41" s="62"/>
      <c r="G41" s="64"/>
      <c r="H41" s="104"/>
      <c r="I41" s="60"/>
      <c r="J41" s="65"/>
      <c r="K41" s="62"/>
      <c r="L41" s="64"/>
      <c r="M41" s="64"/>
      <c r="N41" s="64"/>
      <c r="O41" s="66"/>
      <c r="P41" s="62"/>
      <c r="Q41" s="64"/>
      <c r="R41" s="64"/>
      <c r="S41" s="66"/>
      <c r="T41" s="126"/>
      <c r="U41" s="62"/>
      <c r="V41" s="64"/>
      <c r="W41" s="64"/>
      <c r="X41" s="64"/>
      <c r="Y41" s="64"/>
      <c r="Z41" s="64"/>
      <c r="AA41" s="64"/>
      <c r="AB41" s="64"/>
      <c r="AC41" s="65"/>
      <c r="AD41" s="62"/>
      <c r="AE41" s="60"/>
      <c r="AF41" s="60"/>
      <c r="AG41" s="64"/>
      <c r="AH41" s="60"/>
      <c r="AI41" s="51"/>
      <c r="AJ41" s="60"/>
      <c r="AK41" s="64"/>
      <c r="AL41" s="65"/>
    </row>
    <row r="42" spans="1:38">
      <c r="A42" s="98" t="str">
        <f>[1]Results!B44</f>
        <v>Misc Deferred Debits</v>
      </c>
      <c r="B42" s="89">
        <f t="shared" si="0"/>
        <v>0</v>
      </c>
      <c r="C42" s="61"/>
      <c r="D42" s="60"/>
      <c r="E42" s="61"/>
      <c r="F42" s="62"/>
      <c r="G42" s="64"/>
      <c r="H42" s="104"/>
      <c r="I42" s="60"/>
      <c r="J42" s="65"/>
      <c r="K42" s="62"/>
      <c r="L42" s="64"/>
      <c r="M42" s="64"/>
      <c r="N42" s="64"/>
      <c r="O42" s="66"/>
      <c r="P42" s="62"/>
      <c r="Q42" s="64"/>
      <c r="R42" s="64"/>
      <c r="S42" s="66"/>
      <c r="T42" s="126"/>
      <c r="U42" s="62"/>
      <c r="V42" s="64"/>
      <c r="W42" s="64"/>
      <c r="X42" s="64"/>
      <c r="Y42" s="64"/>
      <c r="Z42" s="64"/>
      <c r="AA42" s="64"/>
      <c r="AB42" s="64"/>
      <c r="AC42" s="65"/>
      <c r="AD42" s="62"/>
      <c r="AE42" s="60"/>
      <c r="AF42" s="60"/>
      <c r="AG42" s="64"/>
      <c r="AH42" s="60"/>
      <c r="AI42" s="51"/>
      <c r="AJ42" s="60"/>
      <c r="AK42" s="64"/>
      <c r="AL42" s="65"/>
    </row>
    <row r="43" spans="1:38">
      <c r="A43" s="98" t="str">
        <f>[1]Results!B45</f>
        <v>Elec Plant Acq Adj</v>
      </c>
      <c r="B43" s="89">
        <f t="shared" si="0"/>
        <v>0</v>
      </c>
      <c r="C43" s="61"/>
      <c r="D43" s="60"/>
      <c r="E43" s="61"/>
      <c r="F43" s="62"/>
      <c r="G43" s="64"/>
      <c r="H43" s="104"/>
      <c r="I43" s="60"/>
      <c r="J43" s="65"/>
      <c r="K43" s="62"/>
      <c r="L43" s="64"/>
      <c r="M43" s="64"/>
      <c r="N43" s="64"/>
      <c r="O43" s="66"/>
      <c r="P43" s="62"/>
      <c r="Q43" s="64"/>
      <c r="R43" s="64"/>
      <c r="S43" s="66"/>
      <c r="T43" s="126"/>
      <c r="U43" s="62"/>
      <c r="V43" s="64"/>
      <c r="W43" s="64"/>
      <c r="X43" s="64"/>
      <c r="Y43" s="64"/>
      <c r="Z43" s="64"/>
      <c r="AA43" s="64"/>
      <c r="AB43" s="64"/>
      <c r="AC43" s="65"/>
      <c r="AD43" s="62"/>
      <c r="AE43" s="60"/>
      <c r="AF43" s="60"/>
      <c r="AG43" s="64"/>
      <c r="AH43" s="60"/>
      <c r="AI43" s="51"/>
      <c r="AJ43" s="60"/>
      <c r="AK43" s="64"/>
      <c r="AL43" s="65"/>
    </row>
    <row r="44" spans="1:38">
      <c r="A44" s="98" t="str">
        <f>[1]Results!B46</f>
        <v>Nuclear Fuel</v>
      </c>
      <c r="B44" s="89">
        <f t="shared" si="0"/>
        <v>0</v>
      </c>
      <c r="C44" s="61"/>
      <c r="D44" s="60"/>
      <c r="E44" s="61"/>
      <c r="F44" s="62"/>
      <c r="G44" s="64"/>
      <c r="H44" s="104"/>
      <c r="I44" s="60"/>
      <c r="J44" s="65"/>
      <c r="K44" s="62"/>
      <c r="L44" s="64"/>
      <c r="M44" s="64"/>
      <c r="N44" s="64"/>
      <c r="O44" s="66"/>
      <c r="P44" s="62"/>
      <c r="Q44" s="64"/>
      <c r="R44" s="64"/>
      <c r="S44" s="66"/>
      <c r="T44" s="126"/>
      <c r="U44" s="62"/>
      <c r="V44" s="64"/>
      <c r="W44" s="64"/>
      <c r="X44" s="64"/>
      <c r="Y44" s="64"/>
      <c r="Z44" s="64"/>
      <c r="AA44" s="64"/>
      <c r="AB44" s="64"/>
      <c r="AC44" s="65"/>
      <c r="AD44" s="62"/>
      <c r="AE44" s="60"/>
      <c r="AF44" s="60"/>
      <c r="AG44" s="64"/>
      <c r="AH44" s="60"/>
      <c r="AI44" s="51"/>
      <c r="AJ44" s="60"/>
      <c r="AK44" s="64"/>
      <c r="AL44" s="65"/>
    </row>
    <row r="45" spans="1:38">
      <c r="A45" s="98" t="str">
        <f>[1]Results!B47</f>
        <v>Prepayments</v>
      </c>
      <c r="B45" s="89">
        <f t="shared" si="0"/>
        <v>0</v>
      </c>
      <c r="C45" s="61"/>
      <c r="D45" s="60"/>
      <c r="E45" s="61"/>
      <c r="F45" s="62"/>
      <c r="G45" s="64"/>
      <c r="H45" s="104"/>
      <c r="I45" s="60"/>
      <c r="J45" s="65"/>
      <c r="K45" s="62"/>
      <c r="L45" s="64"/>
      <c r="M45" s="64"/>
      <c r="N45" s="64"/>
      <c r="O45" s="66"/>
      <c r="P45" s="62"/>
      <c r="Q45" s="64"/>
      <c r="R45" s="64"/>
      <c r="S45" s="66"/>
      <c r="T45" s="126"/>
      <c r="U45" s="62"/>
      <c r="V45" s="64"/>
      <c r="W45" s="64"/>
      <c r="X45" s="64"/>
      <c r="Y45" s="64"/>
      <c r="Z45" s="64"/>
      <c r="AA45" s="64"/>
      <c r="AB45" s="64"/>
      <c r="AC45" s="65"/>
      <c r="AD45" s="62"/>
      <c r="AE45" s="60"/>
      <c r="AF45" s="60"/>
      <c r="AG45" s="64"/>
      <c r="AH45" s="60"/>
      <c r="AI45" s="51"/>
      <c r="AJ45" s="60"/>
      <c r="AK45" s="64"/>
      <c r="AL45" s="65"/>
    </row>
    <row r="46" spans="1:38">
      <c r="A46" s="98" t="str">
        <f>[1]Results!B48</f>
        <v>Fuel Stock</v>
      </c>
      <c r="B46" s="89">
        <f t="shared" si="0"/>
        <v>0</v>
      </c>
      <c r="C46" s="61"/>
      <c r="D46" s="60"/>
      <c r="E46" s="61"/>
      <c r="F46" s="62"/>
      <c r="G46" s="64"/>
      <c r="H46" s="104"/>
      <c r="I46" s="60"/>
      <c r="J46" s="65"/>
      <c r="K46" s="62"/>
      <c r="L46" s="64"/>
      <c r="M46" s="64"/>
      <c r="N46" s="64"/>
      <c r="O46" s="66"/>
      <c r="P46" s="62"/>
      <c r="Q46" s="64"/>
      <c r="R46" s="64"/>
      <c r="S46" s="66"/>
      <c r="T46" s="126"/>
      <c r="U46" s="62"/>
      <c r="V46" s="64"/>
      <c r="W46" s="64"/>
      <c r="X46" s="64"/>
      <c r="Y46" s="64"/>
      <c r="Z46" s="64"/>
      <c r="AA46" s="64"/>
      <c r="AB46" s="64"/>
      <c r="AC46" s="65"/>
      <c r="AD46" s="62"/>
      <c r="AE46" s="60"/>
      <c r="AF46" s="60"/>
      <c r="AG46" s="64"/>
      <c r="AH46" s="60"/>
      <c r="AI46" s="51"/>
      <c r="AJ46" s="60"/>
      <c r="AK46" s="64"/>
      <c r="AL46" s="65"/>
    </row>
    <row r="47" spans="1:38">
      <c r="A47" s="98" t="str">
        <f>[1]Results!B49</f>
        <v>Material &amp; Supplies</v>
      </c>
      <c r="B47" s="89">
        <f t="shared" si="0"/>
        <v>0</v>
      </c>
      <c r="C47" s="61"/>
      <c r="D47" s="60"/>
      <c r="E47" s="61"/>
      <c r="F47" s="62"/>
      <c r="G47" s="64"/>
      <c r="H47" s="104"/>
      <c r="I47" s="60"/>
      <c r="J47" s="65"/>
      <c r="K47" s="62"/>
      <c r="L47" s="64"/>
      <c r="M47" s="64"/>
      <c r="N47" s="64"/>
      <c r="O47" s="66"/>
      <c r="P47" s="62"/>
      <c r="Q47" s="64"/>
      <c r="R47" s="64"/>
      <c r="S47" s="66"/>
      <c r="T47" s="126"/>
      <c r="U47" s="62"/>
      <c r="V47" s="64"/>
      <c r="W47" s="64"/>
      <c r="X47" s="64"/>
      <c r="Y47" s="64"/>
      <c r="Z47" s="64"/>
      <c r="AA47" s="64"/>
      <c r="AB47" s="64"/>
      <c r="AC47" s="65"/>
      <c r="AD47" s="62"/>
      <c r="AE47" s="60"/>
      <c r="AF47" s="60"/>
      <c r="AG47" s="64"/>
      <c r="AH47" s="60"/>
      <c r="AI47" s="51"/>
      <c r="AJ47" s="60"/>
      <c r="AK47" s="64"/>
      <c r="AL47" s="65"/>
    </row>
    <row r="48" spans="1:38">
      <c r="A48" s="98" t="str">
        <f>[1]Results!B50</f>
        <v>Working Capital</v>
      </c>
      <c r="B48" s="89">
        <f t="shared" si="0"/>
        <v>0</v>
      </c>
      <c r="C48" s="61"/>
      <c r="D48" s="60"/>
      <c r="E48" s="61"/>
      <c r="F48" s="62"/>
      <c r="G48" s="64"/>
      <c r="H48" s="104"/>
      <c r="I48" s="60"/>
      <c r="J48" s="65"/>
      <c r="K48" s="62"/>
      <c r="L48" s="64"/>
      <c r="M48" s="64"/>
      <c r="N48" s="64"/>
      <c r="O48" s="66"/>
      <c r="P48" s="62"/>
      <c r="Q48" s="64"/>
      <c r="R48" s="64"/>
      <c r="S48" s="66"/>
      <c r="T48" s="126"/>
      <c r="U48" s="62"/>
      <c r="V48" s="64"/>
      <c r="W48" s="64"/>
      <c r="X48" s="64"/>
      <c r="Y48" s="64"/>
      <c r="Z48" s="64"/>
      <c r="AA48" s="64"/>
      <c r="AB48" s="64"/>
      <c r="AC48" s="65"/>
      <c r="AD48" s="62"/>
      <c r="AE48" s="60"/>
      <c r="AF48" s="60"/>
      <c r="AG48" s="64"/>
      <c r="AH48" s="60"/>
      <c r="AI48" s="51"/>
      <c r="AJ48" s="60"/>
      <c r="AK48" s="64"/>
      <c r="AL48" s="65"/>
    </row>
    <row r="49" spans="1:38">
      <c r="A49" s="98" t="str">
        <f>[1]Results!B51</f>
        <v>Weatherization</v>
      </c>
      <c r="B49" s="89">
        <f t="shared" si="0"/>
        <v>0</v>
      </c>
      <c r="C49" s="61"/>
      <c r="D49" s="60"/>
      <c r="E49" s="61"/>
      <c r="F49" s="62"/>
      <c r="G49" s="64"/>
      <c r="H49" s="104"/>
      <c r="I49" s="60"/>
      <c r="J49" s="65"/>
      <c r="K49" s="62"/>
      <c r="L49" s="64"/>
      <c r="M49" s="64"/>
      <c r="N49" s="64"/>
      <c r="O49" s="66"/>
      <c r="P49" s="62"/>
      <c r="Q49" s="64"/>
      <c r="R49" s="64"/>
      <c r="S49" s="66"/>
      <c r="T49" s="126"/>
      <c r="U49" s="62"/>
      <c r="V49" s="64"/>
      <c r="W49" s="64"/>
      <c r="X49" s="64"/>
      <c r="Y49" s="64"/>
      <c r="Z49" s="64"/>
      <c r="AA49" s="64"/>
      <c r="AB49" s="64"/>
      <c r="AC49" s="65"/>
      <c r="AD49" s="62"/>
      <c r="AE49" s="60"/>
      <c r="AF49" s="60"/>
      <c r="AG49" s="64"/>
      <c r="AH49" s="60"/>
      <c r="AI49" s="51"/>
      <c r="AJ49" s="60"/>
      <c r="AK49" s="64"/>
      <c r="AL49" s="65"/>
    </row>
    <row r="50" spans="1:38">
      <c r="A50" s="98" t="str">
        <f>[1]Results!B52</f>
        <v xml:space="preserve">Misc Rate Base </v>
      </c>
      <c r="B50" s="89">
        <f t="shared" si="0"/>
        <v>0</v>
      </c>
      <c r="C50" s="61"/>
      <c r="D50" s="60"/>
      <c r="E50" s="61"/>
      <c r="F50" s="62"/>
      <c r="G50" s="64"/>
      <c r="H50" s="104"/>
      <c r="I50" s="60"/>
      <c r="J50" s="65"/>
      <c r="K50" s="62"/>
      <c r="L50" s="64"/>
      <c r="M50" s="64"/>
      <c r="N50" s="64"/>
      <c r="O50" s="66"/>
      <c r="P50" s="62"/>
      <c r="Q50" s="64"/>
      <c r="R50" s="64"/>
      <c r="S50" s="66"/>
      <c r="T50" s="126"/>
      <c r="U50" s="62"/>
      <c r="V50" s="64"/>
      <c r="W50" s="64"/>
      <c r="X50" s="64"/>
      <c r="Y50" s="64"/>
      <c r="Z50" s="64"/>
      <c r="AA50" s="64"/>
      <c r="AB50" s="64"/>
      <c r="AC50" s="65"/>
      <c r="AD50" s="62"/>
      <c r="AE50" s="60"/>
      <c r="AF50" s="60"/>
      <c r="AG50" s="64"/>
      <c r="AH50" s="60"/>
      <c r="AI50" s="51"/>
      <c r="AJ50" s="60"/>
      <c r="AK50" s="64"/>
      <c r="AL50" s="65"/>
    </row>
    <row r="51" spans="1:38">
      <c r="A51" s="98" t="str">
        <f>[1]Results!B53</f>
        <v xml:space="preserve">   Total Electric Plant:</v>
      </c>
      <c r="B51" s="89">
        <f t="shared" si="0"/>
        <v>0</v>
      </c>
      <c r="C51" s="68"/>
      <c r="D51" s="81"/>
      <c r="E51" s="68"/>
      <c r="F51" s="82"/>
      <c r="G51" s="81"/>
      <c r="H51" s="108"/>
      <c r="I51" s="81"/>
      <c r="J51" s="83"/>
      <c r="K51" s="82"/>
      <c r="L51" s="81"/>
      <c r="M51" s="81"/>
      <c r="N51" s="81"/>
      <c r="O51" s="83"/>
      <c r="P51" s="82"/>
      <c r="Q51" s="81"/>
      <c r="R51" s="81"/>
      <c r="S51" s="83"/>
      <c r="T51" s="131"/>
      <c r="U51" s="82"/>
      <c r="V51" s="81"/>
      <c r="W51" s="81"/>
      <c r="X51" s="81"/>
      <c r="Y51" s="81"/>
      <c r="Z51" s="81"/>
      <c r="AA51" s="81"/>
      <c r="AB51" s="81"/>
      <c r="AC51" s="83"/>
      <c r="AD51" s="82"/>
      <c r="AE51" s="81"/>
      <c r="AF51" s="81"/>
      <c r="AG51" s="81"/>
      <c r="AH51" s="81"/>
      <c r="AI51" s="81"/>
      <c r="AJ51" s="81"/>
      <c r="AK51" s="81"/>
      <c r="AL51" s="83"/>
    </row>
    <row r="52" spans="1:38">
      <c r="A52" s="98"/>
      <c r="B52" s="89">
        <f t="shared" si="0"/>
        <v>0</v>
      </c>
      <c r="C52" s="61"/>
      <c r="D52" s="51"/>
      <c r="E52" s="61"/>
      <c r="F52" s="55"/>
      <c r="G52" s="51"/>
      <c r="H52" s="102"/>
      <c r="I52" s="51"/>
      <c r="J52" s="57"/>
      <c r="K52" s="55"/>
      <c r="L52" s="51"/>
      <c r="M52" s="51"/>
      <c r="N52" s="51"/>
      <c r="O52" s="57"/>
      <c r="P52" s="55"/>
      <c r="Q52" s="51"/>
      <c r="R52" s="51"/>
      <c r="S52" s="57"/>
      <c r="T52" s="125"/>
      <c r="U52" s="55"/>
      <c r="V52" s="51"/>
      <c r="W52" s="51"/>
      <c r="X52" s="51"/>
      <c r="Y52" s="51"/>
      <c r="Z52" s="51"/>
      <c r="AA52" s="51"/>
      <c r="AB52" s="51"/>
      <c r="AC52" s="57"/>
      <c r="AD52" s="55"/>
      <c r="AE52" s="51"/>
      <c r="AF52" s="51"/>
      <c r="AG52" s="51"/>
      <c r="AH52" s="51"/>
      <c r="AI52" s="51"/>
      <c r="AJ52" s="51"/>
      <c r="AK52" s="51"/>
      <c r="AL52" s="57"/>
    </row>
    <row r="53" spans="1:38">
      <c r="A53" s="98" t="str">
        <f>[1]Results!B55</f>
        <v>Rate Base Deductions:</v>
      </c>
      <c r="B53" s="89">
        <f t="shared" si="0"/>
        <v>0</v>
      </c>
      <c r="C53" s="61"/>
      <c r="D53" s="51"/>
      <c r="E53" s="61"/>
      <c r="F53" s="55"/>
      <c r="G53" s="51"/>
      <c r="H53" s="102"/>
      <c r="I53" s="51"/>
      <c r="J53" s="57"/>
      <c r="K53" s="55"/>
      <c r="L53" s="51"/>
      <c r="M53" s="51"/>
      <c r="N53" s="51"/>
      <c r="O53" s="57"/>
      <c r="P53" s="55"/>
      <c r="Q53" s="51"/>
      <c r="R53" s="51"/>
      <c r="S53" s="57"/>
      <c r="T53" s="125"/>
      <c r="U53" s="55"/>
      <c r="V53" s="51"/>
      <c r="W53" s="51"/>
      <c r="X53" s="51"/>
      <c r="Y53" s="51"/>
      <c r="Z53" s="51"/>
      <c r="AA53" s="51"/>
      <c r="AB53" s="51"/>
      <c r="AC53" s="57"/>
      <c r="AD53" s="55"/>
      <c r="AE53" s="51"/>
      <c r="AF53" s="51"/>
      <c r="AG53" s="51"/>
      <c r="AH53" s="51"/>
      <c r="AI53" s="51"/>
      <c r="AJ53" s="51"/>
      <c r="AK53" s="51"/>
      <c r="AL53" s="57"/>
    </row>
    <row r="54" spans="1:38">
      <c r="A54" s="98" t="str">
        <f>[1]Results!B56</f>
        <v>Accum Prov For Deprec</v>
      </c>
      <c r="B54" s="89">
        <f t="shared" si="0"/>
        <v>0</v>
      </c>
      <c r="C54" s="61"/>
      <c r="D54" s="60"/>
      <c r="E54" s="61"/>
      <c r="F54" s="62"/>
      <c r="G54" s="64"/>
      <c r="H54" s="104"/>
      <c r="I54" s="60"/>
      <c r="J54" s="65"/>
      <c r="K54" s="62"/>
      <c r="L54" s="64"/>
      <c r="M54" s="64"/>
      <c r="N54" s="64"/>
      <c r="O54" s="66"/>
      <c r="P54" s="62"/>
      <c r="Q54" s="64"/>
      <c r="R54" s="64"/>
      <c r="S54" s="66"/>
      <c r="T54" s="126"/>
      <c r="U54" s="62"/>
      <c r="V54" s="64"/>
      <c r="W54" s="64"/>
      <c r="X54" s="64"/>
      <c r="Y54" s="64"/>
      <c r="Z54" s="64"/>
      <c r="AA54" s="64"/>
      <c r="AB54" s="64"/>
      <c r="AC54" s="65"/>
      <c r="AD54" s="62"/>
      <c r="AE54" s="60"/>
      <c r="AF54" s="60"/>
      <c r="AG54" s="64"/>
      <c r="AH54" s="60"/>
      <c r="AI54" s="51"/>
      <c r="AJ54" s="60"/>
      <c r="AK54" s="64"/>
      <c r="AL54" s="65"/>
    </row>
    <row r="55" spans="1:38">
      <c r="A55" s="98" t="str">
        <f>[1]Results!B57</f>
        <v>Accum Prov For Amort</v>
      </c>
      <c r="B55" s="89">
        <f t="shared" si="0"/>
        <v>0</v>
      </c>
      <c r="C55" s="61"/>
      <c r="D55" s="60"/>
      <c r="E55" s="61"/>
      <c r="F55" s="62"/>
      <c r="G55" s="64"/>
      <c r="H55" s="104"/>
      <c r="I55" s="60"/>
      <c r="J55" s="65"/>
      <c r="K55" s="62"/>
      <c r="L55" s="64"/>
      <c r="M55" s="64"/>
      <c r="N55" s="64"/>
      <c r="O55" s="66"/>
      <c r="P55" s="62"/>
      <c r="Q55" s="64"/>
      <c r="R55" s="64"/>
      <c r="S55" s="66"/>
      <c r="T55" s="126"/>
      <c r="U55" s="62"/>
      <c r="V55" s="64"/>
      <c r="W55" s="64"/>
      <c r="X55" s="64"/>
      <c r="Y55" s="64"/>
      <c r="Z55" s="64"/>
      <c r="AA55" s="64"/>
      <c r="AB55" s="64"/>
      <c r="AC55" s="65"/>
      <c r="AD55" s="62"/>
      <c r="AE55" s="60"/>
      <c r="AF55" s="60"/>
      <c r="AG55" s="64"/>
      <c r="AH55" s="60"/>
      <c r="AI55" s="51"/>
      <c r="AJ55" s="60"/>
      <c r="AK55" s="64"/>
      <c r="AL55" s="65"/>
    </row>
    <row r="56" spans="1:38">
      <c r="A56" s="98" t="str">
        <f>[1]Results!B58</f>
        <v>Accum Def Income Tax</v>
      </c>
      <c r="B56" s="89">
        <f t="shared" si="0"/>
        <v>0</v>
      </c>
      <c r="C56" s="61"/>
      <c r="D56" s="60"/>
      <c r="E56" s="61"/>
      <c r="F56" s="62"/>
      <c r="G56" s="64"/>
      <c r="H56" s="104"/>
      <c r="I56" s="60"/>
      <c r="J56" s="65"/>
      <c r="K56" s="62"/>
      <c r="L56" s="64"/>
      <c r="M56" s="64"/>
      <c r="N56" s="64"/>
      <c r="O56" s="66"/>
      <c r="P56" s="62"/>
      <c r="Q56" s="64"/>
      <c r="R56" s="64"/>
      <c r="S56" s="66"/>
      <c r="T56" s="126"/>
      <c r="U56" s="62"/>
      <c r="V56" s="64"/>
      <c r="W56" s="64"/>
      <c r="X56" s="64"/>
      <c r="Y56" s="64"/>
      <c r="Z56" s="64"/>
      <c r="AA56" s="64"/>
      <c r="AB56" s="64"/>
      <c r="AC56" s="65"/>
      <c r="AD56" s="62"/>
      <c r="AE56" s="60"/>
      <c r="AF56" s="60"/>
      <c r="AG56" s="64"/>
      <c r="AH56" s="60"/>
      <c r="AI56" s="51"/>
      <c r="AJ56" s="60"/>
      <c r="AK56" s="64"/>
      <c r="AL56" s="65"/>
    </row>
    <row r="57" spans="1:38">
      <c r="A57" s="98" t="str">
        <f>[1]Results!B59</f>
        <v>Unamortized ITC</v>
      </c>
      <c r="B57" s="89">
        <f t="shared" si="0"/>
        <v>0</v>
      </c>
      <c r="C57" s="61"/>
      <c r="D57" s="60"/>
      <c r="E57" s="61"/>
      <c r="F57" s="62"/>
      <c r="G57" s="64"/>
      <c r="H57" s="104"/>
      <c r="I57" s="60"/>
      <c r="J57" s="65"/>
      <c r="K57" s="62"/>
      <c r="L57" s="64"/>
      <c r="M57" s="64"/>
      <c r="N57" s="64"/>
      <c r="O57" s="66"/>
      <c r="P57" s="62"/>
      <c r="Q57" s="64"/>
      <c r="R57" s="64"/>
      <c r="S57" s="66"/>
      <c r="T57" s="126"/>
      <c r="U57" s="62"/>
      <c r="V57" s="64"/>
      <c r="W57" s="64"/>
      <c r="X57" s="64"/>
      <c r="Y57" s="64"/>
      <c r="Z57" s="64"/>
      <c r="AA57" s="64"/>
      <c r="AB57" s="64"/>
      <c r="AC57" s="65"/>
      <c r="AD57" s="62"/>
      <c r="AE57" s="60"/>
      <c r="AF57" s="60"/>
      <c r="AG57" s="64"/>
      <c r="AH57" s="60"/>
      <c r="AI57" s="51"/>
      <c r="AJ57" s="60"/>
      <c r="AK57" s="64"/>
      <c r="AL57" s="65"/>
    </row>
    <row r="58" spans="1:38">
      <c r="A58" s="98" t="str">
        <f>[1]Results!B60</f>
        <v>Customer Adv For Const</v>
      </c>
      <c r="B58" s="89">
        <f t="shared" si="0"/>
        <v>0</v>
      </c>
      <c r="C58" s="61"/>
      <c r="D58" s="60"/>
      <c r="E58" s="61"/>
      <c r="F58" s="62"/>
      <c r="G58" s="64"/>
      <c r="H58" s="104"/>
      <c r="I58" s="60"/>
      <c r="J58" s="65"/>
      <c r="K58" s="62"/>
      <c r="L58" s="64"/>
      <c r="M58" s="64"/>
      <c r="N58" s="64"/>
      <c r="O58" s="66"/>
      <c r="P58" s="62"/>
      <c r="Q58" s="64"/>
      <c r="R58" s="64"/>
      <c r="S58" s="66"/>
      <c r="T58" s="126"/>
      <c r="U58" s="62"/>
      <c r="V58" s="64"/>
      <c r="W58" s="64"/>
      <c r="X58" s="64"/>
      <c r="Y58" s="64"/>
      <c r="Z58" s="64"/>
      <c r="AA58" s="64"/>
      <c r="AB58" s="64"/>
      <c r="AC58" s="65"/>
      <c r="AD58" s="62"/>
      <c r="AE58" s="60"/>
      <c r="AF58" s="60"/>
      <c r="AG58" s="64"/>
      <c r="AH58" s="60"/>
      <c r="AI58" s="51"/>
      <c r="AJ58" s="60"/>
      <c r="AK58" s="64"/>
      <c r="AL58" s="65"/>
    </row>
    <row r="59" spans="1:38">
      <c r="A59" s="98" t="str">
        <f>[1]Results!B61</f>
        <v>Customer Service Deposits</v>
      </c>
      <c r="B59" s="89">
        <f t="shared" si="0"/>
        <v>0</v>
      </c>
      <c r="C59" s="61"/>
      <c r="D59" s="60"/>
      <c r="E59" s="61"/>
      <c r="F59" s="62"/>
      <c r="G59" s="64"/>
      <c r="H59" s="104"/>
      <c r="I59" s="60"/>
      <c r="J59" s="65"/>
      <c r="K59" s="62"/>
      <c r="L59" s="64"/>
      <c r="M59" s="64"/>
      <c r="N59" s="64"/>
      <c r="O59" s="66"/>
      <c r="P59" s="62"/>
      <c r="Q59" s="64"/>
      <c r="R59" s="64"/>
      <c r="S59" s="66"/>
      <c r="T59" s="126"/>
      <c r="U59" s="62"/>
      <c r="V59" s="64"/>
      <c r="W59" s="64"/>
      <c r="X59" s="64"/>
      <c r="Y59" s="64"/>
      <c r="Z59" s="64"/>
      <c r="AA59" s="64"/>
      <c r="AB59" s="64"/>
      <c r="AC59" s="65"/>
      <c r="AD59" s="62"/>
      <c r="AE59" s="60"/>
      <c r="AF59" s="60"/>
      <c r="AG59" s="64"/>
      <c r="AH59" s="60"/>
      <c r="AI59" s="51"/>
      <c r="AJ59" s="60"/>
      <c r="AK59" s="64"/>
      <c r="AL59" s="65"/>
    </row>
    <row r="60" spans="1:38">
      <c r="A60" s="98" t="str">
        <f>[1]Results!B62</f>
        <v>Misc Rate Base Deductions</v>
      </c>
      <c r="B60" s="89">
        <f t="shared" si="0"/>
        <v>0</v>
      </c>
      <c r="C60" s="61"/>
      <c r="D60" s="60"/>
      <c r="E60" s="61"/>
      <c r="F60" s="62"/>
      <c r="G60" s="64"/>
      <c r="H60" s="104"/>
      <c r="I60" s="60"/>
      <c r="J60" s="65"/>
      <c r="K60" s="62"/>
      <c r="L60" s="64"/>
      <c r="M60" s="64"/>
      <c r="N60" s="64"/>
      <c r="O60" s="66"/>
      <c r="P60" s="62"/>
      <c r="Q60" s="64"/>
      <c r="R60" s="64"/>
      <c r="S60" s="66"/>
      <c r="T60" s="126"/>
      <c r="U60" s="62"/>
      <c r="V60" s="64"/>
      <c r="W60" s="64"/>
      <c r="X60" s="64"/>
      <c r="Y60" s="64"/>
      <c r="Z60" s="64"/>
      <c r="AA60" s="64"/>
      <c r="AB60" s="64"/>
      <c r="AC60" s="65"/>
      <c r="AD60" s="62"/>
      <c r="AE60" s="60"/>
      <c r="AF60" s="60"/>
      <c r="AG60" s="64"/>
      <c r="AH60" s="60"/>
      <c r="AI60" s="51"/>
      <c r="AJ60" s="60"/>
      <c r="AK60" s="64"/>
      <c r="AL60" s="65"/>
    </row>
    <row r="61" spans="1:38">
      <c r="A61" s="98"/>
      <c r="B61" s="89">
        <f t="shared" si="0"/>
        <v>0</v>
      </c>
      <c r="C61" s="61"/>
      <c r="D61" s="51"/>
      <c r="E61" s="61"/>
      <c r="F61" s="55"/>
      <c r="G61" s="51"/>
      <c r="H61" s="102"/>
      <c r="I61" s="51"/>
      <c r="J61" s="57"/>
      <c r="K61" s="55"/>
      <c r="L61" s="51"/>
      <c r="M61" s="51"/>
      <c r="N61" s="51"/>
      <c r="O61" s="57"/>
      <c r="P61" s="55"/>
      <c r="Q61" s="51"/>
      <c r="R61" s="51"/>
      <c r="S61" s="57"/>
      <c r="T61" s="125"/>
      <c r="U61" s="55"/>
      <c r="V61" s="51"/>
      <c r="W61" s="51"/>
      <c r="X61" s="51"/>
      <c r="Y61" s="51"/>
      <c r="Z61" s="51"/>
      <c r="AA61" s="51"/>
      <c r="AB61" s="51"/>
      <c r="AC61" s="57"/>
      <c r="AD61" s="55"/>
      <c r="AE61" s="51"/>
      <c r="AF61" s="51"/>
      <c r="AG61" s="51"/>
      <c r="AH61" s="51"/>
      <c r="AI61" s="51"/>
      <c r="AJ61" s="51"/>
      <c r="AK61" s="51"/>
      <c r="AL61" s="57"/>
    </row>
    <row r="62" spans="1:38">
      <c r="A62" s="98" t="str">
        <f>[1]Results!B64</f>
        <v xml:space="preserve">     Total Rate Base Deductions</v>
      </c>
      <c r="B62" s="89">
        <f t="shared" si="0"/>
        <v>0</v>
      </c>
      <c r="C62" s="68"/>
      <c r="D62" s="67"/>
      <c r="E62" s="61"/>
      <c r="F62" s="69"/>
      <c r="G62" s="67"/>
      <c r="H62" s="105"/>
      <c r="I62" s="67"/>
      <c r="J62" s="70"/>
      <c r="K62" s="69"/>
      <c r="L62" s="67"/>
      <c r="M62" s="67"/>
      <c r="N62" s="67"/>
      <c r="O62" s="70"/>
      <c r="P62" s="69"/>
      <c r="Q62" s="67"/>
      <c r="R62" s="67"/>
      <c r="S62" s="70"/>
      <c r="T62" s="127"/>
      <c r="U62" s="69"/>
      <c r="V62" s="67"/>
      <c r="W62" s="67"/>
      <c r="X62" s="67"/>
      <c r="Y62" s="67"/>
      <c r="Z62" s="67"/>
      <c r="AA62" s="67"/>
      <c r="AB62" s="67"/>
      <c r="AC62" s="70"/>
      <c r="AD62" s="69"/>
      <c r="AE62" s="67"/>
      <c r="AF62" s="67"/>
      <c r="AG62" s="67"/>
      <c r="AH62" s="67"/>
      <c r="AI62" s="67"/>
      <c r="AJ62" s="67"/>
      <c r="AK62" s="67"/>
      <c r="AL62" s="70"/>
    </row>
    <row r="63" spans="1:38">
      <c r="A63" s="98"/>
      <c r="B63" s="51"/>
      <c r="C63" s="61"/>
      <c r="D63" s="51"/>
      <c r="E63" s="61"/>
      <c r="F63" s="55"/>
      <c r="G63" s="51"/>
      <c r="H63" s="102"/>
      <c r="I63" s="51"/>
      <c r="J63" s="57"/>
      <c r="K63" s="55"/>
      <c r="L63" s="51"/>
      <c r="M63" s="51"/>
      <c r="N63" s="51"/>
      <c r="O63" s="57"/>
      <c r="P63" s="55"/>
      <c r="Q63" s="51"/>
      <c r="R63" s="51"/>
      <c r="S63" s="57"/>
      <c r="T63" s="125"/>
      <c r="U63" s="55"/>
      <c r="V63" s="51"/>
      <c r="W63" s="51"/>
      <c r="X63" s="51"/>
      <c r="Y63" s="51"/>
      <c r="Z63" s="51"/>
      <c r="AA63" s="51"/>
      <c r="AB63" s="51"/>
      <c r="AC63" s="57"/>
      <c r="AD63" s="55"/>
      <c r="AE63" s="51"/>
      <c r="AF63" s="51"/>
      <c r="AG63" s="51"/>
      <c r="AH63" s="51"/>
      <c r="AI63" s="51"/>
      <c r="AJ63" s="51"/>
      <c r="AK63" s="51"/>
      <c r="AL63" s="57"/>
    </row>
    <row r="64" spans="1:38" ht="13.5" thickBot="1">
      <c r="A64" s="98" t="str">
        <f>[1]Results!B66</f>
        <v xml:space="preserve">   Total Rate Base:</v>
      </c>
      <c r="B64" s="84"/>
      <c r="C64" s="84"/>
      <c r="D64" s="84"/>
      <c r="E64" s="61"/>
      <c r="F64" s="85"/>
      <c r="G64" s="84"/>
      <c r="H64" s="109"/>
      <c r="I64" s="84"/>
      <c r="J64" s="86"/>
      <c r="K64" s="85"/>
      <c r="L64" s="84"/>
      <c r="M64" s="84"/>
      <c r="N64" s="84"/>
      <c r="O64" s="86"/>
      <c r="P64" s="85"/>
      <c r="Q64" s="84"/>
      <c r="R64" s="84"/>
      <c r="S64" s="86"/>
      <c r="T64" s="132"/>
      <c r="U64" s="85"/>
      <c r="V64" s="84"/>
      <c r="W64" s="84"/>
      <c r="X64" s="84"/>
      <c r="Y64" s="84"/>
      <c r="Z64" s="84"/>
      <c r="AA64" s="84"/>
      <c r="AB64" s="84"/>
      <c r="AC64" s="86"/>
      <c r="AD64" s="85"/>
      <c r="AE64" s="84"/>
      <c r="AF64" s="84"/>
      <c r="AG64" s="84"/>
      <c r="AH64" s="84"/>
      <c r="AI64" s="84"/>
      <c r="AJ64" s="84"/>
      <c r="AK64" s="84"/>
      <c r="AL64" s="86"/>
    </row>
    <row r="65" spans="1:38" ht="13.5" thickTop="1">
      <c r="A65" s="98"/>
      <c r="B65" s="51"/>
      <c r="C65" s="61"/>
      <c r="D65" s="51"/>
      <c r="E65" s="61">
        <f t="shared" ref="E65:E75" si="2">B65-D65</f>
        <v>0</v>
      </c>
      <c r="F65" s="55"/>
      <c r="G65" s="51"/>
      <c r="H65" s="102"/>
      <c r="I65" s="51"/>
      <c r="J65" s="57"/>
      <c r="K65" s="55"/>
      <c r="L65" s="51"/>
      <c r="M65" s="51"/>
      <c r="N65" s="51"/>
      <c r="O65" s="57"/>
      <c r="P65" s="55"/>
      <c r="Q65" s="51"/>
      <c r="R65" s="51"/>
      <c r="S65" s="57"/>
      <c r="T65" s="125"/>
      <c r="U65" s="55"/>
      <c r="V65" s="51"/>
      <c r="W65" s="51"/>
      <c r="X65" s="51"/>
      <c r="Y65" s="51"/>
      <c r="Z65" s="51"/>
      <c r="AA65" s="51"/>
      <c r="AB65" s="51"/>
      <c r="AC65" s="57"/>
      <c r="AD65" s="55"/>
      <c r="AE65" s="51"/>
      <c r="AF65" s="51"/>
      <c r="AG65" s="51"/>
      <c r="AH65" s="51"/>
      <c r="AI65" s="51"/>
      <c r="AJ65" s="51"/>
      <c r="AK65" s="51"/>
      <c r="AL65" s="57"/>
    </row>
    <row r="66" spans="1:38">
      <c r="A66" s="98"/>
      <c r="B66" s="51"/>
      <c r="C66" s="61"/>
      <c r="D66" s="51"/>
      <c r="E66" s="61"/>
      <c r="F66" s="55"/>
      <c r="G66" s="51"/>
      <c r="H66" s="102"/>
      <c r="I66" s="51"/>
      <c r="J66" s="57"/>
      <c r="K66" s="55"/>
      <c r="L66" s="51"/>
      <c r="M66" s="51"/>
      <c r="N66" s="51"/>
      <c r="O66" s="57"/>
      <c r="P66" s="55"/>
      <c r="Q66" s="51"/>
      <c r="R66" s="51"/>
      <c r="S66" s="57"/>
      <c r="T66" s="125"/>
      <c r="U66" s="55"/>
      <c r="V66" s="51"/>
      <c r="W66" s="51"/>
      <c r="X66" s="51"/>
      <c r="Y66" s="51"/>
      <c r="Z66" s="51"/>
      <c r="AA66" s="51"/>
      <c r="AB66" s="51"/>
      <c r="AC66" s="57"/>
      <c r="AD66" s="55"/>
      <c r="AE66" s="51"/>
      <c r="AF66" s="51"/>
      <c r="AG66" s="51"/>
      <c r="AH66" s="51"/>
      <c r="AI66" s="51"/>
      <c r="AJ66" s="51"/>
      <c r="AK66" s="51"/>
      <c r="AL66" s="57"/>
    </row>
    <row r="67" spans="1:38" s="114" customFormat="1">
      <c r="A67" s="98" t="str">
        <f>[1]Results!B69</f>
        <v>Return on Equity</v>
      </c>
      <c r="B67" s="185">
        <f>SUM(F67:AL67)</f>
        <v>8.0943375374906285E-3</v>
      </c>
      <c r="C67" s="185"/>
      <c r="D67" s="185">
        <f>((D37+[1]Results!$C$39)/(D64+[1]Results!$C$66)-'Capital Structure'!$G$6-'Capital Structure'!$G$7)/'Capital Structure'!$C$8-[1]Results!$C$69</f>
        <v>0</v>
      </c>
      <c r="E67" s="186">
        <f t="shared" si="2"/>
        <v>8.0943375374906285E-3</v>
      </c>
      <c r="F67" s="187">
        <f>'Non NPC'!F37/'Capital Structure'!$D$29/100</f>
        <v>8.3623605790937269E-4</v>
      </c>
      <c r="G67" s="187">
        <f>'Non NPC'!G37/'Capital Structure'!$D$29/100</f>
        <v>7.2581014795812561E-3</v>
      </c>
      <c r="H67" s="185">
        <f>((H37+[1]Results!$C$39)/(H64+[1]Results!$C$66)-'Capital Structure'!$G$6-'Capital Structure'!$G$7)/'Capital Structure'!$C$8-[1]Results!$C$69</f>
        <v>0</v>
      </c>
      <c r="I67" s="185">
        <f>((I37+[1]Results!$C$39)/(I64+[1]Results!$C$66)-'Capital Structure'!$G$6-'Capital Structure'!$G$7)/'Capital Structure'!$C$8-[1]Results!$C$69</f>
        <v>0</v>
      </c>
      <c r="J67" s="188">
        <f>((J37+[1]Results!$C$39)/(J64+[1]Results!$C$66)-'Capital Structure'!$G$6-'Capital Structure'!$G$7)/'Capital Structure'!$C$8-[1]Results!$C$69</f>
        <v>0</v>
      </c>
      <c r="K67" s="187">
        <f>((K37+[1]Results!$C$39)/(K64+[1]Results!$C$66)-'Capital Structure'!$G$6-'Capital Structure'!$G$7)/'Capital Structure'!$C$8-[1]Results!$C$69</f>
        <v>0</v>
      </c>
      <c r="L67" s="185">
        <f>((L37+[1]Results!$C$39)/(L64+[1]Results!$C$66)-'Capital Structure'!$G$6-'Capital Structure'!$G$7)/'Capital Structure'!$C$8-[1]Results!$C$69</f>
        <v>0</v>
      </c>
      <c r="M67" s="185">
        <f>((M37+[1]Results!$C$39)/(M64+[1]Results!$C$66)-'Capital Structure'!$G$6-'Capital Structure'!$G$7)/'Capital Structure'!$C$8-[1]Results!$C$69</f>
        <v>0</v>
      </c>
      <c r="N67" s="185">
        <f>((N37+[1]Results!$C$39)/(N64+[1]Results!$C$66)-'Capital Structure'!$G$6-'Capital Structure'!$G$7)/'Capital Structure'!$C$8-[1]Results!$C$69</f>
        <v>0</v>
      </c>
      <c r="O67" s="188">
        <f>((O37+[1]Results!$C$39)/(O64+[1]Results!$C$66)-'Capital Structure'!$G$6-'Capital Structure'!$G$7)/'Capital Structure'!$C$8-[1]Results!$C$69</f>
        <v>0</v>
      </c>
      <c r="P67" s="187">
        <f>((P37+[1]Results!$C$39)/(P64+[1]Results!$C$66)-'Capital Structure'!$G$6-'Capital Structure'!$G$7)/'Capital Structure'!$C$8-[1]Results!$C$69</f>
        <v>0</v>
      </c>
      <c r="Q67" s="185">
        <f>((Q37+[1]Results!$C$39)/(Q64+[1]Results!$C$66)-'Capital Structure'!$G$6-'Capital Structure'!$G$7)/'Capital Structure'!$C$8-[1]Results!$C$69</f>
        <v>0</v>
      </c>
      <c r="R67" s="185">
        <f>((R37+[1]Results!$C$39)/(R64+[1]Results!$C$66)-'Capital Structure'!$G$6-'Capital Structure'!$G$7)/'Capital Structure'!$C$8-[1]Results!$C$69</f>
        <v>0</v>
      </c>
      <c r="S67" s="188">
        <f>((S37+[1]Results!$C$39)/(S64+[1]Results!$C$66)-'Capital Structure'!$G$6-'Capital Structure'!$G$7)/'Capital Structure'!$C$8-[1]Results!$C$69</f>
        <v>0</v>
      </c>
      <c r="T67" s="189">
        <f>((T37+[1]Results!$C$39)/(T64+[1]Results!$C$66)-'Capital Structure'!$G$6-'Capital Structure'!$G$7)/'Capital Structure'!$C$8-[1]Results!$C$69</f>
        <v>0</v>
      </c>
      <c r="U67" s="187">
        <f>((U37+[1]Results!$C$39)/(U64+[1]Results!$C$66)-'Capital Structure'!$G$6-'Capital Structure'!$G$7)/'Capital Structure'!$C$8-[1]Results!$C$69</f>
        <v>0</v>
      </c>
      <c r="V67" s="185">
        <f>((V37+[1]Results!$C$39)/(V64+[1]Results!$C$66)-'Capital Structure'!$G$6-'Capital Structure'!$G$7)/'Capital Structure'!$C$8-[1]Results!$C$69</f>
        <v>0</v>
      </c>
      <c r="W67" s="185">
        <f>((W37+[1]Results!$C$39)/(W64+[1]Results!$C$66)-'Capital Structure'!$G$6-'Capital Structure'!$G$7)/'Capital Structure'!$C$8-[1]Results!$C$69</f>
        <v>0</v>
      </c>
      <c r="X67" s="185">
        <f>((X37+[1]Results!$C$39)/(X64+[1]Results!$C$66)-'Capital Structure'!$G$6-'Capital Structure'!$G$7)/'Capital Structure'!$C$8-[1]Results!$C$69</f>
        <v>0</v>
      </c>
      <c r="Y67" s="185">
        <f>((Y37+[1]Results!$C$39)/(Y64+[1]Results!$C$66)-'Capital Structure'!$G$6-'Capital Structure'!$G$7)/'Capital Structure'!$C$8-[1]Results!$C$69</f>
        <v>0</v>
      </c>
      <c r="Z67" s="185">
        <f>((Z37+[1]Results!$C$39)/(Z64+[1]Results!$C$66)-'Capital Structure'!$G$6-'Capital Structure'!$G$7)/'Capital Structure'!$C$8-[1]Results!$C$69</f>
        <v>0</v>
      </c>
      <c r="AA67" s="185">
        <f>((AA37+[1]Results!$C$39)/(AA64+[1]Results!$C$66)-'Capital Structure'!$G$6-'Capital Structure'!$G$7)/'Capital Structure'!$C$8-[1]Results!$C$69</f>
        <v>0</v>
      </c>
      <c r="AB67" s="185">
        <f>((AB37+[1]Results!$C$39)/(AB64+[1]Results!$C$66)-'Capital Structure'!$G$6-'Capital Structure'!$G$7)/'Capital Structure'!$C$8-[1]Results!$C$69</f>
        <v>0</v>
      </c>
      <c r="AC67" s="188">
        <f>((AC37+[1]Results!$C$39)/(AC64+[1]Results!$C$66)-'Capital Structure'!$G$6-'Capital Structure'!$G$7)/'Capital Structure'!$C$8-[1]Results!$C$69</f>
        <v>0</v>
      </c>
      <c r="AD67" s="187">
        <f>((AD37+[1]Results!$C$39)/(AD64+[1]Results!$C$66)-'Capital Structure'!$G$6-'Capital Structure'!$G$7)/'Capital Structure'!$C$8-[1]Results!$C$69</f>
        <v>0</v>
      </c>
      <c r="AE67" s="185">
        <f>((AE37+[1]Results!$C$39)/(AE64+[1]Results!$C$66)-'Capital Structure'!$G$6-'Capital Structure'!$G$7)/'Capital Structure'!$C$8-[1]Results!$C$69</f>
        <v>0</v>
      </c>
      <c r="AF67" s="185">
        <f>((AF37+[1]Results!$C$39)/(AF64+[1]Results!$C$66)-'Capital Structure'!$G$6-'Capital Structure'!$G$7)/'Capital Structure'!$C$8-[1]Results!$C$69</f>
        <v>0</v>
      </c>
      <c r="AG67" s="185">
        <f>((AG37+[1]Results!$C$39)/(AG64+[1]Results!$C$66)-'Capital Structure'!$G$6-'Capital Structure'!$G$7)/'Capital Structure'!$C$8-[1]Results!$C$69</f>
        <v>0</v>
      </c>
      <c r="AH67" s="185">
        <f>((AH37+[1]Results!$C$39)/(AH64+[1]Results!$C$66)-'Capital Structure'!$G$6-'Capital Structure'!$G$7)/'Capital Structure'!$C$8-[1]Results!$C$69</f>
        <v>0</v>
      </c>
      <c r="AI67" s="185">
        <f>((AI37+[1]Results!$C$39)/(AI64+[1]Results!$C$66)-'Capital Structure'!$G$6-'Capital Structure'!$G$7)/'Capital Structure'!$C$8-[1]Results!$C$69</f>
        <v>0</v>
      </c>
      <c r="AJ67" s="185">
        <f>((AJ37+[1]Results!$C$39)/(AJ64+[1]Results!$C$66)-'Capital Structure'!$G$6-'Capital Structure'!$G$7)/'Capital Structure'!$C$8-[1]Results!$C$69</f>
        <v>0</v>
      </c>
      <c r="AK67" s="185">
        <f>((AK37+[1]Results!$C$39)/(AK64+[1]Results!$C$66)-'Capital Structure'!$G$6-'Capital Structure'!$G$7)/'Capital Structure'!$C$8-[1]Results!$C$69</f>
        <v>0</v>
      </c>
      <c r="AL67" s="188">
        <f>((AL37+[1]Results!$C$39)/(AL64+[1]Results!$C$66)-'Capital Structure'!$G$6-'Capital Structure'!$G$7)/'Capital Structure'!$C$8-[1]Results!$C$69</f>
        <v>0</v>
      </c>
    </row>
    <row r="68" spans="1:38" s="114" customFormat="1">
      <c r="A68" s="98" t="s">
        <v>16</v>
      </c>
      <c r="B68" s="89">
        <f>SUM(F68:G68)</f>
        <v>-5695301.4847115427</v>
      </c>
      <c r="C68" s="116"/>
      <c r="D68" s="110">
        <f>-(D37-(D64*'Capital Structure'!$G$10))*('Capital Structure'!$D$13)</f>
        <v>0</v>
      </c>
      <c r="E68" s="61">
        <f t="shared" si="2"/>
        <v>-5695301.4847115427</v>
      </c>
      <c r="F68" s="91">
        <f>-(F37-(F64*'Capital Structure'!$G$10))*('Capital Structure'!$D$13)</f>
        <v>-588388.66554817068</v>
      </c>
      <c r="G68" s="89">
        <f>-(G37-(G64*'Capital Structure'!$G$10))*('Capital Structure'!$D$13)</f>
        <v>-5106912.8191633718</v>
      </c>
      <c r="H68" s="111">
        <f>-(H37-(H64*'Capital Structure'!$G$10))*('Capital Structure'!$D$13)</f>
        <v>0</v>
      </c>
      <c r="I68" s="89">
        <f>-(I37-(I64*'Capital Structure'!$G$10))*('Capital Structure'!$D$13)</f>
        <v>0</v>
      </c>
      <c r="J68" s="92">
        <f>-(J37-(J64*'Capital Structure'!$G$10))*('Capital Structure'!$D$13)</f>
        <v>0</v>
      </c>
      <c r="K68" s="91">
        <f>-(K37-(K64*'Capital Structure'!$G$10))*('Capital Structure'!$D$13)</f>
        <v>0</v>
      </c>
      <c r="L68" s="89">
        <f>-(L37-(L64*'Capital Structure'!$G$10))*('Capital Structure'!$D$13)</f>
        <v>0</v>
      </c>
      <c r="M68" s="89">
        <f>-(M37-(M64*'Capital Structure'!$G$10))*('Capital Structure'!$D$13)</f>
        <v>0</v>
      </c>
      <c r="N68" s="89">
        <f>-(N37-(N64*'Capital Structure'!$G$10))*('Capital Structure'!$D$13)</f>
        <v>0</v>
      </c>
      <c r="O68" s="92">
        <f>-(O37-(O64*'Capital Structure'!$G$10))*('Capital Structure'!$D$13)</f>
        <v>0</v>
      </c>
      <c r="P68" s="91">
        <f>-(P37-(P64*'Capital Structure'!$G$10))*('Capital Structure'!$D$13)</f>
        <v>0</v>
      </c>
      <c r="Q68" s="89">
        <f>-(Q37-(Q64*'Capital Structure'!$G$10))*('Capital Structure'!$D$13)</f>
        <v>0</v>
      </c>
      <c r="R68" s="89">
        <f>-(R37-(R64*'Capital Structure'!$G$10))*('Capital Structure'!$D$13)</f>
        <v>0</v>
      </c>
      <c r="S68" s="92">
        <f>-(S37-(S64*'Capital Structure'!$G$10))*('Capital Structure'!$D$13)</f>
        <v>0</v>
      </c>
      <c r="T68" s="125">
        <f>-(T37-(T64*'Capital Structure'!$G$10))*('Capital Structure'!$D$13)</f>
        <v>0</v>
      </c>
      <c r="U68" s="91">
        <f>-(U37-(U64*'Capital Structure'!$G$10))*('Capital Structure'!$D$13)</f>
        <v>0</v>
      </c>
      <c r="V68" s="89">
        <f>-(V37-(V64*'Capital Structure'!$G$10))*('Capital Structure'!$D$13)</f>
        <v>0</v>
      </c>
      <c r="W68" s="89">
        <f>-(W37-(W64*'Capital Structure'!$G$10))*('Capital Structure'!$D$13)</f>
        <v>0</v>
      </c>
      <c r="X68" s="89">
        <f>-(X37-(X64*'Capital Structure'!$G$10))*('Capital Structure'!$D$13)</f>
        <v>0</v>
      </c>
      <c r="Y68" s="89">
        <f>-(Y37-(Y64*'Capital Structure'!$G$10))*('Capital Structure'!$D$13)</f>
        <v>0</v>
      </c>
      <c r="Z68" s="89">
        <f>-(Z37-(Z64*'Capital Structure'!$G$10))*('Capital Structure'!$D$13)</f>
        <v>0</v>
      </c>
      <c r="AA68" s="89">
        <f>-(AA37-(AA64*'Capital Structure'!$G$10))*('Capital Structure'!$D$13)</f>
        <v>0</v>
      </c>
      <c r="AB68" s="89">
        <f>-(AB37-(AB64*'Capital Structure'!$G$10))*('Capital Structure'!$D$13)</f>
        <v>0</v>
      </c>
      <c r="AC68" s="92">
        <f>-(AC37-(AC64*'Capital Structure'!$G$10))*('Capital Structure'!$D$13)</f>
        <v>0</v>
      </c>
      <c r="AD68" s="91">
        <f>-(AD37-(AD64*'Capital Structure'!$G$10))*('Capital Structure'!$D$13)</f>
        <v>0</v>
      </c>
      <c r="AE68" s="89">
        <f>-(AE37-(AE64*'Capital Structure'!$G$10))*('Capital Structure'!$D$13)</f>
        <v>0</v>
      </c>
      <c r="AF68" s="89">
        <f>-(AF37-(AF64*'Capital Structure'!$G$10))*('Capital Structure'!$D$13)</f>
        <v>0</v>
      </c>
      <c r="AG68" s="89">
        <f>-(AG37-(AG64*'Capital Structure'!$G$10))*('Capital Structure'!$D$13)</f>
        <v>0</v>
      </c>
      <c r="AH68" s="89">
        <f>-(AH37-(AH64*'Capital Structure'!$G$10))*('Capital Structure'!$D$13)</f>
        <v>0</v>
      </c>
      <c r="AI68" s="89">
        <f>-(AI37-(AI64*'Capital Structure'!$G$10))*('Capital Structure'!$D$13)</f>
        <v>0</v>
      </c>
      <c r="AJ68" s="89">
        <f>-(AJ37-(AJ64*'Capital Structure'!$G$10))*('Capital Structure'!$D$13)</f>
        <v>0</v>
      </c>
      <c r="AK68" s="89">
        <f>-(AK37-(AK64*'Capital Structure'!$G$10))*('Capital Structure'!$D$13)</f>
        <v>0</v>
      </c>
      <c r="AL68" s="92">
        <f>-(AL37-(AL64*'Capital Structure'!$G$10))*('Capital Structure'!$D$13)</f>
        <v>0</v>
      </c>
    </row>
    <row r="69" spans="1:38" s="114" customFormat="1">
      <c r="A69" s="98"/>
      <c r="B69" s="116"/>
      <c r="C69" s="116"/>
      <c r="D69" s="116"/>
      <c r="E69" s="177"/>
      <c r="F69" s="120"/>
      <c r="G69" s="116"/>
      <c r="H69" s="116"/>
      <c r="I69" s="116"/>
      <c r="J69" s="121"/>
      <c r="K69" s="120"/>
      <c r="L69" s="116"/>
      <c r="M69" s="116"/>
      <c r="N69" s="116"/>
      <c r="O69" s="121"/>
      <c r="P69" s="120"/>
      <c r="Q69" s="116"/>
      <c r="R69" s="116"/>
      <c r="S69" s="121"/>
      <c r="T69" s="133"/>
      <c r="U69" s="120"/>
      <c r="V69" s="116"/>
      <c r="W69" s="116"/>
      <c r="X69" s="116"/>
      <c r="Y69" s="116"/>
      <c r="Z69" s="116"/>
      <c r="AA69" s="116"/>
      <c r="AB69" s="116"/>
      <c r="AC69" s="121"/>
      <c r="AD69" s="120"/>
      <c r="AE69" s="116"/>
      <c r="AF69" s="116"/>
      <c r="AG69" s="116"/>
      <c r="AH69" s="116"/>
      <c r="AI69" s="116"/>
      <c r="AJ69" s="116"/>
      <c r="AK69" s="116"/>
      <c r="AL69" s="121"/>
    </row>
    <row r="70" spans="1:38" s="114" customFormat="1">
      <c r="A70" s="98"/>
      <c r="B70" s="110"/>
      <c r="C70" s="117"/>
      <c r="D70" s="110"/>
      <c r="E70" s="61"/>
      <c r="F70" s="118"/>
      <c r="G70" s="110"/>
      <c r="H70" s="110"/>
      <c r="I70" s="110"/>
      <c r="J70" s="119"/>
      <c r="K70" s="118"/>
      <c r="L70" s="110"/>
      <c r="M70" s="110"/>
      <c r="N70" s="110"/>
      <c r="O70" s="119"/>
      <c r="P70" s="118"/>
      <c r="Q70" s="110"/>
      <c r="R70" s="110"/>
      <c r="S70" s="119"/>
      <c r="T70" s="134"/>
      <c r="U70" s="118"/>
      <c r="V70" s="110"/>
      <c r="W70" s="110"/>
      <c r="X70" s="110"/>
      <c r="Y70" s="110"/>
      <c r="Z70" s="110"/>
      <c r="AA70" s="110"/>
      <c r="AB70" s="110"/>
      <c r="AC70" s="119"/>
      <c r="AD70" s="118"/>
      <c r="AE70" s="110"/>
      <c r="AF70" s="110"/>
      <c r="AG70" s="110"/>
      <c r="AH70" s="110"/>
      <c r="AI70" s="110"/>
      <c r="AJ70" s="110"/>
      <c r="AK70" s="110"/>
      <c r="AL70" s="119"/>
    </row>
    <row r="71" spans="1:38">
      <c r="A71" s="98" t="str">
        <f>[1]Results!B71</f>
        <v>TAX CALCULATION:</v>
      </c>
      <c r="B71" s="51"/>
      <c r="C71" s="61"/>
      <c r="D71" s="51"/>
      <c r="E71" s="61"/>
      <c r="F71" s="55"/>
      <c r="G71" s="51"/>
      <c r="H71" s="102"/>
      <c r="I71" s="51"/>
      <c r="J71" s="57"/>
      <c r="K71" s="55"/>
      <c r="L71" s="51"/>
      <c r="M71" s="51"/>
      <c r="N71" s="51"/>
      <c r="O71" s="57"/>
      <c r="P71" s="55"/>
      <c r="Q71" s="51"/>
      <c r="R71" s="51"/>
      <c r="S71" s="57"/>
      <c r="T71" s="125"/>
      <c r="U71" s="55"/>
      <c r="V71" s="51"/>
      <c r="W71" s="51"/>
      <c r="X71" s="51"/>
      <c r="Y71" s="51"/>
      <c r="Z71" s="51"/>
      <c r="AA71" s="51"/>
      <c r="AB71" s="51"/>
      <c r="AC71" s="57"/>
      <c r="AD71" s="55"/>
      <c r="AE71" s="51"/>
      <c r="AF71" s="51"/>
      <c r="AG71" s="51"/>
      <c r="AH71" s="51"/>
      <c r="AI71" s="51"/>
      <c r="AJ71" s="51"/>
      <c r="AK71" s="51"/>
      <c r="AL71" s="57"/>
    </row>
    <row r="72" spans="1:38">
      <c r="A72" s="98" t="str">
        <f>[1]Results!B72</f>
        <v>Operating Revenue</v>
      </c>
      <c r="B72" s="89">
        <f t="shared" ref="B72:B83" si="3">SUM(F72:G72)</f>
        <v>5431389.9759122925</v>
      </c>
      <c r="C72" s="61"/>
      <c r="D72" s="89">
        <f t="shared" ref="D72:D78" si="4">SUM(F72:AL72)</f>
        <v>5431389.9759122925</v>
      </c>
      <c r="E72" s="61">
        <f t="shared" si="2"/>
        <v>0</v>
      </c>
      <c r="F72" s="91">
        <f t="shared" ref="F72:I72" si="5">F13-F26-F27-F28-F29-F34</f>
        <v>561123.64</v>
      </c>
      <c r="G72" s="89">
        <f t="shared" si="5"/>
        <v>4870266.3359122928</v>
      </c>
      <c r="H72" s="111">
        <f t="shared" si="5"/>
        <v>0</v>
      </c>
      <c r="I72" s="89">
        <f t="shared" si="5"/>
        <v>0</v>
      </c>
      <c r="J72" s="92"/>
      <c r="K72" s="91"/>
      <c r="L72" s="89"/>
      <c r="M72" s="89"/>
      <c r="N72" s="89"/>
      <c r="O72" s="92"/>
      <c r="P72" s="91"/>
      <c r="Q72" s="89"/>
      <c r="R72" s="89"/>
      <c r="S72" s="92"/>
      <c r="T72" s="125"/>
      <c r="U72" s="91"/>
      <c r="V72" s="89"/>
      <c r="W72" s="89"/>
      <c r="X72" s="89"/>
      <c r="Y72" s="89"/>
      <c r="Z72" s="89"/>
      <c r="AA72" s="89"/>
      <c r="AB72" s="89"/>
      <c r="AC72" s="92"/>
      <c r="AD72" s="91"/>
      <c r="AE72" s="89"/>
      <c r="AF72" s="89"/>
      <c r="AG72" s="89"/>
      <c r="AH72" s="89"/>
      <c r="AI72" s="89"/>
      <c r="AJ72" s="89"/>
      <c r="AK72" s="89"/>
      <c r="AL72" s="92"/>
    </row>
    <row r="73" spans="1:38">
      <c r="A73" s="98" t="str">
        <f>[1]Results!B73</f>
        <v>Other Deductions</v>
      </c>
      <c r="B73" s="89">
        <f t="shared" si="3"/>
        <v>0</v>
      </c>
      <c r="C73" s="61"/>
      <c r="D73" s="51">
        <f t="shared" si="4"/>
        <v>0</v>
      </c>
      <c r="E73" s="61">
        <f t="shared" si="2"/>
        <v>0</v>
      </c>
      <c r="F73" s="55"/>
      <c r="G73" s="51"/>
      <c r="H73" s="102"/>
      <c r="I73" s="51"/>
      <c r="J73" s="57"/>
      <c r="K73" s="55"/>
      <c r="L73" s="51"/>
      <c r="M73" s="51"/>
      <c r="N73" s="51"/>
      <c r="O73" s="57"/>
      <c r="P73" s="55"/>
      <c r="Q73" s="51"/>
      <c r="R73" s="51"/>
      <c r="S73" s="57"/>
      <c r="T73" s="125"/>
      <c r="U73" s="55"/>
      <c r="V73" s="51"/>
      <c r="W73" s="51"/>
      <c r="X73" s="51"/>
      <c r="Y73" s="51"/>
      <c r="Z73" s="51"/>
      <c r="AA73" s="51"/>
      <c r="AB73" s="51"/>
      <c r="AC73" s="57"/>
      <c r="AD73" s="55"/>
      <c r="AE73" s="51"/>
      <c r="AF73" s="51"/>
      <c r="AG73" s="51"/>
      <c r="AH73" s="51"/>
      <c r="AI73" s="51"/>
      <c r="AJ73" s="51"/>
      <c r="AK73" s="51"/>
      <c r="AL73" s="57"/>
    </row>
    <row r="74" spans="1:38">
      <c r="A74" s="98" t="str">
        <f>[1]Results!B74</f>
        <v>Interest (AFUDC)</v>
      </c>
      <c r="B74" s="89">
        <f t="shared" si="3"/>
        <v>0</v>
      </c>
      <c r="C74" s="90"/>
      <c r="D74" s="60">
        <f t="shared" si="4"/>
        <v>0</v>
      </c>
      <c r="E74" s="61">
        <f t="shared" si="2"/>
        <v>0</v>
      </c>
      <c r="F74" s="63">
        <v>0</v>
      </c>
      <c r="G74" s="60">
        <v>0</v>
      </c>
      <c r="H74" s="103">
        <v>0</v>
      </c>
      <c r="I74" s="60">
        <v>0</v>
      </c>
      <c r="J74" s="66"/>
      <c r="K74" s="63"/>
      <c r="L74" s="60"/>
      <c r="M74" s="60"/>
      <c r="N74" s="60"/>
      <c r="O74" s="66"/>
      <c r="P74" s="63"/>
      <c r="Q74" s="60"/>
      <c r="R74" s="60"/>
      <c r="S74" s="66"/>
      <c r="T74" s="129"/>
      <c r="U74" s="63"/>
      <c r="V74" s="60"/>
      <c r="W74" s="60"/>
      <c r="X74" s="60"/>
      <c r="Y74" s="60"/>
      <c r="Z74" s="60"/>
      <c r="AA74" s="60"/>
      <c r="AB74" s="60"/>
      <c r="AC74" s="66"/>
      <c r="AD74" s="63"/>
      <c r="AE74" s="60"/>
      <c r="AF74" s="60"/>
      <c r="AG74" s="60"/>
      <c r="AH74" s="60"/>
      <c r="AI74" s="51"/>
      <c r="AJ74" s="60"/>
      <c r="AK74" s="60"/>
      <c r="AL74" s="66"/>
    </row>
    <row r="75" spans="1:38">
      <c r="A75" s="98" t="str">
        <f>[1]Results!B75</f>
        <v>Interest</v>
      </c>
      <c r="B75" s="89">
        <f t="shared" si="3"/>
        <v>0</v>
      </c>
      <c r="C75" s="61"/>
      <c r="D75" s="60">
        <f t="shared" si="4"/>
        <v>0</v>
      </c>
      <c r="E75" s="61">
        <f t="shared" si="2"/>
        <v>0</v>
      </c>
      <c r="F75" s="63">
        <v>0</v>
      </c>
      <c r="G75" s="60">
        <v>0</v>
      </c>
      <c r="H75" s="103">
        <v>0</v>
      </c>
      <c r="I75" s="60">
        <v>0</v>
      </c>
      <c r="J75" s="66"/>
      <c r="K75" s="63"/>
      <c r="L75" s="60"/>
      <c r="M75" s="60"/>
      <c r="N75" s="60"/>
      <c r="O75" s="66"/>
      <c r="P75" s="63"/>
      <c r="Q75" s="60"/>
      <c r="R75" s="60"/>
      <c r="S75" s="66"/>
      <c r="T75" s="129"/>
      <c r="U75" s="63"/>
      <c r="V75" s="60"/>
      <c r="W75" s="60"/>
      <c r="X75" s="60"/>
      <c r="Y75" s="60"/>
      <c r="Z75" s="60"/>
      <c r="AA75" s="60"/>
      <c r="AB75" s="60"/>
      <c r="AC75" s="66"/>
      <c r="AD75" s="63"/>
      <c r="AE75" s="60"/>
      <c r="AF75" s="60"/>
      <c r="AG75" s="60"/>
      <c r="AH75" s="60"/>
      <c r="AI75" s="51"/>
      <c r="AJ75" s="60"/>
      <c r="AK75" s="60"/>
      <c r="AL75" s="66"/>
    </row>
    <row r="76" spans="1:38">
      <c r="A76" s="98" t="str">
        <f>[1]Results!B76</f>
        <v>Schedule "M" Additions</v>
      </c>
      <c r="B76" s="89">
        <f t="shared" si="3"/>
        <v>0</v>
      </c>
      <c r="D76" s="60">
        <f t="shared" si="4"/>
        <v>0</v>
      </c>
      <c r="E76" s="61">
        <f t="shared" ref="E76:E83" si="6">B76-D76</f>
        <v>0</v>
      </c>
      <c r="F76" s="63">
        <v>0</v>
      </c>
      <c r="G76" s="60"/>
      <c r="H76" s="103"/>
      <c r="I76" s="60"/>
      <c r="J76" s="66"/>
      <c r="K76" s="63"/>
      <c r="L76" s="60"/>
      <c r="M76" s="60"/>
      <c r="N76" s="60"/>
      <c r="O76" s="66"/>
      <c r="P76" s="63"/>
      <c r="Q76" s="60"/>
      <c r="R76" s="60"/>
      <c r="S76" s="66"/>
      <c r="T76" s="129"/>
      <c r="U76" s="63"/>
      <c r="V76" s="60"/>
      <c r="W76" s="60"/>
      <c r="X76" s="60"/>
      <c r="Y76" s="60"/>
      <c r="Z76" s="60"/>
      <c r="AA76" s="60"/>
      <c r="AB76" s="60"/>
      <c r="AC76" s="66"/>
      <c r="AD76" s="63"/>
      <c r="AE76" s="60"/>
      <c r="AF76" s="60"/>
      <c r="AG76" s="60"/>
      <c r="AH76" s="60"/>
      <c r="AI76" s="51"/>
      <c r="AJ76" s="60"/>
      <c r="AK76" s="60"/>
      <c r="AL76" s="66"/>
    </row>
    <row r="77" spans="1:38">
      <c r="A77" s="98" t="str">
        <f>[1]Results!B77</f>
        <v>Schedule "M" Deductions</v>
      </c>
      <c r="B77" s="89">
        <f t="shared" si="3"/>
        <v>0</v>
      </c>
      <c r="D77" s="76">
        <f t="shared" si="4"/>
        <v>0</v>
      </c>
      <c r="E77" s="61">
        <f t="shared" si="6"/>
        <v>0</v>
      </c>
      <c r="F77" s="95">
        <v>0</v>
      </c>
      <c r="G77" s="76"/>
      <c r="H77" s="112"/>
      <c r="I77" s="76"/>
      <c r="J77" s="96"/>
      <c r="K77" s="95"/>
      <c r="L77" s="74"/>
      <c r="M77" s="74"/>
      <c r="N77" s="74"/>
      <c r="O77" s="122"/>
      <c r="P77" s="95"/>
      <c r="Q77" s="74"/>
      <c r="R77" s="74"/>
      <c r="S77" s="122"/>
      <c r="T77" s="135"/>
      <c r="U77" s="94"/>
      <c r="V77" s="76"/>
      <c r="W77" s="76"/>
      <c r="X77" s="76"/>
      <c r="Y77" s="76"/>
      <c r="Z77" s="76"/>
      <c r="AA77" s="76"/>
      <c r="AB77" s="76"/>
      <c r="AC77" s="96"/>
      <c r="AD77" s="94"/>
      <c r="AE77" s="76"/>
      <c r="AF77" s="76"/>
      <c r="AG77" s="76"/>
      <c r="AH77" s="76"/>
      <c r="AI77" s="76"/>
      <c r="AJ77" s="76"/>
      <c r="AK77" s="76"/>
      <c r="AL77" s="96"/>
    </row>
    <row r="78" spans="1:38">
      <c r="A78" s="98" t="str">
        <f>[1]Results!B78</f>
        <v>Income Before Tax</v>
      </c>
      <c r="B78" s="89">
        <f t="shared" si="3"/>
        <v>5431389.9759122925</v>
      </c>
      <c r="D78" s="77">
        <f t="shared" si="4"/>
        <v>5431389.9759122925</v>
      </c>
      <c r="E78" s="61">
        <f t="shared" si="6"/>
        <v>0</v>
      </c>
      <c r="F78" s="87">
        <f t="shared" ref="F78:G78" si="7">F72-F74-F75+F76-F77</f>
        <v>561123.64</v>
      </c>
      <c r="G78" s="87">
        <f t="shared" si="7"/>
        <v>4870266.3359122928</v>
      </c>
      <c r="H78" s="110"/>
      <c r="I78" s="77"/>
      <c r="J78" s="88"/>
      <c r="K78" s="87"/>
      <c r="L78" s="77"/>
      <c r="M78" s="77"/>
      <c r="N78" s="77"/>
      <c r="O78" s="88"/>
      <c r="P78" s="87"/>
      <c r="Q78" s="77"/>
      <c r="R78" s="77"/>
      <c r="S78" s="88"/>
      <c r="T78" s="136"/>
      <c r="U78" s="87"/>
      <c r="V78" s="77"/>
      <c r="W78" s="77"/>
      <c r="X78" s="77"/>
      <c r="Y78" s="77"/>
      <c r="Z78" s="77"/>
      <c r="AA78" s="77"/>
      <c r="AB78" s="77"/>
      <c r="AC78" s="88"/>
      <c r="AD78" s="87"/>
      <c r="AE78" s="77"/>
      <c r="AF78" s="77"/>
      <c r="AG78" s="77"/>
      <c r="AH78" s="77"/>
      <c r="AI78" s="77"/>
      <c r="AJ78" s="77"/>
      <c r="AK78" s="77"/>
      <c r="AL78" s="88"/>
    </row>
    <row r="79" spans="1:38">
      <c r="A79" s="98"/>
      <c r="B79" s="51"/>
      <c r="C79" s="93"/>
      <c r="D79" s="51"/>
      <c r="E79" s="61">
        <f t="shared" si="6"/>
        <v>0</v>
      </c>
      <c r="F79" s="55"/>
      <c r="G79" s="55"/>
      <c r="H79" s="102"/>
      <c r="I79" s="51"/>
      <c r="J79" s="57"/>
      <c r="K79" s="55"/>
      <c r="L79" s="51"/>
      <c r="M79" s="51"/>
      <c r="N79" s="51"/>
      <c r="O79" s="57"/>
      <c r="P79" s="55"/>
      <c r="Q79" s="51"/>
      <c r="R79" s="51"/>
      <c r="S79" s="57"/>
      <c r="T79" s="125"/>
      <c r="U79" s="55"/>
      <c r="V79" s="51"/>
      <c r="W79" s="51"/>
      <c r="X79" s="51"/>
      <c r="Y79" s="51"/>
      <c r="Z79" s="51"/>
      <c r="AA79" s="51"/>
      <c r="AB79" s="51"/>
      <c r="AC79" s="57"/>
      <c r="AD79" s="55"/>
      <c r="AE79" s="51"/>
      <c r="AF79" s="51"/>
      <c r="AG79" s="51"/>
      <c r="AH79" s="51"/>
      <c r="AI79" s="51"/>
      <c r="AJ79" s="51"/>
      <c r="AK79" s="51"/>
      <c r="AL79" s="57"/>
    </row>
    <row r="80" spans="1:38">
      <c r="A80" s="98" t="str">
        <f>[1]Results!B80</f>
        <v>State Income Taxes</v>
      </c>
      <c r="B80" s="89">
        <f t="shared" si="3"/>
        <v>0</v>
      </c>
      <c r="D80" s="93"/>
      <c r="E80" s="61">
        <f t="shared" si="6"/>
        <v>0</v>
      </c>
      <c r="F80" s="55"/>
      <c r="G80" s="55"/>
      <c r="H80" s="102"/>
      <c r="I80" s="51"/>
      <c r="J80" s="57"/>
      <c r="K80" s="55"/>
      <c r="L80" s="51"/>
      <c r="M80" s="51"/>
      <c r="N80" s="51"/>
      <c r="O80" s="57"/>
      <c r="P80" s="55"/>
      <c r="Q80" s="51"/>
      <c r="R80" s="51"/>
      <c r="S80" s="57"/>
      <c r="T80" s="125"/>
      <c r="U80" s="53"/>
      <c r="V80" s="93"/>
      <c r="W80" s="93"/>
      <c r="X80" s="93"/>
      <c r="Y80" s="93"/>
      <c r="Z80" s="93"/>
      <c r="AA80" s="93"/>
      <c r="AB80" s="93"/>
      <c r="AC80" s="175"/>
      <c r="AD80" s="53"/>
      <c r="AE80" s="93"/>
      <c r="AF80" s="93"/>
      <c r="AG80" s="93"/>
      <c r="AH80" s="93"/>
      <c r="AI80" s="93"/>
      <c r="AJ80" s="93"/>
      <c r="AK80" s="93"/>
      <c r="AL80" s="175"/>
    </row>
    <row r="81" spans="1:38">
      <c r="A81" s="98" t="str">
        <f>[1]Results!B81</f>
        <v>Taxable Income</v>
      </c>
      <c r="B81" s="89">
        <f t="shared" si="3"/>
        <v>5431389.9759122925</v>
      </c>
      <c r="C81" s="61"/>
      <c r="D81" s="93">
        <f>SUM(F81:AL81)</f>
        <v>5431389.9759122925</v>
      </c>
      <c r="E81" s="61">
        <f t="shared" si="6"/>
        <v>0</v>
      </c>
      <c r="F81" s="55">
        <f>F78-F80</f>
        <v>561123.64</v>
      </c>
      <c r="G81" s="55">
        <f>G78-G80</f>
        <v>4870266.3359122928</v>
      </c>
      <c r="H81" s="102"/>
      <c r="I81" s="51"/>
      <c r="J81" s="57"/>
      <c r="K81" s="55"/>
      <c r="L81" s="51"/>
      <c r="M81" s="51"/>
      <c r="N81" s="51"/>
      <c r="O81" s="57"/>
      <c r="P81" s="55"/>
      <c r="Q81" s="51"/>
      <c r="R81" s="51"/>
      <c r="S81" s="57"/>
      <c r="T81" s="125"/>
      <c r="U81" s="53"/>
      <c r="V81" s="93"/>
      <c r="W81" s="93"/>
      <c r="X81" s="93"/>
      <c r="Y81" s="93"/>
      <c r="Z81" s="93"/>
      <c r="AA81" s="93"/>
      <c r="AB81" s="93"/>
      <c r="AC81" s="175"/>
      <c r="AD81" s="53"/>
      <c r="AE81" s="93"/>
      <c r="AF81" s="93"/>
      <c r="AG81" s="93"/>
      <c r="AH81" s="93"/>
      <c r="AI81" s="93"/>
      <c r="AJ81" s="93"/>
      <c r="AK81" s="93"/>
      <c r="AL81" s="175"/>
    </row>
    <row r="82" spans="1:38">
      <c r="A82" s="98"/>
      <c r="B82" s="89">
        <f t="shared" si="3"/>
        <v>0</v>
      </c>
      <c r="D82" s="93">
        <f>SUM(F82:AL82)</f>
        <v>0</v>
      </c>
      <c r="E82" s="61">
        <f t="shared" si="6"/>
        <v>0</v>
      </c>
      <c r="F82" s="55"/>
      <c r="G82" s="55"/>
      <c r="H82" s="102"/>
      <c r="I82" s="51"/>
      <c r="J82" s="57"/>
      <c r="K82" s="55"/>
      <c r="L82" s="51"/>
      <c r="M82" s="51"/>
      <c r="N82" s="51"/>
      <c r="O82" s="57"/>
      <c r="P82" s="55"/>
      <c r="Q82" s="51"/>
      <c r="R82" s="51"/>
      <c r="S82" s="57"/>
      <c r="T82" s="125"/>
      <c r="U82" s="53"/>
      <c r="V82" s="93"/>
      <c r="W82" s="93"/>
      <c r="X82" s="93"/>
      <c r="Y82" s="93"/>
      <c r="Z82" s="93"/>
      <c r="AA82" s="93"/>
      <c r="AB82" s="93"/>
      <c r="AC82" s="175"/>
      <c r="AD82" s="53"/>
      <c r="AE82" s="93"/>
      <c r="AF82" s="93"/>
      <c r="AG82" s="93"/>
      <c r="AH82" s="93"/>
      <c r="AI82" s="93"/>
      <c r="AJ82" s="93"/>
      <c r="AK82" s="93"/>
      <c r="AL82" s="175"/>
    </row>
    <row r="83" spans="1:38" s="93" customFormat="1" ht="13.5" thickBot="1">
      <c r="A83" s="98" t="str">
        <f>[1]Results!B83</f>
        <v>Federal Income Taxes + Other</v>
      </c>
      <c r="B83" s="89">
        <f t="shared" si="3"/>
        <v>1900986.4915693023</v>
      </c>
      <c r="D83" s="99">
        <f>SUM(F83:AL83)</f>
        <v>1900986.4915693023</v>
      </c>
      <c r="E83" s="61">
        <f t="shared" si="6"/>
        <v>0</v>
      </c>
      <c r="F83" s="178">
        <f t="shared" ref="F83:G83" si="8">(F78*0.35)+F80</f>
        <v>196393.274</v>
      </c>
      <c r="G83" s="178">
        <f t="shared" si="8"/>
        <v>1704593.2175693023</v>
      </c>
      <c r="H83" s="180"/>
      <c r="I83" s="179"/>
      <c r="J83" s="181"/>
      <c r="K83" s="178"/>
      <c r="L83" s="179"/>
      <c r="M83" s="179"/>
      <c r="N83" s="179"/>
      <c r="O83" s="181"/>
      <c r="P83" s="178"/>
      <c r="Q83" s="179"/>
      <c r="R83" s="179"/>
      <c r="S83" s="181"/>
      <c r="T83" s="182"/>
      <c r="U83" s="206"/>
      <c r="V83" s="99"/>
      <c r="W83" s="99"/>
      <c r="X83" s="99"/>
      <c r="Y83" s="99"/>
      <c r="Z83" s="99"/>
      <c r="AA83" s="99"/>
      <c r="AB83" s="99"/>
      <c r="AC83" s="100"/>
      <c r="AD83" s="206"/>
      <c r="AE83" s="99"/>
      <c r="AF83" s="99"/>
      <c r="AG83" s="99"/>
      <c r="AH83" s="99"/>
      <c r="AI83" s="99"/>
      <c r="AJ83" s="99"/>
      <c r="AK83" s="99"/>
      <c r="AL83" s="100"/>
    </row>
    <row r="84" spans="1:38" s="93" customFormat="1">
      <c r="A84" s="98"/>
      <c r="B84" s="77"/>
      <c r="C84" s="77"/>
      <c r="D84" s="77"/>
      <c r="E84" s="77"/>
      <c r="F84" s="77"/>
      <c r="G84" s="77"/>
      <c r="H84" s="110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</row>
    <row r="85" spans="1:38" s="93" customFormat="1">
      <c r="A85" s="98"/>
      <c r="B85" s="98"/>
      <c r="C85" s="77"/>
      <c r="D85" s="98"/>
      <c r="E85" s="77"/>
      <c r="F85" s="98"/>
      <c r="G85" s="98"/>
      <c r="H85" s="113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</row>
    <row r="86" spans="1:38" s="93" customFormat="1">
      <c r="A86" s="141"/>
      <c r="B86" s="51"/>
      <c r="C86" s="77"/>
      <c r="D86" s="51"/>
      <c r="E86" s="77"/>
      <c r="F86" s="51"/>
      <c r="G86" s="51"/>
      <c r="H86" s="10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</row>
    <row r="87" spans="1:38" s="93" customFormat="1">
      <c r="A87" s="98"/>
      <c r="B87" s="51"/>
      <c r="C87" s="77"/>
      <c r="D87" s="51"/>
      <c r="E87" s="77"/>
      <c r="F87" s="51"/>
      <c r="G87" s="51"/>
      <c r="H87" s="10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</row>
    <row r="88" spans="1:38" s="93" customFormat="1">
      <c r="A88" s="98"/>
      <c r="H88" s="31"/>
    </row>
    <row r="89" spans="1:38" s="93" customFormat="1">
      <c r="A89" s="173"/>
      <c r="H89" s="31"/>
    </row>
  </sheetData>
  <mergeCells count="1">
    <mergeCell ref="AD4:AL4"/>
  </mergeCells>
  <phoneticPr fontId="2" type="noConversion"/>
  <pageMargins left="0.75" right="0.5" top="0.5" bottom="0.5" header="0.5" footer="0.5"/>
  <pageSetup scale="58" fitToWidth="6" orientation="portrait" r:id="rId1"/>
  <headerFooter alignWithMargins="0">
    <oddHeader xml:space="preserve">&amp;L
&amp;R
</oddHeader>
  </headerFooter>
  <colBreaks count="4" manualBreakCount="4">
    <brk id="10" max="1048575" man="1"/>
    <brk id="15" max="83" man="1"/>
    <brk id="20" max="1048575" man="1"/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90"/>
  <sheetViews>
    <sheetView tabSelected="1" view="pageBreakPreview" topLeftCell="B1" zoomScale="85" zoomScaleNormal="75" zoomScaleSheetLayoutView="85" workbookViewId="0">
      <pane ySplit="5" topLeftCell="A6" activePane="bottomLeft" state="frozen"/>
      <selection activeCell="E11" sqref="E11"/>
      <selection pane="bottomLeft" activeCell="B82" sqref="B82"/>
    </sheetView>
  </sheetViews>
  <sheetFormatPr defaultRowHeight="12.75"/>
  <cols>
    <col min="1" max="1" width="40.42578125" style="32" customWidth="1"/>
    <col min="2" max="2" width="15.7109375" style="32" customWidth="1"/>
    <col min="3" max="3" width="5.5703125" style="32" customWidth="1"/>
    <col min="4" max="5" width="12.7109375" style="32" hidden="1" customWidth="1"/>
    <col min="6" max="6" width="12.7109375" style="32" customWidth="1"/>
    <col min="7" max="7" width="13.5703125" style="32" customWidth="1"/>
    <col min="8" max="9" width="12.7109375" style="32" customWidth="1"/>
    <col min="10" max="10" width="18.85546875" style="32" customWidth="1"/>
    <col min="11" max="11" width="14" style="32" customWidth="1"/>
    <col min="12" max="12" width="12.7109375" style="32" customWidth="1"/>
    <col min="13" max="13" width="17.140625" style="32" customWidth="1"/>
    <col min="14" max="19" width="12.7109375" style="32" customWidth="1"/>
    <col min="20" max="20" width="14.85546875" style="32" customWidth="1"/>
    <col min="21" max="23" width="12.7109375" style="32" customWidth="1"/>
    <col min="24" max="16384" width="9.140625" style="32"/>
  </cols>
  <sheetData>
    <row r="1" spans="1:23">
      <c r="A1" s="34" t="s">
        <v>14</v>
      </c>
    </row>
    <row r="2" spans="1:23">
      <c r="A2" s="30" t="s">
        <v>15</v>
      </c>
    </row>
    <row r="3" spans="1:23" ht="13.5" thickBot="1">
      <c r="A3" s="30" t="s">
        <v>19</v>
      </c>
      <c r="B3" s="93"/>
      <c r="C3" s="93"/>
      <c r="D3" s="93"/>
    </row>
    <row r="4" spans="1:23" ht="13.5" thickBot="1">
      <c r="A4" s="34"/>
      <c r="C4" s="93"/>
      <c r="D4" s="142"/>
      <c r="F4" s="143">
        <f>'[2]Table 1'!$B$16</f>
        <v>1</v>
      </c>
      <c r="G4" s="147"/>
      <c r="H4" s="143"/>
      <c r="I4" s="145"/>
      <c r="J4" s="146"/>
      <c r="K4" s="143"/>
      <c r="L4" s="147"/>
      <c r="M4" s="148"/>
      <c r="N4" s="143"/>
      <c r="O4" s="144"/>
      <c r="P4" s="144"/>
      <c r="Q4" s="147"/>
      <c r="R4" s="143"/>
      <c r="S4" s="145"/>
      <c r="T4" s="146"/>
      <c r="U4" s="143"/>
      <c r="V4" s="144"/>
      <c r="W4" s="146"/>
    </row>
    <row r="5" spans="1:23">
      <c r="B5" s="207" t="s">
        <v>24</v>
      </c>
      <c r="C5" s="42"/>
      <c r="D5" s="41"/>
      <c r="E5" s="42"/>
      <c r="F5" s="43">
        <f>'[2]Table 1'!$B$16</f>
        <v>1</v>
      </c>
      <c r="G5" s="44">
        <f>'[2]Table 1'!$B$26</f>
        <v>2</v>
      </c>
      <c r="H5" s="43">
        <f>'[2]Table 1'!$B$29</f>
        <v>3</v>
      </c>
      <c r="I5" s="41">
        <f>'[2]Table 1'!$B$30</f>
        <v>4</v>
      </c>
      <c r="J5" s="44">
        <f>'[2]Table 1'!$B$31</f>
        <v>5</v>
      </c>
      <c r="K5" s="43">
        <f>'[2]Table 1'!$B$32</f>
        <v>6</v>
      </c>
      <c r="L5" s="44">
        <f>'[2]Table 1'!$B$46</f>
        <v>7</v>
      </c>
      <c r="M5" s="123">
        <f>'[2]Table 1'!$B$47</f>
        <v>8</v>
      </c>
      <c r="N5" s="43">
        <f>'[2]Table 1'!$B$48</f>
        <v>9</v>
      </c>
      <c r="O5" s="41">
        <f>'[2]Table 1'!$B$49</f>
        <v>10</v>
      </c>
      <c r="P5" s="41">
        <f>'[2]Table 1'!$B$53</f>
        <v>11</v>
      </c>
      <c r="Q5" s="44" t="s">
        <v>25</v>
      </c>
      <c r="R5" s="43">
        <f>'[2]Table 1'!$B$62</f>
        <v>16</v>
      </c>
      <c r="S5" s="41">
        <f>'[2]Table 1'!$B$63</f>
        <v>17</v>
      </c>
      <c r="T5" s="44">
        <f>'[2]Table 1'!$B$64</f>
        <v>18</v>
      </c>
      <c r="U5" s="43">
        <f>'[2]Table 1'!$B$66</f>
        <v>19</v>
      </c>
      <c r="V5" s="41">
        <f>'[2]Table 1'!$B$72</f>
        <v>20</v>
      </c>
      <c r="W5" s="44">
        <f>'[2]Table 1'!$B$73</f>
        <v>21</v>
      </c>
    </row>
    <row r="6" spans="1:23" s="34" customFormat="1" ht="63" customHeight="1">
      <c r="B6" s="149" t="s">
        <v>23</v>
      </c>
      <c r="C6" s="46"/>
      <c r="D6" s="149" t="s">
        <v>0</v>
      </c>
      <c r="E6" s="46" t="s">
        <v>1</v>
      </c>
      <c r="F6" s="45" t="str">
        <f>'[2]Table 1'!$C$16</f>
        <v>Added Sales Margins</v>
      </c>
      <c r="G6" s="151" t="str">
        <f>'[2]Table 1'!$C$26</f>
        <v>Commitment Logic Screens</v>
      </c>
      <c r="H6" s="150" t="str">
        <f>'[2]Table 1'!$C$29</f>
        <v>East Market Sale - Corrections and Expansion</v>
      </c>
      <c r="I6" s="149" t="str">
        <f>'[2]Table 1'!$C$30</f>
        <v>East Market Sale - Reliability Benefits</v>
      </c>
      <c r="J6" s="151" t="str">
        <f>'[2]Table 1'!$C$31</f>
        <v>SCL Stateline Termination /Renegotiation</v>
      </c>
      <c r="K6" s="150" t="str">
        <f>'[2]Table 1'!$C$32</f>
        <v>SMUD Contract Delivery Pattern</v>
      </c>
      <c r="L6" s="151" t="str">
        <f>'[2]Table 1'!$C$46</f>
        <v>Colstrip East Trans. Cost</v>
      </c>
      <c r="M6" s="152" t="str">
        <f>'[2]Table 1'!$C$47</f>
        <v>PACE Trans. Cost</v>
      </c>
      <c r="N6" s="153" t="str">
        <f>'[2]Table 1'!$C$48</f>
        <v>DC Intertie Costs</v>
      </c>
      <c r="O6" s="154" t="str">
        <f>'[2]Table 1'!$C$49</f>
        <v>NF Trans</v>
      </c>
      <c r="P6" s="149" t="str">
        <f>'[2]Table 1'!$C$53</f>
        <v>Model Wind Intra Hour Wind Integration Cost in GRID</v>
      </c>
      <c r="Q6" s="151" t="s">
        <v>26</v>
      </c>
      <c r="R6" s="150" t="str">
        <f>'[2]Table 1'!$C$62</f>
        <v xml:space="preserve">Planned Outage Schedule </v>
      </c>
      <c r="S6" s="149" t="str">
        <f>'[2]Table 1'!$C$63</f>
        <v>Colstrip Outage</v>
      </c>
      <c r="T6" s="151" t="str">
        <f>'[2]Table 1'!$C$64</f>
        <v>JBFuel Adjustments</v>
      </c>
      <c r="U6" s="150" t="str">
        <f>'[2]Table 1'!$C$66</f>
        <v>Minimum Loading and Deration  Adj.</v>
      </c>
      <c r="V6" s="149" t="str">
        <f>'[2]Table 1'!$C$72</f>
        <v>Forward Price Curve Update</v>
      </c>
      <c r="W6" s="151" t="str">
        <f>'[2]Table 1'!$C$73</f>
        <v>Balancing Adjustment -est.</v>
      </c>
    </row>
    <row r="7" spans="1:23">
      <c r="A7" s="93"/>
      <c r="B7" s="64">
        <f t="shared" ref="B7:B10" si="0">SUM(F7:W7)</f>
        <v>0</v>
      </c>
      <c r="C7" s="52"/>
      <c r="D7" s="51"/>
      <c r="E7" s="52"/>
      <c r="F7" s="51"/>
      <c r="G7" s="57"/>
      <c r="H7" s="56"/>
      <c r="I7" s="51"/>
      <c r="J7" s="58"/>
      <c r="K7" s="56"/>
      <c r="L7" s="57"/>
      <c r="M7" s="125"/>
      <c r="N7" s="56"/>
      <c r="O7" s="54"/>
      <c r="P7" s="51"/>
      <c r="Q7" s="57"/>
      <c r="R7" s="55"/>
      <c r="S7" s="51"/>
      <c r="T7" s="58"/>
      <c r="U7" s="55"/>
      <c r="V7" s="51"/>
      <c r="W7" s="58"/>
    </row>
    <row r="8" spans="1:23">
      <c r="A8" s="98" t="str">
        <f>[1]Results!B10</f>
        <v xml:space="preserve">   Operating Revenues:</v>
      </c>
      <c r="B8" s="64">
        <f t="shared" si="0"/>
        <v>0</v>
      </c>
      <c r="C8" s="59"/>
      <c r="D8" s="51"/>
      <c r="E8" s="59"/>
      <c r="F8" s="51"/>
      <c r="G8" s="57"/>
      <c r="H8" s="55"/>
      <c r="I8" s="51"/>
      <c r="J8" s="57"/>
      <c r="K8" s="55"/>
      <c r="L8" s="57"/>
      <c r="M8" s="125"/>
      <c r="N8" s="55"/>
      <c r="O8" s="51"/>
      <c r="P8" s="51"/>
      <c r="Q8" s="57"/>
      <c r="R8" s="55"/>
      <c r="S8" s="51"/>
      <c r="T8" s="57"/>
      <c r="U8" s="55"/>
      <c r="V8" s="51"/>
      <c r="W8" s="57"/>
    </row>
    <row r="9" spans="1:23">
      <c r="A9" s="98" t="str">
        <f>[1]Results!B11</f>
        <v>General Business Revenues</v>
      </c>
      <c r="B9" s="64">
        <f t="shared" si="0"/>
        <v>0</v>
      </c>
      <c r="C9" s="59"/>
      <c r="D9" s="60"/>
      <c r="E9" s="61"/>
      <c r="F9" s="60"/>
      <c r="G9" s="66"/>
      <c r="H9" s="62"/>
      <c r="I9" s="60"/>
      <c r="J9" s="66"/>
      <c r="K9" s="62"/>
      <c r="L9" s="65"/>
      <c r="M9" s="126"/>
      <c r="N9" s="62"/>
      <c r="O9" s="64"/>
      <c r="P9" s="64"/>
      <c r="Q9" s="65"/>
      <c r="R9" s="63"/>
      <c r="S9" s="60"/>
      <c r="T9" s="66"/>
      <c r="U9" s="63"/>
      <c r="V9" s="60"/>
      <c r="W9" s="66"/>
    </row>
    <row r="10" spans="1:23">
      <c r="A10" s="98" t="str">
        <f>[1]Results!B12</f>
        <v>Interdepartmental</v>
      </c>
      <c r="B10" s="64">
        <f t="shared" si="0"/>
        <v>0</v>
      </c>
      <c r="C10" s="59"/>
      <c r="D10" s="64"/>
      <c r="E10" s="61"/>
      <c r="F10" s="64"/>
      <c r="G10" s="65"/>
      <c r="H10" s="62"/>
      <c r="I10" s="64"/>
      <c r="J10" s="65"/>
      <c r="K10" s="62"/>
      <c r="L10" s="65"/>
      <c r="M10" s="126"/>
      <c r="N10" s="62"/>
      <c r="O10" s="64"/>
      <c r="P10" s="64"/>
      <c r="Q10" s="65"/>
      <c r="R10" s="62"/>
      <c r="S10" s="64"/>
      <c r="T10" s="66"/>
      <c r="U10" s="62"/>
      <c r="V10" s="64"/>
      <c r="W10" s="66"/>
    </row>
    <row r="11" spans="1:23">
      <c r="A11" s="98" t="str">
        <f>[1]Results!B13</f>
        <v>Special Sales</v>
      </c>
      <c r="B11" s="64">
        <f>SUM(F11:W11)</f>
        <v>1088182.7821937045</v>
      </c>
      <c r="C11" s="59"/>
      <c r="D11" s="64"/>
      <c r="E11" s="61"/>
      <c r="F11" s="64">
        <f>-'[2]Table 1'!$H$16</f>
        <v>585874.38347214018</v>
      </c>
      <c r="G11" s="65"/>
      <c r="H11" s="62">
        <f>-'[2]Table 1'!$H$29</f>
        <v>225248.1530095184</v>
      </c>
      <c r="I11" s="64">
        <f>-'[2]Table 1'!$H$30</f>
        <v>277060.24571204587</v>
      </c>
      <c r="J11" s="65"/>
      <c r="K11" s="62"/>
      <c r="L11" s="65"/>
      <c r="M11" s="126"/>
      <c r="N11" s="62"/>
      <c r="O11" s="64"/>
      <c r="P11" s="64"/>
      <c r="Q11" s="65"/>
      <c r="R11" s="62"/>
      <c r="S11" s="64"/>
      <c r="T11" s="66"/>
      <c r="U11" s="62"/>
      <c r="V11" s="64"/>
      <c r="W11" s="66"/>
    </row>
    <row r="12" spans="1:23">
      <c r="A12" s="98" t="str">
        <f>[1]Results!B14</f>
        <v>Other Operating Revenues</v>
      </c>
      <c r="B12" s="64">
        <f>SUM(F12:W12)</f>
        <v>0</v>
      </c>
      <c r="C12" s="59"/>
      <c r="D12" s="64"/>
      <c r="E12" s="61"/>
      <c r="F12" s="64">
        <v>0</v>
      </c>
      <c r="G12" s="65"/>
      <c r="H12" s="62"/>
      <c r="I12" s="64"/>
      <c r="J12" s="65"/>
      <c r="K12" s="62"/>
      <c r="L12" s="65"/>
      <c r="M12" s="126"/>
      <c r="N12" s="62"/>
      <c r="O12" s="64"/>
      <c r="P12" s="64"/>
      <c r="Q12" s="65"/>
      <c r="R12" s="62"/>
      <c r="S12" s="64"/>
      <c r="T12" s="66"/>
      <c r="U12" s="62"/>
      <c r="V12" s="64"/>
      <c r="W12" s="66"/>
    </row>
    <row r="13" spans="1:23">
      <c r="A13" s="98" t="str">
        <f>[1]Results!B15</f>
        <v xml:space="preserve">   Total Operating Revenues</v>
      </c>
      <c r="B13" s="64">
        <f>SUM(F13:W13)</f>
        <v>1088182.7821937045</v>
      </c>
      <c r="C13" s="155"/>
      <c r="D13" s="67"/>
      <c r="E13" s="68"/>
      <c r="F13" s="69">
        <f>SUM(F9:F12)</f>
        <v>585874.38347214018</v>
      </c>
      <c r="G13" s="69">
        <f t="shared" ref="G13:W13" si="1">SUM(G9:G12)</f>
        <v>0</v>
      </c>
      <c r="H13" s="69">
        <f t="shared" si="1"/>
        <v>225248.1530095184</v>
      </c>
      <c r="I13" s="69">
        <f t="shared" si="1"/>
        <v>277060.24571204587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>
        <f t="shared" si="1"/>
        <v>0</v>
      </c>
      <c r="N13" s="69">
        <f t="shared" si="1"/>
        <v>0</v>
      </c>
      <c r="O13" s="69">
        <f t="shared" si="1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/>
      <c r="W13" s="69">
        <f t="shared" si="1"/>
        <v>0</v>
      </c>
    </row>
    <row r="14" spans="1:23">
      <c r="A14" s="98"/>
      <c r="B14" s="51"/>
      <c r="C14" s="59"/>
      <c r="D14" s="51"/>
      <c r="E14" s="61"/>
      <c r="F14" s="51"/>
      <c r="G14" s="57"/>
      <c r="H14" s="55"/>
      <c r="I14" s="51"/>
      <c r="J14" s="57"/>
      <c r="K14" s="55"/>
      <c r="L14" s="57"/>
      <c r="M14" s="125"/>
      <c r="N14" s="55"/>
      <c r="O14" s="51"/>
      <c r="P14" s="51"/>
      <c r="Q14" s="57"/>
      <c r="R14" s="55"/>
      <c r="S14" s="51"/>
      <c r="T14" s="57"/>
      <c r="U14" s="55"/>
      <c r="V14" s="51"/>
      <c r="W14" s="57"/>
    </row>
    <row r="15" spans="1:23">
      <c r="A15" s="98" t="str">
        <f>[1]Results!B17</f>
        <v xml:space="preserve">   Operating Expenses:</v>
      </c>
      <c r="B15" s="64">
        <f t="shared" ref="B15:B18" si="2">SUM(F15:W15)</f>
        <v>0</v>
      </c>
      <c r="C15" s="59"/>
      <c r="D15" s="51"/>
      <c r="E15" s="61"/>
      <c r="F15" s="51"/>
      <c r="G15" s="57"/>
      <c r="H15" s="55"/>
      <c r="I15" s="51"/>
      <c r="J15" s="57"/>
      <c r="K15" s="55"/>
      <c r="L15" s="57"/>
      <c r="M15" s="125"/>
      <c r="N15" s="63"/>
      <c r="O15" s="51"/>
      <c r="P15" s="51"/>
      <c r="Q15" s="57"/>
      <c r="R15" s="55"/>
      <c r="S15" s="51"/>
      <c r="T15" s="57"/>
      <c r="U15" s="55"/>
      <c r="V15" s="51"/>
      <c r="W15" s="57"/>
    </row>
    <row r="16" spans="1:23">
      <c r="A16" s="98" t="str">
        <f>[1]Results!B18</f>
        <v>Steam Production</v>
      </c>
      <c r="B16" s="64">
        <f t="shared" si="2"/>
        <v>-650958.26229612972</v>
      </c>
      <c r="C16" s="59"/>
      <c r="D16" s="64"/>
      <c r="E16" s="61"/>
      <c r="F16" s="64"/>
      <c r="G16" s="65"/>
      <c r="H16" s="62"/>
      <c r="I16" s="64"/>
      <c r="J16" s="65"/>
      <c r="K16" s="62"/>
      <c r="L16" s="65"/>
      <c r="M16" s="126"/>
      <c r="N16" s="62"/>
      <c r="O16" s="64"/>
      <c r="P16" s="64"/>
      <c r="Q16" s="65"/>
      <c r="R16" s="62"/>
      <c r="S16" s="64"/>
      <c r="T16" s="66">
        <f>'[2]Table 1'!$H$64</f>
        <v>-650958.26229612972</v>
      </c>
      <c r="U16" s="62"/>
      <c r="V16" s="64"/>
      <c r="W16" s="66"/>
    </row>
    <row r="17" spans="1:23">
      <c r="A17" s="98" t="str">
        <f>[1]Results!B19</f>
        <v>Nuclear Production</v>
      </c>
      <c r="B17" s="64">
        <f t="shared" si="2"/>
        <v>0</v>
      </c>
      <c r="C17" s="59"/>
      <c r="D17" s="64"/>
      <c r="E17" s="61"/>
      <c r="F17" s="64"/>
      <c r="G17" s="65"/>
      <c r="H17" s="62"/>
      <c r="I17" s="64"/>
      <c r="J17" s="65"/>
      <c r="K17" s="62"/>
      <c r="L17" s="65"/>
      <c r="M17" s="126"/>
      <c r="N17" s="62"/>
      <c r="O17" s="64"/>
      <c r="P17" s="64"/>
      <c r="Q17" s="65"/>
      <c r="R17" s="62"/>
      <c r="S17" s="64"/>
      <c r="T17" s="66"/>
      <c r="U17" s="53"/>
      <c r="V17" s="93"/>
      <c r="W17" s="66"/>
    </row>
    <row r="18" spans="1:23">
      <c r="A18" s="98" t="str">
        <f>[1]Results!B20</f>
        <v>Hydro Production</v>
      </c>
      <c r="B18" s="64">
        <f t="shared" si="2"/>
        <v>0</v>
      </c>
      <c r="C18" s="59"/>
      <c r="D18" s="64"/>
      <c r="E18" s="61"/>
      <c r="F18" s="64"/>
      <c r="G18" s="65"/>
      <c r="H18" s="62"/>
      <c r="I18" s="64"/>
      <c r="J18" s="65"/>
      <c r="K18" s="62"/>
      <c r="L18" s="65"/>
      <c r="M18" s="126"/>
      <c r="N18" s="62"/>
      <c r="O18" s="64"/>
      <c r="P18" s="64"/>
      <c r="Q18" s="65"/>
      <c r="R18" s="62"/>
      <c r="S18" s="64"/>
      <c r="T18" s="66"/>
      <c r="U18" s="62"/>
      <c r="V18" s="64"/>
      <c r="W18" s="66"/>
    </row>
    <row r="19" spans="1:23">
      <c r="A19" s="98" t="str">
        <f>[1]Results!B21</f>
        <v>Other Power Supply</v>
      </c>
      <c r="B19" s="64">
        <f>SUM(F19:W19)</f>
        <v>-5069020.2616525032</v>
      </c>
      <c r="C19" s="59"/>
      <c r="D19" s="64"/>
      <c r="E19" s="61"/>
      <c r="F19" s="64"/>
      <c r="G19" s="65">
        <f>'[2]Table 1'!$H$26</f>
        <v>-973337.78979420336</v>
      </c>
      <c r="H19" s="62"/>
      <c r="I19" s="64"/>
      <c r="J19" s="65">
        <f>'[2]Table 1'!$H$31</f>
        <v>-878014.29065318755</v>
      </c>
      <c r="K19" s="62">
        <f>'[2]Table 1'!$H$32</f>
        <v>-458523.0506742436</v>
      </c>
      <c r="L19" s="65"/>
      <c r="M19" s="126"/>
      <c r="N19" s="62"/>
      <c r="O19" s="64">
        <f>'[2]Table 1'!$H$49</f>
        <v>-159576.42839606895</v>
      </c>
      <c r="P19" s="64">
        <f>'[2]Table 1'!$H$53</f>
        <v>-124913.46832578763</v>
      </c>
      <c r="Q19" s="65">
        <f>SUM('[2]Table 1'!$H$54:$H$58)</f>
        <v>-823501.12000729539</v>
      </c>
      <c r="R19" s="62">
        <f>'[2]Table 1'!$H$62</f>
        <v>-429712.81610860757</v>
      </c>
      <c r="S19" s="64">
        <f>'[2]Table 1'!$H$63</f>
        <v>-376492.40323231579</v>
      </c>
      <c r="T19" s="66"/>
      <c r="U19" s="62">
        <f>'[2]Table 1'!$H$66</f>
        <v>-299897.03299995663</v>
      </c>
      <c r="V19" s="64">
        <f>'[2]Table 1'!$H$72</f>
        <v>-766839.86146083614</v>
      </c>
      <c r="W19" s="66">
        <f>'[2]Table 1'!$H$73</f>
        <v>221787.99999999997</v>
      </c>
    </row>
    <row r="20" spans="1:23">
      <c r="A20" s="98" t="str">
        <f>[1]Results!B22</f>
        <v>Transmission</v>
      </c>
      <c r="B20" s="64">
        <f t="shared" ref="B20:B37" si="3">SUM(F20:W20)</f>
        <v>-1466809.5418867692</v>
      </c>
      <c r="C20" s="59"/>
      <c r="D20" s="64"/>
      <c r="E20" s="61"/>
      <c r="F20" s="64"/>
      <c r="L20" s="65">
        <f>'[2]Table 1'!$H$46</f>
        <v>-45690.511758769193</v>
      </c>
      <c r="M20" s="126">
        <f>'[2]Table 1'!$H$47</f>
        <v>-363988.70692799997</v>
      </c>
      <c r="N20" s="62">
        <f>'[2]Table 1'!$H$48</f>
        <v>-1057130.3232</v>
      </c>
      <c r="O20" s="64"/>
      <c r="P20" s="64"/>
      <c r="Q20" s="65"/>
      <c r="R20" s="62"/>
      <c r="S20" s="64"/>
      <c r="T20" s="66"/>
      <c r="U20" s="62"/>
      <c r="V20" s="64"/>
      <c r="W20" s="66"/>
    </row>
    <row r="21" spans="1:23">
      <c r="A21" s="98" t="str">
        <f>[1]Results!B23</f>
        <v>Distribution</v>
      </c>
      <c r="B21" s="64">
        <f t="shared" si="3"/>
        <v>0</v>
      </c>
      <c r="C21" s="59"/>
      <c r="D21" s="64"/>
      <c r="E21" s="61"/>
      <c r="F21" s="64"/>
      <c r="G21" s="65"/>
      <c r="H21" s="62"/>
      <c r="I21" s="64"/>
      <c r="J21" s="65"/>
      <c r="K21" s="62"/>
      <c r="L21" s="65"/>
      <c r="M21" s="126"/>
      <c r="N21" s="62"/>
      <c r="O21" s="64"/>
      <c r="P21" s="64"/>
      <c r="Q21" s="65"/>
      <c r="R21" s="62"/>
      <c r="S21" s="64"/>
      <c r="T21" s="66"/>
      <c r="U21" s="62"/>
      <c r="V21" s="64"/>
      <c r="W21" s="66"/>
    </row>
    <row r="22" spans="1:23">
      <c r="A22" s="98" t="str">
        <f>[1]Results!B24</f>
        <v>Customer Accounting</v>
      </c>
      <c r="B22" s="64">
        <f t="shared" si="3"/>
        <v>0</v>
      </c>
      <c r="C22" s="59"/>
      <c r="D22" s="64"/>
      <c r="E22" s="61"/>
      <c r="F22" s="64"/>
      <c r="G22" s="65"/>
      <c r="H22" s="62"/>
      <c r="I22" s="64"/>
      <c r="J22" s="65"/>
      <c r="K22" s="62"/>
      <c r="L22" s="65"/>
      <c r="M22" s="126"/>
      <c r="N22" s="62"/>
      <c r="O22" s="64"/>
      <c r="P22" s="64"/>
      <c r="Q22" s="65"/>
      <c r="R22" s="62"/>
      <c r="S22" s="64"/>
      <c r="T22" s="66"/>
      <c r="U22" s="62"/>
      <c r="V22" s="64"/>
      <c r="W22" s="66"/>
    </row>
    <row r="23" spans="1:23">
      <c r="A23" s="98" t="str">
        <f>[1]Results!B25</f>
        <v>Customer Service &amp; Info</v>
      </c>
      <c r="B23" s="64">
        <f t="shared" si="3"/>
        <v>0</v>
      </c>
      <c r="C23" s="59"/>
      <c r="D23" s="64"/>
      <c r="E23" s="61"/>
      <c r="F23" s="64"/>
      <c r="G23" s="65"/>
      <c r="H23" s="62"/>
      <c r="I23" s="64"/>
      <c r="J23" s="65"/>
      <c r="K23" s="62"/>
      <c r="L23" s="65"/>
      <c r="M23" s="126"/>
      <c r="N23" s="62"/>
      <c r="O23" s="64"/>
      <c r="P23" s="64"/>
      <c r="Q23" s="65"/>
      <c r="R23" s="62"/>
      <c r="S23" s="64"/>
      <c r="T23" s="66"/>
      <c r="U23" s="62"/>
      <c r="V23" s="64"/>
      <c r="W23" s="66"/>
    </row>
    <row r="24" spans="1:23">
      <c r="A24" s="98" t="str">
        <f>[1]Results!B26</f>
        <v>Sales</v>
      </c>
      <c r="B24" s="64">
        <f t="shared" si="3"/>
        <v>0</v>
      </c>
      <c r="C24" s="59"/>
      <c r="D24" s="64"/>
      <c r="E24" s="61"/>
      <c r="F24" s="64"/>
      <c r="G24" s="65"/>
      <c r="H24" s="62"/>
      <c r="I24" s="64"/>
      <c r="J24" s="65"/>
      <c r="K24" s="62"/>
      <c r="L24" s="65"/>
      <c r="M24" s="126"/>
      <c r="N24" s="62"/>
      <c r="O24" s="64"/>
      <c r="P24" s="64"/>
      <c r="Q24" s="65"/>
      <c r="R24" s="62"/>
      <c r="S24" s="64"/>
      <c r="T24" s="66"/>
      <c r="U24" s="62"/>
      <c r="V24" s="64"/>
      <c r="W24" s="66"/>
    </row>
    <row r="25" spans="1:23">
      <c r="A25" s="98" t="str">
        <f>[1]Results!B27</f>
        <v>Administrative &amp; General</v>
      </c>
      <c r="B25" s="64">
        <f t="shared" si="3"/>
        <v>0</v>
      </c>
      <c r="C25" s="156"/>
      <c r="D25" s="71"/>
      <c r="E25" s="72"/>
      <c r="F25" s="71"/>
      <c r="G25" s="75"/>
      <c r="H25" s="73"/>
      <c r="I25" s="71"/>
      <c r="J25" s="75"/>
      <c r="K25" s="73"/>
      <c r="L25" s="75"/>
      <c r="M25" s="128"/>
      <c r="N25" s="73"/>
      <c r="O25" s="71"/>
      <c r="P25" s="71"/>
      <c r="Q25" s="75"/>
      <c r="R25" s="73"/>
      <c r="S25" s="71"/>
      <c r="T25" s="122"/>
      <c r="U25" s="73"/>
      <c r="V25" s="71"/>
      <c r="W25" s="122"/>
    </row>
    <row r="26" spans="1:23">
      <c r="A26" s="98" t="str">
        <f>[1]Results!B28</f>
        <v xml:space="preserve">   Total O&amp;M Expenses</v>
      </c>
      <c r="B26" s="64">
        <f t="shared" si="3"/>
        <v>-7186788.0658354014</v>
      </c>
      <c r="C26" s="98"/>
      <c r="D26" s="51"/>
      <c r="E26" s="77"/>
      <c r="F26" s="51">
        <f>SUM(F16:F25)</f>
        <v>0</v>
      </c>
      <c r="G26" s="51">
        <f t="shared" ref="G26:W26" si="4">SUM(G16:G25)</f>
        <v>-973337.78979420336</v>
      </c>
      <c r="H26" s="51">
        <f t="shared" si="4"/>
        <v>0</v>
      </c>
      <c r="I26" s="51">
        <f t="shared" si="4"/>
        <v>0</v>
      </c>
      <c r="J26" s="51">
        <f t="shared" si="4"/>
        <v>-878014.29065318755</v>
      </c>
      <c r="K26" s="51">
        <f t="shared" si="4"/>
        <v>-458523.0506742436</v>
      </c>
      <c r="L26" s="51">
        <f t="shared" si="4"/>
        <v>-45690.511758769193</v>
      </c>
      <c r="M26" s="51">
        <f t="shared" si="4"/>
        <v>-363988.70692799997</v>
      </c>
      <c r="N26" s="51">
        <f t="shared" si="4"/>
        <v>-1057130.3232</v>
      </c>
      <c r="O26" s="51">
        <f t="shared" si="4"/>
        <v>-159576.42839606895</v>
      </c>
      <c r="P26" s="51">
        <f t="shared" si="4"/>
        <v>-124913.46832578763</v>
      </c>
      <c r="Q26" s="51">
        <f t="shared" si="4"/>
        <v>-823501.12000729539</v>
      </c>
      <c r="R26" s="51">
        <f t="shared" si="4"/>
        <v>-429712.81610860757</v>
      </c>
      <c r="S26" s="51">
        <f t="shared" si="4"/>
        <v>-376492.40323231579</v>
      </c>
      <c r="T26" s="51">
        <f t="shared" si="4"/>
        <v>-650958.26229612972</v>
      </c>
      <c r="U26" s="51">
        <f t="shared" si="4"/>
        <v>-299897.03299995663</v>
      </c>
      <c r="V26" s="51">
        <f t="shared" si="4"/>
        <v>-766839.86146083614</v>
      </c>
      <c r="W26" s="51">
        <f t="shared" si="4"/>
        <v>221787.99999999997</v>
      </c>
    </row>
    <row r="27" spans="1:23">
      <c r="A27" s="98" t="str">
        <f>[1]Results!B29</f>
        <v>Depreciation</v>
      </c>
      <c r="B27" s="64">
        <f t="shared" si="3"/>
        <v>0</v>
      </c>
      <c r="C27" s="59"/>
      <c r="D27" s="64"/>
      <c r="E27" s="61"/>
      <c r="F27" s="64"/>
      <c r="G27" s="65"/>
      <c r="H27" s="62"/>
      <c r="I27" s="64"/>
      <c r="J27" s="65"/>
      <c r="K27" s="62"/>
      <c r="L27" s="65"/>
      <c r="M27" s="126"/>
      <c r="N27" s="62"/>
      <c r="O27" s="64"/>
      <c r="P27" s="64"/>
      <c r="Q27" s="65"/>
      <c r="R27" s="62"/>
      <c r="S27" s="64"/>
      <c r="T27" s="66"/>
      <c r="U27" s="62"/>
      <c r="V27" s="64"/>
      <c r="W27" s="66"/>
    </row>
    <row r="28" spans="1:23">
      <c r="A28" s="98" t="str">
        <f>[1]Results!B30</f>
        <v xml:space="preserve">Amortization </v>
      </c>
      <c r="B28" s="64">
        <f t="shared" si="3"/>
        <v>0</v>
      </c>
      <c r="C28" s="59"/>
      <c r="D28" s="64"/>
      <c r="E28" s="61"/>
      <c r="F28" s="64"/>
      <c r="G28" s="65"/>
      <c r="H28" s="62"/>
      <c r="I28" s="64"/>
      <c r="J28" s="65"/>
      <c r="K28" s="62"/>
      <c r="L28" s="65"/>
      <c r="M28" s="126"/>
      <c r="N28" s="62"/>
      <c r="O28" s="64"/>
      <c r="P28" s="64"/>
      <c r="Q28" s="65"/>
      <c r="R28" s="62"/>
      <c r="S28" s="64"/>
      <c r="T28" s="66"/>
      <c r="U28" s="62"/>
      <c r="V28" s="64"/>
      <c r="W28" s="66"/>
    </row>
    <row r="29" spans="1:23">
      <c r="A29" s="98" t="str">
        <f>[1]Results!B31</f>
        <v>Taxes Other Than Income</v>
      </c>
      <c r="B29" s="64">
        <f t="shared" si="3"/>
        <v>0</v>
      </c>
      <c r="C29" s="59"/>
      <c r="D29" s="64"/>
      <c r="E29" s="61"/>
      <c r="F29" s="64"/>
      <c r="G29" s="65"/>
      <c r="H29" s="62"/>
      <c r="I29" s="64"/>
      <c r="J29" s="65"/>
      <c r="K29" s="62"/>
      <c r="L29" s="65"/>
      <c r="M29" s="126"/>
      <c r="N29" s="62"/>
      <c r="O29" s="64"/>
      <c r="P29" s="64"/>
      <c r="Q29" s="65"/>
      <c r="R29" s="62"/>
      <c r="S29" s="64"/>
      <c r="T29" s="66"/>
      <c r="U29" s="62"/>
      <c r="V29" s="64"/>
      <c r="W29" s="66"/>
    </row>
    <row r="30" spans="1:23">
      <c r="A30" s="98" t="str">
        <f>[1]Results!B32</f>
        <v>Income Taxes - Federal</v>
      </c>
      <c r="B30" s="64">
        <f t="shared" si="3"/>
        <v>2896239.7968101874</v>
      </c>
      <c r="C30" s="59"/>
      <c r="D30" s="60"/>
      <c r="E30" s="61"/>
      <c r="F30" s="62">
        <f>F83</f>
        <v>205056.03421524906</v>
      </c>
      <c r="G30" s="62">
        <f t="shared" ref="G30:W30" si="5">G83</f>
        <v>340668.22642797115</v>
      </c>
      <c r="H30" s="62">
        <f t="shared" si="5"/>
        <v>78836.853553331428</v>
      </c>
      <c r="I30" s="62">
        <f t="shared" si="5"/>
        <v>96971.085999216055</v>
      </c>
      <c r="J30" s="62">
        <f t="shared" si="5"/>
        <v>307305.00172861561</v>
      </c>
      <c r="K30" s="62">
        <f t="shared" si="5"/>
        <v>160483.06773598524</v>
      </c>
      <c r="L30" s="62">
        <f t="shared" si="5"/>
        <v>15991.679115569217</v>
      </c>
      <c r="M30" s="62">
        <f t="shared" si="5"/>
        <v>127396.04742479998</v>
      </c>
      <c r="N30" s="62">
        <f t="shared" si="5"/>
        <v>369995.61311999999</v>
      </c>
      <c r="O30" s="62">
        <f t="shared" si="5"/>
        <v>55851.749938624132</v>
      </c>
      <c r="P30" s="62">
        <f t="shared" si="5"/>
        <v>43719.71391402567</v>
      </c>
      <c r="Q30" s="62">
        <f t="shared" si="5"/>
        <v>288225.39200255339</v>
      </c>
      <c r="R30" s="62">
        <f t="shared" si="5"/>
        <v>150399.48563801264</v>
      </c>
      <c r="S30" s="62">
        <f t="shared" si="5"/>
        <v>131772.34113131053</v>
      </c>
      <c r="T30" s="62">
        <f t="shared" si="5"/>
        <v>227835.39180364538</v>
      </c>
      <c r="U30" s="62">
        <f t="shared" si="5"/>
        <v>104963.96154998482</v>
      </c>
      <c r="V30" s="62">
        <f t="shared" si="5"/>
        <v>268393.95151129266</v>
      </c>
      <c r="W30" s="62">
        <f t="shared" si="5"/>
        <v>-77625.799999999988</v>
      </c>
    </row>
    <row r="31" spans="1:23">
      <c r="A31" s="98" t="str">
        <f>[1]Results!B33</f>
        <v>Income Taxes - State</v>
      </c>
      <c r="B31" s="64">
        <f t="shared" si="3"/>
        <v>0</v>
      </c>
      <c r="C31" s="59"/>
      <c r="D31" s="60"/>
      <c r="E31" s="61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>
      <c r="A32" s="98" t="str">
        <f>[1]Results!B34</f>
        <v>Income Taxes - Def Net</v>
      </c>
      <c r="B32" s="64">
        <f t="shared" si="3"/>
        <v>0</v>
      </c>
      <c r="C32" s="59"/>
      <c r="D32" s="64"/>
      <c r="E32" s="61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23">
      <c r="A33" s="98" t="str">
        <f>[1]Results!B35</f>
        <v>Investment Tax Credit Adj.</v>
      </c>
      <c r="B33" s="64">
        <f t="shared" si="3"/>
        <v>0</v>
      </c>
      <c r="C33" s="59"/>
      <c r="D33" s="64"/>
      <c r="E33" s="61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>
      <c r="A34" s="98" t="str">
        <f>[1]Results!B36</f>
        <v>Misc Revenue &amp; Expense</v>
      </c>
      <c r="B34" s="64">
        <f t="shared" si="3"/>
        <v>0</v>
      </c>
      <c r="C34" s="59"/>
      <c r="D34" s="64"/>
      <c r="E34" s="61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>
      <c r="A35" s="98" t="str">
        <f>[1]Results!B37</f>
        <v xml:space="preserve">   Total Operating Expenses:</v>
      </c>
      <c r="B35" s="64">
        <f t="shared" si="3"/>
        <v>-4290548.2690252149</v>
      </c>
      <c r="C35" s="155"/>
      <c r="D35" s="67"/>
      <c r="E35" s="68"/>
      <c r="F35" s="69">
        <f>SUM(F26:F34)</f>
        <v>205056.03421524906</v>
      </c>
      <c r="G35" s="69">
        <f t="shared" ref="G35:W35" si="6">SUM(G26:G34)</f>
        <v>-632669.56336623221</v>
      </c>
      <c r="H35" s="69">
        <f t="shared" si="6"/>
        <v>78836.853553331428</v>
      </c>
      <c r="I35" s="69">
        <f t="shared" si="6"/>
        <v>96971.085999216055</v>
      </c>
      <c r="J35" s="69">
        <f t="shared" si="6"/>
        <v>-570709.28892457194</v>
      </c>
      <c r="K35" s="69">
        <f t="shared" si="6"/>
        <v>-298039.98293825833</v>
      </c>
      <c r="L35" s="69">
        <f t="shared" si="6"/>
        <v>-29698.832643199974</v>
      </c>
      <c r="M35" s="69">
        <f t="shared" si="6"/>
        <v>-236592.65950319998</v>
      </c>
      <c r="N35" s="69">
        <f t="shared" si="6"/>
        <v>-687134.71007999999</v>
      </c>
      <c r="O35" s="69">
        <f t="shared" si="6"/>
        <v>-103724.67845744482</v>
      </c>
      <c r="P35" s="69">
        <f t="shared" si="6"/>
        <v>-81193.754411761969</v>
      </c>
      <c r="Q35" s="69">
        <f t="shared" si="6"/>
        <v>-535275.72800474195</v>
      </c>
      <c r="R35" s="69">
        <f t="shared" si="6"/>
        <v>-279313.33047059493</v>
      </c>
      <c r="S35" s="69">
        <f t="shared" si="6"/>
        <v>-244720.06210100526</v>
      </c>
      <c r="T35" s="69">
        <f t="shared" si="6"/>
        <v>-423122.8704924843</v>
      </c>
      <c r="U35" s="69">
        <f t="shared" si="6"/>
        <v>-194933.07144997182</v>
      </c>
      <c r="V35" s="51">
        <f t="shared" ref="V35" si="7">SUM(V25:V34)</f>
        <v>-498445.90994954348</v>
      </c>
      <c r="W35" s="69">
        <f t="shared" si="6"/>
        <v>144162.19999999998</v>
      </c>
    </row>
    <row r="36" spans="1:23">
      <c r="A36" s="98"/>
      <c r="B36" s="64">
        <f t="shared" si="3"/>
        <v>0</v>
      </c>
      <c r="C36" s="59"/>
      <c r="D36" s="51"/>
      <c r="E36" s="6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 ht="13.5" thickBot="1">
      <c r="A37" s="98" t="str">
        <f>[1]Results!B39</f>
        <v xml:space="preserve">   Operating Rev For Return:</v>
      </c>
      <c r="B37" s="64">
        <f t="shared" si="3"/>
        <v>5378731.0512189204</v>
      </c>
      <c r="C37" s="157"/>
      <c r="D37" s="78"/>
      <c r="E37" s="78"/>
      <c r="F37" s="79">
        <f t="shared" ref="F37:W37" si="8">F13-F35</f>
        <v>380818.34925689112</v>
      </c>
      <c r="G37" s="79">
        <f t="shared" si="8"/>
        <v>632669.56336623221</v>
      </c>
      <c r="H37" s="79">
        <f t="shared" si="8"/>
        <v>146411.29945618697</v>
      </c>
      <c r="I37" s="79">
        <f t="shared" si="8"/>
        <v>180089.1597128298</v>
      </c>
      <c r="J37" s="79">
        <f t="shared" si="8"/>
        <v>570709.28892457194</v>
      </c>
      <c r="K37" s="79">
        <f t="shared" si="8"/>
        <v>298039.98293825833</v>
      </c>
      <c r="L37" s="79">
        <f t="shared" si="8"/>
        <v>29698.832643199974</v>
      </c>
      <c r="M37" s="79">
        <f t="shared" si="8"/>
        <v>236592.65950319998</v>
      </c>
      <c r="N37" s="79">
        <f t="shared" si="8"/>
        <v>687134.71007999999</v>
      </c>
      <c r="O37" s="79">
        <f t="shared" si="8"/>
        <v>103724.67845744482</v>
      </c>
      <c r="P37" s="79">
        <f t="shared" si="8"/>
        <v>81193.754411761969</v>
      </c>
      <c r="Q37" s="79">
        <f t="shared" si="8"/>
        <v>535275.72800474195</v>
      </c>
      <c r="R37" s="79">
        <f t="shared" si="8"/>
        <v>279313.33047059493</v>
      </c>
      <c r="S37" s="79">
        <f t="shared" si="8"/>
        <v>244720.06210100526</v>
      </c>
      <c r="T37" s="79">
        <f t="shared" si="8"/>
        <v>423122.8704924843</v>
      </c>
      <c r="U37" s="79">
        <f t="shared" si="8"/>
        <v>194933.07144997182</v>
      </c>
      <c r="V37" s="79">
        <f t="shared" si="8"/>
        <v>498445.90994954348</v>
      </c>
      <c r="W37" s="79">
        <f t="shared" si="8"/>
        <v>-144162.19999999998</v>
      </c>
    </row>
    <row r="38" spans="1:23" ht="13.5" thickTop="1">
      <c r="A38" s="98"/>
      <c r="B38" s="51"/>
      <c r="C38" s="59"/>
      <c r="D38" s="51"/>
      <c r="E38" s="61"/>
      <c r="F38" s="51"/>
      <c r="G38" s="57"/>
      <c r="H38" s="55"/>
      <c r="I38" s="51"/>
      <c r="J38" s="57"/>
      <c r="K38" s="55"/>
      <c r="L38" s="57"/>
      <c r="M38" s="125"/>
      <c r="N38" s="55"/>
      <c r="O38" s="51"/>
      <c r="P38" s="51"/>
      <c r="Q38" s="57"/>
      <c r="R38" s="55"/>
      <c r="S38" s="51"/>
      <c r="T38" s="57"/>
      <c r="U38" s="55"/>
      <c r="V38" s="51"/>
      <c r="W38" s="57"/>
    </row>
    <row r="39" spans="1:23">
      <c r="A39" s="98" t="str">
        <f>[1]Results!B41</f>
        <v xml:space="preserve">   Rate Base:</v>
      </c>
      <c r="B39" s="51"/>
      <c r="C39" s="59"/>
      <c r="D39" s="51"/>
      <c r="E39" s="61"/>
      <c r="F39" s="51"/>
      <c r="G39" s="57"/>
      <c r="H39" s="55"/>
      <c r="I39" s="51"/>
      <c r="J39" s="57"/>
      <c r="K39" s="55"/>
      <c r="L39" s="57"/>
      <c r="M39" s="125"/>
      <c r="N39" s="55"/>
      <c r="O39" s="51"/>
      <c r="P39" s="51"/>
      <c r="Q39" s="57"/>
      <c r="R39" s="55"/>
      <c r="S39" s="51"/>
      <c r="T39" s="57"/>
      <c r="U39" s="55"/>
      <c r="V39" s="51"/>
      <c r="W39" s="57"/>
    </row>
    <row r="40" spans="1:23">
      <c r="A40" s="98" t="str">
        <f>[1]Results!B42</f>
        <v>Electric Plant In Service</v>
      </c>
      <c r="B40" s="64"/>
      <c r="C40" s="59"/>
      <c r="D40" s="64"/>
      <c r="E40" s="61"/>
      <c r="F40" s="64"/>
      <c r="G40" s="65"/>
      <c r="H40" s="62"/>
      <c r="I40" s="64"/>
      <c r="J40" s="65"/>
      <c r="K40" s="62"/>
      <c r="L40" s="65"/>
      <c r="M40" s="126"/>
      <c r="N40" s="62"/>
      <c r="O40" s="64"/>
      <c r="P40" s="64"/>
      <c r="Q40" s="65"/>
      <c r="R40" s="62"/>
      <c r="S40" s="64"/>
      <c r="T40" s="66"/>
      <c r="U40" s="62"/>
      <c r="V40" s="64"/>
      <c r="W40" s="66"/>
    </row>
    <row r="41" spans="1:23">
      <c r="A41" s="98" t="str">
        <f>[1]Results!B43</f>
        <v>Plant Held for Future Use</v>
      </c>
      <c r="B41" s="64"/>
      <c r="C41" s="59"/>
      <c r="D41" s="64"/>
      <c r="E41" s="61"/>
      <c r="F41" s="64"/>
      <c r="G41" s="65"/>
      <c r="H41" s="62"/>
      <c r="I41" s="64"/>
      <c r="J41" s="65"/>
      <c r="K41" s="62"/>
      <c r="L41" s="65"/>
      <c r="M41" s="126"/>
      <c r="N41" s="62"/>
      <c r="O41" s="64"/>
      <c r="P41" s="64"/>
      <c r="Q41" s="65"/>
      <c r="R41" s="62"/>
      <c r="S41" s="64"/>
      <c r="T41" s="66"/>
      <c r="U41" s="62"/>
      <c r="V41" s="64"/>
      <c r="W41" s="66"/>
    </row>
    <row r="42" spans="1:23">
      <c r="A42" s="98" t="str">
        <f>[1]Results!B44</f>
        <v>Misc Deferred Debits</v>
      </c>
      <c r="B42" s="64"/>
      <c r="C42" s="59"/>
      <c r="D42" s="64"/>
      <c r="E42" s="61"/>
      <c r="F42" s="64"/>
      <c r="G42" s="65"/>
      <c r="H42" s="62"/>
      <c r="I42" s="64"/>
      <c r="J42" s="65"/>
      <c r="K42" s="62"/>
      <c r="L42" s="65"/>
      <c r="M42" s="126"/>
      <c r="N42" s="62"/>
      <c r="O42" s="64"/>
      <c r="P42" s="64"/>
      <c r="Q42" s="65"/>
      <c r="R42" s="62"/>
      <c r="S42" s="64"/>
      <c r="T42" s="66"/>
      <c r="U42" s="62"/>
      <c r="V42" s="64"/>
      <c r="W42" s="66"/>
    </row>
    <row r="43" spans="1:23">
      <c r="A43" s="98" t="str">
        <f>[1]Results!B45</f>
        <v>Elec Plant Acq Adj</v>
      </c>
      <c r="B43" s="64"/>
      <c r="C43" s="59"/>
      <c r="D43" s="64"/>
      <c r="E43" s="61"/>
      <c r="F43" s="64"/>
      <c r="G43" s="65"/>
      <c r="H43" s="62"/>
      <c r="I43" s="64"/>
      <c r="J43" s="65"/>
      <c r="K43" s="62"/>
      <c r="L43" s="65"/>
      <c r="M43" s="126"/>
      <c r="N43" s="62"/>
      <c r="O43" s="64"/>
      <c r="P43" s="64"/>
      <c r="Q43" s="65"/>
      <c r="R43" s="62"/>
      <c r="S43" s="64"/>
      <c r="T43" s="66"/>
      <c r="U43" s="62"/>
      <c r="V43" s="64"/>
      <c r="W43" s="66"/>
    </row>
    <row r="44" spans="1:23">
      <c r="A44" s="98" t="str">
        <f>[1]Results!B46</f>
        <v>Nuclear Fuel</v>
      </c>
      <c r="B44" s="64"/>
      <c r="C44" s="59"/>
      <c r="D44" s="64"/>
      <c r="E44" s="61"/>
      <c r="F44" s="64"/>
      <c r="G44" s="65"/>
      <c r="H44" s="62"/>
      <c r="I44" s="64"/>
      <c r="J44" s="65"/>
      <c r="K44" s="62"/>
      <c r="L44" s="65"/>
      <c r="M44" s="126"/>
      <c r="N44" s="62"/>
      <c r="O44" s="64"/>
      <c r="P44" s="64"/>
      <c r="Q44" s="65"/>
      <c r="R44" s="62"/>
      <c r="S44" s="64"/>
      <c r="T44" s="66"/>
      <c r="U44" s="62"/>
      <c r="V44" s="64"/>
      <c r="W44" s="66"/>
    </row>
    <row r="45" spans="1:23">
      <c r="A45" s="98" t="str">
        <f>[1]Results!B47</f>
        <v>Prepayments</v>
      </c>
      <c r="B45" s="64"/>
      <c r="C45" s="59"/>
      <c r="D45" s="64"/>
      <c r="E45" s="61"/>
      <c r="F45" s="64"/>
      <c r="G45" s="65"/>
      <c r="H45" s="62"/>
      <c r="I45" s="64"/>
      <c r="J45" s="65"/>
      <c r="K45" s="62"/>
      <c r="L45" s="65"/>
      <c r="M45" s="126"/>
      <c r="N45" s="62"/>
      <c r="O45" s="64"/>
      <c r="P45" s="64"/>
      <c r="Q45" s="65"/>
      <c r="R45" s="62"/>
      <c r="S45" s="64"/>
      <c r="T45" s="66"/>
      <c r="U45" s="62"/>
      <c r="V45" s="64"/>
      <c r="W45" s="66"/>
    </row>
    <row r="46" spans="1:23">
      <c r="A46" s="98" t="str">
        <f>[1]Results!B48</f>
        <v>Fuel Stock</v>
      </c>
      <c r="B46" s="64"/>
      <c r="C46" s="59"/>
      <c r="D46" s="64"/>
      <c r="E46" s="61"/>
      <c r="F46" s="64"/>
      <c r="G46" s="65"/>
      <c r="H46" s="62"/>
      <c r="I46" s="64"/>
      <c r="J46" s="65"/>
      <c r="K46" s="62"/>
      <c r="L46" s="65"/>
      <c r="M46" s="126"/>
      <c r="N46" s="62"/>
      <c r="O46" s="64"/>
      <c r="P46" s="64"/>
      <c r="Q46" s="65"/>
      <c r="R46" s="62"/>
      <c r="S46" s="64"/>
      <c r="T46" s="66"/>
      <c r="U46" s="62"/>
      <c r="V46" s="64"/>
      <c r="W46" s="66"/>
    </row>
    <row r="47" spans="1:23">
      <c r="A47" s="98" t="str">
        <f>[1]Results!B49</f>
        <v>Material &amp; Supplies</v>
      </c>
      <c r="B47" s="64"/>
      <c r="C47" s="59"/>
      <c r="D47" s="64"/>
      <c r="E47" s="61"/>
      <c r="F47" s="64"/>
      <c r="G47" s="65"/>
      <c r="H47" s="62"/>
      <c r="I47" s="64"/>
      <c r="J47" s="65"/>
      <c r="K47" s="62"/>
      <c r="L47" s="65"/>
      <c r="M47" s="126"/>
      <c r="N47" s="62"/>
      <c r="O47" s="64"/>
      <c r="P47" s="64"/>
      <c r="Q47" s="65"/>
      <c r="R47" s="62"/>
      <c r="S47" s="64"/>
      <c r="T47" s="66"/>
      <c r="U47" s="62"/>
      <c r="V47" s="64"/>
      <c r="W47" s="66"/>
    </row>
    <row r="48" spans="1:23">
      <c r="A48" s="98" t="str">
        <f>[1]Results!B50</f>
        <v>Working Capital</v>
      </c>
      <c r="B48" s="64"/>
      <c r="C48" s="59"/>
      <c r="D48" s="64"/>
      <c r="E48" s="61"/>
      <c r="F48" s="64"/>
      <c r="G48" s="65"/>
      <c r="H48" s="62"/>
      <c r="I48" s="64"/>
      <c r="J48" s="65"/>
      <c r="K48" s="62"/>
      <c r="L48" s="65"/>
      <c r="M48" s="126"/>
      <c r="N48" s="62"/>
      <c r="O48" s="64"/>
      <c r="P48" s="64"/>
      <c r="Q48" s="65"/>
      <c r="R48" s="62"/>
      <c r="S48" s="64"/>
      <c r="T48" s="66"/>
      <c r="U48" s="62"/>
      <c r="V48" s="64"/>
      <c r="W48" s="66"/>
    </row>
    <row r="49" spans="1:23">
      <c r="A49" s="98" t="str">
        <f>[1]Results!B51</f>
        <v>Weatherization</v>
      </c>
      <c r="B49" s="64"/>
      <c r="C49" s="59"/>
      <c r="D49" s="64"/>
      <c r="E49" s="61"/>
      <c r="F49" s="64"/>
      <c r="G49" s="65"/>
      <c r="H49" s="62"/>
      <c r="I49" s="64"/>
      <c r="J49" s="65"/>
      <c r="K49" s="62"/>
      <c r="L49" s="65"/>
      <c r="M49" s="126"/>
      <c r="N49" s="62"/>
      <c r="O49" s="64"/>
      <c r="P49" s="64"/>
      <c r="Q49" s="65"/>
      <c r="R49" s="62"/>
      <c r="S49" s="64"/>
      <c r="T49" s="66"/>
      <c r="U49" s="62"/>
      <c r="V49" s="64"/>
      <c r="W49" s="66"/>
    </row>
    <row r="50" spans="1:23">
      <c r="A50" s="98" t="str">
        <f>[1]Results!B52</f>
        <v xml:space="preserve">Misc Rate Base </v>
      </c>
      <c r="B50" s="64"/>
      <c r="C50" s="59"/>
      <c r="D50" s="64"/>
      <c r="E50" s="61"/>
      <c r="F50" s="64"/>
      <c r="G50" s="65"/>
      <c r="H50" s="62"/>
      <c r="I50" s="64"/>
      <c r="J50" s="65"/>
      <c r="K50" s="62"/>
      <c r="L50" s="65"/>
      <c r="M50" s="126"/>
      <c r="N50" s="62"/>
      <c r="O50" s="64"/>
      <c r="P50" s="64"/>
      <c r="Q50" s="65"/>
      <c r="R50" s="62"/>
      <c r="S50" s="64"/>
      <c r="T50" s="66"/>
      <c r="U50" s="62"/>
      <c r="V50" s="64"/>
      <c r="W50" s="66"/>
    </row>
    <row r="51" spans="1:23">
      <c r="A51" s="98" t="str">
        <f>[1]Results!B53</f>
        <v xml:space="preserve">   Total Electric Plant:</v>
      </c>
      <c r="B51" s="81"/>
      <c r="C51" s="155"/>
      <c r="D51" s="81"/>
      <c r="E51" s="68"/>
      <c r="F51" s="81"/>
      <c r="G51" s="83"/>
      <c r="H51" s="82"/>
      <c r="I51" s="81"/>
      <c r="J51" s="83"/>
      <c r="K51" s="82"/>
      <c r="L51" s="83"/>
      <c r="M51" s="131"/>
      <c r="N51" s="82"/>
      <c r="O51" s="81"/>
      <c r="P51" s="81"/>
      <c r="Q51" s="83"/>
      <c r="R51" s="82"/>
      <c r="S51" s="81"/>
      <c r="T51" s="83"/>
      <c r="U51" s="82"/>
      <c r="V51" s="81"/>
      <c r="W51" s="83"/>
    </row>
    <row r="52" spans="1:23">
      <c r="A52" s="98"/>
      <c r="B52" s="51"/>
      <c r="C52" s="59"/>
      <c r="D52" s="51"/>
      <c r="E52" s="61"/>
      <c r="F52" s="51"/>
      <c r="G52" s="57"/>
      <c r="H52" s="55"/>
      <c r="I52" s="51"/>
      <c r="J52" s="57"/>
      <c r="K52" s="55"/>
      <c r="L52" s="57"/>
      <c r="M52" s="125"/>
      <c r="N52" s="55"/>
      <c r="O52" s="51"/>
      <c r="P52" s="51"/>
      <c r="Q52" s="57"/>
      <c r="R52" s="55"/>
      <c r="S52" s="51"/>
      <c r="T52" s="57"/>
      <c r="U52" s="55"/>
      <c r="V52" s="51"/>
      <c r="W52" s="57"/>
    </row>
    <row r="53" spans="1:23">
      <c r="A53" s="98" t="str">
        <f>[1]Results!B55</f>
        <v>Rate Base Deductions:</v>
      </c>
      <c r="B53" s="51"/>
      <c r="C53" s="59"/>
      <c r="D53" s="51"/>
      <c r="E53" s="61"/>
      <c r="F53" s="51"/>
      <c r="G53" s="57"/>
      <c r="H53" s="55"/>
      <c r="I53" s="51"/>
      <c r="J53" s="57"/>
      <c r="K53" s="55"/>
      <c r="L53" s="57"/>
      <c r="M53" s="125"/>
      <c r="N53" s="55"/>
      <c r="O53" s="51"/>
      <c r="P53" s="51"/>
      <c r="Q53" s="57"/>
      <c r="R53" s="55"/>
      <c r="S53" s="51"/>
      <c r="T53" s="57"/>
      <c r="U53" s="55"/>
      <c r="V53" s="51"/>
      <c r="W53" s="57"/>
    </row>
    <row r="54" spans="1:23">
      <c r="A54" s="98" t="str">
        <f>[1]Results!B56</f>
        <v>Accum Prov For Deprec</v>
      </c>
      <c r="B54" s="64"/>
      <c r="C54" s="59"/>
      <c r="D54" s="64"/>
      <c r="E54" s="61"/>
      <c r="F54" s="64"/>
      <c r="G54" s="65"/>
      <c r="H54" s="62"/>
      <c r="I54" s="64"/>
      <c r="J54" s="65"/>
      <c r="K54" s="62"/>
      <c r="L54" s="65"/>
      <c r="M54" s="126"/>
      <c r="N54" s="62"/>
      <c r="O54" s="64"/>
      <c r="P54" s="64"/>
      <c r="Q54" s="65"/>
      <c r="R54" s="62"/>
      <c r="S54" s="64"/>
      <c r="T54" s="66"/>
      <c r="U54" s="62"/>
      <c r="V54" s="64"/>
      <c r="W54" s="66"/>
    </row>
    <row r="55" spans="1:23">
      <c r="A55" s="98" t="str">
        <f>[1]Results!B57</f>
        <v>Accum Prov For Amort</v>
      </c>
      <c r="B55" s="64"/>
      <c r="C55" s="59"/>
      <c r="D55" s="64"/>
      <c r="E55" s="61"/>
      <c r="F55" s="64"/>
      <c r="G55" s="65"/>
      <c r="H55" s="62"/>
      <c r="I55" s="64"/>
      <c r="J55" s="65"/>
      <c r="K55" s="62"/>
      <c r="L55" s="65"/>
      <c r="M55" s="126"/>
      <c r="N55" s="62"/>
      <c r="O55" s="64"/>
      <c r="P55" s="64"/>
      <c r="Q55" s="65"/>
      <c r="R55" s="62"/>
      <c r="S55" s="64"/>
      <c r="T55" s="66"/>
      <c r="U55" s="62"/>
      <c r="V55" s="64"/>
      <c r="W55" s="66"/>
    </row>
    <row r="56" spans="1:23">
      <c r="A56" s="98" t="str">
        <f>[1]Results!B58</f>
        <v>Accum Def Income Tax</v>
      </c>
      <c r="B56" s="64"/>
      <c r="C56" s="59"/>
      <c r="D56" s="64"/>
      <c r="E56" s="61"/>
      <c r="F56" s="64"/>
      <c r="G56" s="65"/>
      <c r="H56" s="62"/>
      <c r="I56" s="64"/>
      <c r="J56" s="65"/>
      <c r="K56" s="62"/>
      <c r="L56" s="65"/>
      <c r="M56" s="126"/>
      <c r="N56" s="62"/>
      <c r="O56" s="64"/>
      <c r="P56" s="64"/>
      <c r="Q56" s="65"/>
      <c r="R56" s="62"/>
      <c r="S56" s="64"/>
      <c r="T56" s="66"/>
      <c r="U56" s="62"/>
      <c r="V56" s="64"/>
      <c r="W56" s="66"/>
    </row>
    <row r="57" spans="1:23">
      <c r="A57" s="98" t="str">
        <f>[1]Results!B59</f>
        <v>Unamortized ITC</v>
      </c>
      <c r="B57" s="64"/>
      <c r="C57" s="59"/>
      <c r="D57" s="64"/>
      <c r="E57" s="61"/>
      <c r="F57" s="64"/>
      <c r="G57" s="65"/>
      <c r="H57" s="62"/>
      <c r="I57" s="64"/>
      <c r="J57" s="65"/>
      <c r="K57" s="62"/>
      <c r="L57" s="65"/>
      <c r="M57" s="126"/>
      <c r="N57" s="62"/>
      <c r="O57" s="64"/>
      <c r="P57" s="64"/>
      <c r="Q57" s="65"/>
      <c r="R57" s="62"/>
      <c r="S57" s="64"/>
      <c r="T57" s="66"/>
      <c r="U57" s="62"/>
      <c r="V57" s="64"/>
      <c r="W57" s="66"/>
    </row>
    <row r="58" spans="1:23">
      <c r="A58" s="98" t="str">
        <f>[1]Results!B60</f>
        <v>Customer Adv For Const</v>
      </c>
      <c r="B58" s="64"/>
      <c r="C58" s="59"/>
      <c r="D58" s="64"/>
      <c r="E58" s="61"/>
      <c r="F58" s="64"/>
      <c r="G58" s="65"/>
      <c r="H58" s="62"/>
      <c r="I58" s="64"/>
      <c r="J58" s="65"/>
      <c r="K58" s="62"/>
      <c r="L58" s="65"/>
      <c r="M58" s="126"/>
      <c r="N58" s="62"/>
      <c r="O58" s="64"/>
      <c r="P58" s="64"/>
      <c r="Q58" s="65"/>
      <c r="R58" s="62"/>
      <c r="S58" s="64"/>
      <c r="T58" s="66"/>
      <c r="U58" s="62"/>
      <c r="V58" s="64"/>
      <c r="W58" s="66"/>
    </row>
    <row r="59" spans="1:23">
      <c r="A59" s="98" t="str">
        <f>[1]Results!B61</f>
        <v>Customer Service Deposits</v>
      </c>
      <c r="B59" s="64"/>
      <c r="C59" s="59"/>
      <c r="D59" s="64"/>
      <c r="E59" s="61"/>
      <c r="F59" s="64"/>
      <c r="G59" s="65"/>
      <c r="H59" s="62"/>
      <c r="I59" s="64"/>
      <c r="J59" s="65"/>
      <c r="K59" s="62"/>
      <c r="L59" s="65"/>
      <c r="M59" s="126"/>
      <c r="N59" s="62"/>
      <c r="O59" s="64"/>
      <c r="P59" s="64"/>
      <c r="Q59" s="65"/>
      <c r="R59" s="62"/>
      <c r="S59" s="64"/>
      <c r="T59" s="66"/>
      <c r="U59" s="62"/>
      <c r="V59" s="64"/>
      <c r="W59" s="66"/>
    </row>
    <row r="60" spans="1:23">
      <c r="A60" s="98" t="str">
        <f>[1]Results!B62</f>
        <v>Misc Rate Base Deductions</v>
      </c>
      <c r="B60" s="64"/>
      <c r="C60" s="59"/>
      <c r="D60" s="64"/>
      <c r="E60" s="61"/>
      <c r="F60" s="64"/>
      <c r="G60" s="65"/>
      <c r="H60" s="62"/>
      <c r="I60" s="64"/>
      <c r="J60" s="65"/>
      <c r="K60" s="62"/>
      <c r="L60" s="65"/>
      <c r="M60" s="126"/>
      <c r="N60" s="62"/>
      <c r="O60" s="64"/>
      <c r="P60" s="64"/>
      <c r="Q60" s="65"/>
      <c r="R60" s="62"/>
      <c r="S60" s="64"/>
      <c r="T60" s="66"/>
      <c r="U60" s="62"/>
      <c r="V60" s="64"/>
      <c r="W60" s="66"/>
    </row>
    <row r="61" spans="1:23">
      <c r="A61" s="98"/>
      <c r="B61" s="51"/>
      <c r="C61" s="59"/>
      <c r="D61" s="51"/>
      <c r="E61" s="61"/>
      <c r="F61" s="51"/>
      <c r="G61" s="57"/>
      <c r="H61" s="55"/>
      <c r="I61" s="51"/>
      <c r="J61" s="57"/>
      <c r="K61" s="55"/>
      <c r="L61" s="57"/>
      <c r="M61" s="125"/>
      <c r="N61" s="55"/>
      <c r="O61" s="51"/>
      <c r="P61" s="51"/>
      <c r="Q61" s="57"/>
      <c r="R61" s="55"/>
      <c r="S61" s="51"/>
      <c r="T61" s="57"/>
      <c r="U61" s="55"/>
      <c r="V61" s="51"/>
      <c r="W61" s="57"/>
    </row>
    <row r="62" spans="1:23">
      <c r="A62" s="98" t="str">
        <f>[1]Results!B64</f>
        <v xml:space="preserve">     Total Rate Base Deductions</v>
      </c>
      <c r="B62" s="67"/>
      <c r="C62" s="155"/>
      <c r="D62" s="67"/>
      <c r="E62" s="68"/>
      <c r="F62" s="67"/>
      <c r="G62" s="70"/>
      <c r="H62" s="69"/>
      <c r="I62" s="67"/>
      <c r="J62" s="70"/>
      <c r="K62" s="69"/>
      <c r="L62" s="70"/>
      <c r="M62" s="127"/>
      <c r="N62" s="69"/>
      <c r="O62" s="67"/>
      <c r="P62" s="67"/>
      <c r="Q62" s="70"/>
      <c r="R62" s="69"/>
      <c r="S62" s="67"/>
      <c r="T62" s="70"/>
      <c r="U62" s="69"/>
      <c r="V62" s="67"/>
      <c r="W62" s="70"/>
    </row>
    <row r="63" spans="1:23">
      <c r="A63" s="98"/>
      <c r="B63" s="51"/>
      <c r="C63" s="59"/>
      <c r="D63" s="51"/>
      <c r="E63" s="61"/>
      <c r="F63" s="51"/>
      <c r="G63" s="57"/>
      <c r="H63" s="55"/>
      <c r="I63" s="51"/>
      <c r="J63" s="57"/>
      <c r="K63" s="55"/>
      <c r="L63" s="57"/>
      <c r="M63" s="125"/>
      <c r="N63" s="55"/>
      <c r="O63" s="51"/>
      <c r="P63" s="51"/>
      <c r="Q63" s="57"/>
      <c r="R63" s="55"/>
      <c r="S63" s="51"/>
      <c r="T63" s="57"/>
      <c r="U63" s="55"/>
      <c r="V63" s="51"/>
      <c r="W63" s="57"/>
    </row>
    <row r="64" spans="1:23" ht="13.5" thickBot="1">
      <c r="A64" s="98" t="str">
        <f>[1]Results!B66</f>
        <v xml:space="preserve">   Total Rate Base:</v>
      </c>
      <c r="B64" s="158"/>
      <c r="C64" s="159"/>
      <c r="D64" s="158"/>
      <c r="E64" s="84"/>
      <c r="F64" s="84"/>
      <c r="G64" s="161"/>
      <c r="H64" s="160"/>
      <c r="I64" s="158"/>
      <c r="J64" s="161"/>
      <c r="K64" s="160"/>
      <c r="L64" s="161"/>
      <c r="M64" s="162"/>
      <c r="N64" s="160"/>
      <c r="O64" s="158"/>
      <c r="P64" s="158"/>
      <c r="Q64" s="161"/>
      <c r="R64" s="160"/>
      <c r="S64" s="158"/>
      <c r="T64" s="161"/>
      <c r="U64" s="160"/>
      <c r="V64" s="158"/>
      <c r="W64" s="161"/>
    </row>
    <row r="65" spans="1:23" ht="13.5" thickTop="1">
      <c r="A65" s="98"/>
      <c r="B65" s="51"/>
      <c r="C65" s="59"/>
      <c r="D65" s="51"/>
      <c r="E65" s="61"/>
      <c r="F65" s="51"/>
      <c r="G65" s="57"/>
      <c r="H65" s="55"/>
      <c r="I65" s="51"/>
      <c r="J65" s="57"/>
      <c r="K65" s="55"/>
      <c r="L65" s="57"/>
      <c r="M65" s="125"/>
      <c r="N65" s="55"/>
      <c r="O65" s="51"/>
      <c r="P65" s="51"/>
      <c r="Q65" s="57"/>
      <c r="R65" s="55"/>
      <c r="S65" s="51"/>
      <c r="T65" s="57"/>
      <c r="U65" s="55"/>
      <c r="V65" s="51"/>
      <c r="W65" s="57"/>
    </row>
    <row r="66" spans="1:23">
      <c r="A66" s="98"/>
      <c r="B66" s="51"/>
      <c r="C66" s="59"/>
      <c r="D66" s="51"/>
      <c r="E66" s="61"/>
      <c r="F66" s="51"/>
      <c r="G66" s="57"/>
      <c r="H66" s="55"/>
      <c r="I66" s="51"/>
      <c r="J66" s="57"/>
      <c r="K66" s="55"/>
      <c r="L66" s="57"/>
      <c r="M66" s="125"/>
      <c r="N66" s="55"/>
      <c r="O66" s="51"/>
      <c r="P66" s="51"/>
      <c r="Q66" s="57"/>
      <c r="R66" s="55"/>
      <c r="S66" s="51"/>
      <c r="T66" s="57"/>
      <c r="U66" s="55"/>
      <c r="V66" s="51"/>
      <c r="W66" s="57"/>
    </row>
    <row r="67" spans="1:23">
      <c r="A67" s="98" t="str">
        <f>[1]Results!B69</f>
        <v>Return on Equity</v>
      </c>
      <c r="B67" s="185">
        <f>SUM(F67:W67)</f>
        <v>1.2332093157349133E-2</v>
      </c>
      <c r="C67" s="190"/>
      <c r="D67" s="185">
        <f>((D37+[1]Results!$G$39)/(D64+[1]Results!$G$66)-'Capital Structure'!$G$6-'Capital Structure'!$G$7)/'Capital Structure'!$C$8-[1]Results!$G$69</f>
        <v>0</v>
      </c>
      <c r="E67" s="186">
        <f t="shared" ref="E67:E68" si="9">B67-D67</f>
        <v>1.2332093157349133E-2</v>
      </c>
      <c r="F67" s="187">
        <f>F37/'Capital Structure'!$D$29/100</f>
        <v>8.7312180407303204E-4</v>
      </c>
      <c r="G67" s="187">
        <f>G37/'Capital Structure'!$D$29/100</f>
        <v>1.4505540282561008E-3</v>
      </c>
      <c r="H67" s="187">
        <f>H37/'Capital Structure'!$D$29/100</f>
        <v>3.3568471206104749E-4</v>
      </c>
      <c r="I67" s="187">
        <f>I37/'Capital Structure'!$D$29/100</f>
        <v>4.1289967337259812E-4</v>
      </c>
      <c r="J67" s="187">
        <f>J37/'Capital Structure'!$D$29/100</f>
        <v>1.308494522176816E-3</v>
      </c>
      <c r="K67" s="187">
        <f>K37/'Capital Structure'!$D$29/100</f>
        <v>6.8333158866093924E-4</v>
      </c>
      <c r="L67" s="187">
        <f>L37/'Capital Structure'!$D$29/100</f>
        <v>6.809204017320493E-5</v>
      </c>
      <c r="M67" s="187">
        <f>M37/'Capital Structure'!$D$29/100</f>
        <v>5.4244815172107272E-4</v>
      </c>
      <c r="N67" s="187">
        <f>N37/'Capital Structure'!$D$29/100</f>
        <v>1.5754290697309224E-3</v>
      </c>
      <c r="O67" s="187">
        <f>O37/'Capital Structure'!$D$29/100</f>
        <v>2.3781490192996676E-4</v>
      </c>
      <c r="P67" s="187">
        <f>P37/'Capital Structure'!$D$29/100</f>
        <v>1.8615709424137599E-4</v>
      </c>
      <c r="Q67" s="187">
        <f>Q37/'Capital Structure'!$D$29/100</f>
        <v>1.2272541757086795E-3</v>
      </c>
      <c r="R67" s="187">
        <f>R37/'Capital Structure'!$D$29/100</f>
        <v>6.4039602996551195E-4</v>
      </c>
      <c r="S67" s="187">
        <f>S37/'Capital Structure'!$D$29/100</f>
        <v>5.6108226541982378E-4</v>
      </c>
      <c r="T67" s="187">
        <f>T37/'Capital Structure'!$D$29/100</f>
        <v>9.7011555443654249E-4</v>
      </c>
      <c r="U67" s="187">
        <f>U37/'Capital Structure'!$D$29/100</f>
        <v>4.4693307281546855E-4</v>
      </c>
      <c r="V67" s="187">
        <f>V37/'Capital Structure'!$D$29/100</f>
        <v>1.1428125587362153E-3</v>
      </c>
      <c r="W67" s="187">
        <f>W37/'Capital Structure'!$D$29/100</f>
        <v>-3.3052808613018671E-4</v>
      </c>
    </row>
    <row r="68" spans="1:23">
      <c r="A68" s="98" t="s">
        <v>16</v>
      </c>
      <c r="B68" s="208">
        <f>SUM(F68:W68)</f>
        <v>-8677052.0926936157</v>
      </c>
      <c r="C68" s="163"/>
      <c r="D68" s="51">
        <f>-(D37-(D64*'Capital Structure'!$G$10))*('Capital Structure'!$D$13)</f>
        <v>0</v>
      </c>
      <c r="E68" s="61">
        <f t="shared" si="9"/>
        <v>-8677052.0926936157</v>
      </c>
      <c r="F68" s="89">
        <f>-(F37-(F64*'Capital Structure'!$G$10))*('Capital Structure'!$D$13)</f>
        <v>-614342.04887541325</v>
      </c>
      <c r="G68" s="57">
        <f>-(G37-(G64*'Capital Structure'!$G$10))*('Capital Structure'!$D$13)</f>
        <v>-1020632.3213625738</v>
      </c>
      <c r="H68" s="55">
        <f>-(H37-(H64*'Capital Structure'!$G$10))*('Capital Structure'!$D$13)</f>
        <v>-236192.97195616405</v>
      </c>
      <c r="I68" s="51">
        <f>-(I37-(I64*'Capital Structure'!$G$10))*('Capital Structure'!$D$13)</f>
        <v>-290522.61681749666</v>
      </c>
      <c r="J68" s="57">
        <f>-(J37-(J64*'Capital Structure'!$G$10))*('Capital Structure'!$D$13)</f>
        <v>-920677.04866195389</v>
      </c>
      <c r="K68" s="55">
        <f>-(K37-(K64*'Capital Structure'!$G$10))*('Capital Structure'!$D$13)</f>
        <v>-480802.7084891565</v>
      </c>
      <c r="L68" s="57">
        <f>-(L37-(L64*'Capital Structure'!$G$10))*('Capital Structure'!$D$13)</f>
        <v>-47910.615995353903</v>
      </c>
      <c r="M68" s="125">
        <f>-(M37-(M64*'Capital Structure'!$G$10))*('Capital Structure'!$D$13)</f>
        <v>-381674.93628315156</v>
      </c>
      <c r="N68" s="55">
        <f>-(N37-(N64*'Capital Structure'!$G$10))*('Capital Structure'!$D$13)</f>
        <v>-1108496.3381299607</v>
      </c>
      <c r="O68" s="51">
        <f>-(O37-(O64*'Capital Structure'!$G$10))*('Capital Structure'!$D$13)</f>
        <v>-167330.25498071374</v>
      </c>
      <c r="P68" s="51">
        <f>-(P37-(P64*'Capital Structure'!$G$10))*('Capital Structure'!$D$13)</f>
        <v>-130983.0199583177</v>
      </c>
      <c r="Q68" s="57">
        <f>-(Q37-(Q64*'Capital Structure'!$G$10))*('Capital Structure'!$D$13)</f>
        <v>-863515.08034577977</v>
      </c>
      <c r="R68" s="55">
        <f>-(R37-(R64*'Capital Structure'!$G$10))*('Capital Structure'!$D$13)</f>
        <v>-450592.58319448109</v>
      </c>
      <c r="S68" s="51">
        <f>-(S37-(S64*'Capital Structure'!$G$10))*('Capital Structure'!$D$13)</f>
        <v>-394786.18781216571</v>
      </c>
      <c r="T68" s="57">
        <f>-(T37-(T64*'Capital Structure'!$G$10))*('Capital Structure'!$D$13)</f>
        <v>-682588.35660528543</v>
      </c>
      <c r="U68" s="55">
        <f>-(U37-(U64*'Capital Structure'!$G$10))*('Capital Structure'!$D$13)</f>
        <v>-314469.04473441927</v>
      </c>
      <c r="V68" s="55">
        <f>-(V37-(V64*'Capital Structure'!$G$10))*('Capital Structure'!$D$13)</f>
        <v>-804100.64843121811</v>
      </c>
      <c r="W68" s="57">
        <f>-(W37-(W64*'Capital Structure'!$G$10))*('Capital Structure'!$D$13)</f>
        <v>232564.68993998837</v>
      </c>
    </row>
    <row r="69" spans="1:23">
      <c r="A69" s="98"/>
      <c r="B69" s="166"/>
      <c r="C69" s="163"/>
      <c r="D69" s="166"/>
      <c r="E69" s="164"/>
      <c r="F69" s="116"/>
      <c r="G69" s="167"/>
      <c r="H69" s="165"/>
      <c r="I69" s="166"/>
      <c r="J69" s="167"/>
      <c r="K69" s="165"/>
      <c r="L69" s="167"/>
      <c r="M69" s="168"/>
      <c r="N69" s="165"/>
      <c r="O69" s="166"/>
      <c r="P69" s="166"/>
      <c r="Q69" s="167"/>
      <c r="R69" s="165"/>
      <c r="S69" s="166"/>
      <c r="T69" s="167"/>
      <c r="U69" s="165"/>
      <c r="V69" s="166"/>
      <c r="W69" s="167"/>
    </row>
    <row r="70" spans="1:23">
      <c r="A70" s="98"/>
      <c r="B70" s="77">
        <f>[1]Results!H70</f>
        <v>0</v>
      </c>
      <c r="C70" s="59"/>
      <c r="D70" s="77"/>
      <c r="E70" s="61"/>
      <c r="F70" s="110"/>
      <c r="G70" s="88"/>
      <c r="H70" s="87"/>
      <c r="I70" s="77"/>
      <c r="J70" s="88"/>
      <c r="K70" s="87"/>
      <c r="L70" s="88"/>
      <c r="M70" s="136"/>
      <c r="N70" s="87"/>
      <c r="O70" s="77"/>
      <c r="P70" s="77"/>
      <c r="Q70" s="88"/>
      <c r="R70" s="87"/>
      <c r="S70" s="77"/>
      <c r="T70" s="88"/>
      <c r="U70" s="87"/>
      <c r="V70" s="77"/>
      <c r="W70" s="88"/>
    </row>
    <row r="71" spans="1:23">
      <c r="A71" s="98" t="str">
        <f>[1]Results!B71</f>
        <v>TAX CALCULATION:</v>
      </c>
      <c r="B71" s="51">
        <f>[1]Results!H71</f>
        <v>0</v>
      </c>
      <c r="C71" s="59"/>
      <c r="D71" s="51"/>
      <c r="E71" s="61"/>
      <c r="F71" s="51"/>
      <c r="G71" s="57"/>
      <c r="H71" s="55"/>
      <c r="I71" s="51"/>
      <c r="J71" s="57"/>
      <c r="K71" s="55"/>
      <c r="L71" s="57"/>
      <c r="M71" s="125"/>
      <c r="N71" s="55"/>
      <c r="O71" s="51"/>
      <c r="P71" s="51"/>
      <c r="Q71" s="57"/>
      <c r="R71" s="55"/>
      <c r="S71" s="51"/>
      <c r="T71" s="57"/>
      <c r="U71" s="55"/>
      <c r="V71" s="51"/>
      <c r="W71" s="57"/>
    </row>
    <row r="72" spans="1:23">
      <c r="A72" s="98" t="str">
        <f>[1]Results!B72</f>
        <v>Operating Revenue</v>
      </c>
      <c r="B72" s="208">
        <f>SUM(F72:W72)</f>
        <v>8274970.848029105</v>
      </c>
      <c r="C72" s="59"/>
      <c r="D72" s="51">
        <f t="shared" ref="D72:D80" si="10">SUM(F72:FT72)</f>
        <v>8274970.848029105</v>
      </c>
      <c r="E72" s="61">
        <f t="shared" ref="E72:E83" si="11">B72-D72</f>
        <v>0</v>
      </c>
      <c r="F72" s="89">
        <f t="shared" ref="F72" si="12">F13-F26-F27-F28-F29-F34</f>
        <v>585874.38347214018</v>
      </c>
      <c r="G72" s="57">
        <f t="shared" ref="G72" si="13">G13-G26-G27-G28-G29-G34</f>
        <v>973337.78979420336</v>
      </c>
      <c r="H72" s="57">
        <f t="shared" ref="H72:W72" si="14">H13-H26-H27-H28-H29-H34</f>
        <v>225248.1530095184</v>
      </c>
      <c r="I72" s="57">
        <f t="shared" si="14"/>
        <v>277060.24571204587</v>
      </c>
      <c r="J72" s="57">
        <f t="shared" si="14"/>
        <v>878014.29065318755</v>
      </c>
      <c r="K72" s="57">
        <f t="shared" si="14"/>
        <v>458523.0506742436</v>
      </c>
      <c r="L72" s="57">
        <f t="shared" si="14"/>
        <v>45690.511758769193</v>
      </c>
      <c r="M72" s="57">
        <f t="shared" si="14"/>
        <v>363988.70692799997</v>
      </c>
      <c r="N72" s="57">
        <f t="shared" si="14"/>
        <v>1057130.3232</v>
      </c>
      <c r="O72" s="57">
        <f t="shared" si="14"/>
        <v>159576.42839606895</v>
      </c>
      <c r="P72" s="57">
        <f t="shared" si="14"/>
        <v>124913.46832578763</v>
      </c>
      <c r="Q72" s="57">
        <f t="shared" si="14"/>
        <v>823501.12000729539</v>
      </c>
      <c r="R72" s="57">
        <f t="shared" si="14"/>
        <v>429712.81610860757</v>
      </c>
      <c r="S72" s="57">
        <f t="shared" si="14"/>
        <v>376492.40323231579</v>
      </c>
      <c r="T72" s="57">
        <f t="shared" si="14"/>
        <v>650958.26229612972</v>
      </c>
      <c r="U72" s="57">
        <f t="shared" si="14"/>
        <v>299897.03299995663</v>
      </c>
      <c r="V72" s="57">
        <f t="shared" ref="V72" si="15">V13-V26-V27-V28-V29-V34</f>
        <v>766839.86146083614</v>
      </c>
      <c r="W72" s="57">
        <f t="shared" si="14"/>
        <v>-221787.99999999997</v>
      </c>
    </row>
    <row r="73" spans="1:23">
      <c r="A73" s="98" t="str">
        <f>[1]Results!B73</f>
        <v>Other Deductions</v>
      </c>
      <c r="B73" s="208">
        <f t="shared" ref="B73:B78" si="16">SUM(F73:W73)</f>
        <v>0</v>
      </c>
      <c r="C73" s="59"/>
      <c r="D73" s="51">
        <f t="shared" si="10"/>
        <v>0</v>
      </c>
      <c r="E73" s="61">
        <f t="shared" si="11"/>
        <v>0</v>
      </c>
      <c r="F73" s="51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</row>
    <row r="74" spans="1:23">
      <c r="A74" s="98" t="str">
        <f>[1]Results!B74</f>
        <v>Interest (AFUDC)</v>
      </c>
      <c r="B74" s="208">
        <f t="shared" si="16"/>
        <v>0</v>
      </c>
      <c r="C74" s="169"/>
      <c r="D74" s="60">
        <f t="shared" si="10"/>
        <v>0</v>
      </c>
      <c r="E74" s="61">
        <f t="shared" si="11"/>
        <v>0</v>
      </c>
      <c r="F74" s="60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</row>
    <row r="75" spans="1:23">
      <c r="A75" s="98" t="str">
        <f>[1]Results!B75</f>
        <v>Interest</v>
      </c>
      <c r="B75" s="208">
        <f t="shared" si="16"/>
        <v>0</v>
      </c>
      <c r="C75" s="59"/>
      <c r="D75" s="60">
        <f t="shared" si="10"/>
        <v>0</v>
      </c>
      <c r="E75" s="61">
        <f t="shared" si="11"/>
        <v>0</v>
      </c>
      <c r="F75" s="60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</row>
    <row r="76" spans="1:23">
      <c r="A76" s="98" t="str">
        <f>[1]Results!B76</f>
        <v>Schedule "M" Additions</v>
      </c>
      <c r="B76" s="208">
        <f t="shared" si="16"/>
        <v>0</v>
      </c>
      <c r="C76" s="34"/>
      <c r="D76" s="60">
        <f t="shared" si="10"/>
        <v>0</v>
      </c>
      <c r="E76" s="61">
        <f t="shared" si="11"/>
        <v>0</v>
      </c>
      <c r="F76" s="60"/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</row>
    <row r="77" spans="1:23">
      <c r="A77" s="98" t="str">
        <f>[1]Results!B77</f>
        <v>Schedule "M" Deductions</v>
      </c>
      <c r="B77" s="208">
        <f t="shared" si="16"/>
        <v>0</v>
      </c>
      <c r="C77" s="34"/>
      <c r="D77" s="60">
        <f t="shared" si="10"/>
        <v>0</v>
      </c>
      <c r="E77" s="61">
        <f t="shared" si="11"/>
        <v>0</v>
      </c>
      <c r="F77" s="76"/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</row>
    <row r="78" spans="1:23">
      <c r="A78" s="98" t="str">
        <f>[1]Results!B78</f>
        <v>Income Before Tax</v>
      </c>
      <c r="B78" s="208">
        <f t="shared" si="16"/>
        <v>8274970.848029105</v>
      </c>
      <c r="C78" s="170"/>
      <c r="D78" s="171">
        <f t="shared" si="10"/>
        <v>8274970.848029105</v>
      </c>
      <c r="E78" s="61">
        <f t="shared" si="11"/>
        <v>0</v>
      </c>
      <c r="F78" s="87">
        <f t="shared" ref="F78" si="17">F72-F74-F75+F76-F77</f>
        <v>585874.38347214018</v>
      </c>
      <c r="G78" s="172">
        <f t="shared" ref="G78" si="18">G72-G74-G75+G76-G77</f>
        <v>973337.78979420336</v>
      </c>
      <c r="H78" s="172">
        <f t="shared" ref="H78:W78" si="19">H72-H74-H75+H76-H77</f>
        <v>225248.1530095184</v>
      </c>
      <c r="I78" s="172">
        <f t="shared" si="19"/>
        <v>277060.24571204587</v>
      </c>
      <c r="J78" s="172">
        <f t="shared" si="19"/>
        <v>878014.29065318755</v>
      </c>
      <c r="K78" s="172">
        <f t="shared" si="19"/>
        <v>458523.0506742436</v>
      </c>
      <c r="L78" s="172">
        <f t="shared" si="19"/>
        <v>45690.511758769193</v>
      </c>
      <c r="M78" s="172">
        <f t="shared" si="19"/>
        <v>363988.70692799997</v>
      </c>
      <c r="N78" s="172">
        <f t="shared" si="19"/>
        <v>1057130.3232</v>
      </c>
      <c r="O78" s="172">
        <f t="shared" si="19"/>
        <v>159576.42839606895</v>
      </c>
      <c r="P78" s="172">
        <f t="shared" si="19"/>
        <v>124913.46832578763</v>
      </c>
      <c r="Q78" s="172">
        <f t="shared" si="19"/>
        <v>823501.12000729539</v>
      </c>
      <c r="R78" s="172">
        <f t="shared" si="19"/>
        <v>429712.81610860757</v>
      </c>
      <c r="S78" s="172">
        <f t="shared" si="19"/>
        <v>376492.40323231579</v>
      </c>
      <c r="T78" s="172">
        <f t="shared" si="19"/>
        <v>650958.26229612972</v>
      </c>
      <c r="U78" s="172">
        <f t="shared" si="19"/>
        <v>299897.03299995663</v>
      </c>
      <c r="V78" s="172">
        <f t="shared" ref="V78" si="20">V72-V74-V75+V76-V77</f>
        <v>766839.86146083614</v>
      </c>
      <c r="W78" s="172">
        <f t="shared" si="19"/>
        <v>-221787.99999999997</v>
      </c>
    </row>
    <row r="79" spans="1:23">
      <c r="A79" s="98"/>
      <c r="B79" s="51"/>
      <c r="C79" s="170"/>
      <c r="D79" s="51"/>
      <c r="E79" s="61"/>
      <c r="F79" s="55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</row>
    <row r="80" spans="1:23">
      <c r="A80" s="98" t="str">
        <f>[1]Results!B80</f>
        <v>State Income Taxes</v>
      </c>
      <c r="B80" s="51">
        <f>[1]Results!H80</f>
        <v>0</v>
      </c>
      <c r="C80" s="98"/>
      <c r="D80" s="51">
        <f t="shared" si="10"/>
        <v>0</v>
      </c>
      <c r="E80" s="61">
        <f t="shared" si="11"/>
        <v>0</v>
      </c>
      <c r="F80" s="55"/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7">
        <v>0</v>
      </c>
      <c r="T80" s="57">
        <v>0</v>
      </c>
      <c r="U80" s="57">
        <v>0</v>
      </c>
      <c r="V80" s="57">
        <v>0</v>
      </c>
      <c r="W80" s="57">
        <v>0</v>
      </c>
    </row>
    <row r="81" spans="1:23">
      <c r="A81" s="98" t="str">
        <f>[1]Results!B81</f>
        <v>Taxable Income</v>
      </c>
      <c r="B81" s="208">
        <f t="shared" ref="B81:B83" si="21">SUM(F81:W81)</f>
        <v>8274970.848029105</v>
      </c>
      <c r="C81" s="59"/>
      <c r="D81" s="51">
        <f t="shared" ref="D81:D83" si="22">SUM(F81:FT81)</f>
        <v>8274970.848029105</v>
      </c>
      <c r="E81" s="61">
        <f t="shared" si="11"/>
        <v>0</v>
      </c>
      <c r="F81" s="55">
        <f>F78-F80</f>
        <v>585874.38347214018</v>
      </c>
      <c r="G81" s="57">
        <f t="shared" ref="G81" si="23">G78-G80</f>
        <v>973337.78979420336</v>
      </c>
      <c r="H81" s="57">
        <f t="shared" ref="H81:W81" si="24">H78-H80</f>
        <v>225248.1530095184</v>
      </c>
      <c r="I81" s="57">
        <f t="shared" si="24"/>
        <v>277060.24571204587</v>
      </c>
      <c r="J81" s="57">
        <f t="shared" si="24"/>
        <v>878014.29065318755</v>
      </c>
      <c r="K81" s="57">
        <f t="shared" si="24"/>
        <v>458523.0506742436</v>
      </c>
      <c r="L81" s="57">
        <f t="shared" si="24"/>
        <v>45690.511758769193</v>
      </c>
      <c r="M81" s="57">
        <f t="shared" si="24"/>
        <v>363988.70692799997</v>
      </c>
      <c r="N81" s="57">
        <f t="shared" si="24"/>
        <v>1057130.3232</v>
      </c>
      <c r="O81" s="57">
        <f t="shared" si="24"/>
        <v>159576.42839606895</v>
      </c>
      <c r="P81" s="57">
        <f t="shared" si="24"/>
        <v>124913.46832578763</v>
      </c>
      <c r="Q81" s="57">
        <f t="shared" si="24"/>
        <v>823501.12000729539</v>
      </c>
      <c r="R81" s="57">
        <f t="shared" si="24"/>
        <v>429712.81610860757</v>
      </c>
      <c r="S81" s="57">
        <f t="shared" si="24"/>
        <v>376492.40323231579</v>
      </c>
      <c r="T81" s="57">
        <f t="shared" si="24"/>
        <v>650958.26229612972</v>
      </c>
      <c r="U81" s="57">
        <f t="shared" si="24"/>
        <v>299897.03299995663</v>
      </c>
      <c r="V81" s="57">
        <f t="shared" ref="V81" si="25">V78-V80</f>
        <v>766839.86146083614</v>
      </c>
      <c r="W81" s="57">
        <f t="shared" si="24"/>
        <v>-221787.99999999997</v>
      </c>
    </row>
    <row r="82" spans="1:23">
      <c r="A82" s="98"/>
      <c r="B82" s="51"/>
      <c r="C82" s="34"/>
      <c r="D82" s="51"/>
      <c r="E82" s="61"/>
      <c r="F82" s="55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</row>
    <row r="83" spans="1:23" s="93" customFormat="1" ht="13.5" thickBot="1">
      <c r="A83" s="98" t="str">
        <f>[1]Results!B83</f>
        <v>Federal Income Taxes + Other</v>
      </c>
      <c r="B83" s="208">
        <f t="shared" si="21"/>
        <v>2896239.7968101874</v>
      </c>
      <c r="C83" s="170"/>
      <c r="D83" s="51">
        <f t="shared" si="22"/>
        <v>2896239.7968101874</v>
      </c>
      <c r="E83" s="61">
        <f t="shared" si="11"/>
        <v>0</v>
      </c>
      <c r="F83" s="178">
        <f t="shared" ref="F83" si="26">(F78*0.35)+F80</f>
        <v>205056.03421524906</v>
      </c>
      <c r="G83" s="181">
        <f t="shared" ref="G83" si="27">(G78*0.35)+G80</f>
        <v>340668.22642797115</v>
      </c>
      <c r="H83" s="181">
        <f t="shared" ref="H83:W83" si="28">(H78*0.35)+H80</f>
        <v>78836.853553331428</v>
      </c>
      <c r="I83" s="181">
        <f t="shared" si="28"/>
        <v>96971.085999216055</v>
      </c>
      <c r="J83" s="181">
        <f t="shared" si="28"/>
        <v>307305.00172861561</v>
      </c>
      <c r="K83" s="181">
        <f t="shared" si="28"/>
        <v>160483.06773598524</v>
      </c>
      <c r="L83" s="181">
        <f t="shared" si="28"/>
        <v>15991.679115569217</v>
      </c>
      <c r="M83" s="181">
        <f t="shared" si="28"/>
        <v>127396.04742479998</v>
      </c>
      <c r="N83" s="181">
        <f t="shared" si="28"/>
        <v>369995.61311999999</v>
      </c>
      <c r="O83" s="181">
        <f t="shared" si="28"/>
        <v>55851.749938624132</v>
      </c>
      <c r="P83" s="181">
        <f t="shared" si="28"/>
        <v>43719.71391402567</v>
      </c>
      <c r="Q83" s="181">
        <f t="shared" si="28"/>
        <v>288225.39200255339</v>
      </c>
      <c r="R83" s="181">
        <f t="shared" si="28"/>
        <v>150399.48563801264</v>
      </c>
      <c r="S83" s="181">
        <f t="shared" si="28"/>
        <v>131772.34113131053</v>
      </c>
      <c r="T83" s="181">
        <f t="shared" si="28"/>
        <v>227835.39180364538</v>
      </c>
      <c r="U83" s="181">
        <f t="shared" si="28"/>
        <v>104963.96154998482</v>
      </c>
      <c r="V83" s="181">
        <f t="shared" ref="V83" si="29">(V78*0.35)+V80</f>
        <v>268393.95151129266</v>
      </c>
      <c r="W83" s="181">
        <f t="shared" si="28"/>
        <v>-77625.799999999988</v>
      </c>
    </row>
    <row r="84" spans="1:23" s="93" customFormat="1">
      <c r="A84" s="98"/>
      <c r="B84" s="51"/>
      <c r="C84" s="98"/>
      <c r="D84" s="51"/>
      <c r="E84" s="6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s="93" customFormat="1">
      <c r="A85" s="98"/>
      <c r="B85" s="51"/>
      <c r="C85" s="98"/>
      <c r="D85" s="51"/>
      <c r="E85" s="98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s="93" customFormat="1">
      <c r="A86" s="141"/>
      <c r="B86" s="51"/>
      <c r="C86" s="98"/>
      <c r="D86" s="51"/>
      <c r="E86" s="98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s="93" customFormat="1">
      <c r="A87" s="98"/>
      <c r="B87" s="51"/>
      <c r="C87" s="98"/>
      <c r="D87" s="51"/>
      <c r="E87" s="98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s="93" customFormat="1">
      <c r="A88" s="98"/>
      <c r="C88" s="170"/>
    </row>
    <row r="89" spans="1:23" s="93" customFormat="1">
      <c r="A89" s="173"/>
    </row>
    <row r="90" spans="1:23" s="93" customFormat="1"/>
  </sheetData>
  <phoneticPr fontId="2" type="noConversion"/>
  <pageMargins left="0.75" right="0.5" top="0.5" bottom="0.5" header="0.5" footer="0.5"/>
  <pageSetup scale="58" fitToWidth="6" orientation="portrait" r:id="rId1"/>
  <headerFooter alignWithMargins="0">
    <oddHeader>&amp;CExhibit RJF-10
Net Power Cost Adjustments&amp;RPage &amp;P</oddHeader>
  </headerFooter>
  <colBreaks count="2" manualBreakCount="2">
    <brk id="10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H29"/>
  <sheetViews>
    <sheetView showGridLines="0" workbookViewId="0">
      <selection activeCell="E28" sqref="E28"/>
    </sheetView>
  </sheetViews>
  <sheetFormatPr defaultRowHeight="12.75"/>
  <cols>
    <col min="2" max="2" width="14.85546875" bestFit="1" customWidth="1"/>
    <col min="3" max="3" width="14.5703125" bestFit="1" customWidth="1"/>
    <col min="4" max="4" width="18.7109375" bestFit="1" customWidth="1"/>
  </cols>
  <sheetData>
    <row r="2" spans="2:8" ht="13.5" thickBot="1">
      <c r="B2" s="217" t="s">
        <v>2</v>
      </c>
      <c r="C2" s="217"/>
      <c r="D2" s="217"/>
      <c r="E2" s="217"/>
      <c r="F2" s="217"/>
      <c r="G2" s="217"/>
      <c r="H2" s="1"/>
    </row>
    <row r="3" spans="2:8" ht="13.5" thickTop="1">
      <c r="B3" s="1"/>
      <c r="C3" s="1"/>
      <c r="D3" s="1"/>
      <c r="E3" s="1"/>
      <c r="F3" s="1"/>
      <c r="G3" s="1"/>
      <c r="H3" s="1"/>
    </row>
    <row r="4" spans="2:8">
      <c r="B4" s="15"/>
      <c r="C4" s="14" t="s">
        <v>3</v>
      </c>
      <c r="D4" s="214" t="s">
        <v>4</v>
      </c>
      <c r="E4" s="215"/>
      <c r="F4" s="216" t="s">
        <v>5</v>
      </c>
      <c r="G4" s="215"/>
      <c r="H4" s="1"/>
    </row>
    <row r="5" spans="2:8">
      <c r="B5" s="10"/>
      <c r="C5" s="10"/>
      <c r="D5" s="3"/>
      <c r="E5" s="4"/>
      <c r="F5" s="2"/>
      <c r="G5" s="4"/>
      <c r="H5" s="1"/>
    </row>
    <row r="6" spans="2:8">
      <c r="B6" s="10" t="s">
        <v>6</v>
      </c>
      <c r="C6" s="12">
        <f>[1]Variables!$O$3</f>
        <v>0.47599999999999998</v>
      </c>
      <c r="D6" s="3"/>
      <c r="E6" s="5">
        <f>[1]Variables!$O$7</f>
        <v>5.8900000000000001E-2</v>
      </c>
      <c r="F6" s="2"/>
      <c r="G6" s="5">
        <f>C6*E6</f>
        <v>2.80364E-2</v>
      </c>
      <c r="H6" s="1"/>
    </row>
    <row r="7" spans="2:8">
      <c r="B7" s="10" t="s">
        <v>7</v>
      </c>
      <c r="C7" s="12">
        <f>[1]Variables!$O$4</f>
        <v>3.0000000000000001E-3</v>
      </c>
      <c r="D7" s="3"/>
      <c r="E7" s="5">
        <f>[1]Variables!$O$8</f>
        <v>5.4100000000000002E-2</v>
      </c>
      <c r="F7" s="2"/>
      <c r="G7" s="5">
        <f>C7*E7</f>
        <v>1.6230000000000001E-4</v>
      </c>
      <c r="H7" s="1"/>
    </row>
    <row r="8" spans="2:8">
      <c r="B8" s="11" t="s">
        <v>8</v>
      </c>
      <c r="C8" s="13">
        <f>[1]Variables!$O$5</f>
        <v>0.52100000000000002</v>
      </c>
      <c r="D8" s="6"/>
      <c r="E8" s="8">
        <f>[1]Variables!$O$9</f>
        <v>0.106</v>
      </c>
      <c r="F8" s="7"/>
      <c r="G8" s="8">
        <f>C8*E8</f>
        <v>5.5225999999999997E-2</v>
      </c>
      <c r="H8" s="1"/>
    </row>
    <row r="9" spans="2:8">
      <c r="B9" s="1"/>
      <c r="C9" s="1"/>
      <c r="D9" s="1"/>
      <c r="E9" s="1"/>
      <c r="F9" s="1"/>
      <c r="G9" s="1"/>
      <c r="H9" s="1"/>
    </row>
    <row r="10" spans="2:8">
      <c r="B10" s="1"/>
      <c r="C10" s="1"/>
      <c r="D10" s="1"/>
      <c r="E10" s="1"/>
      <c r="F10" s="1"/>
      <c r="G10" s="26">
        <f>ROUND(SUM(G6:G8),4)</f>
        <v>8.3400000000000002E-2</v>
      </c>
      <c r="H10" s="1"/>
    </row>
    <row r="13" spans="2:8">
      <c r="C13" s="24" t="s">
        <v>9</v>
      </c>
      <c r="D13" s="25">
        <f>1/[1]!NetToGross</f>
        <v>1.6132154610569789</v>
      </c>
    </row>
    <row r="16" spans="2:8">
      <c r="B16" s="9" t="s">
        <v>20</v>
      </c>
      <c r="C16" s="21"/>
      <c r="D16" s="16">
        <f>[1]Results!$C$39</f>
        <v>46232661.73507905</v>
      </c>
    </row>
    <row r="17" spans="2:5">
      <c r="B17" s="19"/>
      <c r="C17" s="20"/>
      <c r="D17" s="23"/>
    </row>
    <row r="18" spans="2:5">
      <c r="B18" s="17" t="s">
        <v>10</v>
      </c>
      <c r="C18" s="22"/>
      <c r="D18" s="16">
        <f>[1]Results!$C$66</f>
        <v>762847313.73150074</v>
      </c>
    </row>
    <row r="19" spans="2:5">
      <c r="B19" s="17"/>
      <c r="C19" s="22"/>
      <c r="D19" s="18"/>
    </row>
    <row r="20" spans="2:5">
      <c r="B20" s="17"/>
      <c r="C20" s="22"/>
      <c r="D20" s="23"/>
    </row>
    <row r="21" spans="2:5">
      <c r="B21" s="9" t="s">
        <v>11</v>
      </c>
      <c r="C21" s="21"/>
      <c r="D21" s="16">
        <f>[1]Results!$E$39</f>
        <v>39868795.328930616</v>
      </c>
    </row>
    <row r="22" spans="2:5">
      <c r="B22" s="19"/>
      <c r="C22" s="20"/>
      <c r="D22" s="23"/>
    </row>
    <row r="23" spans="2:5">
      <c r="B23" s="17" t="s">
        <v>12</v>
      </c>
      <c r="C23" s="22"/>
      <c r="D23" s="18">
        <f>[1]!T1RateBase</f>
        <v>765870874.24032009</v>
      </c>
    </row>
    <row r="24" spans="2:5">
      <c r="B24" s="19"/>
      <c r="C24" s="20"/>
      <c r="D24" s="20"/>
    </row>
    <row r="28" spans="2:5">
      <c r="B28" s="137" t="s">
        <v>30</v>
      </c>
      <c r="D28" s="209">
        <v>46232661.73507905</v>
      </c>
      <c r="E28" s="137" t="s">
        <v>31</v>
      </c>
    </row>
    <row r="29" spans="2:5">
      <c r="B29" s="137" t="s">
        <v>29</v>
      </c>
      <c r="D29" s="209">
        <f>D28/10.6</f>
        <v>4361571.8617999107</v>
      </c>
    </row>
  </sheetData>
  <mergeCells count="3">
    <mergeCell ref="D4:E4"/>
    <mergeCell ref="F4:G4"/>
    <mergeCell ref="B2:G2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2010-12-22T08:00:00+00:00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8BA8912-A806-4DDF-B7DD-DD836DBE94F3}"/>
</file>

<file path=customXml/itemProps2.xml><?xml version="1.0" encoding="utf-8"?>
<ds:datastoreItem xmlns:ds="http://schemas.openxmlformats.org/officeDocument/2006/customXml" ds:itemID="{E52EE1E4-B017-43D3-875A-11D603E470A3}"/>
</file>

<file path=customXml/itemProps3.xml><?xml version="1.0" encoding="utf-8"?>
<ds:datastoreItem xmlns:ds="http://schemas.openxmlformats.org/officeDocument/2006/customXml" ds:itemID="{65A56CC5-28E7-402C-BD7E-8716DB01B46A}"/>
</file>

<file path=customXml/itemProps4.xml><?xml version="1.0" encoding="utf-8"?>
<ds:datastoreItem xmlns:ds="http://schemas.openxmlformats.org/officeDocument/2006/customXml" ds:itemID="{DD9E3951-0165-4CF7-BF16-F9FF9546C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Non NPC</vt:lpstr>
      <vt:lpstr>EX RJF10</vt:lpstr>
      <vt:lpstr>Capital Structure</vt:lpstr>
      <vt:lpstr>'Non NPC'!Print_Area</vt:lpstr>
      <vt:lpstr>'EX RJF10'!Print_Titles</vt:lpstr>
      <vt:lpstr>'Non NPC'!Print_Titles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sak</cp:lastModifiedBy>
  <cp:lastPrinted>2010-12-01T16:05:26Z</cp:lastPrinted>
  <dcterms:created xsi:type="dcterms:W3CDTF">2009-02-17T19:17:29Z</dcterms:created>
  <dcterms:modified xsi:type="dcterms:W3CDTF">2010-12-07T22:06:09Z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