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0" windowWidth="19260" windowHeight="7620" activeTab="0"/>
  </bookViews>
  <sheets>
    <sheet name="Summary Results of Ops" sheetId="1" r:id="rId1"/>
    <sheet name="Summary Indiv Adjs" sheetId="2" r:id="rId2"/>
    <sheet name="Indiv Adjs" sheetId="3" r:id="rId3"/>
    <sheet name="Capital Structure" sheetId="4" r:id="rId4"/>
  </sheets>
  <externalReferences>
    <externalReference r:id="rId7"/>
  </externalReferences>
  <definedNames>
    <definedName name="_10.01">#REF!</definedName>
    <definedName name="_10.02">#REF!</definedName>
    <definedName name="_10.03">#REF!</definedName>
    <definedName name="_9.01">#REF!</definedName>
    <definedName name="_9.02">#REF!</definedName>
    <definedName name="_9.03">#REF!</definedName>
    <definedName name="_9.04">#REF!</definedName>
    <definedName name="_9.05">#REF!</definedName>
    <definedName name="_9.06">#REF!</definedName>
    <definedName name="_9.07">#REF!</definedName>
    <definedName name="_9.08">#REF!</definedName>
    <definedName name="_9.09">#REF!</definedName>
    <definedName name="_9.10">#REF!</definedName>
    <definedName name="_9.11">#REF!</definedName>
    <definedName name="_9.12">#REF!</definedName>
    <definedName name="_9.13">#REF!</definedName>
    <definedName name="_9.14">#REF!</definedName>
    <definedName name="_9.15">#REF!</definedName>
    <definedName name="_9.16">#REF!</definedName>
    <definedName name="_9.17">#REF!</definedName>
    <definedName name="_9.18">#REF!</definedName>
    <definedName name="_9.19">#REF!</definedName>
    <definedName name="_9.20">#REF!</definedName>
    <definedName name="_9.21">#REF!</definedName>
    <definedName name="_9A">#REF!</definedName>
    <definedName name="_9B">#REF!</definedName>
    <definedName name="_9C">#REF!</definedName>
    <definedName name="_9D">#REF!</definedName>
    <definedName name="_FEDERAL_INCOME_TAX">#REF!</definedName>
    <definedName name="_Fill" hidden="1">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#REF!</definedName>
    <definedName name="_xlnm.Print_Area" localSheetId="2">'Indiv Adjs'!$EE$1:$EJ$49</definedName>
    <definedName name="_xlnm.Print_Area" localSheetId="1">'Summary Indiv Adjs'!$Z$1:$AH$59</definedName>
    <definedName name="_xlnm.Print_Area" localSheetId="0">'Summary Results of Ops'!$A$1:$G$61</definedName>
    <definedName name="PSE">#REF!</definedName>
    <definedName name="STATE_UTILITY_TAX">#REF!</definedName>
    <definedName name="SUMMARY">#REF!</definedName>
    <definedName name="TESTYEAR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UTC_FILING_FEE">#REF!</definedName>
  </definedNames>
  <calcPr fullCalcOnLoad="1"/>
</workbook>
</file>

<file path=xl/sharedStrings.xml><?xml version="1.0" encoding="utf-8"?>
<sst xmlns="http://schemas.openxmlformats.org/spreadsheetml/2006/main" count="1086" uniqueCount="472">
  <si>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</si>
  <si>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</si>
  <si>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</si>
  <si>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</si>
  <si>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</si>
  <si>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</si>
  <si>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</si>
  <si>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</si>
  <si>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</si>
  <si>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</si>
  <si>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</si>
  <si>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</si>
  <si>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</si>
  <si>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</si>
  <si>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</si>
  <si>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</si>
  <si>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</si>
  <si>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</si>
  <si>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</si>
  <si>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</si>
  <si>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PUGET SOUND ENERGY-GAS</t>
  </si>
  <si>
    <t xml:space="preserve">PUGET SOUND ENERGY-GAS </t>
  </si>
  <si>
    <t>RESTATED PROPERTY TAX</t>
  </si>
  <si>
    <t>RESULTS OF OPERATIONS</t>
  </si>
  <si>
    <t>LINE</t>
  </si>
  <si>
    <t>INCREASE</t>
  </si>
  <si>
    <t xml:space="preserve">LINE </t>
  </si>
  <si>
    <t>ACTUAL RESULTS OF</t>
  </si>
  <si>
    <t xml:space="preserve">FEDERAL </t>
  </si>
  <si>
    <t>TAX BENEFIT OF</t>
  </si>
  <si>
    <t xml:space="preserve">BAD </t>
  </si>
  <si>
    <t>MISCELLANEOUS</t>
  </si>
  <si>
    <t xml:space="preserve">PROPERTY </t>
  </si>
  <si>
    <t>EMPLOYEE</t>
  </si>
  <si>
    <t>INVESTMENT</t>
  </si>
  <si>
    <t>PROFORMA</t>
  </si>
  <si>
    <t>RATE CASE</t>
  </si>
  <si>
    <t>ACTUAL</t>
  </si>
  <si>
    <t>TOTAL</t>
  </si>
  <si>
    <t>NO.</t>
  </si>
  <si>
    <t>DESCRIPTION</t>
  </si>
  <si>
    <t>RESTATED</t>
  </si>
  <si>
    <t>AMOUNT</t>
  </si>
  <si>
    <t>ADJUSTMENT</t>
  </si>
  <si>
    <t>TEST YEAR</t>
  </si>
  <si>
    <t>RATE YEAR</t>
  </si>
  <si>
    <t>OPERATIONS</t>
  </si>
  <si>
    <t>AMORTIZATION</t>
  </si>
  <si>
    <t>INCOME TAX</t>
  </si>
  <si>
    <t>DEBTS</t>
  </si>
  <si>
    <t>ADJUSTMENTS</t>
  </si>
  <si>
    <t>TAXES</t>
  </si>
  <si>
    <t>SALES</t>
  </si>
  <si>
    <t>INSURANCE</t>
  </si>
  <si>
    <t>PLAN</t>
  </si>
  <si>
    <t>EXPENSES</t>
  </si>
  <si>
    <t>RESULTS OF</t>
  </si>
  <si>
    <t>RATE</t>
  </si>
  <si>
    <t>1</t>
  </si>
  <si>
    <t>TAXABLE INCOME</t>
  </si>
  <si>
    <t>INTEREST EXPENSE ITEMS PER BOOKS:</t>
  </si>
  <si>
    <t>-</t>
  </si>
  <si>
    <t>CHARGED TO EXPENSE IN TY</t>
  </si>
  <si>
    <t>OPERATING REVENUES</t>
  </si>
  <si>
    <t>INCREASE (DECREASE) EXPENSE</t>
  </si>
  <si>
    <t>INCREASE(DECREASE) EXPENSE</t>
  </si>
  <si>
    <t xml:space="preserve">FEDERAL INCOME TAX </t>
  </si>
  <si>
    <t>INCENTIVE/MERIT PAY</t>
  </si>
  <si>
    <t xml:space="preserve">   CURRENT FIT    @</t>
  </si>
  <si>
    <t>MUNICIPAL ADDITIONS</t>
  </si>
  <si>
    <t>INCREASE (DECREASE) FIT @</t>
  </si>
  <si>
    <t>PAYROLL TAXES ASSOC WITH MERIT PAY</t>
  </si>
  <si>
    <t>INCREASE(DECREASE) FIT @</t>
  </si>
  <si>
    <t xml:space="preserve">   DEFERRED FIT - DEBIT</t>
  </si>
  <si>
    <t xml:space="preserve">RATE YEAR MANAGEMENT WAGE INCREASE </t>
  </si>
  <si>
    <t>INCREASE (DECREASE) IN EXPENSE</t>
  </si>
  <si>
    <t>INCREASE(DECREASE) NOI</t>
  </si>
  <si>
    <t xml:space="preserve">   DEFERRED FIT - CREDIT</t>
  </si>
  <si>
    <t>ADJUSTMENT TO RATE BASE</t>
  </si>
  <si>
    <t>INCREASE (DECREASE) NOI</t>
  </si>
  <si>
    <t xml:space="preserve">   DEFERRED FIT - INV TAX CREDIT, NET OF AMORTIZATION</t>
  </si>
  <si>
    <t>TRANSMISSION</t>
  </si>
  <si>
    <t>OPERATING EXPENSE</t>
  </si>
  <si>
    <t xml:space="preserve">                    TOTAL RESTATED FIT</t>
  </si>
  <si>
    <t>DISTRIBUTION</t>
  </si>
  <si>
    <t>INCREASE(DECREASE) FIT</t>
  </si>
  <si>
    <t>CUSTOMER ACCTS</t>
  </si>
  <si>
    <t>SALARIED EMPLOYEES</t>
  </si>
  <si>
    <t>FIT PER BOOKS:</t>
  </si>
  <si>
    <t>CUSTOMER SERVICE</t>
  </si>
  <si>
    <t>UNION EMPLOYEES</t>
  </si>
  <si>
    <t xml:space="preserve">   CURRENT FIT    </t>
  </si>
  <si>
    <t>ADMIN. &amp; GENERAL</t>
  </si>
  <si>
    <t>PRO FORMA INSURANCE COSTS</t>
  </si>
  <si>
    <t>TOTAL WAGE INCREASE</t>
  </si>
  <si>
    <t>APPLICABLE TO OPERATIONS @</t>
  </si>
  <si>
    <t>FEDERAL INCOME TAX</t>
  </si>
  <si>
    <t xml:space="preserve">                    TOTAL CHARGED TO EXPENSE</t>
  </si>
  <si>
    <t>INCREASE(DECREASE) DEFERRED FIT</t>
  </si>
  <si>
    <t>OTHER POWER SUPPLY EXPENSES</t>
  </si>
  <si>
    <t>INCREASE(DECREASE) ITC</t>
  </si>
  <si>
    <t xml:space="preserve">INCREASE(DECREASE) NOI </t>
  </si>
  <si>
    <t>CUSTOMER ACCOUNT EXPENSES</t>
  </si>
  <si>
    <t xml:space="preserve">   </t>
  </si>
  <si>
    <t>AMORTIZATION OF PROPERTY LOSS</t>
  </si>
  <si>
    <t>GENERAL RATE INCREASE</t>
  </si>
  <si>
    <t>RATE BASE</t>
  </si>
  <si>
    <t>QUALIFIED RETIREMENT FUND</t>
  </si>
  <si>
    <t>TOTAL ADJUSTMENT TO RATEBASE</t>
  </si>
  <si>
    <t>STATEMENT OF OPERATING INCOME AND ADJUSTMENTS</t>
  </si>
  <si>
    <t>INVESTMENT PLAN</t>
  </si>
  <si>
    <t>BENEFIT CONTRIBUTION:</t>
  </si>
  <si>
    <t>WAGES:</t>
  </si>
  <si>
    <t>TOTAL WAGES &amp; TAXES</t>
  </si>
  <si>
    <t>PRODUCTION MANUF. GAS</t>
  </si>
  <si>
    <t>OTHER GAS SUPPLY</t>
  </si>
  <si>
    <t>STORAGE, LNG T&amp;G</t>
  </si>
  <si>
    <t>OTHER ENERGY SUPPLY EXPENSES</t>
  </si>
  <si>
    <t>INVESTMENT PLAN APPLICABLE TO MANAGEMENT</t>
  </si>
  <si>
    <t>TOTAL COMPANY CONTRIBUTION FOR MANAGEMENT</t>
  </si>
  <si>
    <t>PRO FORMA COSTS APPLICABLE TO OPERATIONS</t>
  </si>
  <si>
    <t>WEIGHTED COST OF DEBT</t>
  </si>
  <si>
    <t>INTEREST ON LONG TERM DEBT</t>
  </si>
  <si>
    <t>AMORTIZATION OF DEBT DISCOUNT</t>
  </si>
  <si>
    <t xml:space="preserve">    AND EXPENSE, NET OF PREMIUMS</t>
  </si>
  <si>
    <t>OTHER INTEREST EXPENSE</t>
  </si>
  <si>
    <t>CHARGED TO EXPENSE IN TEST YEAR</t>
  </si>
  <si>
    <t xml:space="preserve">INCREASE (DECREASE) FIT @ </t>
  </si>
  <si>
    <t>CWIP "IN SERVICE" BUT NOT TRANSFERRED TO PLANT</t>
  </si>
  <si>
    <t>WAGE</t>
  </si>
  <si>
    <t>RATE BASE: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</si>
  <si>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</si>
  <si>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</si>
  <si>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</si>
  <si>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</si>
  <si>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</si>
  <si>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</si>
  <si>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>REVENUE</t>
  </si>
  <si>
    <t>AFTER</t>
  </si>
  <si>
    <t>REQUIREMENT</t>
  </si>
  <si>
    <t>DEFICIENCY</t>
  </si>
  <si>
    <t>PROPERTY INSURANCE EXPENSE</t>
  </si>
  <si>
    <t>LIABILITY INSURANCE EXPENSE</t>
  </si>
  <si>
    <t>PROPERTY&amp;</t>
  </si>
  <si>
    <t>LIABILITY INS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</si>
  <si>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</si>
  <si>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</si>
  <si>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</si>
  <si>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</si>
  <si>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</si>
  <si>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</si>
  <si>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DEDUCTIBLE CWIP</t>
  </si>
  <si>
    <t>TAX BENEFIT OF PRO FORMA INTEREST</t>
  </si>
  <si>
    <t>BAD DEBTS</t>
  </si>
  <si>
    <t>MISCELLANEOUS OPERATING EXPENSE</t>
  </si>
  <si>
    <t>PROPERTY TAXES</t>
  </si>
  <si>
    <t>WAGE INCREASE</t>
  </si>
  <si>
    <t>EMPLOYEE INSURANCE</t>
  </si>
  <si>
    <t>RATE CASE EXPENSES</t>
  </si>
  <si>
    <t>PROPERTY &amp; LIABILITY INSURANCE</t>
  </si>
  <si>
    <t>EXCISE TAX &amp; FILING FEE</t>
  </si>
  <si>
    <t>REVENUE &amp;</t>
  </si>
  <si>
    <t>PRO FORMA INTEREST</t>
  </si>
  <si>
    <t>EXCISE TAX &amp;</t>
  </si>
  <si>
    <t>FILING FEE</t>
  </si>
  <si>
    <t>RESTATING AND PRO FORMA ADJUSTMENTS</t>
  </si>
  <si>
    <t>PENSION PLAN</t>
  </si>
  <si>
    <t>PENSION</t>
  </si>
  <si>
    <t>GAS COSTS:</t>
  </si>
  <si>
    <t xml:space="preserve"> PURCHASED GAS</t>
  </si>
  <si>
    <t>MANAGEMENT (INC. EXECUTIVES)</t>
  </si>
  <si>
    <t>RESTATED /</t>
  </si>
  <si>
    <t>PAYROLL TAXES</t>
  </si>
  <si>
    <t>INCREASE(DECREASE) OPERATING EXPENSE</t>
  </si>
  <si>
    <t>@</t>
  </si>
  <si>
    <t>INCREASE (DECREASE) OPERATING EXPENSE</t>
  </si>
  <si>
    <t>SERP PLAN</t>
  </si>
  <si>
    <t>Rate Increase</t>
  </si>
  <si>
    <t>DEPRECIATION</t>
  </si>
  <si>
    <t>3-Yr Average of Net Write Off Rate</t>
  </si>
  <si>
    <t>Test Period Revenues</t>
  </si>
  <si>
    <t>PROFORMA BAD DEBT RATE</t>
  </si>
  <si>
    <t>PROFORMA BAD DEBTS</t>
  </si>
  <si>
    <t>UNCOLLECTIBLES CHARGED TO EXPENSE IN TEST YEAR</t>
  </si>
  <si>
    <t>INCENTIVE PAY</t>
  </si>
  <si>
    <t>FAS 133</t>
  </si>
  <si>
    <t>NET</t>
  </si>
  <si>
    <t>GROSS</t>
  </si>
  <si>
    <t>WRITEOFFS</t>
  </si>
  <si>
    <t>REVENUES</t>
  </si>
  <si>
    <t>DEFERRED GAINS/</t>
  </si>
  <si>
    <t>LOSSES PROP SALES</t>
  </si>
  <si>
    <t>D&amp;O INSURANCE</t>
  </si>
  <si>
    <t>D &amp; O INS. CHG  EXPENSE</t>
  </si>
  <si>
    <t>INCREASE (DECREASE) D&amp;O EXPENSE</t>
  </si>
  <si>
    <t>D&amp;O</t>
  </si>
  <si>
    <t xml:space="preserve">  OTHER</t>
  </si>
  <si>
    <t xml:space="preserve">  UTILITY PLANT IN SERVICE</t>
  </si>
  <si>
    <t>DEFERRED EXPENDITURES TO BE AMORTIZED:</t>
  </si>
  <si>
    <t>REMAINING 2001 GRC DEFERRALS TO BE AMORTIZED</t>
  </si>
  <si>
    <t>LESS TEST YEAR EXPENSE:  2001 GRC AMORTIZATION</t>
  </si>
  <si>
    <t>REMAINING 2004 GRC DEFERRALS TO BE AMORTIZED</t>
  </si>
  <si>
    <t>LESS TEST YEAR EXPENSE:  2004 GRC AMORTIZATION</t>
  </si>
  <si>
    <t>EXPENSES TO BE NORMALIZED:</t>
  </si>
  <si>
    <t>TOTAL INCREASE (DECREASE) EXPENSE</t>
  </si>
  <si>
    <t>ESTIMATED GRC EXPENSES TO BE NORMALIZED</t>
  </si>
  <si>
    <t>LESS TEST YEAR EXPENSE:  GRC DIRECT CHARGES TO O&amp;M</t>
  </si>
  <si>
    <t>INTEREST ON</t>
  </si>
  <si>
    <t>CUSTOMER DEPOSITS</t>
  </si>
  <si>
    <t>INTEREST ON CUSTOMER DEPOSITS</t>
  </si>
  <si>
    <t>INTEREST EXPENSE FOR TEST YEAR</t>
  </si>
  <si>
    <t>DEFERRED GAINS/LOSSES ON PROPERTY SALES</t>
  </si>
  <si>
    <t>DEFERRED LOSS RECORDED SINCE UG-040640 @ 12/31/2006</t>
  </si>
  <si>
    <t>INCREASE (DECREASE) FIT @ 35%</t>
  </si>
  <si>
    <t>INCREASE (DECREASE) EXPENSE  (Line 5 - Line 7)</t>
  </si>
  <si>
    <t>LESS INTEREST ON CUSTOMER DEPOSITS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</si>
  <si>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</si>
  <si>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</si>
  <si>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</si>
  <si>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</si>
  <si>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</si>
  <si>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</si>
  <si>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</si>
  <si>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</si>
  <si>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TOTAL PROFORMA COSTS (LN 4 + LN 9 + 14)</t>
  </si>
  <si>
    <t>ANNUAL NORMALIZATION (LINE 22 / 2 YEARS)</t>
  </si>
  <si>
    <t>TOTAL INCENTIVE PAY</t>
  </si>
  <si>
    <t>EVERETT DELTA</t>
  </si>
  <si>
    <t>NET RATE BASE</t>
  </si>
  <si>
    <t>PROFORMA INTEREST</t>
  </si>
  <si>
    <t>INCOME TAXES</t>
  </si>
  <si>
    <t>TAXES OTHER THAN INCOME TAXES</t>
  </si>
  <si>
    <t>DEFERRED (GAIN) RECORDED SINCE UG-040640 @ 12/31/2006</t>
  </si>
  <si>
    <t>TOTAL DEFERRED NET (GAIN) LOSS TO AMORTIZE</t>
  </si>
  <si>
    <t>AMORTIZATION OF DEFERRED NET (GAIN) LOSS FOR RATE YEAR (Line 3/3years)</t>
  </si>
  <si>
    <t>AMORTIZATION OF DEFERRED NET (GAIN) LOSS FOR TEST YEAR</t>
  </si>
  <si>
    <t>INTEREST ON PREFERRED STOCK</t>
  </si>
  <si>
    <t xml:space="preserve">OPERATING EXPENSES </t>
  </si>
  <si>
    <t>INCREASE (DECREASE) INCOME</t>
  </si>
  <si>
    <t xml:space="preserve">PROPERTY TAX </t>
  </si>
  <si>
    <t>FOR THE TWELVE MONTHS ENDED SEPTEMBER 30, 2007</t>
  </si>
  <si>
    <t>12ME Sept. 30, 2007</t>
  </si>
  <si>
    <t>CHARGED TO EXPENSE 09/30/07</t>
  </si>
  <si>
    <t>CHARGED TO EXPENSE FOR YEAR ENDED 9/30/2007</t>
  </si>
  <si>
    <t>TEMPERATURE NORMALIZATION</t>
  </si>
  <si>
    <t>TEMPERATURE</t>
  </si>
  <si>
    <t>NORMALIZATION</t>
  </si>
  <si>
    <t>TEMPERATURE NORMALIZATION ADJUSTMENT:</t>
  </si>
  <si>
    <t>TEMP ADJ</t>
  </si>
  <si>
    <t>CHANGE</t>
  </si>
  <si>
    <t>REVENUE ADJUSTMENT:</t>
  </si>
  <si>
    <t>INCREASE (DECREASE) SALES TO CUSTOMERS</t>
  </si>
  <si>
    <t>UNCOLLECTIBLES @</t>
  </si>
  <si>
    <t>ANNUAL FILING FEE @</t>
  </si>
  <si>
    <t>INCREASE (DECREASE) EXPENSES</t>
  </si>
  <si>
    <t>STATE UTILITY TAX @</t>
  </si>
  <si>
    <t>INCREASE (DECREASE) TAXES OTHER</t>
  </si>
  <si>
    <t>THERMS</t>
  </si>
  <si>
    <t>Residential (23, 53)</t>
  </si>
  <si>
    <t>Residential (16)</t>
  </si>
  <si>
    <t>Interruptible (85)</t>
  </si>
  <si>
    <t>Transportation (57)</t>
  </si>
  <si>
    <t>Commercial &amp; industrial (31,36,51)</t>
  </si>
  <si>
    <t>Large volume (41)</t>
  </si>
  <si>
    <t>Compressed natural gas (50)</t>
  </si>
  <si>
    <t>Limited interruptible (86)</t>
  </si>
  <si>
    <t>Non exclusive interruptible (87)</t>
  </si>
  <si>
    <t>Contracts (99,199,299)</t>
  </si>
  <si>
    <t>ADJUST REVENUE SENSITIVE ITEMS FOR REMOVAL OF REVENUE:</t>
  </si>
  <si>
    <t>PASS THROUGH REVENUE AND EXPENSE</t>
  </si>
  <si>
    <t>PASS THROUGH</t>
  </si>
  <si>
    <t>REVENUE &amp; EXPENSE</t>
  </si>
  <si>
    <t xml:space="preserve">  ACCUMULATED DEFERRED FIT</t>
  </si>
  <si>
    <t>REMOVE PGA DEFERRAL AMORTIZATION EXP - SCHEDULE 106</t>
  </si>
  <si>
    <t>IMMATERIAL</t>
  </si>
  <si>
    <t>REMOVE MUNICIPAL TAXES ASSOC WITH OTHER OPRTG REV</t>
  </si>
  <si>
    <t>REMOVE MUNICIPAL TAXES ASSOC WITH SALES TO CUSTOMERS</t>
  </si>
  <si>
    <t>INCL. ABOVE</t>
  </si>
  <si>
    <t>INTEREST ON DEBT TO ASSOCIATED COMPANIES</t>
  </si>
  <si>
    <t>12 MOS ENDED 09/30/2004</t>
  </si>
  <si>
    <t>12 MOS ENDED 09/30/2005</t>
  </si>
  <si>
    <t>12 MOS ENDED 09/30/2007</t>
  </si>
  <si>
    <t>ADJUSTMENT TO OPERATING EXPENSES</t>
  </si>
  <si>
    <t>403 DEPRECIATION EXPENSE</t>
  </si>
  <si>
    <t>403 GAS PORTION OF COMMON</t>
  </si>
  <si>
    <t>403 DEPR. EXP. ON ASSETS NOT INCLUDED IN STUDY</t>
  </si>
  <si>
    <t>SUBTOTAL DEPRECIATION EXPENSE 403</t>
  </si>
  <si>
    <t>403.1 DEPR. EXP- FAS 143 (RECOVERED IN RATES)</t>
  </si>
  <si>
    <t>403.1 DEPR. EXP - FAS 143 (NOT RECOVERED IN RATES)</t>
  </si>
  <si>
    <t>SUBTOTAL DEPRECIATION EXPENSE 403.1</t>
  </si>
  <si>
    <t>TOTAL DEPRECIATION EXPENSE</t>
  </si>
  <si>
    <t>4111 ACCRETION EXP. - FAS 143 (RECOVERED IN RATES)</t>
  </si>
  <si>
    <t>4111 ACCRETION EXP. - FAS 143 (NOT RECOVERED IN RATES)</t>
  </si>
  <si>
    <t>SUBTOTAL ACCRETION EXPENSE 411.1</t>
  </si>
  <si>
    <t>FLEET DEPR. EXP. ON INC STMNT NOT RECORDED IN 403</t>
  </si>
  <si>
    <t>SALES TO CUSTOMERS:</t>
  </si>
  <si>
    <t>ADD GRC INCREASE DOCKET UG-060267</t>
  </si>
  <si>
    <t>SCHEDULE MIGRATION</t>
  </si>
  <si>
    <t>TRUE UP CHANGE IN UNBILLED</t>
  </si>
  <si>
    <t>OTHER ADJUSTMENTS</t>
  </si>
  <si>
    <t>RESTATING ADJUSTMENTS SALES TO CUSTOMERS</t>
  </si>
  <si>
    <t>TOTAL INCREASE (DECREASE) SALES TO CUSTOMERS</t>
  </si>
  <si>
    <t>RENTALS:</t>
  </si>
  <si>
    <t>ADD GRC INCREASE DOCKET 060266</t>
  </si>
  <si>
    <t>TOTAL INCREASE (DECREASE) OTHER OPERATING REVENUE</t>
  </si>
  <si>
    <t>TOTAL INCREASE (DECREASE) REVENUES</t>
  </si>
  <si>
    <t>RECLASS PENALTIES AND NEW CUSTOMER REVENUE TO</t>
  </si>
  <si>
    <t>OTHER OPERATING</t>
  </si>
  <si>
    <t xml:space="preserve">OCTOBER 2007 PURCHASED GAS </t>
  </si>
  <si>
    <t>ADJUSTMENT, DOCKET UG-071775.</t>
  </si>
  <si>
    <t>RECLASS PENALTIES AND NEW CUSTOMER REVENUE</t>
  </si>
  <si>
    <t>FROM SALES TO CUSTOMERS</t>
  </si>
  <si>
    <t>REVENUE AND EXPENSES</t>
  </si>
  <si>
    <t>OPERATING EXPENSES:</t>
  </si>
  <si>
    <t>PURCHASED GAS COSTS</t>
  </si>
  <si>
    <t>ADJUSTMENT FOR ONE-TIME FAS 106 CURTAILMENT GAIN</t>
  </si>
  <si>
    <t>INCREASE IN SERVICE CONTRACT BASELINE CHARGES TSM</t>
  </si>
  <si>
    <t>INCREASE IN SERVICE CONTRACT BASELINE CHARGES DIST</t>
  </si>
  <si>
    <t>LEASE</t>
  </si>
  <si>
    <t>ADJUST ACCUM DEPR FOR ADDITIONAL DEPR EXP (50% OF LINE 19)</t>
  </si>
  <si>
    <t>ADJUST ACCUMULATED DFIT FOR ADDITIONAL EXPENSE (50% OF LINE 21)</t>
  </si>
  <si>
    <t>REMOVE REVENUES ASSOCIATED WITH RIDERS:</t>
  </si>
  <si>
    <t>TOTAL (INCREASE) DECREASE REVENUES</t>
  </si>
  <si>
    <t>ANNUAL FILING FEE</t>
  </si>
  <si>
    <t>STATE UTILITY TAX</t>
  </si>
  <si>
    <t>REMOVE EXPENSES ASSOCIATED WITH RIDERS</t>
  </si>
  <si>
    <t>REMOVE LOW INCOME - SCHEDULE 129</t>
  </si>
  <si>
    <t>REMOVE CONSERVATION - SCHEDULE 120</t>
  </si>
  <si>
    <t>REMOVE REVENUE ASSOC WITH PGA AMORTIZATION - SCHEDULE 106</t>
  </si>
  <si>
    <t>REMOVE LOW INCOME AMORTIZATION - SCHEDULE 129</t>
  </si>
  <si>
    <t>REMOVE CONSERVATION AMORTIZATION - SCHEDULE 120</t>
  </si>
  <si>
    <t>INCREASE (DECREASE) IN OPERATING INCOME BEFORE TAXES</t>
  </si>
  <si>
    <t>AMORT OF DEFERRED TAXES OF INDIRECT OVERHEADS</t>
  </si>
  <si>
    <t xml:space="preserve">      REGULATORY ASSET (WUTC DOC # UG-051528)</t>
  </si>
  <si>
    <t xml:space="preserve">SUMMIT BUILDING CONTRACTUAL RENT INCREASES </t>
  </si>
  <si>
    <t xml:space="preserve">     PER ACCOUNTING PETITION #UE-071876</t>
  </si>
  <si>
    <t xml:space="preserve">AMORTIZATION OF SUMMIT BUYOUT PURCHASE OPTION </t>
  </si>
  <si>
    <t>STUDY</t>
  </si>
  <si>
    <t>COMPANY STORE - PURCHASE OF MERCHANDISE</t>
  </si>
  <si>
    <t>COMPANY STORE - SALE OF MERCHANDISE</t>
  </si>
  <si>
    <t xml:space="preserve">ADJUSTMENT TO MOVE WAGES FOR OFFICER TIME ON MERGER </t>
  </si>
  <si>
    <t xml:space="preserve">     CHARGED TO PSE:</t>
  </si>
  <si>
    <t xml:space="preserve">     EMPLOYEE BENEFITS, FERC 926</t>
  </si>
  <si>
    <t>Staff</t>
  </si>
  <si>
    <t>Pro forma interest</t>
  </si>
  <si>
    <t>FIT Increase</t>
  </si>
  <si>
    <t>NOI</t>
  </si>
  <si>
    <t>FIT increase</t>
  </si>
  <si>
    <t>\</t>
  </si>
  <si>
    <t>PRO FORMA</t>
  </si>
  <si>
    <t>RESIDENTIAL</t>
  </si>
  <si>
    <t>STATE EXCISE TAX</t>
  </si>
  <si>
    <t>EXPENSES:</t>
  </si>
  <si>
    <t>TOTAL EXPENSES</t>
  </si>
  <si>
    <t>TOTAL TAXES</t>
  </si>
  <si>
    <t>TOTAL EXPENSES &amp; TAXES</t>
  </si>
  <si>
    <t>TOTAL EXPENSES AND TAXES</t>
  </si>
  <si>
    <t>Rate of Return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</si>
  <si>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</si>
  <si>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</si>
  <si>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</si>
  <si>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</si>
  <si>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</si>
  <si>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</si>
  <si>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</si>
  <si>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</si>
  <si>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</si>
  <si>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 xml:space="preserve">  ACCUMULATED DEFERRED FIT </t>
  </si>
  <si>
    <t xml:space="preserve">     OTHER OPERATING REVENUES</t>
  </si>
  <si>
    <t>BILLING DISCOUNT</t>
  </si>
  <si>
    <t>GENERAL &amp; ADMN</t>
  </si>
  <si>
    <t>Interest is net of FIT</t>
  </si>
  <si>
    <t>PUBLISH &amp; DIST ANNUAL REPORTS TO STOCKHOLDERS</t>
  </si>
  <si>
    <t>STOCKHOLDER MEETING EXPENSES</t>
  </si>
  <si>
    <t>TRANSFER AGENT &amp; REGISTRAR FEES</t>
  </si>
  <si>
    <t>NEW YORK ST EXCH FEES</t>
  </si>
  <si>
    <t xml:space="preserve">BILLING </t>
  </si>
  <si>
    <t>DISCOUNTS</t>
  </si>
  <si>
    <t>( Note Plant is in service. Revenue lease expires</t>
  </si>
  <si>
    <t>WORKING CAP</t>
  </si>
  <si>
    <t>RESTATING</t>
  </si>
  <si>
    <t>WORKING CAPITAL DISALLOWANCE</t>
  </si>
  <si>
    <t>DISALLOWANCE</t>
  </si>
  <si>
    <t>RB</t>
  </si>
  <si>
    <t>RR</t>
  </si>
  <si>
    <t>NOI REQ</t>
  </si>
  <si>
    <t>TOT REV</t>
  </si>
  <si>
    <t>OTR REV</t>
  </si>
  <si>
    <t>TO CUST</t>
  </si>
  <si>
    <t>ADJ NOI</t>
  </si>
  <si>
    <t>NET REV INC</t>
  </si>
  <si>
    <t>UNCOL</t>
  </si>
  <si>
    <t>RT</t>
  </si>
  <si>
    <t>AMT</t>
  </si>
  <si>
    <t>WUTC</t>
  </si>
  <si>
    <t>EXCISE</t>
  </si>
  <si>
    <t>PUGET SOUND ENERGY</t>
  </si>
  <si>
    <t>TOTAL COST OF CAPITAL</t>
  </si>
  <si>
    <t>AS OF DECEMBER 31, 2007</t>
  </si>
  <si>
    <t>Weighted</t>
  </si>
  <si>
    <t>Line</t>
  </si>
  <si>
    <t>Percent of</t>
  </si>
  <si>
    <t>Cost</t>
  </si>
  <si>
    <t>No</t>
  </si>
  <si>
    <t>Description</t>
  </si>
  <si>
    <t>Capital</t>
  </si>
  <si>
    <t>(a) x (b)</t>
  </si>
  <si>
    <t xml:space="preserve">(c) </t>
  </si>
  <si>
    <t>Short-Term Debt</t>
  </si>
  <si>
    <t>Long-Term Debt</t>
  </si>
  <si>
    <t>Preferred Stock</t>
  </si>
  <si>
    <t>Common Equity</t>
  </si>
  <si>
    <t>Docket No. UE-072300 et al</t>
  </si>
  <si>
    <t>Exhibit No. _____(WHW 4)</t>
  </si>
  <si>
    <t>Page 6 of 28</t>
  </si>
  <si>
    <t>Page 7 of 28</t>
  </si>
  <si>
    <t>Page 8 of 28</t>
  </si>
  <si>
    <t>Page 9 of 28</t>
  </si>
  <si>
    <t>Page 10 of 28</t>
  </si>
  <si>
    <t>Page 11 of 28</t>
  </si>
  <si>
    <t>Page 12 of 28</t>
  </si>
  <si>
    <t>Page 13 of 28</t>
  </si>
  <si>
    <t>Page 14 of 28</t>
  </si>
  <si>
    <t>Page 15 of 28</t>
  </si>
  <si>
    <t>Adjustment 9.01</t>
  </si>
  <si>
    <t>Adjustment 9.02</t>
  </si>
  <si>
    <t>Adjustment 9.03</t>
  </si>
  <si>
    <t>Adjustment 9.04</t>
  </si>
  <si>
    <t>Adjustment 9.05</t>
  </si>
  <si>
    <t>Adjustment 9.06</t>
  </si>
  <si>
    <t>Adjustment 9.07</t>
  </si>
  <si>
    <t>Adjustment 9.08</t>
  </si>
  <si>
    <t>Adjustment 9.09</t>
  </si>
  <si>
    <t>Page 16 of 28</t>
  </si>
  <si>
    <t>Adjustment 9.10</t>
  </si>
  <si>
    <t>Adjustment 9.11</t>
  </si>
  <si>
    <t>Page 17 of 28</t>
  </si>
  <si>
    <t>Page 18 of 28</t>
  </si>
  <si>
    <t>Adjustment 9.12</t>
  </si>
  <si>
    <t>Page 19 of 28</t>
  </si>
  <si>
    <t>Adjustment 9.13</t>
  </si>
  <si>
    <t>Page 20 of 28</t>
  </si>
  <si>
    <t>Adjustment 9.14</t>
  </si>
  <si>
    <t>Page 21 of 28</t>
  </si>
  <si>
    <t>Adjustment 9.15</t>
  </si>
  <si>
    <t>Page 22 of 28</t>
  </si>
  <si>
    <t>Adjustment 9.16</t>
  </si>
  <si>
    <t>Page 23 of 28</t>
  </si>
  <si>
    <t>Adjustment 9.17</t>
  </si>
  <si>
    <t>Page 24 of 28</t>
  </si>
  <si>
    <t>Adjustment 9.18</t>
  </si>
  <si>
    <t>Page 25 of 28</t>
  </si>
  <si>
    <t>Adjustment 9.19</t>
  </si>
  <si>
    <t>Page 26 of 28</t>
  </si>
  <si>
    <t>Adjustment 9.20</t>
  </si>
  <si>
    <t>Page 27 of 28</t>
  </si>
  <si>
    <t>Adjustment 9.21</t>
  </si>
  <si>
    <t>Adjustment 9.23</t>
  </si>
  <si>
    <t>Adjustment 9.22</t>
  </si>
  <si>
    <t>Summary Adjustments 1</t>
  </si>
  <si>
    <t>Summary Adjustments 4</t>
  </si>
  <si>
    <t>Summary Adjustments 3</t>
  </si>
  <si>
    <t>Summary Adjustments 2</t>
  </si>
  <si>
    <t xml:space="preserve">Summary </t>
  </si>
  <si>
    <t>Page 28 of 28</t>
  </si>
  <si>
    <t>Page 5 of 28</t>
  </si>
  <si>
    <t>Page 4 of 28</t>
  </si>
  <si>
    <t>Page 3 of 28</t>
  </si>
  <si>
    <t>Page 2 of 28</t>
  </si>
  <si>
    <t>Page 1 of 28</t>
  </si>
  <si>
    <t>Exhibit No. _____(WHW 5)</t>
  </si>
  <si>
    <t>Note - from cost of capital witness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</si>
</sst>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%"/>
    <numFmt numFmtId="167" formatCode="0.00000%"/>
    <numFmt numFmtId="168" formatCode="0.0000000"/>
    <numFmt numFmtId="169" formatCode="0.000000"/>
    <numFmt numFmtId="170" formatCode="#,##0.0000000;\(#,##0.0000000\)"/>
    <numFmt numFmtId="171" formatCode="#,##0;\(#,##0\)"/>
    <numFmt numFmtId="172" formatCode="yyyy"/>
    <numFmt numFmtId="173" formatCode="0.0000000%"/>
    <numFmt numFmtId="174" formatCode="0."/>
    <numFmt numFmtId="175" formatCode=".0000000"/>
    <numFmt numFmtId="176" formatCode="&quot;$&quot;#,##0_);\(#,##0\)"/>
    <numFmt numFmtId="177" formatCode="#,##0.0_);\(#,##0.0\)"/>
    <numFmt numFmtId="178" formatCode="_(* #,##0_);_(* \(#,##0\);_(* &quot;-&quot;??_);_(@_)"/>
    <numFmt numFmtId="179" formatCode="_(&quot;$&quot;* #,##0_);_(&quot;$&quot;* \(#,##0\);_(&quot;$&quot;* &quot;-&quot;??_);_(@_)"/>
    <numFmt numFmtId="180" formatCode="_(* #,##0_);[Red]_(* \(#,##0\);_(* &quot;-&quot;_);_(@_)"/>
    <numFmt numFmtId="181" formatCode="_(&quot;$&quot;* #,##0_);[Red]_(&quot;$&quot;* \(#,##0\);_(&quot;$&quot;* &quot;-&quot;_);_(@_)"/>
    <numFmt numFmtId="182" formatCode="&quot;$&quot;#,##0.000000_);[Red]\(&quot;$&quot;#,##0.000000\)"/>
    <numFmt numFmtId="183" formatCode="_(&quot;$&quot;* #,##0.000000_);_(&quot;$&quot;* \(#,##0.000000\);_(&quot;$&quot;* &quot;-&quot;_);_(@_)"/>
    <numFmt numFmtId="184" formatCode="_(* #,##0.000000_);_(* \(#,##0.000000\);_(* &quot;-&quot;_);_(@_)"/>
    <numFmt numFmtId="185" formatCode="0.000000%"/>
    <numFmt numFmtId="186" formatCode="_(&quot;$&quot;* #,##0.0000_);_(&quot;$&quot;* \(#,##0.0000\);_(&quot;$&quot;* &quot;-&quot;??_);_(@_)"/>
    <numFmt numFmtId="187" formatCode="#,##0.00000_);\(#,##0.00000\)"/>
    <numFmt numFmtId="188" formatCode="m/d/yy;@"/>
    <numFmt numFmtId="189" formatCode="_(* #,##0.0_);_(* \(#,##0.0\);_(* &quot;-&quot;_);_(@_)"/>
    <numFmt numFmtId="190" formatCode="_(* #,##0.00000_);_(* \(#,##0.00000\);_(* &quot;-&quot;??_);_(@_)"/>
    <numFmt numFmtId="191" formatCode="_(&quot;$&quot;* #,##0.000000_);_(&quot;$&quot;* \(#,##0.000000\);_(&quot;$&quot;* &quot;-&quot;??????_);_(@_)"/>
    <numFmt numFmtId="192" formatCode="_(* ###0_);_(* \(###0\);_(* &quot;-&quot;_);_(@_)"/>
    <numFmt numFmtId="193" formatCode="#,##0.00000"/>
    <numFmt numFmtId="194" formatCode="_(* #,##0.00000_);_(* \(#,##0.00000\);_(* &quot;-&quot;?????_);_(@_)"/>
    <numFmt numFmtId="195" formatCode="_(* #,##0.0_);_(* \(#,##0.0\);_(* &quot;-&quot;?_);_(@_)"/>
    <numFmt numFmtId="196" formatCode="0.00000"/>
    <numFmt numFmtId="197" formatCode="&quot;$&quot;#,##0.0_);[Red]\(&quot;$&quot;#,##0.0\)"/>
    <numFmt numFmtId="198" formatCode="d\.mmm\.yy"/>
    <numFmt numFmtId="199" formatCode="[$-409]dddd\,\ mmmm\ dd\,\ yyyy"/>
    <numFmt numFmtId="200" formatCode="[$-409]h:mm:ss\ AM/PM"/>
    <numFmt numFmtId="201" formatCode="_(* #,##0.0000_);_(* \(#,##0.0000\);_(* &quot;-&quot;????_);_(@_)"/>
    <numFmt numFmtId="202" formatCode="&quot;$&quot;#,##0"/>
    <numFmt numFmtId="203" formatCode="_(&quot;$&quot;* #,##0.00000_);_(&quot;$&quot;* \(#,##0.00000\);_(&quot;$&quot;* &quot;-&quot;?????_);_(@_)"/>
    <numFmt numFmtId="204" formatCode="_(* #,##0.00_);_(* \(#,##0.00\);_(* &quot;-&quot;_);_(@_)"/>
    <numFmt numFmtId="205" formatCode="_(* #,##0.000_);_(* \(#,##0.000\);_(* &quot;-&quot;_);_(@_)"/>
    <numFmt numFmtId="206" formatCode="_(* #,##0.0000_);_(* \(#,##0.0000\);_(* &quot;-&quot;_);_(@_)"/>
    <numFmt numFmtId="207" formatCode="_(* #,##0.00000_);_(* \(#,##0.00000\);_(* &quot;-&quot;_);_(@_)"/>
    <numFmt numFmtId="208" formatCode="_(* #,##0.0000000_);_(* \(#,##0.0000000\);_(* &quot;-&quot;_);_(@_)"/>
    <numFmt numFmtId="209" formatCode="_(&quot;$&quot;* #,##0.0000000_);_(&quot;$&quot;* \(#,##0.0000000\);_(&quot;$&quot;* &quot;-&quot;???????_);_(@_)"/>
    <numFmt numFmtId="210" formatCode="_(&quot;$&quot;* #,##0.0_);_(&quot;$&quot;* \(#,##0.0\);_(&quot;$&quot;* &quot;-&quot;??_);_(@_)"/>
    <numFmt numFmtId="211" formatCode="0.0000%"/>
  </numFmts>
  <fonts count="56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10"/>
      <name val="Times New Roman"/>
      <family val="1"/>
    </font>
    <font>
      <u val="single"/>
      <sz val="7.05"/>
      <color indexed="12"/>
      <name val="Helv"/>
      <family val="0"/>
    </font>
    <font>
      <u val="single"/>
      <sz val="7.05"/>
      <color indexed="36"/>
      <name val="Helv"/>
      <family val="0"/>
    </font>
    <font>
      <sz val="12"/>
      <color indexed="24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singleAccounting"/>
      <sz val="10"/>
      <name val="Arial"/>
      <family val="2"/>
    </font>
    <font>
      <sz val="11"/>
      <color indexed="8"/>
      <name val="Lucida Sans Unicode"/>
      <family val="2"/>
    </font>
    <font>
      <sz val="11"/>
      <color indexed="9"/>
      <name val="Lucida Sans Unicode"/>
      <family val="2"/>
    </font>
    <font>
      <sz val="11"/>
      <color indexed="20"/>
      <name val="Lucida Sans Unicode"/>
      <family val="2"/>
    </font>
    <font>
      <b/>
      <sz val="11"/>
      <color indexed="9"/>
      <name val="Lucida Sans Unicode"/>
      <family val="2"/>
    </font>
    <font>
      <i/>
      <sz val="11"/>
      <color indexed="23"/>
      <name val="Lucida Sans Unicode"/>
      <family val="2"/>
    </font>
    <font>
      <sz val="11"/>
      <color indexed="17"/>
      <name val="Lucida Sans Unicode"/>
      <family val="2"/>
    </font>
    <font>
      <b/>
      <sz val="11"/>
      <color indexed="62"/>
      <name val="Lucida Sans Unicode"/>
      <family val="2"/>
    </font>
    <font>
      <sz val="11"/>
      <color indexed="62"/>
      <name val="Lucida Sans Unicode"/>
      <family val="2"/>
    </font>
    <font>
      <sz val="11"/>
      <color indexed="10"/>
      <name val="Lucida Sans Unicode"/>
      <family val="2"/>
    </font>
    <font>
      <sz val="11"/>
      <color indexed="19"/>
      <name val="Lucida Sans Unicode"/>
      <family val="2"/>
    </font>
    <font>
      <b/>
      <sz val="11"/>
      <color indexed="63"/>
      <name val="Lucida Sans Unicode"/>
      <family val="2"/>
    </font>
    <font>
      <b/>
      <sz val="18"/>
      <color indexed="62"/>
      <name val="Cambria"/>
      <family val="2"/>
    </font>
    <font>
      <sz val="11"/>
      <color theme="1"/>
      <name val="Lucida Sans Unicode"/>
      <family val="2"/>
    </font>
    <font>
      <sz val="11"/>
      <color theme="0"/>
      <name val="Lucida Sans Unicode"/>
      <family val="2"/>
    </font>
    <font>
      <sz val="11"/>
      <color rgb="FF9C0006"/>
      <name val="Lucida Sans Unicode"/>
      <family val="2"/>
    </font>
    <font>
      <b/>
      <sz val="11"/>
      <color theme="0"/>
      <name val="Lucida Sans Unicode"/>
      <family val="2"/>
    </font>
    <font>
      <i/>
      <sz val="11"/>
      <color rgb="FF7F7F7F"/>
      <name val="Lucida Sans Unicode"/>
      <family val="2"/>
    </font>
    <font>
      <sz val="11"/>
      <color rgb="FF006100"/>
      <name val="Lucida Sans Unicode"/>
      <family val="2"/>
    </font>
    <font>
      <b/>
      <sz val="11"/>
      <color theme="3"/>
      <name val="Lucida Sans Unicode"/>
      <family val="2"/>
    </font>
    <font>
      <sz val="11"/>
      <color rgb="FF3F3F76"/>
      <name val="Lucida Sans Unicode"/>
      <family val="2"/>
    </font>
    <font>
      <sz val="11"/>
      <color rgb="FFFA7D00"/>
      <name val="Lucida Sans Unicode"/>
      <family val="2"/>
    </font>
    <font>
      <sz val="11"/>
      <color rgb="FF9C6500"/>
      <name val="Lucida Sans Unicode"/>
      <family val="2"/>
    </font>
    <font>
      <b/>
      <sz val="11"/>
      <color rgb="FF3F3F3F"/>
      <name val="Lucida Sans Unicode"/>
      <family val="2"/>
    </font>
    <font>
      <b/>
      <sz val="18"/>
      <color theme="3"/>
      <name val="Cambria"/>
      <family val="2"/>
    </font>
    <font>
      <sz val="11"/>
      <color rgb="FFFF0000"/>
      <name val="Lucida Sans Unicod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26">
    <xf numFmtId="169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9" fillId="0" borderId="0">
      <alignment horizontal="left" wrapText="1"/>
      <protection/>
    </xf>
    <xf numFmtId="190" fontId="9" fillId="0" borderId="0">
      <alignment horizontal="left" wrapText="1"/>
      <protection/>
    </xf>
    <xf numFmtId="168" fontId="9" fillId="0" borderId="0">
      <alignment horizontal="left" wrapText="1"/>
      <protection/>
    </xf>
    <xf numFmtId="190" fontId="9" fillId="0" borderId="0">
      <alignment horizontal="left" wrapText="1"/>
      <protection/>
    </xf>
    <xf numFmtId="190" fontId="9" fillId="0" borderId="0">
      <alignment horizontal="left" wrapText="1"/>
      <protection/>
    </xf>
    <xf numFmtId="169" fontId="9" fillId="0" borderId="0">
      <alignment horizontal="left" wrapText="1"/>
      <protection/>
    </xf>
    <xf numFmtId="190" fontId="9" fillId="0" borderId="0">
      <alignment horizontal="left" wrapText="1"/>
      <protection/>
    </xf>
    <xf numFmtId="190" fontId="9" fillId="0" borderId="0">
      <alignment horizontal="left" wrapText="1"/>
      <protection/>
    </xf>
    <xf numFmtId="190" fontId="9" fillId="0" borderId="0">
      <alignment horizontal="left" wrapText="1"/>
      <protection/>
    </xf>
    <xf numFmtId="169" fontId="9" fillId="0" borderId="0">
      <alignment horizontal="left" wrapText="1"/>
      <protection/>
    </xf>
    <xf numFmtId="169" fontId="9" fillId="0" borderId="0">
      <alignment horizontal="left" wrapText="1"/>
      <protection/>
    </xf>
    <xf numFmtId="190" fontId="9" fillId="0" borderId="0">
      <alignment horizontal="left" wrapText="1"/>
      <protection/>
    </xf>
    <xf numFmtId="169" fontId="9" fillId="0" borderId="0">
      <alignment horizontal="left" wrapText="1"/>
      <protection/>
    </xf>
    <xf numFmtId="190" fontId="9" fillId="0" borderId="0">
      <alignment horizontal="left" wrapText="1"/>
      <protection/>
    </xf>
    <xf numFmtId="169" fontId="9" fillId="0" borderId="0">
      <alignment horizontal="left" wrapText="1"/>
      <protection/>
    </xf>
    <xf numFmtId="169" fontId="9" fillId="0" borderId="0">
      <alignment horizontal="left" wrapText="1"/>
      <protection/>
    </xf>
    <xf numFmtId="190" fontId="9" fillId="0" borderId="0">
      <alignment horizontal="left" wrapText="1"/>
      <protection/>
    </xf>
    <xf numFmtId="190" fontId="9" fillId="0" borderId="0">
      <alignment horizontal="left" wrapText="1"/>
      <protection/>
    </xf>
    <xf numFmtId="190" fontId="9" fillId="0" borderId="0">
      <alignment horizontal="left" wrapText="1"/>
      <protection/>
    </xf>
    <xf numFmtId="190" fontId="9" fillId="0" borderId="0">
      <alignment horizontal="left" wrapText="1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198" fontId="18" fillId="0" borderId="0" applyFill="0" applyBorder="0" applyAlignment="0">
      <protection/>
    </xf>
    <xf numFmtId="41" fontId="9" fillId="27" borderId="0">
      <alignment/>
      <protection/>
    </xf>
    <xf numFmtId="0" fontId="46" fillId="28" borderId="1" applyNumberFormat="0" applyAlignment="0" applyProtection="0"/>
    <xf numFmtId="4" fontId="4" fillId="0" borderId="0" applyFont="0" applyFill="0" applyBorder="0" applyAlignment="0" applyProtection="0"/>
    <xf numFmtId="41" fontId="9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7" fillId="0" borderId="0">
      <alignment/>
      <protection/>
    </xf>
    <xf numFmtId="0" fontId="19" fillId="0" borderId="0" applyNumberFormat="0" applyAlignment="0">
      <protection/>
    </xf>
    <xf numFmtId="0" fontId="20" fillId="0" borderId="0" applyNumberFormat="0" applyAlignment="0">
      <protection/>
    </xf>
    <xf numFmtId="0" fontId="17" fillId="0" borderId="0">
      <alignment/>
      <protection/>
    </xf>
    <xf numFmtId="0" fontId="17" fillId="0" borderId="0">
      <alignment/>
      <protection/>
    </xf>
    <xf numFmtId="8" fontId="4" fillId="0" borderId="0" applyFont="0" applyFill="0" applyBorder="0" applyAlignment="0" applyProtection="0"/>
    <xf numFmtId="4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9" fillId="0" borderId="0">
      <alignment/>
      <protection/>
    </xf>
    <xf numFmtId="0" fontId="47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17" fillId="0" borderId="0">
      <alignment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38" fontId="11" fillId="30" borderId="0" applyNumberFormat="0" applyBorder="0" applyAlignment="0" applyProtection="0"/>
    <xf numFmtId="0" fontId="21" fillId="0" borderId="2" applyNumberFormat="0" applyAlignment="0" applyProtection="0"/>
    <xf numFmtId="0" fontId="21" fillId="0" borderId="3">
      <alignment horizontal="left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38" fontId="10" fillId="0" borderId="0">
      <alignment/>
      <protection/>
    </xf>
    <xf numFmtId="40" fontId="10" fillId="0" borderId="0">
      <alignment/>
      <protection/>
    </xf>
    <xf numFmtId="0" fontId="13" fillId="0" borderId="0" applyNumberFormat="0" applyFill="0" applyBorder="0" applyAlignment="0" applyProtection="0"/>
    <xf numFmtId="0" fontId="50" fillId="31" borderId="5" applyNumberFormat="0" applyAlignment="0" applyProtection="0"/>
    <xf numFmtId="10" fontId="11" fillId="27" borderId="6" applyNumberFormat="0" applyBorder="0" applyAlignment="0" applyProtection="0"/>
    <xf numFmtId="41" fontId="22" fillId="32" borderId="7">
      <alignment horizontal="left"/>
      <protection locked="0"/>
    </xf>
    <xf numFmtId="0" fontId="11" fillId="30" borderId="0">
      <alignment/>
      <protection/>
    </xf>
    <xf numFmtId="0" fontId="51" fillId="0" borderId="8" applyNumberFormat="0" applyFill="0" applyAlignment="0" applyProtection="0"/>
    <xf numFmtId="44" fontId="16" fillId="0" borderId="9" applyNumberFormat="0" applyFont="0" applyAlignment="0">
      <protection/>
    </xf>
    <xf numFmtId="44" fontId="16" fillId="0" borderId="10" applyNumberFormat="0" applyFont="0" applyAlignment="0">
      <protection/>
    </xf>
    <xf numFmtId="0" fontId="52" fillId="33" borderId="0" applyNumberFormat="0" applyBorder="0" applyAlignment="0" applyProtection="0"/>
    <xf numFmtId="37" fontId="23" fillId="0" borderId="0">
      <alignment/>
      <protection/>
    </xf>
    <xf numFmtId="191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11" applyNumberFormat="0" applyFont="0" applyAlignment="0" applyProtection="0"/>
    <xf numFmtId="0" fontId="53" fillId="35" borderId="12" applyNumberFormat="0" applyAlignment="0" applyProtection="0"/>
    <xf numFmtId="0" fontId="17" fillId="0" borderId="0">
      <alignment/>
      <protection/>
    </xf>
    <xf numFmtId="9" fontId="4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4" fillId="0" borderId="13">
      <alignment horizontal="center"/>
      <protection/>
    </xf>
    <xf numFmtId="3" fontId="5" fillId="0" borderId="0" applyFont="0" applyFill="0" applyBorder="0" applyAlignment="0" applyProtection="0"/>
    <xf numFmtId="0" fontId="5" fillId="36" borderId="0" applyNumberFormat="0" applyFont="0" applyBorder="0" applyAlignment="0" applyProtection="0"/>
    <xf numFmtId="14" fontId="0" fillId="0" borderId="0" applyNumberFormat="0" applyFill="0" applyBorder="0" applyAlignment="0" applyProtection="0"/>
    <xf numFmtId="189" fontId="9" fillId="0" borderId="0" applyFont="0" applyFill="0" applyAlignment="0">
      <protection/>
    </xf>
    <xf numFmtId="39" fontId="9" fillId="37" borderId="0">
      <alignment/>
      <protection/>
    </xf>
    <xf numFmtId="38" fontId="11" fillId="0" borderId="14">
      <alignment/>
      <protection/>
    </xf>
    <xf numFmtId="38" fontId="10" fillId="0" borderId="15">
      <alignment/>
      <protection/>
    </xf>
    <xf numFmtId="39" fontId="0" fillId="38" borderId="0">
      <alignment/>
      <protection/>
    </xf>
    <xf numFmtId="40" fontId="25" fillId="0" borderId="0" applyBorder="0">
      <alignment horizontal="right"/>
      <protection/>
    </xf>
    <xf numFmtId="0" fontId="54" fillId="0" borderId="0" applyNumberFormat="0" applyFill="0" applyBorder="0" applyAlignment="0" applyProtection="0"/>
    <xf numFmtId="0" fontId="16" fillId="27" borderId="0">
      <alignment horizontal="left" wrapText="1"/>
      <protection/>
    </xf>
    <xf numFmtId="0" fontId="26" fillId="0" borderId="0">
      <alignment horizontal="left" vertical="center"/>
      <protection/>
    </xf>
    <xf numFmtId="0" fontId="15" fillId="0" borderId="16" applyNumberFormat="0" applyFont="0" applyFill="0" applyAlignment="0" applyProtection="0"/>
    <xf numFmtId="0" fontId="55" fillId="0" borderId="0" applyNumberFormat="0" applyFill="0" applyBorder="0" applyAlignment="0" applyProtection="0"/>
  </cellStyleXfs>
  <cellXfs count="572"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171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vertical="top"/>
    </xf>
    <xf numFmtId="171" fontId="6" fillId="0" borderId="0" xfId="0" applyNumberFormat="1" applyFont="1" applyFill="1" applyBorder="1" applyAlignment="1">
      <alignment horizontal="center"/>
    </xf>
    <xf numFmtId="0" fontId="6" fillId="0" borderId="0" xfId="101" applyFont="1" applyFill="1" applyAlignment="1">
      <alignment horizontal="centerContinuous"/>
      <protection/>
    </xf>
    <xf numFmtId="0" fontId="7" fillId="0" borderId="0" xfId="101" applyFont="1" applyFill="1" applyAlignment="1">
      <alignment horizontal="centerContinuous"/>
      <protection/>
    </xf>
    <xf numFmtId="0" fontId="6" fillId="0" borderId="0" xfId="101" applyFont="1" applyFill="1" applyAlignment="1">
      <alignment horizontal="center"/>
      <protection/>
    </xf>
    <xf numFmtId="0" fontId="6" fillId="0" borderId="0" xfId="101" applyFont="1" applyFill="1">
      <alignment/>
      <protection/>
    </xf>
    <xf numFmtId="0" fontId="8" fillId="0" borderId="0" xfId="101" applyFont="1" applyFill="1" applyAlignment="1">
      <alignment horizontal="centerContinuous"/>
      <protection/>
    </xf>
    <xf numFmtId="0" fontId="6" fillId="0" borderId="0" xfId="101" applyFont="1" applyFill="1" applyBorder="1" applyAlignment="1">
      <alignment horizontal="center"/>
      <protection/>
    </xf>
    <xf numFmtId="0" fontId="8" fillId="0" borderId="0" xfId="101" applyFont="1" applyFill="1" applyBorder="1" applyAlignment="1">
      <alignment horizontal="centerContinuous"/>
      <protection/>
    </xf>
    <xf numFmtId="0" fontId="6" fillId="0" borderId="0" xfId="101" applyFont="1" applyFill="1" applyBorder="1">
      <alignment/>
      <protection/>
    </xf>
    <xf numFmtId="174" fontId="6" fillId="0" borderId="0" xfId="101" applyNumberFormat="1" applyFont="1" applyFill="1" applyBorder="1" applyAlignment="1">
      <alignment horizontal="center"/>
      <protection/>
    </xf>
    <xf numFmtId="5" fontId="6" fillId="0" borderId="0" xfId="101" applyNumberFormat="1" applyFont="1" applyFill="1" applyBorder="1">
      <alignment/>
      <protection/>
    </xf>
    <xf numFmtId="37" fontId="6" fillId="0" borderId="0" xfId="101" applyNumberFormat="1" applyFont="1" applyFill="1" applyBorder="1">
      <alignment/>
      <protection/>
    </xf>
    <xf numFmtId="177" fontId="6" fillId="0" borderId="0" xfId="101" applyNumberFormat="1" applyFont="1" applyFill="1" applyBorder="1">
      <alignment/>
      <protection/>
    </xf>
    <xf numFmtId="7" fontId="6" fillId="0" borderId="0" xfId="101" applyNumberFormat="1" applyFont="1" applyFill="1" applyBorder="1">
      <alignment/>
      <protection/>
    </xf>
    <xf numFmtId="0" fontId="7" fillId="0" borderId="0" xfId="101" applyFont="1" applyFill="1" applyBorder="1" applyAlignment="1">
      <alignment horizontal="centerContinuous"/>
      <protection/>
    </xf>
    <xf numFmtId="0" fontId="6" fillId="0" borderId="0" xfId="101" applyFont="1" applyFill="1" applyBorder="1" applyAlignment="1">
      <alignment horizontal="centerContinuous"/>
      <protection/>
    </xf>
    <xf numFmtId="5" fontId="6" fillId="0" borderId="0" xfId="101" applyNumberFormat="1" applyFont="1" applyFill="1" applyBorder="1" applyAlignment="1">
      <alignment horizontal="centerContinuous"/>
      <protection/>
    </xf>
    <xf numFmtId="176" fontId="6" fillId="0" borderId="0" xfId="101" applyNumberFormat="1" applyFont="1" applyFill="1" applyBorder="1" applyAlignment="1">
      <alignment horizontal="centerContinuous"/>
      <protection/>
    </xf>
    <xf numFmtId="176" fontId="6" fillId="0" borderId="0" xfId="101" applyNumberFormat="1" applyFont="1" applyFill="1" applyBorder="1">
      <alignment/>
      <protection/>
    </xf>
    <xf numFmtId="169" fontId="6" fillId="0" borderId="0" xfId="101" applyNumberFormat="1" applyFont="1" applyFill="1" applyBorder="1" applyAlignment="1">
      <alignment horizontal="left"/>
      <protection/>
    </xf>
    <xf numFmtId="0" fontId="7" fillId="0" borderId="0" xfId="102" applyFont="1" applyFill="1" applyBorder="1" applyAlignment="1">
      <alignment horizontal="centerContinuous"/>
      <protection/>
    </xf>
    <xf numFmtId="0" fontId="6" fillId="0" borderId="0" xfId="102" applyFont="1" applyFill="1" applyBorder="1" applyAlignment="1">
      <alignment horizontal="centerContinuous"/>
      <protection/>
    </xf>
    <xf numFmtId="0" fontId="6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6" fillId="0" borderId="0" xfId="102" applyFont="1" applyFill="1" applyBorder="1" applyAlignment="1">
      <alignment horizontal="center"/>
      <protection/>
    </xf>
    <xf numFmtId="0" fontId="6" fillId="0" borderId="0" xfId="102" applyFont="1" applyFill="1" applyBorder="1">
      <alignment/>
      <protection/>
    </xf>
    <xf numFmtId="174" fontId="6" fillId="0" borderId="0" xfId="102" applyNumberFormat="1" applyFont="1" applyFill="1" applyBorder="1" applyAlignment="1">
      <alignment horizontal="center"/>
      <protection/>
    </xf>
    <xf numFmtId="5" fontId="6" fillId="0" borderId="0" xfId="102" applyNumberFormat="1" applyFont="1" applyFill="1" applyBorder="1">
      <alignment/>
      <protection/>
    </xf>
    <xf numFmtId="37" fontId="6" fillId="0" borderId="0" xfId="102" applyNumberFormat="1" applyFont="1" applyFill="1" applyBorder="1">
      <alignment/>
      <protection/>
    </xf>
    <xf numFmtId="175" fontId="6" fillId="0" borderId="0" xfId="102" applyNumberFormat="1" applyFont="1" applyFill="1" applyBorder="1">
      <alignment/>
      <protection/>
    </xf>
    <xf numFmtId="176" fontId="6" fillId="0" borderId="0" xfId="102" applyNumberFormat="1" applyFont="1" applyFill="1" applyBorder="1">
      <alignment/>
      <protection/>
    </xf>
    <xf numFmtId="41" fontId="6" fillId="0" borderId="0" xfId="63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69" fontId="7" fillId="0" borderId="0" xfId="0" applyFont="1" applyFill="1" applyAlignment="1">
      <alignment/>
    </xf>
    <xf numFmtId="178" fontId="16" fillId="0" borderId="0" xfId="63" applyNumberFormat="1" applyFont="1" applyFill="1" applyAlignment="1">
      <alignment/>
    </xf>
    <xf numFmtId="178" fontId="16" fillId="0" borderId="0" xfId="63" applyNumberFormat="1" applyFont="1" applyFill="1" applyAlignment="1">
      <alignment horizontal="right"/>
    </xf>
    <xf numFmtId="178" fontId="27" fillId="0" borderId="0" xfId="63" applyNumberFormat="1" applyFont="1" applyFill="1" applyAlignment="1">
      <alignment/>
    </xf>
    <xf numFmtId="15" fontId="6" fillId="0" borderId="0" xfId="0" applyNumberFormat="1" applyFont="1" applyFill="1" applyBorder="1" applyAlignment="1">
      <alignment/>
    </xf>
    <xf numFmtId="9" fontId="6" fillId="0" borderId="0" xfId="106" applyFont="1" applyFill="1" applyBorder="1" applyAlignment="1">
      <alignment/>
    </xf>
    <xf numFmtId="41" fontId="6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Alignment="1">
      <alignment horizontal="centerContinuous"/>
    </xf>
    <xf numFmtId="0" fontId="16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9" fontId="16" fillId="0" borderId="0" xfId="0" applyFont="1" applyFill="1" applyAlignment="1">
      <alignment horizontal="right"/>
    </xf>
    <xf numFmtId="169" fontId="16" fillId="0" borderId="0" xfId="0" applyFont="1" applyFill="1" applyAlignment="1">
      <alignment/>
    </xf>
    <xf numFmtId="169" fontId="9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/>
    </xf>
    <xf numFmtId="14" fontId="10" fillId="0" borderId="0" xfId="0" applyNumberFormat="1" applyFont="1" applyFill="1" applyAlignment="1">
      <alignment horizontal="left"/>
    </xf>
    <xf numFmtId="169" fontId="16" fillId="0" borderId="0" xfId="0" applyFont="1" applyFill="1" applyAlignment="1" applyProtection="1">
      <alignment horizontal="left"/>
      <protection locked="0"/>
    </xf>
    <xf numFmtId="15" fontId="9" fillId="0" borderId="0" xfId="0" applyNumberFormat="1" applyFont="1" applyFill="1" applyAlignment="1">
      <alignment/>
    </xf>
    <xf numFmtId="171" fontId="9" fillId="0" borderId="0" xfId="0" applyNumberFormat="1" applyFont="1" applyFill="1" applyBorder="1" applyAlignment="1">
      <alignment/>
    </xf>
    <xf numFmtId="14" fontId="11" fillId="0" borderId="0" xfId="0" applyNumberFormat="1" applyFont="1" applyFill="1" applyAlignment="1">
      <alignment/>
    </xf>
    <xf numFmtId="169" fontId="16" fillId="0" borderId="0" xfId="0" applyFont="1" applyFill="1" applyAlignment="1">
      <alignment horizontal="left" wrapText="1"/>
    </xf>
    <xf numFmtId="169" fontId="16" fillId="0" borderId="0" xfId="0" applyFont="1" applyFill="1" applyAlignment="1" applyProtection="1">
      <alignment horizontal="center"/>
      <protection locked="0"/>
    </xf>
    <xf numFmtId="3" fontId="9" fillId="0" borderId="0" xfId="63" applyNumberFormat="1" applyFont="1" applyFill="1" applyAlignment="1">
      <alignment/>
    </xf>
    <xf numFmtId="0" fontId="1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quotePrefix="1">
      <alignment horizontal="right"/>
    </xf>
    <xf numFmtId="169" fontId="16" fillId="0" borderId="0" xfId="0" applyFont="1" applyFill="1" applyAlignment="1" applyProtection="1">
      <alignment horizontal="centerContinuous"/>
      <protection locked="0"/>
    </xf>
    <xf numFmtId="169" fontId="16" fillId="0" borderId="0" xfId="0" applyFont="1" applyFill="1" applyAlignment="1">
      <alignment horizontal="centerContinuous"/>
    </xf>
    <xf numFmtId="169" fontId="16" fillId="0" borderId="0" xfId="0" applyFont="1" applyFill="1" applyBorder="1" applyAlignment="1" quotePrefix="1">
      <alignment horizontal="right"/>
    </xf>
    <xf numFmtId="15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left"/>
      <protection locked="0"/>
    </xf>
    <xf numFmtId="0" fontId="16" fillId="0" borderId="0" xfId="0" applyNumberFormat="1" applyFont="1" applyFill="1" applyBorder="1" applyAlignment="1">
      <alignment/>
    </xf>
    <xf numFmtId="171" fontId="16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69" fontId="16" fillId="0" borderId="0" xfId="0" applyFont="1" applyFill="1" applyAlignment="1">
      <alignment horizontal="left"/>
    </xf>
    <xf numFmtId="0" fontId="16" fillId="0" borderId="0" xfId="0" applyNumberFormat="1" applyFont="1" applyFill="1" applyAlignment="1" applyProtection="1">
      <alignment horizontal="centerContinuous"/>
      <protection locked="0"/>
    </xf>
    <xf numFmtId="3" fontId="16" fillId="0" borderId="0" xfId="63" applyNumberFormat="1" applyFont="1" applyFill="1" applyAlignment="1">
      <alignment horizontal="centerContinuous"/>
    </xf>
    <xf numFmtId="171" fontId="16" fillId="0" borderId="0" xfId="0" applyNumberFormat="1" applyFont="1" applyFill="1" applyBorder="1" applyAlignment="1">
      <alignment horizontal="centerContinuous"/>
    </xf>
    <xf numFmtId="169" fontId="16" fillId="0" borderId="0" xfId="0" applyFont="1" applyFill="1" applyBorder="1" applyAlignment="1">
      <alignment horizontal="centerContinuous"/>
    </xf>
    <xf numFmtId="0" fontId="16" fillId="0" borderId="0" xfId="0" applyNumberFormat="1" applyFont="1" applyFill="1" applyBorder="1" applyAlignment="1" quotePrefix="1">
      <alignment horizontal="centerContinuous"/>
    </xf>
    <xf numFmtId="15" fontId="16" fillId="0" borderId="0" xfId="0" applyNumberFormat="1" applyFont="1" applyFill="1" applyAlignment="1">
      <alignment horizontal="centerContinuous"/>
    </xf>
    <xf numFmtId="18" fontId="16" fillId="0" borderId="0" xfId="0" applyNumberFormat="1" applyFont="1" applyFill="1" applyAlignment="1">
      <alignment horizontal="centerContinuous"/>
    </xf>
    <xf numFmtId="37" fontId="16" fillId="0" borderId="0" xfId="0" applyNumberFormat="1" applyFont="1" applyFill="1" applyAlignment="1">
      <alignment horizontal="centerContinuous"/>
    </xf>
    <xf numFmtId="169" fontId="16" fillId="0" borderId="0" xfId="0" applyFont="1" applyFill="1" applyAlignment="1">
      <alignment horizontal="center"/>
    </xf>
    <xf numFmtId="0" fontId="16" fillId="0" borderId="0" xfId="0" applyNumberFormat="1" applyFont="1" applyFill="1" applyAlignment="1" applyProtection="1">
      <alignment/>
      <protection locked="0"/>
    </xf>
    <xf numFmtId="3" fontId="16" fillId="0" borderId="0" xfId="63" applyNumberFormat="1" applyFont="1" applyFill="1" applyAlignment="1">
      <alignment/>
    </xf>
    <xf numFmtId="0" fontId="16" fillId="0" borderId="0" xfId="0" applyNumberFormat="1" applyFont="1" applyFill="1" applyBorder="1" applyAlignment="1">
      <alignment horizontal="center"/>
    </xf>
    <xf numFmtId="18" fontId="16" fillId="0" borderId="0" xfId="0" applyNumberFormat="1" applyFont="1" applyFill="1" applyAlignment="1">
      <alignment horizontal="left" wrapText="1"/>
    </xf>
    <xf numFmtId="169" fontId="16" fillId="0" borderId="0" xfId="0" applyFont="1" applyFill="1" applyAlignment="1" applyProtection="1">
      <alignment horizontal="left" wrapText="1"/>
      <protection locked="0"/>
    </xf>
    <xf numFmtId="41" fontId="16" fillId="0" borderId="0" xfId="0" applyNumberFormat="1" applyFont="1" applyFill="1" applyAlignment="1">
      <alignment horizontal="left" wrapText="1"/>
    </xf>
    <xf numFmtId="2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 applyProtection="1">
      <alignment horizontal="right"/>
      <protection locked="0"/>
    </xf>
    <xf numFmtId="0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Fill="1" applyAlignment="1">
      <alignment horizontal="center"/>
    </xf>
    <xf numFmtId="169" fontId="16" fillId="0" borderId="0" xfId="0" applyFont="1" applyFill="1" applyAlignment="1" applyProtection="1">
      <alignment/>
      <protection locked="0"/>
    </xf>
    <xf numFmtId="171" fontId="16" fillId="0" borderId="0" xfId="0" applyNumberFormat="1" applyFont="1" applyFill="1" applyAlignment="1">
      <alignment/>
    </xf>
    <xf numFmtId="0" fontId="16" fillId="0" borderId="17" xfId="0" applyNumberFormat="1" applyFont="1" applyFill="1" applyBorder="1" applyAlignment="1" applyProtection="1">
      <alignment horizontal="center"/>
      <protection locked="0"/>
    </xf>
    <xf numFmtId="0" fontId="16" fillId="0" borderId="17" xfId="0" applyNumberFormat="1" applyFont="1" applyFill="1" applyBorder="1" applyAlignment="1">
      <alignment/>
    </xf>
    <xf numFmtId="169" fontId="16" fillId="0" borderId="17" xfId="0" applyFont="1" applyFill="1" applyBorder="1" applyAlignment="1">
      <alignment/>
    </xf>
    <xf numFmtId="169" fontId="16" fillId="0" borderId="17" xfId="0" applyFont="1" applyFill="1" applyBorder="1" applyAlignment="1">
      <alignment horizontal="centerContinuous"/>
    </xf>
    <xf numFmtId="169" fontId="16" fillId="0" borderId="17" xfId="0" applyFont="1" applyFill="1" applyBorder="1" applyAlignment="1">
      <alignment horizontal="center"/>
    </xf>
    <xf numFmtId="0" fontId="16" fillId="0" borderId="17" xfId="0" applyNumberFormat="1" applyFont="1" applyFill="1" applyBorder="1" applyAlignment="1" applyProtection="1">
      <alignment/>
      <protection locked="0"/>
    </xf>
    <xf numFmtId="3" fontId="16" fillId="0" borderId="17" xfId="63" applyNumberFormat="1" applyFont="1" applyFill="1" applyBorder="1" applyAlignment="1">
      <alignment horizontal="center"/>
    </xf>
    <xf numFmtId="0" fontId="16" fillId="0" borderId="17" xfId="0" applyNumberFormat="1" applyFont="1" applyFill="1" applyBorder="1" applyAlignment="1">
      <alignment horizontal="center"/>
    </xf>
    <xf numFmtId="169" fontId="16" fillId="0" borderId="17" xfId="0" applyFont="1" applyFill="1" applyBorder="1" applyAlignment="1">
      <alignment horizontal="left"/>
    </xf>
    <xf numFmtId="169" fontId="16" fillId="0" borderId="17" xfId="0" applyFont="1" applyFill="1" applyBorder="1" applyAlignment="1" applyProtection="1">
      <alignment horizontal="center"/>
      <protection locked="0"/>
    </xf>
    <xf numFmtId="169" fontId="16" fillId="0" borderId="17" xfId="0" applyFont="1" applyFill="1" applyBorder="1" applyAlignment="1">
      <alignment horizontal="left" wrapText="1"/>
    </xf>
    <xf numFmtId="0" fontId="16" fillId="0" borderId="17" xfId="0" applyNumberFormat="1" applyFont="1" applyFill="1" applyBorder="1" applyAlignment="1">
      <alignment horizontal="left"/>
    </xf>
    <xf numFmtId="0" fontId="16" fillId="0" borderId="17" xfId="0" applyNumberFormat="1" applyFont="1" applyFill="1" applyBorder="1" applyAlignment="1">
      <alignment horizontal="right"/>
    </xf>
    <xf numFmtId="2" fontId="16" fillId="0" borderId="17" xfId="0" applyNumberFormat="1" applyFont="1" applyFill="1" applyBorder="1" applyAlignment="1">
      <alignment horizontal="center"/>
    </xf>
    <xf numFmtId="171" fontId="16" fillId="0" borderId="17" xfId="0" applyNumberFormat="1" applyFont="1" applyFill="1" applyBorder="1" applyAlignment="1">
      <alignment horizontal="center"/>
    </xf>
    <xf numFmtId="0" fontId="16" fillId="0" borderId="17" xfId="0" applyNumberFormat="1" applyFont="1" applyFill="1" applyBorder="1" applyAlignment="1" applyProtection="1">
      <alignment horizontal="right"/>
      <protection locked="0"/>
    </xf>
    <xf numFmtId="0" fontId="16" fillId="0" borderId="17" xfId="0" applyNumberFormat="1" applyFont="1" applyFill="1" applyBorder="1" applyAlignment="1" applyProtection="1" quotePrefix="1">
      <alignment horizontal="center"/>
      <protection locked="0"/>
    </xf>
    <xf numFmtId="0" fontId="9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69" fontId="16" fillId="0" borderId="0" xfId="0" applyFont="1" applyFill="1" applyBorder="1" applyAlignment="1">
      <alignment/>
    </xf>
    <xf numFmtId="169" fontId="16" fillId="0" borderId="0" xfId="0" applyFont="1" applyFill="1" applyBorder="1" applyAlignment="1">
      <alignment horizontal="center"/>
    </xf>
    <xf numFmtId="169" fontId="9" fillId="0" borderId="0" xfId="0" applyFont="1" applyFill="1" applyAlignment="1">
      <alignment horizontal="left"/>
    </xf>
    <xf numFmtId="3" fontId="9" fillId="0" borderId="0" xfId="63" applyNumberFormat="1" applyFont="1" applyFill="1" applyAlignment="1">
      <alignment/>
    </xf>
    <xf numFmtId="17" fontId="9" fillId="0" borderId="0" xfId="0" applyNumberFormat="1" applyFont="1" applyFill="1" applyBorder="1" applyAlignment="1">
      <alignment horizontal="left"/>
    </xf>
    <xf numFmtId="171" fontId="9" fillId="0" borderId="0" xfId="0" applyNumberFormat="1" applyFont="1" applyFill="1" applyAlignment="1" applyProtection="1">
      <alignment horizontal="right"/>
      <protection locked="0"/>
    </xf>
    <xf numFmtId="171" fontId="9" fillId="0" borderId="0" xfId="0" applyNumberFormat="1" applyFont="1" applyFill="1" applyAlignment="1" applyProtection="1">
      <alignment/>
      <protection locked="0"/>
    </xf>
    <xf numFmtId="169" fontId="9" fillId="0" borderId="0" xfId="0" applyFont="1" applyFill="1" applyAlignment="1">
      <alignment horizontal="center"/>
    </xf>
    <xf numFmtId="9" fontId="9" fillId="0" borderId="0" xfId="0" applyNumberFormat="1" applyFont="1" applyFill="1" applyBorder="1" applyAlignment="1" applyProtection="1">
      <alignment horizontal="left"/>
      <protection locked="0"/>
    </xf>
    <xf numFmtId="37" fontId="9" fillId="0" borderId="0" xfId="0" applyNumberFormat="1" applyFont="1" applyFill="1" applyBorder="1" applyAlignment="1" applyProtection="1">
      <alignment horizontal="left" wrapText="1"/>
      <protection locked="0"/>
    </xf>
    <xf numFmtId="41" fontId="9" fillId="0" borderId="0" xfId="0" applyNumberFormat="1" applyFont="1" applyFill="1" applyBorder="1" applyAlignment="1" applyProtection="1">
      <alignment horizontal="left" wrapText="1"/>
      <protection locked="0"/>
    </xf>
    <xf numFmtId="1" fontId="9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>
      <alignment horizontal="left"/>
    </xf>
    <xf numFmtId="169" fontId="9" fillId="0" borderId="0" xfId="0" applyFont="1" applyFill="1" applyAlignment="1">
      <alignment horizontal="fill"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fill"/>
    </xf>
    <xf numFmtId="169" fontId="9" fillId="0" borderId="0" xfId="0" applyFont="1" applyFill="1" applyBorder="1" applyAlignment="1">
      <alignment/>
    </xf>
    <xf numFmtId="169" fontId="29" fillId="0" borderId="0" xfId="0" applyFont="1" applyFill="1" applyBorder="1" applyAlignment="1">
      <alignment horizontal="left"/>
    </xf>
    <xf numFmtId="171" fontId="9" fillId="0" borderId="0" xfId="0" applyNumberFormat="1" applyFont="1" applyFill="1" applyAlignment="1">
      <alignment horizontal="left" wrapText="1"/>
    </xf>
    <xf numFmtId="169" fontId="9" fillId="0" borderId="0" xfId="0" applyFont="1" applyFill="1" applyAlignment="1">
      <alignment horizontal="left" wrapText="1"/>
    </xf>
    <xf numFmtId="164" fontId="9" fillId="0" borderId="0" xfId="0" applyNumberFormat="1" applyFont="1" applyFill="1" applyAlignment="1">
      <alignment horizontal="left"/>
    </xf>
    <xf numFmtId="164" fontId="16" fillId="0" borderId="0" xfId="0" applyNumberFormat="1" applyFont="1" applyFill="1" applyAlignment="1">
      <alignment horizontal="right"/>
    </xf>
    <xf numFmtId="42" fontId="9" fillId="0" borderId="0" xfId="71" applyNumberFormat="1" applyFont="1" applyFill="1" applyAlignment="1" applyProtection="1">
      <alignment/>
      <protection locked="0"/>
    </xf>
    <xf numFmtId="42" fontId="9" fillId="0" borderId="0" xfId="71" applyNumberFormat="1" applyFont="1" applyFill="1" applyBorder="1" applyAlignment="1" applyProtection="1">
      <alignment horizontal="right"/>
      <protection locked="0"/>
    </xf>
    <xf numFmtId="169" fontId="28" fillId="0" borderId="0" xfId="0" applyFont="1" applyFill="1" applyAlignment="1">
      <alignment/>
    </xf>
    <xf numFmtId="169" fontId="29" fillId="0" borderId="0" xfId="0" applyFont="1" applyFill="1" applyAlignment="1">
      <alignment horizontal="left"/>
    </xf>
    <xf numFmtId="42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 applyProtection="1">
      <alignment horizontal="center"/>
      <protection locked="0"/>
    </xf>
    <xf numFmtId="42" fontId="9" fillId="0" borderId="0" xfId="0" applyNumberFormat="1" applyFont="1" applyFill="1" applyAlignment="1">
      <alignment/>
    </xf>
    <xf numFmtId="42" fontId="9" fillId="0" borderId="0" xfId="0" applyNumberFormat="1" applyFont="1" applyFill="1" applyAlignment="1">
      <alignment horizontal="right"/>
    </xf>
    <xf numFmtId="173" fontId="9" fillId="0" borderId="0" xfId="106" applyNumberFormat="1" applyFont="1" applyFill="1" applyBorder="1" applyAlignment="1">
      <alignment horizontal="right"/>
    </xf>
    <xf numFmtId="169" fontId="9" fillId="0" borderId="0" xfId="0" applyFont="1" applyFill="1" applyAlignment="1">
      <alignment horizontal="left" wrapText="1"/>
    </xf>
    <xf numFmtId="171" fontId="9" fillId="0" borderId="0" xfId="0" applyNumberFormat="1" applyFont="1" applyFill="1" applyAlignment="1">
      <alignment/>
    </xf>
    <xf numFmtId="0" fontId="9" fillId="0" borderId="0" xfId="71" applyNumberFormat="1" applyFont="1" applyFill="1" applyAlignment="1" applyProtection="1">
      <alignment/>
      <protection locked="0"/>
    </xf>
    <xf numFmtId="42" fontId="9" fillId="0" borderId="0" xfId="0" applyNumberFormat="1" applyFont="1" applyFill="1" applyAlignment="1" applyProtection="1">
      <alignment horizontal="right"/>
      <protection locked="0"/>
    </xf>
    <xf numFmtId="179" fontId="9" fillId="0" borderId="0" xfId="71" applyNumberFormat="1" applyFont="1" applyFill="1" applyBorder="1" applyAlignment="1">
      <alignment/>
    </xf>
    <xf numFmtId="0" fontId="16" fillId="0" borderId="0" xfId="0" applyNumberFormat="1" applyFont="1" applyFill="1" applyAlignment="1">
      <alignment horizontal="left" wrapText="1"/>
    </xf>
    <xf numFmtId="41" fontId="9" fillId="0" borderId="0" xfId="0" applyNumberFormat="1" applyFont="1" applyFill="1" applyAlignment="1">
      <alignment horizontal="left" wrapText="1"/>
    </xf>
    <xf numFmtId="41" fontId="9" fillId="0" borderId="0" xfId="0" applyNumberFormat="1" applyFont="1" applyFill="1" applyAlignment="1">
      <alignment horizontal="center"/>
    </xf>
    <xf numFmtId="6" fontId="9" fillId="0" borderId="0" xfId="71" applyNumberFormat="1" applyFont="1" applyFill="1" applyAlignment="1">
      <alignment/>
    </xf>
    <xf numFmtId="179" fontId="9" fillId="0" borderId="0" xfId="0" applyNumberFormat="1" applyFont="1" applyFill="1" applyBorder="1" applyAlignment="1">
      <alignment/>
    </xf>
    <xf numFmtId="37" fontId="9" fillId="0" borderId="0" xfId="71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quotePrefix="1">
      <alignment horizontal="left"/>
    </xf>
    <xf numFmtId="171" fontId="9" fillId="0" borderId="0" xfId="0" applyNumberFormat="1" applyFont="1" applyFill="1" applyAlignment="1" applyProtection="1">
      <alignment horizontal="center"/>
      <protection locked="0"/>
    </xf>
    <xf numFmtId="169" fontId="9" fillId="0" borderId="17" xfId="0" applyFont="1" applyFill="1" applyBorder="1" applyAlignment="1">
      <alignment horizontal="center"/>
    </xf>
    <xf numFmtId="0" fontId="2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42" fontId="9" fillId="0" borderId="0" xfId="63" applyNumberFormat="1" applyFont="1" applyFill="1" applyAlignment="1">
      <alignment/>
    </xf>
    <xf numFmtId="169" fontId="9" fillId="0" borderId="0" xfId="0" applyFont="1" applyFill="1" applyAlignment="1" quotePrefix="1">
      <alignment horizontal="center"/>
    </xf>
    <xf numFmtId="169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169" fontId="9" fillId="0" borderId="0" xfId="0" applyFont="1" applyFill="1" applyBorder="1" applyAlignment="1">
      <alignment horizontal="left" indent="1"/>
    </xf>
    <xf numFmtId="3" fontId="9" fillId="0" borderId="0" xfId="63" applyNumberFormat="1" applyFont="1" applyFill="1" applyBorder="1" applyAlignment="1">
      <alignment/>
    </xf>
    <xf numFmtId="42" fontId="9" fillId="0" borderId="0" xfId="71" applyNumberFormat="1" applyFont="1" applyFill="1" applyAlignment="1">
      <alignment/>
    </xf>
    <xf numFmtId="42" fontId="9" fillId="0" borderId="0" xfId="71" applyNumberFormat="1" applyFont="1" applyFill="1" applyAlignment="1">
      <alignment horizontal="right"/>
    </xf>
    <xf numFmtId="37" fontId="9" fillId="0" borderId="0" xfId="63" applyNumberFormat="1" applyFont="1" applyFill="1" applyAlignment="1">
      <alignment/>
    </xf>
    <xf numFmtId="41" fontId="9" fillId="0" borderId="0" xfId="63" applyNumberFormat="1" applyFont="1" applyFill="1" applyBorder="1" applyAlignment="1" applyProtection="1">
      <alignment/>
      <protection locked="0"/>
    </xf>
    <xf numFmtId="179" fontId="9" fillId="0" borderId="0" xfId="71" applyNumberFormat="1" applyFont="1" applyFill="1" applyAlignment="1" applyProtection="1">
      <alignment/>
      <protection locked="0"/>
    </xf>
    <xf numFmtId="171" fontId="9" fillId="0" borderId="0" xfId="0" applyNumberFormat="1" applyFont="1" applyFill="1" applyBorder="1" applyAlignment="1" applyProtection="1">
      <alignment horizontal="center"/>
      <protection locked="0"/>
    </xf>
    <xf numFmtId="171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Alignment="1" applyProtection="1">
      <alignment horizontal="left"/>
      <protection locked="0"/>
    </xf>
    <xf numFmtId="41" fontId="9" fillId="0" borderId="17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Alignment="1" applyProtection="1">
      <alignment/>
      <protection locked="0"/>
    </xf>
    <xf numFmtId="171" fontId="9" fillId="0" borderId="15" xfId="0" applyNumberFormat="1" applyFont="1" applyFill="1" applyBorder="1" applyAlignment="1" applyProtection="1">
      <alignment horizontal="right"/>
      <protection locked="0"/>
    </xf>
    <xf numFmtId="41" fontId="9" fillId="0" borderId="0" xfId="63" applyNumberFormat="1" applyFont="1" applyFill="1" applyBorder="1" applyAlignment="1">
      <alignment/>
    </xf>
    <xf numFmtId="41" fontId="9" fillId="0" borderId="15" xfId="63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left" indent="1"/>
    </xf>
    <xf numFmtId="178" fontId="9" fillId="0" borderId="0" xfId="63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Alignment="1" applyProtection="1">
      <alignment/>
      <protection locked="0"/>
    </xf>
    <xf numFmtId="41" fontId="9" fillId="0" borderId="0" xfId="0" applyNumberFormat="1" applyFont="1" applyFill="1" applyAlignment="1" applyProtection="1">
      <alignment/>
      <protection locked="0"/>
    </xf>
    <xf numFmtId="42" fontId="9" fillId="0" borderId="0" xfId="0" applyNumberFormat="1" applyFont="1" applyFill="1" applyAlignment="1" applyProtection="1">
      <alignment/>
      <protection locked="0"/>
    </xf>
    <xf numFmtId="178" fontId="9" fillId="0" borderId="0" xfId="71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169" fontId="29" fillId="0" borderId="0" xfId="0" applyFont="1" applyFill="1" applyAlignment="1">
      <alignment horizontal="center"/>
    </xf>
    <xf numFmtId="169" fontId="29" fillId="0" borderId="0" xfId="0" applyFont="1" applyFill="1" applyBorder="1" applyAlignment="1">
      <alignment horizontal="center"/>
    </xf>
    <xf numFmtId="37" fontId="29" fillId="0" borderId="0" xfId="0" applyNumberFormat="1" applyFont="1" applyFill="1" applyBorder="1" applyAlignment="1">
      <alignment horizontal="center"/>
    </xf>
    <xf numFmtId="169" fontId="9" fillId="0" borderId="0" xfId="0" applyFont="1" applyFill="1" applyAlignment="1">
      <alignment horizontal="left" indent="1"/>
    </xf>
    <xf numFmtId="169" fontId="9" fillId="0" borderId="0" xfId="0" applyFont="1" applyAlignment="1">
      <alignment horizontal="left" wrapText="1"/>
    </xf>
    <xf numFmtId="41" fontId="9" fillId="0" borderId="0" xfId="63" applyNumberFormat="1" applyFont="1" applyFill="1" applyAlignment="1">
      <alignment/>
    </xf>
    <xf numFmtId="41" fontId="9" fillId="0" borderId="0" xfId="0" applyNumberFormat="1" applyFont="1" applyFill="1" applyAlignment="1">
      <alignment horizontal="right"/>
    </xf>
    <xf numFmtId="9" fontId="9" fillId="0" borderId="0" xfId="0" applyNumberFormat="1" applyFont="1" applyFill="1" applyAlignment="1">
      <alignment horizontal="center"/>
    </xf>
    <xf numFmtId="37" fontId="9" fillId="0" borderId="0" xfId="63" applyNumberFormat="1" applyFont="1" applyFill="1" applyBorder="1" applyAlignment="1" applyProtection="1">
      <alignment/>
      <protection locked="0"/>
    </xf>
    <xf numFmtId="42" fontId="9" fillId="0" borderId="15" xfId="0" applyNumberFormat="1" applyFont="1" applyFill="1" applyBorder="1" applyAlignment="1">
      <alignment/>
    </xf>
    <xf numFmtId="178" fontId="9" fillId="0" borderId="0" xfId="63" applyNumberFormat="1" applyFont="1" applyFill="1" applyAlignment="1" applyProtection="1">
      <alignment/>
      <protection locked="0"/>
    </xf>
    <xf numFmtId="178" fontId="9" fillId="0" borderId="0" xfId="63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178" fontId="9" fillId="0" borderId="0" xfId="63" applyNumberFormat="1" applyFont="1" applyFill="1" applyAlignment="1">
      <alignment/>
    </xf>
    <xf numFmtId="0" fontId="9" fillId="0" borderId="0" xfId="71" applyNumberFormat="1" applyFont="1" applyFill="1" applyBorder="1" applyAlignment="1" applyProtection="1">
      <alignment/>
      <protection locked="0"/>
    </xf>
    <xf numFmtId="42" fontId="9" fillId="0" borderId="0" xfId="71" applyNumberFormat="1" applyFont="1" applyFill="1" applyBorder="1" applyAlignment="1" applyProtection="1">
      <alignment/>
      <protection locked="0"/>
    </xf>
    <xf numFmtId="42" fontId="9" fillId="0" borderId="0" xfId="0" applyNumberFormat="1" applyFont="1" applyFill="1" applyBorder="1" applyAlignment="1">
      <alignment horizontal="right"/>
    </xf>
    <xf numFmtId="42" fontId="9" fillId="0" borderId="18" xfId="0" applyNumberFormat="1" applyFont="1" applyFill="1" applyBorder="1" applyAlignment="1">
      <alignment/>
    </xf>
    <xf numFmtId="37" fontId="9" fillId="0" borderId="0" xfId="71" applyNumberFormat="1" applyFont="1" applyFill="1" applyBorder="1" applyAlignment="1" applyProtection="1">
      <alignment horizontal="center"/>
      <protection locked="0"/>
    </xf>
    <xf numFmtId="179" fontId="9" fillId="0" borderId="15" xfId="0" applyNumberFormat="1" applyFont="1" applyFill="1" applyBorder="1" applyAlignment="1">
      <alignment/>
    </xf>
    <xf numFmtId="42" fontId="9" fillId="0" borderId="15" xfId="71" applyNumberFormat="1" applyFont="1" applyFill="1" applyBorder="1" applyAlignment="1" applyProtection="1">
      <alignment/>
      <protection locked="0"/>
    </xf>
    <xf numFmtId="10" fontId="9" fillId="0" borderId="0" xfId="0" applyNumberFormat="1" applyFont="1" applyFill="1" applyAlignment="1">
      <alignment horizontal="center"/>
    </xf>
    <xf numFmtId="37" fontId="9" fillId="0" borderId="17" xfId="63" applyNumberFormat="1" applyFont="1" applyFill="1" applyBorder="1" applyAlignment="1">
      <alignment/>
    </xf>
    <xf numFmtId="41" fontId="9" fillId="0" borderId="17" xfId="0" applyNumberFormat="1" applyFont="1" applyFill="1" applyBorder="1" applyAlignment="1">
      <alignment/>
    </xf>
    <xf numFmtId="17" fontId="9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 horizontal="right"/>
    </xf>
    <xf numFmtId="169" fontId="9" fillId="0" borderId="0" xfId="0" applyFont="1" applyFill="1" applyAlignment="1">
      <alignment horizontal="left" indent="2"/>
    </xf>
    <xf numFmtId="41" fontId="9" fillId="0" borderId="0" xfId="63" applyNumberFormat="1" applyFont="1" applyAlignment="1">
      <alignment wrapText="1"/>
    </xf>
    <xf numFmtId="41" fontId="9" fillId="0" borderId="17" xfId="63" applyNumberFormat="1" applyFont="1" applyFill="1" applyBorder="1" applyAlignment="1">
      <alignment/>
    </xf>
    <xf numFmtId="41" fontId="9" fillId="0" borderId="17" xfId="0" applyNumberFormat="1" applyFont="1" applyFill="1" applyBorder="1" applyAlignment="1">
      <alignment horizontal="right"/>
    </xf>
    <xf numFmtId="9" fontId="9" fillId="0" borderId="0" xfId="106" applyNumberFormat="1" applyFont="1" applyFill="1" applyAlignment="1">
      <alignment/>
    </xf>
    <xf numFmtId="171" fontId="9" fillId="0" borderId="0" xfId="0" applyNumberFormat="1" applyFont="1" applyFill="1" applyBorder="1" applyAlignment="1" applyProtection="1">
      <alignment vertical="center"/>
      <protection locked="0"/>
    </xf>
    <xf numFmtId="172" fontId="9" fillId="0" borderId="0" xfId="0" applyNumberFormat="1" applyFont="1" applyFill="1" applyAlignment="1" quotePrefix="1">
      <alignment horizontal="left"/>
    </xf>
    <xf numFmtId="169" fontId="9" fillId="0" borderId="0" xfId="0" applyFont="1" applyFill="1" applyAlignment="1">
      <alignment horizontal="right"/>
    </xf>
    <xf numFmtId="0" fontId="9" fillId="0" borderId="0" xfId="0" applyNumberFormat="1" applyFont="1" applyFill="1" applyAlignment="1">
      <alignment horizontal="left" indent="2"/>
    </xf>
    <xf numFmtId="37" fontId="9" fillId="0" borderId="17" xfId="71" applyNumberFormat="1" applyFont="1" applyFill="1" applyBorder="1" applyAlignment="1" applyProtection="1">
      <alignment/>
      <protection locked="0"/>
    </xf>
    <xf numFmtId="179" fontId="9" fillId="0" borderId="0" xfId="71" applyNumberFormat="1" applyFont="1" applyFill="1" applyBorder="1" applyAlignment="1" applyProtection="1">
      <alignment/>
      <protection locked="0"/>
    </xf>
    <xf numFmtId="178" fontId="9" fillId="0" borderId="0" xfId="71" applyNumberFormat="1" applyFont="1" applyFill="1" applyBorder="1" applyAlignment="1">
      <alignment/>
    </xf>
    <xf numFmtId="169" fontId="9" fillId="0" borderId="0" xfId="0" applyFont="1" applyFill="1" applyAlignment="1">
      <alignment vertical="center"/>
    </xf>
    <xf numFmtId="37" fontId="9" fillId="0" borderId="0" xfId="63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37" fontId="9" fillId="0" borderId="0" xfId="0" applyNumberFormat="1" applyFont="1" applyAlignment="1">
      <alignment horizontal="right"/>
    </xf>
    <xf numFmtId="4" fontId="9" fillId="0" borderId="0" xfId="63" applyFont="1" applyFill="1" applyAlignment="1">
      <alignment/>
    </xf>
    <xf numFmtId="10" fontId="9" fillId="0" borderId="17" xfId="106" applyNumberFormat="1" applyFont="1" applyFill="1" applyBorder="1" applyAlignment="1">
      <alignment horizontal="right"/>
    </xf>
    <xf numFmtId="178" fontId="9" fillId="0" borderId="15" xfId="63" applyNumberFormat="1" applyFont="1" applyFill="1" applyBorder="1" applyAlignment="1" applyProtection="1">
      <alignment/>
      <protection locked="0"/>
    </xf>
    <xf numFmtId="0" fontId="9" fillId="0" borderId="0" xfId="71" applyNumberFormat="1" applyFont="1" applyFill="1" applyAlignment="1" applyProtection="1" quotePrefix="1">
      <alignment/>
      <protection locked="0"/>
    </xf>
    <xf numFmtId="0" fontId="27" fillId="0" borderId="0" xfId="0" applyNumberFormat="1" applyFont="1" applyFill="1" applyAlignment="1">
      <alignment horizontal="left"/>
    </xf>
    <xf numFmtId="37" fontId="9" fillId="0" borderId="19" xfId="71" applyNumberFormat="1" applyFont="1" applyFill="1" applyBorder="1" applyAlignment="1" applyProtection="1">
      <alignment/>
      <protection locked="0"/>
    </xf>
    <xf numFmtId="42" fontId="9" fillId="0" borderId="15" xfId="71" applyNumberFormat="1" applyFont="1" applyFill="1" applyBorder="1" applyAlignment="1" applyProtection="1">
      <alignment/>
      <protection locked="0"/>
    </xf>
    <xf numFmtId="172" fontId="9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>
      <alignment/>
    </xf>
    <xf numFmtId="37" fontId="27" fillId="0" borderId="0" xfId="0" applyNumberFormat="1" applyFont="1" applyFill="1" applyAlignment="1">
      <alignment/>
    </xf>
    <xf numFmtId="171" fontId="9" fillId="0" borderId="0" xfId="0" applyNumberFormat="1" applyFont="1" applyFill="1" applyAlignment="1">
      <alignment horizontal="left"/>
    </xf>
    <xf numFmtId="42" fontId="9" fillId="0" borderId="19" xfId="71" applyNumberFormat="1" applyFont="1" applyFill="1" applyBorder="1" applyAlignment="1">
      <alignment/>
    </xf>
    <xf numFmtId="42" fontId="16" fillId="0" borderId="0" xfId="0" applyNumberFormat="1" applyFont="1" applyFill="1" applyBorder="1" applyAlignment="1">
      <alignment/>
    </xf>
    <xf numFmtId="169" fontId="9" fillId="0" borderId="0" xfId="0" applyFont="1" applyFill="1" applyBorder="1" applyAlignment="1">
      <alignment horizontal="right"/>
    </xf>
    <xf numFmtId="37" fontId="9" fillId="0" borderId="0" xfId="71" applyNumberFormat="1" applyFont="1" applyFill="1" applyBorder="1" applyAlignment="1" applyProtection="1">
      <alignment/>
      <protection locked="0"/>
    </xf>
    <xf numFmtId="9" fontId="9" fillId="0" borderId="0" xfId="0" applyNumberFormat="1" applyFont="1" applyFill="1" applyAlignment="1">
      <alignment/>
    </xf>
    <xf numFmtId="171" fontId="9" fillId="0" borderId="0" xfId="0" applyNumberFormat="1" applyFont="1" applyFill="1" applyAlignment="1">
      <alignment horizontal="center"/>
    </xf>
    <xf numFmtId="41" fontId="9" fillId="0" borderId="17" xfId="63" applyNumberFormat="1" applyFont="1" applyFill="1" applyBorder="1" applyAlignment="1" applyProtection="1">
      <alignment/>
      <protection locked="0"/>
    </xf>
    <xf numFmtId="3" fontId="9" fillId="0" borderId="0" xfId="63" applyNumberFormat="1" applyFont="1" applyFill="1" applyAlignment="1">
      <alignment horizontal="right"/>
    </xf>
    <xf numFmtId="171" fontId="9" fillId="0" borderId="3" xfId="0" applyNumberFormat="1" applyFont="1" applyFill="1" applyBorder="1" applyAlignment="1" applyProtection="1">
      <alignment/>
      <protection locked="0"/>
    </xf>
    <xf numFmtId="37" fontId="9" fillId="0" borderId="0" xfId="0" applyNumberFormat="1" applyFont="1" applyFill="1" applyAlignment="1" applyProtection="1">
      <alignment horizontal="left"/>
      <protection/>
    </xf>
    <xf numFmtId="0" fontId="9" fillId="0" borderId="0" xfId="71" applyNumberFormat="1" applyFont="1" applyFill="1" applyBorder="1" applyAlignment="1" applyProtection="1" quotePrefix="1">
      <alignment/>
      <protection locked="0"/>
    </xf>
    <xf numFmtId="42" fontId="9" fillId="0" borderId="0" xfId="71" applyNumberFormat="1" applyFont="1" applyFill="1" applyBorder="1" applyAlignment="1">
      <alignment/>
    </xf>
    <xf numFmtId="9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Border="1" applyAlignment="1" applyProtection="1">
      <alignment horizontal="right"/>
      <protection locked="0"/>
    </xf>
    <xf numFmtId="10" fontId="9" fillId="0" borderId="0" xfId="106" applyNumberFormat="1" applyFont="1" applyFill="1" applyBorder="1" applyAlignment="1">
      <alignment/>
    </xf>
    <xf numFmtId="169" fontId="9" fillId="0" borderId="0" xfId="0" applyFont="1" applyFill="1" applyBorder="1" applyAlignment="1">
      <alignment horizontal="left"/>
    </xf>
    <xf numFmtId="17" fontId="29" fillId="0" borderId="0" xfId="0" applyNumberFormat="1" applyFont="1" applyFill="1" applyBorder="1" applyAlignment="1">
      <alignment horizontal="left"/>
    </xf>
    <xf numFmtId="178" fontId="9" fillId="0" borderId="17" xfId="63" applyNumberFormat="1" applyFont="1" applyFill="1" applyBorder="1" applyAlignment="1" applyProtection="1">
      <alignment/>
      <protection locked="0"/>
    </xf>
    <xf numFmtId="173" fontId="9" fillId="0" borderId="17" xfId="0" applyNumberFormat="1" applyFont="1" applyFill="1" applyBorder="1" applyAlignment="1">
      <alignment/>
    </xf>
    <xf numFmtId="42" fontId="9" fillId="0" borderId="19" xfId="0" applyNumberFormat="1" applyFont="1" applyFill="1" applyBorder="1" applyAlignment="1">
      <alignment horizontal="right"/>
    </xf>
    <xf numFmtId="10" fontId="9" fillId="0" borderId="0" xfId="0" applyNumberFormat="1" applyFont="1" applyFill="1" applyBorder="1" applyAlignment="1">
      <alignment horizontal="center"/>
    </xf>
    <xf numFmtId="42" fontId="9" fillId="0" borderId="0" xfId="63" applyNumberFormat="1" applyFont="1" applyFill="1" applyAlignment="1">
      <alignment horizontal="right"/>
    </xf>
    <xf numFmtId="171" fontId="2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Alignment="1">
      <alignment vertical="top"/>
    </xf>
    <xf numFmtId="178" fontId="9" fillId="0" borderId="0" xfId="63" applyNumberFormat="1" applyFont="1" applyBorder="1" applyAlignment="1">
      <alignment/>
    </xf>
    <xf numFmtId="169" fontId="9" fillId="0" borderId="0" xfId="0" applyFont="1" applyFill="1" applyAlignment="1">
      <alignment horizontal="left" indent="3"/>
    </xf>
    <xf numFmtId="41" fontId="9" fillId="0" borderId="15" xfId="0" applyNumberFormat="1" applyFont="1" applyFill="1" applyBorder="1" applyAlignment="1">
      <alignment/>
    </xf>
    <xf numFmtId="41" fontId="9" fillId="0" borderId="0" xfId="63" applyNumberFormat="1" applyFont="1" applyFill="1" applyBorder="1" applyAlignment="1">
      <alignment horizontal="right"/>
    </xf>
    <xf numFmtId="185" fontId="9" fillId="0" borderId="0" xfId="106" applyNumberFormat="1" applyFont="1" applyFill="1" applyAlignment="1">
      <alignment/>
    </xf>
    <xf numFmtId="0" fontId="9" fillId="0" borderId="0" xfId="0" applyNumberFormat="1" applyFont="1" applyFill="1" applyAlignment="1">
      <alignment vertical="center"/>
    </xf>
    <xf numFmtId="42" fontId="9" fillId="0" borderId="0" xfId="0" applyNumberFormat="1" applyFont="1" applyFill="1" applyAlignment="1">
      <alignment vertical="center"/>
    </xf>
    <xf numFmtId="169" fontId="9" fillId="0" borderId="15" xfId="0" applyFont="1" applyFill="1" applyBorder="1" applyAlignment="1">
      <alignment/>
    </xf>
    <xf numFmtId="41" fontId="9" fillId="0" borderId="0" xfId="71" applyNumberFormat="1" applyFont="1" applyFill="1" applyAlignment="1">
      <alignment/>
    </xf>
    <xf numFmtId="41" fontId="9" fillId="0" borderId="0" xfId="71" applyNumberFormat="1" applyFont="1" applyFill="1" applyAlignment="1">
      <alignment horizontal="right"/>
    </xf>
    <xf numFmtId="178" fontId="9" fillId="0" borderId="17" xfId="63" applyNumberFormat="1" applyFont="1" applyFill="1" applyBorder="1" applyAlignment="1">
      <alignment/>
    </xf>
    <xf numFmtId="9" fontId="9" fillId="0" borderId="0" xfId="106" applyFont="1" applyFill="1" applyAlignment="1">
      <alignment horizontal="center"/>
    </xf>
    <xf numFmtId="179" fontId="9" fillId="0" borderId="0" xfId="0" applyNumberFormat="1" applyFont="1" applyFill="1" applyAlignment="1">
      <alignment/>
    </xf>
    <xf numFmtId="41" fontId="9" fillId="0" borderId="0" xfId="63" applyNumberFormat="1" applyFont="1" applyFill="1" applyAlignment="1">
      <alignment horizontal="right"/>
    </xf>
    <xf numFmtId="1" fontId="9" fillId="0" borderId="0" xfId="0" applyNumberFormat="1" applyFont="1" applyFill="1" applyAlignment="1" quotePrefix="1">
      <alignment horizontal="left"/>
    </xf>
    <xf numFmtId="42" fontId="9" fillId="0" borderId="19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left" wrapText="1"/>
    </xf>
    <xf numFmtId="178" fontId="9" fillId="0" borderId="0" xfId="63" applyNumberFormat="1" applyFont="1" applyFill="1" applyAlignment="1">
      <alignment/>
    </xf>
    <xf numFmtId="41" fontId="9" fillId="0" borderId="17" xfId="0" applyNumberFormat="1" applyFont="1" applyFill="1" applyBorder="1" applyAlignment="1">
      <alignment horizontal="left" wrapText="1"/>
    </xf>
    <xf numFmtId="185" fontId="9" fillId="0" borderId="3" xfId="0" applyNumberFormat="1" applyFont="1" applyFill="1" applyBorder="1" applyAlignment="1">
      <alignment horizontal="right" wrapText="1"/>
    </xf>
    <xf numFmtId="1" fontId="9" fillId="0" borderId="0" xfId="0" applyNumberFormat="1" applyFont="1" applyFill="1" applyAlignment="1">
      <alignment/>
    </xf>
    <xf numFmtId="178" fontId="9" fillId="0" borderId="0" xfId="63" applyNumberFormat="1" applyFont="1" applyFill="1" applyBorder="1" applyAlignment="1">
      <alignment/>
    </xf>
    <xf numFmtId="0" fontId="16" fillId="0" borderId="0" xfId="0" applyNumberFormat="1" applyFont="1" applyFill="1" applyAlignment="1">
      <alignment horizontal="left"/>
    </xf>
    <xf numFmtId="179" fontId="9" fillId="0" borderId="18" xfId="0" applyNumberFormat="1" applyFont="1" applyFill="1" applyBorder="1" applyAlignment="1">
      <alignment/>
    </xf>
    <xf numFmtId="41" fontId="9" fillId="0" borderId="0" xfId="63" applyNumberFormat="1" applyFont="1" applyFill="1" applyAlignment="1">
      <alignment/>
    </xf>
    <xf numFmtId="41" fontId="9" fillId="0" borderId="15" xfId="71" applyNumberFormat="1" applyFont="1" applyFill="1" applyBorder="1" applyAlignment="1">
      <alignment/>
    </xf>
    <xf numFmtId="41" fontId="9" fillId="0" borderId="0" xfId="63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vertical="top"/>
    </xf>
    <xf numFmtId="178" fontId="9" fillId="0" borderId="17" xfId="63" applyNumberFormat="1" applyFont="1" applyFill="1" applyBorder="1" applyAlignment="1">
      <alignment/>
    </xf>
    <xf numFmtId="37" fontId="9" fillId="0" borderId="17" xfId="0" applyNumberFormat="1" applyFont="1" applyBorder="1" applyAlignment="1">
      <alignment horizontal="right"/>
    </xf>
    <xf numFmtId="169" fontId="9" fillId="0" borderId="0" xfId="0" applyFont="1" applyFill="1" applyAlignment="1">
      <alignment horizontal="left" vertical="top"/>
    </xf>
    <xf numFmtId="171" fontId="9" fillId="0" borderId="0" xfId="0" applyNumberFormat="1" applyFont="1" applyFill="1" applyAlignment="1">
      <alignment vertical="top"/>
    </xf>
    <xf numFmtId="41" fontId="9" fillId="0" borderId="17" xfId="63" applyNumberFormat="1" applyFont="1" applyFill="1" applyBorder="1" applyAlignment="1">
      <alignment horizontal="right"/>
    </xf>
    <xf numFmtId="42" fontId="9" fillId="0" borderId="19" xfId="63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center" vertical="top"/>
    </xf>
    <xf numFmtId="0" fontId="9" fillId="0" borderId="0" xfId="0" applyNumberFormat="1" applyFont="1" applyFill="1" applyBorder="1" applyAlignment="1">
      <alignment vertical="top"/>
    </xf>
    <xf numFmtId="41" fontId="9" fillId="0" borderId="0" xfId="63" applyNumberFormat="1" applyFont="1" applyFill="1" applyBorder="1" applyAlignment="1">
      <alignment vertical="top"/>
    </xf>
    <xf numFmtId="42" fontId="9" fillId="0" borderId="18" xfId="0" applyNumberFormat="1" applyFont="1" applyFill="1" applyBorder="1" applyAlignment="1" applyProtection="1">
      <alignment horizontal="left" wrapText="1"/>
      <protection locked="0"/>
    </xf>
    <xf numFmtId="37" fontId="9" fillId="0" borderId="15" xfId="63" applyNumberFormat="1" applyFont="1" applyFill="1" applyBorder="1" applyAlignment="1">
      <alignment/>
    </xf>
    <xf numFmtId="41" fontId="27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169" fontId="9" fillId="0" borderId="0" xfId="0" applyFont="1" applyFill="1" applyBorder="1" applyAlignment="1">
      <alignment horizontal="left" indent="2"/>
    </xf>
    <xf numFmtId="0" fontId="9" fillId="0" borderId="0" xfId="0" applyNumberFormat="1" applyFont="1" applyFill="1" applyAlignment="1">
      <alignment horizontal="left" vertical="top"/>
    </xf>
    <xf numFmtId="42" fontId="9" fillId="0" borderId="0" xfId="71" applyNumberFormat="1" applyFont="1" applyFill="1" applyBorder="1" applyAlignment="1" applyProtection="1">
      <alignment vertical="top"/>
      <protection locked="0"/>
    </xf>
    <xf numFmtId="0" fontId="11" fillId="0" borderId="15" xfId="0" applyNumberFormat="1" applyFont="1" applyFill="1" applyBorder="1" applyAlignment="1">
      <alignment vertical="center"/>
    </xf>
    <xf numFmtId="41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horizontal="center" vertical="top"/>
      <protection locked="0"/>
    </xf>
    <xf numFmtId="42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left" vertical="center"/>
    </xf>
    <xf numFmtId="171" fontId="9" fillId="0" borderId="0" xfId="0" applyNumberFormat="1" applyFont="1" applyFill="1" applyAlignment="1" applyProtection="1">
      <alignment vertical="center"/>
      <protection locked="0"/>
    </xf>
    <xf numFmtId="42" fontId="9" fillId="0" borderId="0" xfId="0" applyNumberFormat="1" applyFont="1" applyFill="1" applyAlignment="1" applyProtection="1">
      <alignment vertical="center"/>
      <protection locked="0"/>
    </xf>
    <xf numFmtId="169" fontId="9" fillId="0" borderId="17" xfId="0" applyFont="1" applyFill="1" applyBorder="1" applyAlignment="1">
      <alignment horizontal="center" vertical="top"/>
    </xf>
    <xf numFmtId="169" fontId="9" fillId="0" borderId="0" xfId="0" applyFont="1" applyFill="1" applyAlignment="1">
      <alignment horizontal="center" vertical="top"/>
    </xf>
    <xf numFmtId="37" fontId="9" fillId="0" borderId="0" xfId="63" applyNumberFormat="1" applyFont="1" applyFill="1" applyAlignment="1">
      <alignment vertical="top"/>
    </xf>
    <xf numFmtId="41" fontId="9" fillId="0" borderId="0" xfId="63" applyNumberFormat="1" applyFont="1" applyFill="1" applyAlignment="1">
      <alignment horizontal="left" vertical="top"/>
    </xf>
    <xf numFmtId="6" fontId="9" fillId="0" borderId="0" xfId="71" applyNumberFormat="1" applyFont="1" applyFill="1" applyAlignment="1">
      <alignment/>
    </xf>
    <xf numFmtId="42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Alignment="1">
      <alignment horizontal="left" vertical="center" indent="2"/>
    </xf>
    <xf numFmtId="37" fontId="9" fillId="0" borderId="0" xfId="71" applyNumberFormat="1" applyFont="1" applyFill="1" applyBorder="1" applyAlignment="1">
      <alignment vertical="center"/>
    </xf>
    <xf numFmtId="9" fontId="9" fillId="0" borderId="0" xfId="106" applyFont="1" applyFill="1" applyAlignment="1">
      <alignment horizontal="left"/>
    </xf>
    <xf numFmtId="15" fontId="9" fillId="0" borderId="0" xfId="0" applyNumberFormat="1" applyFont="1" applyFill="1" applyAlignment="1">
      <alignment horizontal="left" wrapText="1"/>
    </xf>
    <xf numFmtId="169" fontId="9" fillId="0" borderId="0" xfId="0" applyFont="1" applyAlignment="1">
      <alignment horizontal="left"/>
    </xf>
    <xf numFmtId="42" fontId="9" fillId="0" borderId="0" xfId="71" applyNumberFormat="1" applyFont="1" applyFill="1" applyAlignment="1">
      <alignment/>
    </xf>
    <xf numFmtId="178" fontId="9" fillId="0" borderId="15" xfId="63" applyNumberFormat="1" applyFont="1" applyFill="1" applyBorder="1" applyAlignment="1">
      <alignment/>
    </xf>
    <xf numFmtId="167" fontId="9" fillId="0" borderId="0" xfId="0" applyNumberFormat="1" applyFont="1" applyFill="1" applyAlignment="1">
      <alignment/>
    </xf>
    <xf numFmtId="9" fontId="9" fillId="0" borderId="0" xfId="106" applyFont="1" applyFill="1" applyAlignment="1">
      <alignment/>
    </xf>
    <xf numFmtId="169" fontId="9" fillId="0" borderId="0" xfId="0" applyFont="1" applyFill="1" applyAlignment="1">
      <alignment horizontal="left" vertical="center"/>
    </xf>
    <xf numFmtId="179" fontId="9" fillId="0" borderId="0" xfId="71" applyNumberFormat="1" applyFont="1" applyFill="1" applyBorder="1" applyAlignment="1" applyProtection="1">
      <alignment/>
      <protection locked="0"/>
    </xf>
    <xf numFmtId="0" fontId="9" fillId="0" borderId="15" xfId="0" applyNumberFormat="1" applyFont="1" applyFill="1" applyBorder="1" applyAlignment="1">
      <alignment/>
    </xf>
    <xf numFmtId="169" fontId="9" fillId="0" borderId="15" xfId="0" applyFont="1" applyFill="1" applyBorder="1" applyAlignment="1">
      <alignment horizontal="left" wrapText="1"/>
    </xf>
    <xf numFmtId="169" fontId="9" fillId="0" borderId="0" xfId="0" applyFont="1" applyFill="1" applyAlignment="1">
      <alignment horizontal="center" vertical="center"/>
    </xf>
    <xf numFmtId="37" fontId="9" fillId="0" borderId="0" xfId="63" applyNumberFormat="1" applyFont="1" applyFill="1" applyAlignment="1" applyProtection="1">
      <alignment vertical="center"/>
      <protection locked="0"/>
    </xf>
    <xf numFmtId="3" fontId="9" fillId="0" borderId="15" xfId="63" applyNumberFormat="1" applyFont="1" applyFill="1" applyBorder="1" applyAlignment="1">
      <alignment/>
    </xf>
    <xf numFmtId="171" fontId="9" fillId="0" borderId="15" xfId="0" applyNumberFormat="1" applyFont="1" applyFill="1" applyBorder="1" applyAlignment="1" applyProtection="1">
      <alignment/>
      <protection locked="0"/>
    </xf>
    <xf numFmtId="3" fontId="9" fillId="0" borderId="0" xfId="63" applyNumberFormat="1" applyFont="1" applyFill="1" applyBorder="1" applyAlignment="1">
      <alignment/>
    </xf>
    <xf numFmtId="169" fontId="9" fillId="0" borderId="0" xfId="0" applyFont="1" applyFill="1" applyAlignment="1">
      <alignment vertical="top"/>
    </xf>
    <xf numFmtId="37" fontId="9" fillId="0" borderId="15" xfId="0" applyNumberFormat="1" applyFont="1" applyFill="1" applyBorder="1" applyAlignment="1">
      <alignment vertical="top"/>
    </xf>
    <xf numFmtId="179" fontId="9" fillId="0" borderId="18" xfId="71" applyNumberFormat="1" applyFont="1" applyFill="1" applyBorder="1" applyAlignment="1" applyProtection="1">
      <alignment/>
      <protection locked="0"/>
    </xf>
    <xf numFmtId="169" fontId="9" fillId="0" borderId="0" xfId="0" applyFont="1" applyFill="1" applyBorder="1" applyAlignment="1">
      <alignment horizontal="left" wrapText="1"/>
    </xf>
    <xf numFmtId="37" fontId="9" fillId="0" borderId="0" xfId="0" applyNumberFormat="1" applyFont="1" applyFill="1" applyAlignment="1">
      <alignment vertical="center"/>
    </xf>
    <xf numFmtId="42" fontId="9" fillId="0" borderId="0" xfId="71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42" fontId="9" fillId="0" borderId="0" xfId="0" applyNumberFormat="1" applyFont="1" applyFill="1" applyBorder="1" applyAlignment="1" applyProtection="1">
      <alignment horizontal="left" wrapText="1"/>
      <protection locked="0"/>
    </xf>
    <xf numFmtId="37" fontId="9" fillId="0" borderId="0" xfId="0" applyNumberFormat="1" applyFont="1" applyFill="1" applyBorder="1" applyAlignment="1">
      <alignment horizontal="left" wrapText="1"/>
    </xf>
    <xf numFmtId="169" fontId="9" fillId="0" borderId="0" xfId="0" applyFont="1" applyBorder="1" applyAlignment="1">
      <alignment horizontal="left"/>
    </xf>
    <xf numFmtId="171" fontId="9" fillId="0" borderId="19" xfId="0" applyNumberFormat="1" applyFont="1" applyFill="1" applyBorder="1" applyAlignment="1">
      <alignment/>
    </xf>
    <xf numFmtId="179" fontId="9" fillId="0" borderId="19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 horizontal="left" wrapText="1"/>
    </xf>
    <xf numFmtId="42" fontId="9" fillId="0" borderId="0" xfId="71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center" vertical="center"/>
    </xf>
    <xf numFmtId="179" fontId="9" fillId="0" borderId="19" xfId="71" applyNumberFormat="1" applyFont="1" applyFill="1" applyBorder="1" applyAlignment="1" applyProtection="1">
      <alignment/>
      <protection locked="0"/>
    </xf>
    <xf numFmtId="196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179" fontId="9" fillId="0" borderId="19" xfId="71" applyNumberFormat="1" applyFont="1" applyFill="1" applyBorder="1" applyAlignment="1" applyProtection="1">
      <alignment/>
      <protection locked="0"/>
    </xf>
    <xf numFmtId="17" fontId="9" fillId="0" borderId="0" xfId="0" applyNumberFormat="1" applyFont="1" applyFill="1" applyAlignment="1">
      <alignment horizontal="right"/>
    </xf>
    <xf numFmtId="169" fontId="11" fillId="0" borderId="0" xfId="0" applyFont="1" applyFill="1" applyBorder="1" applyAlignment="1">
      <alignment/>
    </xf>
    <xf numFmtId="37" fontId="9" fillId="0" borderId="0" xfId="63" applyNumberFormat="1" applyFont="1" applyFill="1" applyBorder="1" applyAlignment="1">
      <alignment/>
    </xf>
    <xf numFmtId="169" fontId="9" fillId="0" borderId="0" xfId="0" applyFont="1" applyFill="1" applyAlignment="1" quotePrefix="1">
      <alignment horizontal="left"/>
    </xf>
    <xf numFmtId="37" fontId="9" fillId="0" borderId="15" xfId="0" applyNumberFormat="1" applyFont="1" applyFill="1" applyBorder="1" applyAlignment="1">
      <alignment/>
    </xf>
    <xf numFmtId="0" fontId="9" fillId="0" borderId="0" xfId="0" applyNumberFormat="1" applyFont="1" applyFill="1" applyAlignment="1" applyProtection="1">
      <alignment horizontal="centerContinuous"/>
      <protection locked="0"/>
    </xf>
    <xf numFmtId="168" fontId="9" fillId="0" borderId="0" xfId="0" applyNumberFormat="1" applyFont="1" applyFill="1" applyBorder="1" applyAlignment="1">
      <alignment vertical="top"/>
    </xf>
    <xf numFmtId="193" fontId="9" fillId="0" borderId="0" xfId="63" applyNumberFormat="1" applyFont="1" applyFill="1" applyAlignment="1">
      <alignment/>
    </xf>
    <xf numFmtId="168" fontId="9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 vertical="center"/>
    </xf>
    <xf numFmtId="193" fontId="9" fillId="0" borderId="0" xfId="63" applyNumberFormat="1" applyFont="1" applyFill="1" applyAlignment="1">
      <alignment horizontal="left" wrapText="1"/>
    </xf>
    <xf numFmtId="41" fontId="9" fillId="0" borderId="0" xfId="71" applyNumberFormat="1" applyFont="1" applyFill="1" applyAlignment="1">
      <alignment/>
    </xf>
    <xf numFmtId="42" fontId="9" fillId="0" borderId="0" xfId="0" applyNumberFormat="1" applyFont="1" applyFill="1" applyAlignment="1">
      <alignment horizontal="left" wrapText="1"/>
    </xf>
    <xf numFmtId="193" fontId="9" fillId="0" borderId="0" xfId="63" applyNumberFormat="1" applyFont="1" applyFill="1" applyAlignment="1">
      <alignment/>
    </xf>
    <xf numFmtId="41" fontId="9" fillId="0" borderId="0" xfId="71" applyNumberFormat="1" applyFont="1" applyFill="1" applyBorder="1" applyAlignment="1">
      <alignment/>
    </xf>
    <xf numFmtId="42" fontId="9" fillId="0" borderId="17" xfId="71" applyNumberFormat="1" applyFont="1" applyFill="1" applyBorder="1" applyAlignment="1">
      <alignment/>
    </xf>
    <xf numFmtId="42" fontId="9" fillId="0" borderId="0" xfId="0" applyNumberFormat="1" applyFont="1" applyFill="1" applyAlignment="1">
      <alignment horizontal="left"/>
    </xf>
    <xf numFmtId="5" fontId="9" fillId="0" borderId="0" xfId="0" applyNumberFormat="1" applyFont="1" applyFill="1" applyAlignment="1">
      <alignment horizontal="right" wrapText="1"/>
    </xf>
    <xf numFmtId="42" fontId="9" fillId="0" borderId="19" xfId="71" applyNumberFormat="1" applyFont="1" applyFill="1" applyBorder="1" applyAlignment="1">
      <alignment/>
    </xf>
    <xf numFmtId="10" fontId="9" fillId="0" borderId="0" xfId="0" applyNumberFormat="1" applyFont="1" applyFill="1" applyAlignment="1">
      <alignment horizontal="right" wrapText="1"/>
    </xf>
    <xf numFmtId="186" fontId="9" fillId="0" borderId="0" xfId="0" applyNumberFormat="1" applyFont="1" applyFill="1" applyAlignment="1">
      <alignment horizontal="left" wrapText="1"/>
    </xf>
    <xf numFmtId="9" fontId="9" fillId="0" borderId="0" xfId="106" applyFont="1" applyFill="1" applyAlignment="1">
      <alignment/>
    </xf>
    <xf numFmtId="181" fontId="9" fillId="0" borderId="0" xfId="0" applyNumberFormat="1" applyFont="1" applyFill="1" applyAlignment="1" applyProtection="1">
      <alignment horizontal="left"/>
      <protection/>
    </xf>
    <xf numFmtId="42" fontId="9" fillId="0" borderId="0" xfId="71" applyNumberFormat="1" applyFont="1" applyFill="1" applyAlignment="1" applyProtection="1">
      <alignment/>
      <protection/>
    </xf>
    <xf numFmtId="9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Alignment="1" applyProtection="1">
      <alignment horizontal="left"/>
      <protection/>
    </xf>
    <xf numFmtId="41" fontId="9" fillId="0" borderId="0" xfId="0" applyNumberFormat="1" applyFont="1" applyFill="1" applyAlignment="1" applyProtection="1">
      <alignment horizontal="left" wrapText="1"/>
      <protection locked="0"/>
    </xf>
    <xf numFmtId="41" fontId="9" fillId="0" borderId="0" xfId="0" applyNumberFormat="1" applyFont="1" applyFill="1" applyAlignment="1" applyProtection="1">
      <alignment horizontal="left"/>
      <protection locked="0"/>
    </xf>
    <xf numFmtId="165" fontId="9" fillId="0" borderId="0" xfId="0" applyNumberFormat="1" applyFont="1" applyFill="1" applyBorder="1" applyAlignment="1">
      <alignment horizontal="center"/>
    </xf>
    <xf numFmtId="41" fontId="9" fillId="0" borderId="17" xfId="0" applyNumberFormat="1" applyFont="1" applyFill="1" applyBorder="1" applyAlignment="1" applyProtection="1">
      <alignment horizontal="left" wrapTex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1" fontId="9" fillId="0" borderId="0" xfId="71" applyNumberFormat="1" applyFont="1" applyFill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2" fontId="9" fillId="0" borderId="18" xfId="71" applyNumberFormat="1" applyFont="1" applyFill="1" applyBorder="1" applyAlignment="1" applyProtection="1">
      <alignment/>
      <protection/>
    </xf>
    <xf numFmtId="179" fontId="9" fillId="0" borderId="0" xfId="63" applyNumberFormat="1" applyFont="1" applyFill="1" applyBorder="1" applyAlignment="1">
      <alignment/>
    </xf>
    <xf numFmtId="165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vertical="center"/>
    </xf>
    <xf numFmtId="6" fontId="9" fillId="0" borderId="0" xfId="71" applyNumberFormat="1" applyFont="1" applyFill="1" applyBorder="1" applyAlignment="1">
      <alignment horizontal="right"/>
    </xf>
    <xf numFmtId="38" fontId="9" fillId="0" borderId="0" xfId="63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 locked="0"/>
    </xf>
    <xf numFmtId="0" fontId="16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centerContinuous" vertical="center"/>
    </xf>
    <xf numFmtId="0" fontId="16" fillId="0" borderId="0" xfId="0" applyNumberFormat="1" applyFont="1" applyFill="1" applyAlignment="1" quotePrefix="1">
      <alignment horizontal="fill"/>
    </xf>
    <xf numFmtId="0" fontId="16" fillId="0" borderId="0" xfId="0" applyNumberFormat="1" applyFont="1" applyFill="1" applyAlignment="1">
      <alignment horizontal="fill"/>
    </xf>
    <xf numFmtId="0" fontId="9" fillId="0" borderId="0" xfId="0" applyNumberFormat="1" applyFont="1" applyFill="1" applyAlignment="1" applyProtection="1">
      <alignment horizontal="fill"/>
      <protection locked="0"/>
    </xf>
    <xf numFmtId="41" fontId="9" fillId="0" borderId="0" xfId="71" applyNumberFormat="1" applyFont="1" applyFill="1" applyAlignment="1" applyProtection="1">
      <alignment/>
      <protection locked="0"/>
    </xf>
    <xf numFmtId="41" fontId="9" fillId="0" borderId="17" xfId="71" applyNumberFormat="1" applyFont="1" applyFill="1" applyBorder="1" applyAlignment="1" applyProtection="1">
      <alignment/>
      <protection locked="0"/>
    </xf>
    <xf numFmtId="42" fontId="9" fillId="0" borderId="15" xfId="71" applyNumberFormat="1" applyFont="1" applyFill="1" applyBorder="1" applyAlignment="1">
      <alignment/>
    </xf>
    <xf numFmtId="41" fontId="9" fillId="0" borderId="0" xfId="71" applyNumberFormat="1" applyFont="1" applyFill="1" applyBorder="1" applyAlignment="1" applyProtection="1">
      <alignment/>
      <protection locked="0"/>
    </xf>
    <xf numFmtId="10" fontId="9" fillId="0" borderId="0" xfId="0" applyNumberFormat="1" applyFont="1" applyFill="1" applyAlignment="1" applyProtection="1">
      <alignment/>
      <protection locked="0"/>
    </xf>
    <xf numFmtId="41" fontId="27" fillId="0" borderId="17" xfId="0" applyNumberFormat="1" applyFont="1" applyFill="1" applyBorder="1" applyAlignment="1" applyProtection="1">
      <alignment/>
      <protection locked="0"/>
    </xf>
    <xf numFmtId="42" fontId="27" fillId="0" borderId="18" xfId="71" applyNumberFormat="1" applyFont="1" applyFill="1" applyBorder="1" applyAlignment="1" applyProtection="1">
      <alignment/>
      <protection/>
    </xf>
    <xf numFmtId="41" fontId="9" fillId="0" borderId="17" xfId="63" applyNumberFormat="1" applyFont="1" applyFill="1" applyBorder="1" applyAlignment="1">
      <alignment/>
    </xf>
    <xf numFmtId="42" fontId="16" fillId="0" borderId="15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left"/>
    </xf>
    <xf numFmtId="41" fontId="9" fillId="0" borderId="0" xfId="63" applyNumberFormat="1" applyFont="1" applyFill="1" applyBorder="1" applyAlignment="1" applyProtection="1">
      <alignment/>
      <protection locked="0"/>
    </xf>
    <xf numFmtId="15" fontId="9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 quotePrefix="1">
      <alignment horizontal="left"/>
    </xf>
    <xf numFmtId="0" fontId="16" fillId="0" borderId="0" xfId="0" applyNumberFormat="1" applyFont="1" applyFill="1" applyBorder="1" applyAlignment="1">
      <alignment horizontal="centerContinuous"/>
    </xf>
    <xf numFmtId="0" fontId="16" fillId="0" borderId="0" xfId="0" applyNumberFormat="1" applyFont="1" applyFill="1" applyBorder="1" applyAlignment="1" quotePrefix="1">
      <alignment horizontal="left"/>
    </xf>
    <xf numFmtId="41" fontId="9" fillId="0" borderId="20" xfId="0" applyNumberFormat="1" applyFont="1" applyFill="1" applyBorder="1" applyAlignment="1">
      <alignment horizontal="right"/>
    </xf>
    <xf numFmtId="10" fontId="9" fillId="0" borderId="21" xfId="106" applyNumberFormat="1" applyFont="1" applyFill="1" applyBorder="1" applyAlignment="1">
      <alignment/>
    </xf>
    <xf numFmtId="41" fontId="9" fillId="0" borderId="21" xfId="0" applyNumberFormat="1" applyFont="1" applyFill="1" applyBorder="1" applyAlignment="1">
      <alignment horizontal="right"/>
    </xf>
    <xf numFmtId="10" fontId="9" fillId="0" borderId="22" xfId="106" applyNumberFormat="1" applyFont="1" applyFill="1" applyBorder="1" applyAlignment="1" applyProtection="1">
      <alignment/>
      <protection locked="0"/>
    </xf>
    <xf numFmtId="10" fontId="11" fillId="0" borderId="0" xfId="106" applyNumberFormat="1" applyFont="1" applyFill="1" applyAlignment="1">
      <alignment/>
    </xf>
    <xf numFmtId="10" fontId="9" fillId="0" borderId="0" xfId="0" applyNumberFormat="1" applyFont="1" applyFill="1" applyAlignment="1">
      <alignment/>
    </xf>
    <xf numFmtId="186" fontId="9" fillId="0" borderId="0" xfId="0" applyNumberFormat="1" applyFont="1" applyFill="1" applyAlignment="1">
      <alignment/>
    </xf>
    <xf numFmtId="41" fontId="9" fillId="0" borderId="0" xfId="0" applyNumberFormat="1" applyFont="1" applyFill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42" fontId="9" fillId="0" borderId="0" xfId="71" applyNumberFormat="1" applyFont="1" applyFill="1" applyBorder="1" applyAlignment="1" applyProtection="1">
      <alignment/>
      <protection/>
    </xf>
    <xf numFmtId="180" fontId="9" fillId="0" borderId="0" xfId="0" applyNumberFormat="1" applyFont="1" applyFill="1" applyAlignment="1" applyProtection="1">
      <alignment horizontal="left"/>
      <protection/>
    </xf>
    <xf numFmtId="10" fontId="9" fillId="0" borderId="0" xfId="0" applyNumberFormat="1" applyFont="1" applyFill="1" applyAlignment="1" applyProtection="1">
      <alignment/>
      <protection/>
    </xf>
    <xf numFmtId="41" fontId="16" fillId="0" borderId="0" xfId="0" applyNumberFormat="1" applyFont="1" applyFill="1" applyAlignment="1">
      <alignment/>
    </xf>
    <xf numFmtId="41" fontId="16" fillId="0" borderId="0" xfId="0" applyNumberFormat="1" applyFont="1" applyFill="1" applyAlignment="1">
      <alignment horizontal="right"/>
    </xf>
    <xf numFmtId="41" fontId="11" fillId="0" borderId="0" xfId="0" applyNumberFormat="1" applyFont="1" applyFill="1" applyAlignment="1">
      <alignment/>
    </xf>
    <xf numFmtId="41" fontId="16" fillId="0" borderId="0" xfId="0" applyNumberFormat="1" applyFont="1" applyFill="1" applyBorder="1" applyAlignment="1" quotePrefix="1">
      <alignment horizontal="right"/>
    </xf>
    <xf numFmtId="41" fontId="16" fillId="0" borderId="0" xfId="0" applyNumberFormat="1" applyFont="1" applyFill="1" applyAlignment="1" applyProtection="1">
      <alignment horizontal="centerContinuous"/>
      <protection locked="0"/>
    </xf>
    <xf numFmtId="41" fontId="16" fillId="0" borderId="0" xfId="0" applyNumberFormat="1" applyFont="1" applyFill="1" applyBorder="1" applyAlignment="1" quotePrefix="1">
      <alignment horizontal="centerContinuous"/>
    </xf>
    <xf numFmtId="41" fontId="16" fillId="0" borderId="0" xfId="0" applyNumberFormat="1" applyFont="1" applyFill="1" applyAlignment="1">
      <alignment horizontal="centerContinuous"/>
    </xf>
    <xf numFmtId="41" fontId="16" fillId="0" borderId="0" xfId="0" applyNumberFormat="1" applyFont="1" applyFill="1" applyAlignment="1" applyProtection="1">
      <alignment horizontal="center"/>
      <protection locked="0"/>
    </xf>
    <xf numFmtId="41" fontId="16" fillId="0" borderId="17" xfId="0" applyNumberFormat="1" applyFont="1" applyFill="1" applyBorder="1" applyAlignment="1">
      <alignment horizontal="center"/>
    </xf>
    <xf numFmtId="41" fontId="16" fillId="0" borderId="17" xfId="0" applyNumberFormat="1" applyFont="1" applyFill="1" applyBorder="1" applyAlignment="1">
      <alignment/>
    </xf>
    <xf numFmtId="41" fontId="16" fillId="0" borderId="17" xfId="0" applyNumberFormat="1" applyFont="1" applyFill="1" applyBorder="1" applyAlignment="1" applyProtection="1">
      <alignment horizontal="center"/>
      <protection locked="0"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30" fillId="0" borderId="0" xfId="0" applyNumberFormat="1" applyFont="1" applyFill="1" applyAlignment="1">
      <alignment/>
    </xf>
    <xf numFmtId="0" fontId="9" fillId="0" borderId="0" xfId="0" applyNumberFormat="1" applyFont="1" applyAlignment="1">
      <alignment/>
    </xf>
    <xf numFmtId="0" fontId="0" fillId="0" borderId="17" xfId="0" applyNumberFormat="1" applyBorder="1" applyAlignment="1">
      <alignment/>
    </xf>
    <xf numFmtId="42" fontId="9" fillId="0" borderId="19" xfId="71" applyNumberFormat="1" applyFont="1" applyFill="1" applyBorder="1" applyAlignment="1" applyProtection="1">
      <alignment/>
      <protection locked="0"/>
    </xf>
    <xf numFmtId="42" fontId="9" fillId="0" borderId="0" xfId="63" applyNumberFormat="1" applyFont="1" applyFill="1" applyBorder="1" applyAlignment="1">
      <alignment/>
    </xf>
    <xf numFmtId="44" fontId="16" fillId="0" borderId="0" xfId="0" applyNumberFormat="1" applyFont="1" applyFill="1" applyAlignment="1" applyProtection="1">
      <alignment horizontal="centerContinuous"/>
      <protection locked="0"/>
    </xf>
    <xf numFmtId="43" fontId="16" fillId="0" borderId="0" xfId="0" applyNumberFormat="1" applyFont="1" applyFill="1" applyAlignment="1" applyProtection="1">
      <alignment/>
      <protection locked="0"/>
    </xf>
    <xf numFmtId="10" fontId="9" fillId="0" borderId="0" xfId="0" applyNumberFormat="1" applyFont="1" applyFill="1" applyBorder="1" applyAlignment="1">
      <alignment horizontal="left"/>
    </xf>
    <xf numFmtId="2" fontId="16" fillId="0" borderId="17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Alignment="1">
      <alignment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6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3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Continuous"/>
    </xf>
    <xf numFmtId="169" fontId="9" fillId="0" borderId="0" xfId="0" applyFont="1" applyFill="1" applyAlignment="1">
      <alignment/>
    </xf>
    <xf numFmtId="169" fontId="9" fillId="0" borderId="0" xfId="0" applyFont="1" applyFill="1" applyAlignment="1">
      <alignment horizontal="left"/>
    </xf>
    <xf numFmtId="169" fontId="9" fillId="0" borderId="0" xfId="0" applyFont="1" applyFill="1" applyAlignment="1">
      <alignment horizontal="left" indent="1"/>
    </xf>
    <xf numFmtId="0" fontId="9" fillId="0" borderId="0" xfId="0" applyNumberFormat="1" applyFont="1" applyFill="1" applyAlignment="1">
      <alignment/>
    </xf>
    <xf numFmtId="208" fontId="9" fillId="0" borderId="0" xfId="0" applyNumberFormat="1" applyFont="1" applyFill="1" applyAlignment="1">
      <alignment/>
    </xf>
    <xf numFmtId="42" fontId="9" fillId="0" borderId="0" xfId="0" applyNumberFormat="1" applyFont="1" applyFill="1" applyBorder="1" applyAlignment="1">
      <alignment/>
    </xf>
    <xf numFmtId="169" fontId="9" fillId="0" borderId="0" xfId="0" applyFont="1" applyFill="1" applyAlignment="1">
      <alignment horizontal="left" wrapText="1"/>
    </xf>
    <xf numFmtId="1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41" fontId="9" fillId="0" borderId="0" xfId="0" applyNumberFormat="1" applyFont="1" applyFill="1" applyAlignment="1">
      <alignment/>
    </xf>
    <xf numFmtId="44" fontId="9" fillId="0" borderId="0" xfId="0" applyNumberFormat="1" applyFont="1" applyFill="1" applyAlignment="1">
      <alignment horizontal="left"/>
    </xf>
    <xf numFmtId="41" fontId="9" fillId="0" borderId="0" xfId="0" applyNumberFormat="1" applyFont="1" applyFill="1" applyAlignment="1">
      <alignment vertical="top"/>
    </xf>
    <xf numFmtId="43" fontId="11" fillId="0" borderId="0" xfId="0" applyNumberFormat="1" applyFont="1" applyFill="1" applyAlignment="1">
      <alignment/>
    </xf>
    <xf numFmtId="44" fontId="9" fillId="0" borderId="0" xfId="0" applyNumberFormat="1" applyFont="1" applyFill="1" applyAlignment="1">
      <alignment/>
    </xf>
    <xf numFmtId="42" fontId="9" fillId="0" borderId="17" xfId="71" applyNumberFormat="1" applyFont="1" applyFill="1" applyBorder="1" applyAlignment="1" applyProtection="1">
      <alignment/>
      <protection locked="0"/>
    </xf>
    <xf numFmtId="0" fontId="16" fillId="0" borderId="17" xfId="0" applyNumberFormat="1" applyFont="1" applyBorder="1" applyAlignment="1">
      <alignment horizontal="center"/>
    </xf>
    <xf numFmtId="169" fontId="16" fillId="0" borderId="0" xfId="0" applyFont="1" applyFill="1" applyAlignment="1">
      <alignment/>
    </xf>
    <xf numFmtId="0" fontId="11" fillId="0" borderId="0" xfId="0" applyNumberFormat="1" applyFont="1" applyAlignment="1">
      <alignment/>
    </xf>
    <xf numFmtId="0" fontId="16" fillId="0" borderId="0" xfId="0" applyNumberFormat="1" applyFont="1" applyFill="1" applyAlignment="1">
      <alignment horizontal="centerContinuous"/>
    </xf>
    <xf numFmtId="0" fontId="16" fillId="0" borderId="0" xfId="0" applyNumberFormat="1" applyFont="1" applyFill="1" applyAlignment="1" applyProtection="1">
      <alignment horizontal="centerContinuous"/>
      <protection locked="0"/>
    </xf>
    <xf numFmtId="0" fontId="16" fillId="0" borderId="0" xfId="0" applyNumberFormat="1" applyFont="1" applyFill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  <protection locked="0"/>
    </xf>
    <xf numFmtId="0" fontId="16" fillId="0" borderId="13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>
      <alignment/>
    </xf>
    <xf numFmtId="0" fontId="16" fillId="0" borderId="17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/>
    </xf>
    <xf numFmtId="171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42" fontId="9" fillId="0" borderId="0" xfId="71" applyNumberFormat="1" applyFont="1" applyFill="1" applyAlignment="1">
      <alignment/>
    </xf>
    <xf numFmtId="41" fontId="9" fillId="0" borderId="0" xfId="63" applyNumberFormat="1" applyFont="1" applyFill="1" applyAlignment="1">
      <alignment/>
    </xf>
    <xf numFmtId="41" fontId="9" fillId="0" borderId="17" xfId="63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41" fontId="9" fillId="0" borderId="0" xfId="71" applyNumberFormat="1" applyFont="1" applyFill="1" applyAlignment="1">
      <alignment/>
    </xf>
    <xf numFmtId="41" fontId="9" fillId="0" borderId="17" xfId="0" applyNumberFormat="1" applyFont="1" applyFill="1" applyBorder="1" applyAlignment="1">
      <alignment/>
    </xf>
    <xf numFmtId="42" fontId="9" fillId="0" borderId="15" xfId="71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left" vertical="top"/>
    </xf>
    <xf numFmtId="171" fontId="9" fillId="0" borderId="0" xfId="0" applyNumberFormat="1" applyFont="1" applyFill="1" applyAlignment="1">
      <alignment vertical="top"/>
    </xf>
    <xf numFmtId="41" fontId="9" fillId="0" borderId="0" xfId="63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left" vertical="center"/>
    </xf>
    <xf numFmtId="42" fontId="9" fillId="0" borderId="0" xfId="0" applyNumberFormat="1" applyFont="1" applyFill="1" applyAlignment="1">
      <alignment/>
    </xf>
    <xf numFmtId="42" fontId="9" fillId="0" borderId="0" xfId="71" applyNumberFormat="1" applyFont="1" applyFill="1" applyAlignment="1" applyProtection="1">
      <alignment/>
      <protection locked="0"/>
    </xf>
    <xf numFmtId="42" fontId="9" fillId="0" borderId="0" xfId="0" applyNumberFormat="1" applyFont="1" applyFill="1" applyAlignment="1">
      <alignment horizontal="left"/>
    </xf>
    <xf numFmtId="10" fontId="9" fillId="0" borderId="0" xfId="0" applyNumberFormat="1" applyFont="1" applyFill="1" applyAlignment="1">
      <alignment/>
    </xf>
    <xf numFmtId="186" fontId="9" fillId="0" borderId="0" xfId="0" applyNumberFormat="1" applyFont="1" applyFill="1" applyAlignment="1">
      <alignment/>
    </xf>
    <xf numFmtId="181" fontId="9" fillId="0" borderId="0" xfId="0" applyNumberFormat="1" applyFont="1" applyFill="1" applyAlignment="1" applyProtection="1">
      <alignment horizontal="left"/>
      <protection/>
    </xf>
    <xf numFmtId="41" fontId="9" fillId="0" borderId="0" xfId="0" applyNumberFormat="1" applyFont="1" applyFill="1" applyAlignment="1" applyProtection="1">
      <alignment horizontal="left"/>
      <protection/>
    </xf>
    <xf numFmtId="41" fontId="9" fillId="0" borderId="0" xfId="0" applyNumberFormat="1" applyFont="1" applyFill="1" applyAlignment="1" applyProtection="1">
      <alignment/>
      <protection locked="0"/>
    </xf>
    <xf numFmtId="41" fontId="9" fillId="0" borderId="0" xfId="0" applyNumberFormat="1" applyFont="1" applyFill="1" applyAlignment="1" applyProtection="1">
      <alignment horizontal="left"/>
      <protection locked="0"/>
    </xf>
    <xf numFmtId="41" fontId="9" fillId="0" borderId="17" xfId="0" applyNumberFormat="1" applyFont="1" applyFill="1" applyBorder="1" applyAlignment="1" applyProtection="1">
      <alignment/>
      <protection locked="0"/>
    </xf>
    <xf numFmtId="42" fontId="9" fillId="0" borderId="0" xfId="71" applyNumberFormat="1" applyFont="1" applyFill="1" applyAlignment="1" applyProtection="1">
      <alignment/>
      <protection/>
    </xf>
    <xf numFmtId="42" fontId="9" fillId="0" borderId="18" xfId="71" applyNumberFormat="1" applyFont="1" applyFill="1" applyBorder="1" applyAlignment="1" applyProtection="1">
      <alignment/>
      <protection/>
    </xf>
    <xf numFmtId="41" fontId="9" fillId="0" borderId="19" xfId="71" applyNumberFormat="1" applyFont="1" applyFill="1" applyBorder="1" applyAlignment="1">
      <alignment/>
    </xf>
    <xf numFmtId="42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44" fontId="0" fillId="0" borderId="0" xfId="0" applyNumberFormat="1" applyAlignment="1">
      <alignment/>
    </xf>
    <xf numFmtId="179" fontId="0" fillId="0" borderId="0" xfId="0" applyNumberFormat="1" applyAlignment="1">
      <alignment/>
    </xf>
    <xf numFmtId="42" fontId="0" fillId="0" borderId="17" xfId="0" applyNumberFormat="1" applyBorder="1" applyAlignment="1">
      <alignment/>
    </xf>
    <xf numFmtId="42" fontId="9" fillId="39" borderId="0" xfId="71" applyNumberFormat="1" applyFont="1" applyFill="1" applyAlignment="1" applyProtection="1">
      <alignment/>
      <protection locked="0"/>
    </xf>
    <xf numFmtId="41" fontId="9" fillId="39" borderId="0" xfId="0" applyNumberFormat="1" applyFont="1" applyFill="1" applyAlignment="1" applyProtection="1">
      <alignment/>
      <protection locked="0"/>
    </xf>
    <xf numFmtId="42" fontId="9" fillId="39" borderId="15" xfId="71" applyNumberFormat="1" applyFont="1" applyFill="1" applyBorder="1" applyAlignment="1" applyProtection="1">
      <alignment/>
      <protection locked="0"/>
    </xf>
    <xf numFmtId="0" fontId="9" fillId="39" borderId="0" xfId="0" applyNumberFormat="1" applyFont="1" applyFill="1" applyAlignment="1">
      <alignment/>
    </xf>
    <xf numFmtId="171" fontId="9" fillId="39" borderId="0" xfId="0" applyNumberFormat="1" applyFont="1" applyFill="1" applyAlignment="1" applyProtection="1">
      <alignment/>
      <protection locked="0"/>
    </xf>
    <xf numFmtId="41" fontId="9" fillId="39" borderId="0" xfId="71" applyNumberFormat="1" applyFont="1" applyFill="1" applyAlignment="1" applyProtection="1">
      <alignment/>
      <protection locked="0"/>
    </xf>
    <xf numFmtId="42" fontId="9" fillId="39" borderId="15" xfId="71" applyNumberFormat="1" applyFont="1" applyFill="1" applyBorder="1" applyAlignment="1">
      <alignment/>
    </xf>
    <xf numFmtId="171" fontId="9" fillId="39" borderId="0" xfId="0" applyNumberFormat="1" applyFont="1" applyFill="1" applyAlignment="1">
      <alignment vertical="top"/>
    </xf>
    <xf numFmtId="41" fontId="9" fillId="39" borderId="17" xfId="0" applyNumberFormat="1" applyFont="1" applyFill="1" applyBorder="1" applyAlignment="1" applyProtection="1">
      <alignment/>
      <protection locked="0"/>
    </xf>
    <xf numFmtId="42" fontId="9" fillId="39" borderId="0" xfId="0" applyNumberFormat="1" applyFont="1" applyFill="1" applyAlignment="1">
      <alignment/>
    </xf>
    <xf numFmtId="10" fontId="9" fillId="39" borderId="0" xfId="0" applyNumberFormat="1" applyFont="1" applyFill="1" applyAlignment="1" applyProtection="1">
      <alignment/>
      <protection locked="0"/>
    </xf>
    <xf numFmtId="41" fontId="9" fillId="39" borderId="0" xfId="0" applyNumberFormat="1" applyFont="1" applyFill="1" applyAlignment="1" applyProtection="1">
      <alignment horizontal="left"/>
      <protection locked="0"/>
    </xf>
    <xf numFmtId="42" fontId="9" fillId="39" borderId="0" xfId="71" applyNumberFormat="1" applyFont="1" applyFill="1" applyAlignment="1" applyProtection="1">
      <alignment/>
      <protection/>
    </xf>
    <xf numFmtId="42" fontId="9" fillId="39" borderId="18" xfId="71" applyNumberFormat="1" applyFont="1" applyFill="1" applyBorder="1" applyAlignment="1" applyProtection="1">
      <alignment/>
      <protection/>
    </xf>
    <xf numFmtId="0" fontId="9" fillId="39" borderId="17" xfId="0" applyNumberFormat="1" applyFont="1" applyFill="1" applyBorder="1" applyAlignment="1">
      <alignment/>
    </xf>
    <xf numFmtId="41" fontId="9" fillId="39" borderId="0" xfId="0" applyNumberFormat="1" applyFont="1" applyFill="1" applyAlignment="1">
      <alignment/>
    </xf>
    <xf numFmtId="0" fontId="0" fillId="39" borderId="17" xfId="0" applyNumberFormat="1" applyFill="1" applyBorder="1" applyAlignment="1">
      <alignment/>
    </xf>
    <xf numFmtId="41" fontId="27" fillId="39" borderId="17" xfId="0" applyNumberFormat="1" applyFont="1" applyFill="1" applyBorder="1" applyAlignment="1" applyProtection="1">
      <alignment/>
      <protection locked="0"/>
    </xf>
    <xf numFmtId="41" fontId="9" fillId="39" borderId="17" xfId="0" applyNumberFormat="1" applyFont="1" applyFill="1" applyBorder="1" applyAlignment="1" applyProtection="1">
      <alignment/>
      <protection locked="0"/>
    </xf>
    <xf numFmtId="42" fontId="27" fillId="39" borderId="18" xfId="71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0" fontId="0" fillId="0" borderId="17" xfId="0" applyNumberFormat="1" applyBorder="1" applyAlignment="1">
      <alignment horizontal="center"/>
    </xf>
    <xf numFmtId="10" fontId="9" fillId="0" borderId="0" xfId="0" applyNumberFormat="1" applyFont="1" applyAlignment="1">
      <alignment/>
    </xf>
    <xf numFmtId="10" fontId="9" fillId="0" borderId="17" xfId="0" applyNumberFormat="1" applyFont="1" applyBorder="1" applyAlignment="1">
      <alignment/>
    </xf>
    <xf numFmtId="0" fontId="10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41" fontId="9" fillId="0" borderId="0" xfId="71" applyNumberFormat="1" applyFont="1" applyFill="1" applyBorder="1" applyAlignment="1">
      <alignment/>
    </xf>
    <xf numFmtId="0" fontId="27" fillId="0" borderId="0" xfId="0" applyNumberFormat="1" applyFont="1" applyFill="1" applyAlignment="1">
      <alignment horizontal="center"/>
    </xf>
    <xf numFmtId="42" fontId="9" fillId="0" borderId="0" xfId="71" applyNumberFormat="1" applyFont="1" applyFill="1" applyBorder="1" applyAlignment="1">
      <alignment/>
    </xf>
    <xf numFmtId="185" fontId="9" fillId="0" borderId="0" xfId="0" applyNumberFormat="1" applyFont="1" applyAlignment="1">
      <alignment/>
    </xf>
    <xf numFmtId="0" fontId="1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NumberFormat="1" applyFont="1" applyFill="1" applyAlignment="1">
      <alignment horizontal="center" vertical="center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Fill="1" applyAlignment="1">
      <alignment horizontal="center"/>
    </xf>
    <xf numFmtId="41" fontId="16" fillId="0" borderId="0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</cellXfs>
  <cellStyles count="112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(C) Costs not in AURORA 2006GRC" xfId="26"/>
    <cellStyle name="_Fuel Prices 4-14" xfId="27"/>
    <cellStyle name="_Power Cost Value Copy 11.30.05 gas 1.09.06 AURORA at 1.10.06" xfId="28"/>
    <cellStyle name="_Recon to Darrin's 5.11.05 proforma" xfId="29"/>
    <cellStyle name="_Tenaska Comparison" xfId="30"/>
    <cellStyle name="_Value Copy 11 30 05 gas 12 09 05 AURORA at 12 14 05" xfId="31"/>
    <cellStyle name="_VC 6.15.06 update on 06GRC power costs.xls Chart 1" xfId="32"/>
    <cellStyle name="_VC 6.15.06 update on 06GRC power costs.xls Chart 2" xfId="33"/>
    <cellStyle name="_VC 6.15.06 update on 06GRC power costs.xls Chart 3" xfId="34"/>
    <cellStyle name="20% - Accent1" xfId="35"/>
    <cellStyle name="20% - Accent2" xfId="36"/>
    <cellStyle name="20% - Accent3" xfId="37"/>
    <cellStyle name="20% - Accent4" xfId="38"/>
    <cellStyle name="20% - Accent5" xfId="39"/>
    <cellStyle name="20% - Accent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 Currency (0)" xfId="60"/>
    <cellStyle name="Calculation" xfId="61"/>
    <cellStyle name="Check Cell" xfId="62"/>
    <cellStyle name="Comma" xfId="63"/>
    <cellStyle name="Comma [0]" xfId="64"/>
    <cellStyle name="Comma0" xfId="65"/>
    <cellStyle name="Comma0 - Style4" xfId="66"/>
    <cellStyle name="Copied" xfId="67"/>
    <cellStyle name="COST1" xfId="68"/>
    <cellStyle name="Curren - Style1" xfId="69"/>
    <cellStyle name="Curren - Style5" xfId="70"/>
    <cellStyle name="Currency" xfId="71"/>
    <cellStyle name="Currency [0]" xfId="72"/>
    <cellStyle name="Currency0" xfId="73"/>
    <cellStyle name="Date" xfId="74"/>
    <cellStyle name="Entered" xfId="75"/>
    <cellStyle name="Explanatory Text" xfId="76"/>
    <cellStyle name="Fixed" xfId="77"/>
    <cellStyle name="Fixed3 - Style3" xfId="78"/>
    <cellStyle name="Followed Hyperlink" xfId="79"/>
    <cellStyle name="Good" xfId="80"/>
    <cellStyle name="Grey" xfId="81"/>
    <cellStyle name="Header1" xfId="82"/>
    <cellStyle name="Header2" xfId="83"/>
    <cellStyle name="Heading 1" xfId="84"/>
    <cellStyle name="Heading 2" xfId="85"/>
    <cellStyle name="Heading 3" xfId="86"/>
    <cellStyle name="Heading 4" xfId="87"/>
    <cellStyle name="Heading1" xfId="88"/>
    <cellStyle name="Heading2" xfId="89"/>
    <cellStyle name="Hyperlink" xfId="90"/>
    <cellStyle name="Input" xfId="91"/>
    <cellStyle name="Input [yellow]" xfId="92"/>
    <cellStyle name="Input Cells" xfId="93"/>
    <cellStyle name="Lines" xfId="94"/>
    <cellStyle name="Linked Cell" xfId="95"/>
    <cellStyle name="modified border" xfId="96"/>
    <cellStyle name="modified border1" xfId="97"/>
    <cellStyle name="Neutral" xfId="98"/>
    <cellStyle name="no dec" xfId="99"/>
    <cellStyle name="Normal - Style1" xfId="100"/>
    <cellStyle name="Normal_BASECOST" xfId="101"/>
    <cellStyle name="Normal_RESCOST" xfId="102"/>
    <cellStyle name="Note" xfId="103"/>
    <cellStyle name="Output" xfId="104"/>
    <cellStyle name="Percen - Style2" xfId="105"/>
    <cellStyle name="Percent" xfId="106"/>
    <cellStyle name="Percent [2]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RevList" xfId="114"/>
    <cellStyle name="round100" xfId="115"/>
    <cellStyle name="shade" xfId="116"/>
    <cellStyle name="StmtTtl1" xfId="117"/>
    <cellStyle name="StmtTtl2" xfId="118"/>
    <cellStyle name="STYL1 - Style1" xfId="119"/>
    <cellStyle name="Subtotal" xfId="120"/>
    <cellStyle name="Title" xfId="121"/>
    <cellStyle name="Title: Minor" xfId="122"/>
    <cellStyle name="Title: Worksheet" xfId="123"/>
    <cellStyle name="Total" xfId="124"/>
    <cellStyle name="Warning Text" xfId="12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76200</xdr:colOff>
      <xdr:row>55</xdr:row>
      <xdr:rowOff>114300</xdr:rowOff>
    </xdr:from>
    <xdr:to>
      <xdr:col>65</xdr:col>
      <xdr:colOff>76200</xdr:colOff>
      <xdr:row>56</xdr:row>
      <xdr:rowOff>133350</xdr:rowOff>
    </xdr:to>
    <xdr:sp>
      <xdr:nvSpPr>
        <xdr:cNvPr id="1" name="Rectangle 15"/>
        <xdr:cNvSpPr>
          <a:spLocks/>
        </xdr:cNvSpPr>
      </xdr:nvSpPr>
      <xdr:spPr>
        <a:xfrm>
          <a:off x="77419200" y="9886950"/>
          <a:ext cx="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PageLayoutView="0" workbookViewId="0" topLeftCell="A1">
      <selection activeCell="A1" sqref="A1"/>
    </sheetView>
  </sheetViews>
  <sheetFormatPr defaultColWidth="9.33203125" defaultRowHeight="10.5"/>
  <cols>
    <col min="1" max="1" width="6.83203125" style="0" customWidth="1"/>
    <col min="2" max="2" width="45.33203125" style="0" customWidth="1"/>
    <col min="3" max="7" width="24.83203125" style="0" customWidth="1"/>
    <col min="9" max="9" width="15.16015625" style="0" bestFit="1" customWidth="1"/>
    <col min="14" max="14" width="20.66015625" style="0" customWidth="1"/>
  </cols>
  <sheetData>
    <row r="1" spans="1:9" ht="12.75">
      <c r="A1" s="490"/>
      <c r="B1" s="477"/>
      <c r="C1" s="477"/>
      <c r="D1" s="477"/>
      <c r="E1" s="477"/>
      <c r="F1" s="564" t="s">
        <v>412</v>
      </c>
      <c r="G1" s="564"/>
      <c r="H1" s="491"/>
      <c r="I1" s="491"/>
    </row>
    <row r="2" spans="1:9" ht="12.75">
      <c r="A2" s="490"/>
      <c r="B2" s="477"/>
      <c r="C2" s="477"/>
      <c r="D2" s="477"/>
      <c r="E2" s="477"/>
      <c r="F2" s="564" t="s">
        <v>470</v>
      </c>
      <c r="G2" s="564"/>
      <c r="H2" s="491"/>
      <c r="I2" s="491"/>
    </row>
    <row r="3" spans="1:9" ht="12.75">
      <c r="A3" s="490"/>
      <c r="B3" s="477"/>
      <c r="C3" s="477"/>
      <c r="D3" s="477"/>
      <c r="E3" s="477"/>
      <c r="F3" s="564" t="s">
        <v>469</v>
      </c>
      <c r="G3" s="564"/>
      <c r="H3" s="491"/>
      <c r="I3" s="491"/>
    </row>
    <row r="4" spans="1:9" ht="12.75">
      <c r="A4" s="477"/>
      <c r="B4" s="477"/>
      <c r="C4" s="477"/>
      <c r="D4" s="477"/>
      <c r="E4" s="477"/>
      <c r="F4" s="564" t="s">
        <v>463</v>
      </c>
      <c r="G4" s="564"/>
      <c r="H4" s="491"/>
      <c r="I4" s="491"/>
    </row>
    <row r="5" spans="1:9" ht="12.75">
      <c r="A5" s="473"/>
      <c r="B5" s="473"/>
      <c r="C5" s="473"/>
      <c r="D5" s="473"/>
      <c r="E5" s="473"/>
      <c r="F5" s="473"/>
      <c r="G5" s="492"/>
      <c r="H5" s="491"/>
      <c r="I5" s="491"/>
    </row>
    <row r="6" spans="1:9" ht="12.75">
      <c r="A6" s="493" t="s">
        <v>21</v>
      </c>
      <c r="B6" s="494"/>
      <c r="C6" s="494"/>
      <c r="D6" s="494"/>
      <c r="E6" s="494"/>
      <c r="F6" s="494"/>
      <c r="G6" s="494"/>
      <c r="H6" s="491"/>
      <c r="I6" s="491"/>
    </row>
    <row r="7" spans="1:9" ht="12.75">
      <c r="A7" s="495" t="s">
        <v>23</v>
      </c>
      <c r="B7" s="495"/>
      <c r="C7" s="495"/>
      <c r="D7" s="495"/>
      <c r="E7" s="495"/>
      <c r="F7" s="495"/>
      <c r="G7" s="495"/>
      <c r="H7" s="491"/>
      <c r="I7" s="491"/>
    </row>
    <row r="8" spans="1:9" ht="12.75">
      <c r="A8" s="494" t="s">
        <v>240</v>
      </c>
      <c r="B8" s="495"/>
      <c r="C8" s="495"/>
      <c r="D8" s="495"/>
      <c r="E8" s="495"/>
      <c r="F8" s="495"/>
      <c r="G8" s="495"/>
      <c r="H8" s="491"/>
      <c r="I8" s="491"/>
    </row>
    <row r="9" spans="1:9" ht="13.5" thickBot="1">
      <c r="A9" s="496" t="s">
        <v>105</v>
      </c>
      <c r="B9" s="496"/>
      <c r="C9" s="496"/>
      <c r="D9" s="496"/>
      <c r="E9" s="496"/>
      <c r="F9" s="496"/>
      <c r="G9" s="496"/>
      <c r="H9" s="491"/>
      <c r="I9" s="491"/>
    </row>
    <row r="10" spans="1:9" ht="12.75">
      <c r="A10" s="469" t="s">
        <v>358</v>
      </c>
      <c r="B10" s="469" t="s">
        <v>359</v>
      </c>
      <c r="C10" s="469" t="s">
        <v>360</v>
      </c>
      <c r="D10" s="469" t="s">
        <v>361</v>
      </c>
      <c r="E10" s="469" t="s">
        <v>362</v>
      </c>
      <c r="F10" s="469" t="s">
        <v>363</v>
      </c>
      <c r="G10" s="469" t="s">
        <v>358</v>
      </c>
      <c r="H10" s="491"/>
      <c r="I10" s="491"/>
    </row>
    <row r="11" spans="1:9" ht="12.75">
      <c r="A11" s="497"/>
      <c r="B11" s="497"/>
      <c r="C11" s="497"/>
      <c r="D11" s="497"/>
      <c r="E11" s="497"/>
      <c r="F11" s="497"/>
      <c r="G11" s="497"/>
      <c r="H11" s="491"/>
      <c r="I11" s="491"/>
    </row>
    <row r="12" spans="1:9" ht="12.75">
      <c r="A12" s="497"/>
      <c r="B12" s="497"/>
      <c r="C12" s="497"/>
      <c r="D12" s="497"/>
      <c r="E12" s="497"/>
      <c r="F12" s="497"/>
      <c r="G12" s="497"/>
      <c r="H12" s="491"/>
      <c r="I12" s="491"/>
    </row>
    <row r="13" spans="1:9" ht="12.75">
      <c r="A13" s="497"/>
      <c r="B13" s="497"/>
      <c r="C13" s="466"/>
      <c r="D13" s="466"/>
      <c r="E13" s="466" t="s">
        <v>136</v>
      </c>
      <c r="F13" s="466" t="s">
        <v>137</v>
      </c>
      <c r="G13" s="466" t="s">
        <v>138</v>
      </c>
      <c r="H13" s="491"/>
      <c r="I13" s="491"/>
    </row>
    <row r="14" spans="1:9" ht="12.75">
      <c r="A14" s="466" t="s">
        <v>24</v>
      </c>
      <c r="B14" s="497"/>
      <c r="C14" s="466" t="s">
        <v>56</v>
      </c>
      <c r="D14" s="466" t="s">
        <v>38</v>
      </c>
      <c r="E14" s="466" t="s">
        <v>56</v>
      </c>
      <c r="F14" s="466" t="s">
        <v>139</v>
      </c>
      <c r="G14" s="466" t="s">
        <v>57</v>
      </c>
      <c r="H14" s="491"/>
      <c r="I14" s="491"/>
    </row>
    <row r="15" spans="1:9" ht="12.75">
      <c r="A15" s="498" t="s">
        <v>39</v>
      </c>
      <c r="B15" s="499"/>
      <c r="C15" s="498" t="s">
        <v>46</v>
      </c>
      <c r="D15" s="498" t="s">
        <v>50</v>
      </c>
      <c r="E15" s="498" t="s">
        <v>46</v>
      </c>
      <c r="F15" s="498" t="s">
        <v>140</v>
      </c>
      <c r="G15" s="498" t="s">
        <v>25</v>
      </c>
      <c r="H15" s="491"/>
      <c r="I15" s="491"/>
    </row>
    <row r="16" spans="1:9" ht="12.75">
      <c r="A16" s="477"/>
      <c r="B16" s="477"/>
      <c r="C16" s="477"/>
      <c r="D16" s="477"/>
      <c r="E16" s="477"/>
      <c r="F16" s="477"/>
      <c r="G16" s="477"/>
      <c r="H16" s="491"/>
      <c r="I16" s="491"/>
    </row>
    <row r="17" spans="1:9" ht="12.75">
      <c r="A17" s="482">
        <v>1</v>
      </c>
      <c r="B17" s="132" t="s">
        <v>0</v>
      </c>
      <c r="C17" s="500"/>
      <c r="D17" s="500"/>
      <c r="E17" s="500"/>
      <c r="F17" s="500"/>
      <c r="G17" s="500"/>
      <c r="H17" s="491"/>
      <c r="I17" s="491"/>
    </row>
    <row r="18" spans="1:9" ht="12.75">
      <c r="A18" s="482">
        <v>2</v>
      </c>
      <c r="B18" s="501" t="s">
        <v>1</v>
      </c>
      <c r="C18" s="502">
        <v>1169255872.01</v>
      </c>
      <c r="D18" s="502">
        <f>+'Summary Indiv Adjs'!AG17</f>
        <v>-113875833.7728481</v>
      </c>
      <c r="E18" s="502">
        <f>+C18+D18</f>
        <v>1055380038.2371519</v>
      </c>
      <c r="F18" s="502">
        <f>+N59</f>
        <v>43053258.77456737</v>
      </c>
      <c r="G18" s="502">
        <f>+E18+F18</f>
        <v>1098433297.0117192</v>
      </c>
      <c r="H18" s="491"/>
      <c r="I18" s="491"/>
    </row>
    <row r="19" spans="1:9" ht="12.75">
      <c r="A19" s="482">
        <v>3</v>
      </c>
      <c r="B19" s="501" t="s">
        <v>69</v>
      </c>
      <c r="C19" s="503">
        <v>49479593.8</v>
      </c>
      <c r="D19" s="503">
        <f>+'Summary Indiv Adjs'!AG18</f>
        <v>-49479593.8</v>
      </c>
      <c r="E19" s="503">
        <f>+C19+D19</f>
        <v>0</v>
      </c>
      <c r="F19" s="503">
        <v>0</v>
      </c>
      <c r="G19" s="503">
        <v>0</v>
      </c>
      <c r="H19" s="491"/>
      <c r="I19" s="491"/>
    </row>
    <row r="20" spans="1:9" ht="12.75">
      <c r="A20" s="482">
        <v>4</v>
      </c>
      <c r="B20" s="501" t="s">
        <v>2</v>
      </c>
      <c r="C20" s="504">
        <v>17032366.55</v>
      </c>
      <c r="D20" s="504">
        <f>+'Summary Indiv Adjs'!AG19</f>
        <v>-2951933.212178767</v>
      </c>
      <c r="E20" s="504">
        <f>+C20+D20</f>
        <v>14080433.337821234</v>
      </c>
      <c r="F20" s="504">
        <v>404891</v>
      </c>
      <c r="G20" s="504">
        <f>+E20+F20</f>
        <v>14485324.337821234</v>
      </c>
      <c r="H20" s="491"/>
      <c r="I20" s="491"/>
    </row>
    <row r="21" spans="1:9" ht="12.75">
      <c r="A21" s="482">
        <v>5</v>
      </c>
      <c r="B21" s="501" t="s">
        <v>3</v>
      </c>
      <c r="C21" s="502">
        <f>SUM(C18:C20)</f>
        <v>1235767832.36</v>
      </c>
      <c r="D21" s="502">
        <f>SUM(D18:D20)</f>
        <v>-166307360.78502685</v>
      </c>
      <c r="E21" s="502">
        <f>SUM(E18:E20)</f>
        <v>1069460471.5749731</v>
      </c>
      <c r="F21" s="502">
        <f>SUM(F18:F20)</f>
        <v>43458149.77456737</v>
      </c>
      <c r="G21" s="502">
        <f>SUM(G18:G20)</f>
        <v>1112918621.3495405</v>
      </c>
      <c r="H21" s="491"/>
      <c r="I21" s="491"/>
    </row>
    <row r="22" spans="1:9" ht="12.75">
      <c r="A22" s="482">
        <v>6</v>
      </c>
      <c r="B22" s="477"/>
      <c r="C22" s="477"/>
      <c r="D22" s="477"/>
      <c r="E22" s="477"/>
      <c r="F22" s="477" t="s">
        <v>19</v>
      </c>
      <c r="G22" s="477"/>
      <c r="H22" s="491"/>
      <c r="I22" s="491"/>
    </row>
    <row r="23" spans="1:9" ht="12.75">
      <c r="A23" s="482">
        <v>7</v>
      </c>
      <c r="B23" s="477"/>
      <c r="C23" s="500"/>
      <c r="D23" s="500"/>
      <c r="E23" s="500"/>
      <c r="F23" s="500"/>
      <c r="G23" s="500"/>
      <c r="H23" s="491"/>
      <c r="I23" s="491"/>
    </row>
    <row r="24" spans="1:9" ht="12.75">
      <c r="A24" s="482">
        <v>8</v>
      </c>
      <c r="B24" s="505" t="s">
        <v>4</v>
      </c>
      <c r="C24" s="500"/>
      <c r="D24" s="500"/>
      <c r="E24" s="500"/>
      <c r="F24" s="500"/>
      <c r="G24" s="500"/>
      <c r="H24" s="491"/>
      <c r="I24" s="491"/>
    </row>
    <row r="25" spans="1:9" ht="12.75">
      <c r="A25" s="482">
        <v>9</v>
      </c>
      <c r="B25" s="477"/>
      <c r="C25" s="500"/>
      <c r="D25" s="500"/>
      <c r="E25" s="500"/>
      <c r="F25" s="500" t="s">
        <v>19</v>
      </c>
      <c r="G25" s="500"/>
      <c r="H25" s="491"/>
      <c r="I25" s="491"/>
    </row>
    <row r="26" spans="1:14" ht="12.75">
      <c r="A26" s="482">
        <v>10</v>
      </c>
      <c r="B26" s="501" t="s">
        <v>168</v>
      </c>
      <c r="C26" s="500"/>
      <c r="D26" s="500"/>
      <c r="E26" s="500"/>
      <c r="F26" s="500" t="s">
        <v>19</v>
      </c>
      <c r="G26" s="500"/>
      <c r="H26" s="491"/>
      <c r="I26" s="491"/>
      <c r="M26" t="s">
        <v>391</v>
      </c>
      <c r="N26" s="526">
        <f>F21</f>
        <v>43458149.77456737</v>
      </c>
    </row>
    <row r="27" spans="1:14" ht="12.75">
      <c r="A27" s="482">
        <v>11</v>
      </c>
      <c r="B27" s="501"/>
      <c r="C27" s="506"/>
      <c r="D27" s="506"/>
      <c r="E27" s="506"/>
      <c r="F27" s="506"/>
      <c r="G27" s="506"/>
      <c r="H27" s="491"/>
      <c r="I27" s="491"/>
      <c r="M27" t="s">
        <v>392</v>
      </c>
      <c r="N27" s="458">
        <v>0.00278</v>
      </c>
    </row>
    <row r="28" spans="1:14" ht="12.75">
      <c r="A28" s="482">
        <v>12</v>
      </c>
      <c r="B28" s="501" t="s">
        <v>169</v>
      </c>
      <c r="C28" s="502">
        <v>800512866</v>
      </c>
      <c r="D28" s="502">
        <f>+'Summary Indiv Adjs'!AG27</f>
        <v>-103496400.96796703</v>
      </c>
      <c r="E28" s="502">
        <f>+C28+D28</f>
        <v>697016465.032033</v>
      </c>
      <c r="F28" s="502">
        <v>0</v>
      </c>
      <c r="G28" s="502">
        <f>+E28+F28</f>
        <v>697016465.032033</v>
      </c>
      <c r="H28" s="491"/>
      <c r="I28" s="491"/>
      <c r="M28" t="s">
        <v>393</v>
      </c>
      <c r="N28" s="528">
        <f>N26*N27</f>
        <v>120813.6563732973</v>
      </c>
    </row>
    <row r="29" spans="1:9" ht="12.75">
      <c r="A29" s="482">
        <v>13</v>
      </c>
      <c r="B29" s="501"/>
      <c r="C29" s="507"/>
      <c r="D29" s="507"/>
      <c r="E29" s="507"/>
      <c r="F29" s="507"/>
      <c r="G29" s="507"/>
      <c r="H29" s="491"/>
      <c r="I29" s="491"/>
    </row>
    <row r="30" spans="1:14" ht="12.75">
      <c r="A30" s="482">
        <v>14</v>
      </c>
      <c r="B30" s="501" t="s">
        <v>5</v>
      </c>
      <c r="C30" s="508">
        <f>+C28</f>
        <v>800512866</v>
      </c>
      <c r="D30" s="502">
        <f>+'Summary Indiv Adjs'!AG29</f>
        <v>-103496400.96796703</v>
      </c>
      <c r="E30" s="508">
        <f>+E28</f>
        <v>697016465.032033</v>
      </c>
      <c r="F30" s="508">
        <v>0</v>
      </c>
      <c r="G30" s="502">
        <f>+E30+F30</f>
        <v>697016465.032033</v>
      </c>
      <c r="H30" s="491"/>
      <c r="I30" s="491"/>
      <c r="M30" t="s">
        <v>394</v>
      </c>
      <c r="N30" s="526">
        <f>N26</f>
        <v>43458149.77456737</v>
      </c>
    </row>
    <row r="31" spans="1:14" ht="12.75">
      <c r="A31" s="482">
        <v>15</v>
      </c>
      <c r="B31" s="509"/>
      <c r="C31" s="510"/>
      <c r="D31" s="510"/>
      <c r="E31" s="510"/>
      <c r="F31" s="510"/>
      <c r="G31" s="510"/>
      <c r="H31" s="491"/>
      <c r="I31" s="491"/>
      <c r="M31" t="s">
        <v>392</v>
      </c>
      <c r="N31" s="458">
        <v>0.002</v>
      </c>
    </row>
    <row r="32" spans="1:14" ht="12.75">
      <c r="A32" s="482">
        <v>16</v>
      </c>
      <c r="B32" s="505" t="s">
        <v>99</v>
      </c>
      <c r="C32" s="502">
        <v>1700509</v>
      </c>
      <c r="D32" s="502">
        <f>+'Summary Indiv Adjs'!AG31</f>
        <v>32106</v>
      </c>
      <c r="E32" s="502">
        <f>+C32+D32</f>
        <v>1732615</v>
      </c>
      <c r="F32" s="502">
        <v>0</v>
      </c>
      <c r="G32" s="511">
        <f aca="true" t="shared" si="0" ref="G32:G46">+E32+F32</f>
        <v>1732615</v>
      </c>
      <c r="H32" s="491"/>
      <c r="I32" s="491"/>
      <c r="M32" t="s">
        <v>393</v>
      </c>
      <c r="N32" s="528">
        <f>N30*N31</f>
        <v>86916.29954913475</v>
      </c>
    </row>
    <row r="33" spans="1:9" ht="12.75">
      <c r="A33" s="482">
        <v>17</v>
      </c>
      <c r="B33" s="501" t="s">
        <v>6</v>
      </c>
      <c r="C33" s="483">
        <v>570155</v>
      </c>
      <c r="D33" s="503">
        <f>+'Summary Indiv Adjs'!AG32</f>
        <v>15934</v>
      </c>
      <c r="E33" s="511">
        <f aca="true" t="shared" si="1" ref="E33:E46">+C33+D33</f>
        <v>586089</v>
      </c>
      <c r="F33" s="483"/>
      <c r="G33" s="511">
        <f t="shared" si="0"/>
        <v>586089</v>
      </c>
      <c r="H33" s="491"/>
      <c r="I33" s="491"/>
    </row>
    <row r="34" spans="1:14" ht="12.75">
      <c r="A34" s="482">
        <v>18</v>
      </c>
      <c r="B34" s="501" t="s">
        <v>7</v>
      </c>
      <c r="C34" s="483">
        <v>40817492</v>
      </c>
      <c r="D34" s="503">
        <f>+'Summary Indiv Adjs'!AG33</f>
        <v>1191137</v>
      </c>
      <c r="E34" s="511">
        <f t="shared" si="1"/>
        <v>42008629</v>
      </c>
      <c r="F34" s="483"/>
      <c r="G34" s="511">
        <f t="shared" si="0"/>
        <v>42008629</v>
      </c>
      <c r="H34" s="491"/>
      <c r="I34" s="491"/>
      <c r="M34" t="s">
        <v>395</v>
      </c>
      <c r="N34" s="526">
        <f>+N30</f>
        <v>43458149.77456737</v>
      </c>
    </row>
    <row r="35" spans="1:14" ht="12.75">
      <c r="A35" s="482">
        <v>19</v>
      </c>
      <c r="B35" s="512" t="s">
        <v>102</v>
      </c>
      <c r="C35" s="483">
        <v>25226971</v>
      </c>
      <c r="D35" s="503">
        <f>+'Summary Indiv Adjs'!AG34</f>
        <v>462474.67007538845</v>
      </c>
      <c r="E35" s="511">
        <f t="shared" si="1"/>
        <v>25689445.670075387</v>
      </c>
      <c r="F35" s="483">
        <f>+N28</f>
        <v>120813.6563732973</v>
      </c>
      <c r="G35" s="511">
        <f t="shared" si="0"/>
        <v>25810259.326448683</v>
      </c>
      <c r="H35" s="491"/>
      <c r="I35" s="491"/>
      <c r="M35" t="s">
        <v>392</v>
      </c>
      <c r="N35" s="458">
        <v>0.03841</v>
      </c>
    </row>
    <row r="36" spans="1:14" ht="12.75">
      <c r="A36" s="482">
        <v>20</v>
      </c>
      <c r="B36" s="501" t="s">
        <v>9</v>
      </c>
      <c r="C36" s="483">
        <v>4652566</v>
      </c>
      <c r="D36" s="503">
        <f>+'Summary Indiv Adjs'!AG35</f>
        <v>-3337760.883295</v>
      </c>
      <c r="E36" s="511">
        <f t="shared" si="1"/>
        <v>1314805.116705</v>
      </c>
      <c r="F36" s="483"/>
      <c r="G36" s="511">
        <f t="shared" si="0"/>
        <v>1314805.116705</v>
      </c>
      <c r="H36" s="491"/>
      <c r="I36" s="491"/>
      <c r="M36" t="s">
        <v>393</v>
      </c>
      <c r="N36" s="529">
        <f>N34*N35</f>
        <v>1669227.5328411327</v>
      </c>
    </row>
    <row r="37" spans="1:9" ht="12.75">
      <c r="A37" s="482">
        <v>21</v>
      </c>
      <c r="B37" s="501" t="s">
        <v>10</v>
      </c>
      <c r="C37" s="483">
        <v>4796112</v>
      </c>
      <c r="D37" s="503">
        <f>+'Summary Indiv Adjs'!AG36</f>
        <v>-4796112.4</v>
      </c>
      <c r="E37" s="511">
        <f t="shared" si="1"/>
        <v>-0.40000000037252903</v>
      </c>
      <c r="F37" s="483"/>
      <c r="G37" s="511">
        <f t="shared" si="0"/>
        <v>-0.40000000037252903</v>
      </c>
      <c r="H37" s="491"/>
      <c r="I37" s="491"/>
    </row>
    <row r="38" spans="1:9" ht="12.75">
      <c r="A38" s="482">
        <v>22</v>
      </c>
      <c r="B38" s="501" t="s">
        <v>11</v>
      </c>
      <c r="C38" s="483">
        <v>38296978.76673601</v>
      </c>
      <c r="D38" s="503">
        <f>+'Summary Indiv Adjs'!AG37</f>
        <v>1092875.3133885527</v>
      </c>
      <c r="E38" s="511">
        <f t="shared" si="1"/>
        <v>39389854.080124564</v>
      </c>
      <c r="F38" s="483">
        <f>+N32</f>
        <v>86916.29954913475</v>
      </c>
      <c r="G38" s="511">
        <f t="shared" si="0"/>
        <v>39476770.3796737</v>
      </c>
      <c r="H38" s="491"/>
      <c r="I38" s="491"/>
    </row>
    <row r="39" spans="1:9" ht="12.75">
      <c r="A39" s="482">
        <v>23</v>
      </c>
      <c r="B39" s="501" t="s">
        <v>178</v>
      </c>
      <c r="C39" s="483">
        <v>72897010</v>
      </c>
      <c r="D39" s="503">
        <f>+'Summary Indiv Adjs'!AG38</f>
        <v>14032672.941647712</v>
      </c>
      <c r="E39" s="511">
        <f t="shared" si="1"/>
        <v>86929682.94164771</v>
      </c>
      <c r="F39" s="483"/>
      <c r="G39" s="511">
        <f t="shared" si="0"/>
        <v>86929682.94164771</v>
      </c>
      <c r="H39" s="491"/>
      <c r="I39" s="491"/>
    </row>
    <row r="40" spans="1:9" ht="12.75">
      <c r="A40" s="482">
        <v>24</v>
      </c>
      <c r="B40" s="501" t="s">
        <v>47</v>
      </c>
      <c r="C40" s="483">
        <v>14088267</v>
      </c>
      <c r="D40" s="503">
        <f>+'Summary Indiv Adjs'!AG39</f>
        <v>0</v>
      </c>
      <c r="E40" s="511">
        <f t="shared" si="1"/>
        <v>14088267</v>
      </c>
      <c r="F40" s="483"/>
      <c r="G40" s="511">
        <f t="shared" si="0"/>
        <v>14088267</v>
      </c>
      <c r="H40" s="491"/>
      <c r="I40" s="491"/>
    </row>
    <row r="41" spans="1:9" ht="12.75">
      <c r="A41" s="482">
        <v>25</v>
      </c>
      <c r="B41" s="501" t="s">
        <v>104</v>
      </c>
      <c r="C41" s="483">
        <v>0</v>
      </c>
      <c r="D41" s="503">
        <f>+'Summary Indiv Adjs'!AG40</f>
        <v>0</v>
      </c>
      <c r="E41" s="511">
        <f t="shared" si="1"/>
        <v>0</v>
      </c>
      <c r="F41" s="483"/>
      <c r="G41" s="511">
        <f t="shared" si="0"/>
        <v>0</v>
      </c>
      <c r="H41" s="491"/>
      <c r="I41" s="491"/>
    </row>
    <row r="42" spans="1:9" ht="12.75">
      <c r="A42" s="482">
        <v>26</v>
      </c>
      <c r="B42" s="501" t="s">
        <v>12</v>
      </c>
      <c r="C42" s="483">
        <v>511054</v>
      </c>
      <c r="D42" s="503">
        <f>+'Summary Indiv Adjs'!AG41</f>
        <v>-1784122.2414533328</v>
      </c>
      <c r="E42" s="511">
        <f t="shared" si="1"/>
        <v>-1273068.2414533328</v>
      </c>
      <c r="F42" s="483"/>
      <c r="G42" s="511">
        <f t="shared" si="0"/>
        <v>-1273068.2414533328</v>
      </c>
      <c r="H42" s="491"/>
      <c r="I42" s="491"/>
    </row>
    <row r="43" spans="1:9" ht="12.75">
      <c r="A43" s="482">
        <v>27</v>
      </c>
      <c r="B43" s="477" t="s">
        <v>185</v>
      </c>
      <c r="C43" s="483">
        <v>0</v>
      </c>
      <c r="D43" s="503">
        <f>+'Summary Indiv Adjs'!AG42</f>
        <v>0</v>
      </c>
      <c r="E43" s="511">
        <f t="shared" si="1"/>
        <v>0</v>
      </c>
      <c r="F43" s="483"/>
      <c r="G43" s="511">
        <f t="shared" si="0"/>
        <v>0</v>
      </c>
      <c r="H43" s="491"/>
      <c r="I43" s="491"/>
    </row>
    <row r="44" spans="1:9" ht="12.75">
      <c r="A44" s="482">
        <v>28</v>
      </c>
      <c r="B44" s="501" t="s">
        <v>231</v>
      </c>
      <c r="C44" s="483">
        <v>110684986.74582</v>
      </c>
      <c r="D44" s="503">
        <f>+'Summary Indiv Adjs'!AG43</f>
        <v>-54210475.381846346</v>
      </c>
      <c r="E44" s="511">
        <f t="shared" si="1"/>
        <v>56474511.363973655</v>
      </c>
      <c r="F44" s="483">
        <f>+N36</f>
        <v>1669227.5328411327</v>
      </c>
      <c r="G44" s="511">
        <f t="shared" si="0"/>
        <v>58143738.896814786</v>
      </c>
      <c r="H44" s="491"/>
      <c r="I44" s="491"/>
    </row>
    <row r="45" spans="1:9" ht="12.75">
      <c r="A45" s="482">
        <v>29</v>
      </c>
      <c r="B45" s="501" t="s">
        <v>230</v>
      </c>
      <c r="C45" s="483">
        <v>10002284</v>
      </c>
      <c r="D45" s="503">
        <f>+'Summary Indiv Adjs'!AG44</f>
        <v>5004513.523163857</v>
      </c>
      <c r="E45" s="511">
        <f t="shared" si="1"/>
        <v>15006797.523163857</v>
      </c>
      <c r="F45" s="483">
        <f>(F21-F35-F38-F44)*0.35</f>
        <v>14553417.300031332</v>
      </c>
      <c r="G45" s="511">
        <f t="shared" si="0"/>
        <v>29560214.82319519</v>
      </c>
      <c r="H45" s="491"/>
      <c r="I45" s="491"/>
    </row>
    <row r="46" spans="1:9" ht="12.75">
      <c r="A46" s="482">
        <v>30</v>
      </c>
      <c r="B46" s="477" t="s">
        <v>13</v>
      </c>
      <c r="C46" s="507">
        <v>7046149</v>
      </c>
      <c r="D46" s="503">
        <f>+'Summary Indiv Adjs'!AG45</f>
        <v>1787482.3429999948</v>
      </c>
      <c r="E46" s="504">
        <f t="shared" si="1"/>
        <v>8833631.342999995</v>
      </c>
      <c r="F46" s="507"/>
      <c r="G46" s="504">
        <f t="shared" si="0"/>
        <v>8833631.342999995</v>
      </c>
      <c r="H46" s="491"/>
      <c r="I46" s="491"/>
    </row>
    <row r="47" spans="1:9" ht="12.75">
      <c r="A47" s="482">
        <v>31</v>
      </c>
      <c r="B47" s="501" t="s">
        <v>14</v>
      </c>
      <c r="C47" s="508">
        <f>SUM(C32:C46)</f>
        <v>331290534.512556</v>
      </c>
      <c r="D47" s="508">
        <f>SUM(D32:D46)</f>
        <v>-40509275.11531918</v>
      </c>
      <c r="E47" s="508">
        <f>SUM(E32:E46)</f>
        <v>290781259.3972368</v>
      </c>
      <c r="F47" s="508">
        <f>SUM(F32:F46)</f>
        <v>16430374.788794897</v>
      </c>
      <c r="G47" s="562">
        <f>SUM(G32:G46)</f>
        <v>307211634.18603176</v>
      </c>
      <c r="H47" s="491"/>
      <c r="I47" s="491"/>
    </row>
    <row r="48" spans="1:9" ht="12.75">
      <c r="A48" s="482">
        <v>32</v>
      </c>
      <c r="B48" s="477"/>
      <c r="C48" s="513"/>
      <c r="D48" s="513"/>
      <c r="E48" s="513" t="s">
        <v>19</v>
      </c>
      <c r="F48" s="513"/>
      <c r="G48" s="513"/>
      <c r="H48" s="491"/>
      <c r="I48" s="491"/>
    </row>
    <row r="49" spans="1:14" ht="12.75">
      <c r="A49" s="482">
        <v>33</v>
      </c>
      <c r="B49" s="477" t="s">
        <v>15</v>
      </c>
      <c r="C49" s="514">
        <f>+C21-C30-C47</f>
        <v>103964431.84744388</v>
      </c>
      <c r="D49" s="514">
        <f>+D21-D30-D47</f>
        <v>-22301684.701740637</v>
      </c>
      <c r="E49" s="514">
        <f>+E21-E30-E47</f>
        <v>81662747.14570332</v>
      </c>
      <c r="F49" s="514">
        <f>F21-F47</f>
        <v>27027774.985772476</v>
      </c>
      <c r="G49" s="514">
        <f>+G21-G30-G47</f>
        <v>108690522.13147575</v>
      </c>
      <c r="H49" s="491"/>
      <c r="I49" s="491"/>
      <c r="L49" t="s">
        <v>383</v>
      </c>
      <c r="N49" s="526">
        <f>+E60</f>
        <v>1317462718</v>
      </c>
    </row>
    <row r="50" spans="1:14" ht="12.75">
      <c r="A50" s="482">
        <v>34</v>
      </c>
      <c r="B50" s="501"/>
      <c r="C50" s="515"/>
      <c r="D50" s="515"/>
      <c r="E50" s="515"/>
      <c r="F50" s="515"/>
      <c r="G50" s="515"/>
      <c r="H50" s="491"/>
      <c r="I50" s="491"/>
      <c r="L50" t="s">
        <v>384</v>
      </c>
      <c r="N50" s="527">
        <f>G51</f>
        <v>0.0825</v>
      </c>
    </row>
    <row r="51" spans="1:14" ht="12.75">
      <c r="A51" s="482">
        <v>37</v>
      </c>
      <c r="B51" s="501" t="s">
        <v>17</v>
      </c>
      <c r="C51" s="516">
        <f>C49/C60</f>
        <v>0.07693204411032603</v>
      </c>
      <c r="D51" s="516"/>
      <c r="E51" s="516">
        <f>E49/E60</f>
        <v>0.061984863806752</v>
      </c>
      <c r="F51" s="516"/>
      <c r="G51" s="516">
        <v>0.0825</v>
      </c>
      <c r="H51" s="491"/>
      <c r="I51" s="491"/>
      <c r="L51" t="s">
        <v>385</v>
      </c>
      <c r="N51" s="529">
        <f>N49*N50</f>
        <v>108690674.235</v>
      </c>
    </row>
    <row r="52" spans="1:14" ht="12.75">
      <c r="A52" s="482">
        <v>38</v>
      </c>
      <c r="B52" s="477"/>
      <c r="C52" s="517"/>
      <c r="D52" s="517"/>
      <c r="E52" s="517"/>
      <c r="F52" s="517"/>
      <c r="G52" s="517"/>
      <c r="H52" s="491"/>
      <c r="I52" s="491"/>
      <c r="L52" t="s">
        <v>389</v>
      </c>
      <c r="N52" s="530">
        <f>E49</f>
        <v>81662747.14570332</v>
      </c>
    </row>
    <row r="53" spans="1:14" ht="12.75">
      <c r="A53" s="482">
        <v>39</v>
      </c>
      <c r="B53" s="477" t="s">
        <v>130</v>
      </c>
      <c r="C53" s="477"/>
      <c r="D53" s="477"/>
      <c r="E53" s="477"/>
      <c r="F53" s="477"/>
      <c r="G53" s="477"/>
      <c r="H53" s="491"/>
      <c r="I53" s="491"/>
      <c r="L53" t="s">
        <v>390</v>
      </c>
      <c r="N53" s="529">
        <f>N51-N52</f>
        <v>27027927.089296684</v>
      </c>
    </row>
    <row r="54" spans="1:9" ht="12.75">
      <c r="A54" s="482">
        <v>40</v>
      </c>
      <c r="B54" s="518" t="s">
        <v>197</v>
      </c>
      <c r="C54" s="514">
        <v>2268630640</v>
      </c>
      <c r="D54" s="514">
        <v>2458688</v>
      </c>
      <c r="E54" s="514">
        <f>+'Summary Indiv Adjs'!AH53</f>
        <v>2271089328</v>
      </c>
      <c r="F54" s="514"/>
      <c r="G54" s="514"/>
      <c r="H54" s="491"/>
      <c r="I54" s="491"/>
    </row>
    <row r="55" spans="1:14" ht="12.75">
      <c r="A55" s="482">
        <v>41</v>
      </c>
      <c r="B55" s="519" t="s">
        <v>131</v>
      </c>
      <c r="C55" s="520">
        <v>-754747709</v>
      </c>
      <c r="D55" s="520"/>
      <c r="E55" s="520">
        <f>+'Summary Indiv Adjs'!AH54</f>
        <v>-754747709</v>
      </c>
      <c r="F55" s="520"/>
      <c r="G55" s="520"/>
      <c r="H55" s="491"/>
      <c r="I55" s="491"/>
      <c r="N55">
        <v>0.62193</v>
      </c>
    </row>
    <row r="56" spans="1:9" ht="12.75">
      <c r="A56" s="482">
        <v>42</v>
      </c>
      <c r="B56" s="519" t="s">
        <v>272</v>
      </c>
      <c r="C56" s="521">
        <v>-181249183</v>
      </c>
      <c r="D56" s="521"/>
      <c r="E56" s="521">
        <f>+'Summary Indiv Adjs'!AH55</f>
        <v>-181249183</v>
      </c>
      <c r="F56" s="521"/>
      <c r="G56" s="521"/>
      <c r="H56" s="491"/>
      <c r="I56" s="491"/>
    </row>
    <row r="57" spans="1:14" ht="12.75">
      <c r="A57" s="482">
        <v>43</v>
      </c>
      <c r="B57" s="519" t="s">
        <v>196</v>
      </c>
      <c r="C57" s="522">
        <v>-18315278</v>
      </c>
      <c r="D57" s="522">
        <v>0</v>
      </c>
      <c r="E57" s="522">
        <f>+'Summary Indiv Adjs'!AH56</f>
        <v>-18315278</v>
      </c>
      <c r="F57" s="522"/>
      <c r="G57" s="522"/>
      <c r="H57" s="491"/>
      <c r="I57" s="491"/>
      <c r="L57" t="s">
        <v>386</v>
      </c>
      <c r="N57" s="529">
        <f>N53/N55</f>
        <v>43458149.77456737</v>
      </c>
    </row>
    <row r="58" spans="1:14" ht="12.75">
      <c r="A58" s="482">
        <v>44</v>
      </c>
      <c r="B58" s="519" t="s">
        <v>135</v>
      </c>
      <c r="C58" s="523">
        <v>1314318470</v>
      </c>
      <c r="D58" s="523">
        <f>SUM(D54:D57)</f>
        <v>2458688</v>
      </c>
      <c r="E58" s="523">
        <f>SUM(E54:E57)</f>
        <v>1316777158</v>
      </c>
      <c r="F58" s="523"/>
      <c r="G58" s="523"/>
      <c r="H58" s="491"/>
      <c r="I58" s="491"/>
      <c r="L58" t="s">
        <v>387</v>
      </c>
      <c r="N58" s="529">
        <v>404891</v>
      </c>
    </row>
    <row r="59" spans="1:14" ht="12.75">
      <c r="A59" s="482">
        <v>45</v>
      </c>
      <c r="B59" s="519" t="s">
        <v>133</v>
      </c>
      <c r="C59" s="522">
        <v>37061609</v>
      </c>
      <c r="D59" s="522">
        <f>+'Summary Indiv Adjs'!AF58</f>
        <v>-36376049</v>
      </c>
      <c r="E59" s="522">
        <f>+'Summary Indiv Adjs'!AH58</f>
        <v>685560</v>
      </c>
      <c r="F59" s="421"/>
      <c r="G59" s="421"/>
      <c r="H59" s="491"/>
      <c r="I59" s="491"/>
      <c r="L59" t="s">
        <v>388</v>
      </c>
      <c r="N59" s="529">
        <f>N57-N58</f>
        <v>43053258.77456737</v>
      </c>
    </row>
    <row r="60" spans="1:9" ht="13.5" thickBot="1">
      <c r="A60" s="482">
        <v>46</v>
      </c>
      <c r="B60" s="518" t="s">
        <v>134</v>
      </c>
      <c r="C60" s="524">
        <v>1351380079</v>
      </c>
      <c r="D60" s="524">
        <f>SUM(D58:D59)</f>
        <v>-33917361</v>
      </c>
      <c r="E60" s="524">
        <f>SUM(E58:E59)</f>
        <v>1317462718</v>
      </c>
      <c r="F60" s="422"/>
      <c r="G60" s="422"/>
      <c r="H60" s="491"/>
      <c r="I60" s="491"/>
    </row>
    <row r="61" spans="1:9" ht="13.5" thickTop="1">
      <c r="A61" s="482"/>
      <c r="B61" s="477"/>
      <c r="C61" s="477"/>
      <c r="D61" s="477"/>
      <c r="E61" s="477"/>
      <c r="F61" s="477"/>
      <c r="G61" s="477"/>
      <c r="H61" s="491"/>
      <c r="I61" s="491"/>
    </row>
    <row r="62" spans="1:9" ht="12.75">
      <c r="A62" s="241"/>
      <c r="B62" s="477"/>
      <c r="C62" s="477"/>
      <c r="D62" s="477"/>
      <c r="E62" s="477"/>
      <c r="F62" s="477"/>
      <c r="G62" s="477"/>
      <c r="H62" s="491"/>
      <c r="I62" s="491"/>
    </row>
    <row r="63" spans="1:9" ht="11.25">
      <c r="A63" s="491"/>
      <c r="B63" s="491"/>
      <c r="C63" s="491"/>
      <c r="D63" s="491"/>
      <c r="E63" s="491"/>
      <c r="F63" s="491"/>
      <c r="G63" s="491"/>
      <c r="H63" s="491"/>
      <c r="I63" s="491"/>
    </row>
    <row r="64" spans="1:9" ht="11.25">
      <c r="A64" s="491"/>
      <c r="B64" s="491"/>
      <c r="C64" s="491"/>
      <c r="D64" s="491"/>
      <c r="E64" s="491"/>
      <c r="F64" s="491"/>
      <c r="G64" s="491"/>
      <c r="H64" s="491"/>
      <c r="I64" s="491"/>
    </row>
    <row r="65" spans="1:9" ht="11.25">
      <c r="A65" s="491"/>
      <c r="B65" s="491"/>
      <c r="C65" s="491"/>
      <c r="D65" s="491"/>
      <c r="E65" s="491"/>
      <c r="F65" s="491"/>
      <c r="G65" s="491"/>
      <c r="H65" s="491"/>
      <c r="I65" s="491"/>
    </row>
    <row r="66" spans="1:9" ht="11.25">
      <c r="A66" s="491"/>
      <c r="B66" s="491"/>
      <c r="C66" s="491"/>
      <c r="D66" s="491"/>
      <c r="E66" s="491"/>
      <c r="F66" s="491"/>
      <c r="G66" s="491"/>
      <c r="H66" s="491"/>
      <c r="I66" s="491"/>
    </row>
    <row r="67" spans="1:9" ht="11.25">
      <c r="A67" s="491"/>
      <c r="B67" s="491"/>
      <c r="C67" s="491"/>
      <c r="D67" s="491"/>
      <c r="E67" s="491"/>
      <c r="F67" s="491"/>
      <c r="G67" s="491"/>
      <c r="H67" s="491"/>
      <c r="I67" s="491"/>
    </row>
    <row r="68" spans="1:9" ht="11.25">
      <c r="A68" s="491"/>
      <c r="B68" s="491"/>
      <c r="C68" s="491"/>
      <c r="D68" s="491"/>
      <c r="E68" s="491"/>
      <c r="F68" s="491"/>
      <c r="G68" s="491"/>
      <c r="H68" s="491"/>
      <c r="I68" s="491"/>
    </row>
    <row r="69" spans="1:9" ht="11.25">
      <c r="A69" s="491"/>
      <c r="B69" s="491"/>
      <c r="C69" s="491"/>
      <c r="D69" s="491"/>
      <c r="E69" s="491"/>
      <c r="F69" s="491"/>
      <c r="G69" s="491"/>
      <c r="H69" s="491"/>
      <c r="I69" s="491"/>
    </row>
    <row r="70" spans="1:9" ht="11.25">
      <c r="A70" s="491"/>
      <c r="B70" s="491"/>
      <c r="C70" s="491"/>
      <c r="D70" s="491"/>
      <c r="E70" s="491"/>
      <c r="F70" s="491"/>
      <c r="G70" s="491"/>
      <c r="H70" s="491"/>
      <c r="I70" s="491"/>
    </row>
    <row r="71" spans="1:9" ht="11.25">
      <c r="A71" s="491"/>
      <c r="B71" s="491"/>
      <c r="C71" s="491"/>
      <c r="D71" s="491"/>
      <c r="E71" s="491"/>
      <c r="F71" s="491"/>
      <c r="G71" s="491"/>
      <c r="H71" s="491"/>
      <c r="I71" s="491"/>
    </row>
  </sheetData>
  <sheetProtection/>
  <mergeCells count="4">
    <mergeCell ref="F1:G1"/>
    <mergeCell ref="F2:G2"/>
    <mergeCell ref="F3:G3"/>
    <mergeCell ref="F4:G4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83"/>
  <sheetViews>
    <sheetView zoomScalePageLayoutView="0" workbookViewId="0" topLeftCell="A13">
      <selection activeCell="H44" sqref="H44"/>
    </sheetView>
  </sheetViews>
  <sheetFormatPr defaultColWidth="9.33203125" defaultRowHeight="10.5"/>
  <cols>
    <col min="1" max="1" width="7" style="0" customWidth="1"/>
    <col min="2" max="2" width="43.16015625" style="0" customWidth="1"/>
    <col min="3" max="8" width="24.83203125" style="0" customWidth="1"/>
    <col min="9" max="9" width="6.83203125" style="0" customWidth="1"/>
    <col min="10" max="10" width="43" style="0" customWidth="1"/>
    <col min="11" max="17" width="24.83203125" style="0" customWidth="1"/>
    <col min="18" max="18" width="6.66015625" style="0" customWidth="1"/>
    <col min="19" max="19" width="42.83203125" style="0" customWidth="1"/>
    <col min="20" max="25" width="24.83203125" style="0" customWidth="1"/>
    <col min="26" max="26" width="6.83203125" style="0" customWidth="1"/>
    <col min="27" max="27" width="42.83203125" style="0" customWidth="1"/>
    <col min="28" max="28" width="24.66015625" style="0" customWidth="1"/>
    <col min="29" max="34" width="24.83203125" style="0" customWidth="1"/>
  </cols>
  <sheetData>
    <row r="1" spans="1:68" ht="12.75">
      <c r="A1" s="55"/>
      <c r="B1" s="477"/>
      <c r="C1" s="142"/>
      <c r="D1" s="53"/>
      <c r="E1" s="142"/>
      <c r="F1" s="142"/>
      <c r="G1" s="564" t="s">
        <v>412</v>
      </c>
      <c r="H1" s="564"/>
      <c r="I1" s="55"/>
      <c r="J1" s="53"/>
      <c r="K1" s="142"/>
      <c r="L1" s="142"/>
      <c r="M1" s="142"/>
      <c r="N1" s="142"/>
      <c r="O1" s="142"/>
      <c r="P1" s="564" t="s">
        <v>412</v>
      </c>
      <c r="Q1" s="564"/>
      <c r="R1" s="55"/>
      <c r="S1" s="53"/>
      <c r="T1" s="142"/>
      <c r="U1" s="142"/>
      <c r="V1" s="142"/>
      <c r="W1" s="142"/>
      <c r="X1" s="564" t="s">
        <v>412</v>
      </c>
      <c r="Y1" s="564"/>
      <c r="Z1" s="55"/>
      <c r="AA1" s="53"/>
      <c r="AB1" s="142"/>
      <c r="AC1" s="142"/>
      <c r="AD1" s="142"/>
      <c r="AE1" s="457"/>
      <c r="AF1" s="457"/>
      <c r="AG1" s="564" t="s">
        <v>412</v>
      </c>
      <c r="AH1" s="564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</row>
    <row r="2" spans="1:68" ht="12.75">
      <c r="A2" s="55"/>
      <c r="B2" s="477"/>
      <c r="C2" s="142"/>
      <c r="D2" s="53"/>
      <c r="E2" s="142"/>
      <c r="F2" s="142"/>
      <c r="G2" s="564" t="s">
        <v>470</v>
      </c>
      <c r="H2" s="564"/>
      <c r="I2" s="55"/>
      <c r="J2" s="53"/>
      <c r="K2" s="142"/>
      <c r="L2" s="142"/>
      <c r="M2" s="142"/>
      <c r="N2" s="142"/>
      <c r="O2" s="142"/>
      <c r="P2" s="564" t="s">
        <v>470</v>
      </c>
      <c r="Q2" s="564"/>
      <c r="R2" s="55"/>
      <c r="S2" s="53"/>
      <c r="T2" s="142"/>
      <c r="U2" s="142"/>
      <c r="V2" s="142"/>
      <c r="W2" s="142"/>
      <c r="X2" s="564" t="s">
        <v>470</v>
      </c>
      <c r="Y2" s="564"/>
      <c r="Z2" s="55"/>
      <c r="AA2" s="53"/>
      <c r="AB2" s="142"/>
      <c r="AC2" s="142"/>
      <c r="AD2" s="142"/>
      <c r="AE2" s="457"/>
      <c r="AF2" s="457"/>
      <c r="AG2" s="564" t="s">
        <v>470</v>
      </c>
      <c r="AH2" s="564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/>
      <c r="AW2" s="409"/>
      <c r="AX2" s="409"/>
      <c r="AY2" s="409"/>
      <c r="AZ2" s="409"/>
      <c r="BA2" s="409"/>
      <c r="BB2" s="409"/>
      <c r="BC2" s="409"/>
      <c r="BD2" s="409"/>
      <c r="BE2" s="409"/>
      <c r="BF2" s="409"/>
      <c r="BG2" s="409"/>
      <c r="BH2" s="409"/>
      <c r="BI2" s="409"/>
      <c r="BJ2" s="409"/>
      <c r="BK2" s="409"/>
      <c r="BL2" s="409"/>
      <c r="BM2" s="409"/>
      <c r="BN2" s="409"/>
      <c r="BO2" s="409"/>
      <c r="BP2" s="409"/>
    </row>
    <row r="3" spans="1:68" ht="12.75">
      <c r="A3" s="59"/>
      <c r="B3" s="142"/>
      <c r="C3" s="191"/>
      <c r="D3" s="53"/>
      <c r="E3" s="191"/>
      <c r="F3" s="191"/>
      <c r="G3" s="564" t="s">
        <v>468</v>
      </c>
      <c r="H3" s="564"/>
      <c r="I3" s="53"/>
      <c r="J3" s="53"/>
      <c r="K3" s="191"/>
      <c r="L3" s="191"/>
      <c r="M3" s="191"/>
      <c r="N3" s="191"/>
      <c r="O3" s="191"/>
      <c r="P3" s="564" t="s">
        <v>467</v>
      </c>
      <c r="Q3" s="564"/>
      <c r="R3" s="53"/>
      <c r="S3" s="53"/>
      <c r="T3" s="191"/>
      <c r="U3" s="191"/>
      <c r="V3" s="191"/>
      <c r="W3" s="191"/>
      <c r="X3" s="564" t="s">
        <v>466</v>
      </c>
      <c r="Y3" s="564"/>
      <c r="Z3" s="53"/>
      <c r="AA3" s="53"/>
      <c r="AB3" s="191"/>
      <c r="AC3" s="191"/>
      <c r="AD3" s="191"/>
      <c r="AE3" s="457"/>
      <c r="AF3" s="457"/>
      <c r="AG3" s="564" t="s">
        <v>465</v>
      </c>
      <c r="AH3" s="564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  <c r="BP3" s="409"/>
    </row>
    <row r="4" spans="1:68" ht="12.75">
      <c r="A4" s="53"/>
      <c r="B4" s="53"/>
      <c r="C4" s="191"/>
      <c r="D4" s="53"/>
      <c r="E4" s="191"/>
      <c r="F4" s="191"/>
      <c r="G4" s="564" t="s">
        <v>459</v>
      </c>
      <c r="H4" s="564"/>
      <c r="I4" s="53"/>
      <c r="J4" s="53"/>
      <c r="K4" s="191"/>
      <c r="L4" s="191"/>
      <c r="M4" s="191"/>
      <c r="N4" s="191"/>
      <c r="O4" s="191"/>
      <c r="P4" s="564" t="s">
        <v>462</v>
      </c>
      <c r="Q4" s="564"/>
      <c r="R4" s="53"/>
      <c r="S4" s="53"/>
      <c r="T4" s="191"/>
      <c r="U4" s="191"/>
      <c r="V4" s="191"/>
      <c r="W4" s="191"/>
      <c r="X4" s="564" t="s">
        <v>461</v>
      </c>
      <c r="Y4" s="564"/>
      <c r="Z4" s="53"/>
      <c r="AA4" s="53"/>
      <c r="AB4" s="191"/>
      <c r="AC4" s="191"/>
      <c r="AD4" s="191"/>
      <c r="AE4" s="457"/>
      <c r="AF4" s="457"/>
      <c r="AG4" s="564" t="s">
        <v>460</v>
      </c>
      <c r="AH4" s="564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09"/>
      <c r="AZ4" s="409"/>
      <c r="BA4" s="409"/>
      <c r="BB4" s="409"/>
      <c r="BC4" s="409"/>
      <c r="BD4" s="409"/>
      <c r="BE4" s="409"/>
      <c r="BF4" s="409"/>
      <c r="BG4" s="409"/>
      <c r="BH4" s="409"/>
      <c r="BI4" s="409"/>
      <c r="BJ4" s="409"/>
      <c r="BK4" s="409"/>
      <c r="BL4" s="409"/>
      <c r="BM4" s="409"/>
      <c r="BN4" s="409"/>
      <c r="BO4" s="409"/>
      <c r="BP4" s="409"/>
    </row>
    <row r="5" spans="1:68" ht="12.75">
      <c r="A5" s="410" t="s">
        <v>20</v>
      </c>
      <c r="B5" s="411"/>
      <c r="C5" s="411"/>
      <c r="D5" s="411"/>
      <c r="E5" s="411"/>
      <c r="F5" s="411"/>
      <c r="G5" s="411"/>
      <c r="H5" s="411"/>
      <c r="I5" s="410" t="s">
        <v>20</v>
      </c>
      <c r="J5" s="411"/>
      <c r="K5" s="411"/>
      <c r="L5" s="411"/>
      <c r="M5" s="411"/>
      <c r="N5" s="411"/>
      <c r="O5" s="411"/>
      <c r="P5" s="411"/>
      <c r="Q5" s="411"/>
      <c r="R5" s="410" t="s">
        <v>20</v>
      </c>
      <c r="S5" s="411"/>
      <c r="T5" s="411"/>
      <c r="U5" s="411"/>
      <c r="V5" s="411"/>
      <c r="W5" s="411"/>
      <c r="X5" s="411"/>
      <c r="Y5" s="411"/>
      <c r="Z5" s="565" t="s">
        <v>20</v>
      </c>
      <c r="AA5" s="565"/>
      <c r="AB5" s="565"/>
      <c r="AC5" s="565"/>
      <c r="AD5" s="565"/>
      <c r="AE5" s="565"/>
      <c r="AF5" s="565"/>
      <c r="AG5" s="565"/>
      <c r="AH5" s="565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  <c r="BP5" s="409"/>
    </row>
    <row r="6" spans="1:68" ht="12.75">
      <c r="A6" s="410" t="s">
        <v>109</v>
      </c>
      <c r="B6" s="411"/>
      <c r="C6" s="411"/>
      <c r="D6" s="412"/>
      <c r="E6" s="411"/>
      <c r="F6" s="411"/>
      <c r="G6" s="411"/>
      <c r="H6" s="411"/>
      <c r="I6" s="410" t="s">
        <v>109</v>
      </c>
      <c r="J6" s="411"/>
      <c r="K6" s="411"/>
      <c r="L6" s="411"/>
      <c r="M6" s="411"/>
      <c r="N6" s="411"/>
      <c r="O6" s="411"/>
      <c r="P6" s="411"/>
      <c r="Q6" s="411"/>
      <c r="R6" s="410" t="s">
        <v>109</v>
      </c>
      <c r="S6" s="411"/>
      <c r="T6" s="411"/>
      <c r="U6" s="411"/>
      <c r="V6" s="411"/>
      <c r="W6" s="411"/>
      <c r="X6" s="411"/>
      <c r="Y6" s="411"/>
      <c r="Z6" s="565" t="s">
        <v>109</v>
      </c>
      <c r="AA6" s="565"/>
      <c r="AB6" s="565"/>
      <c r="AC6" s="565"/>
      <c r="AD6" s="565"/>
      <c r="AE6" s="565"/>
      <c r="AF6" s="565"/>
      <c r="AG6" s="565"/>
      <c r="AH6" s="565"/>
      <c r="AI6" s="409"/>
      <c r="AJ6" s="409"/>
      <c r="AK6" s="409"/>
      <c r="AL6" s="409"/>
      <c r="AM6" s="409"/>
      <c r="AN6" s="409"/>
      <c r="AO6" s="409"/>
      <c r="AP6" s="409"/>
      <c r="AQ6" s="409"/>
      <c r="AR6" s="409"/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C6" s="409"/>
      <c r="BD6" s="409"/>
      <c r="BE6" s="409"/>
      <c r="BF6" s="409"/>
      <c r="BG6" s="409"/>
      <c r="BH6" s="409"/>
      <c r="BI6" s="409"/>
      <c r="BJ6" s="409"/>
      <c r="BK6" s="409"/>
      <c r="BL6" s="409"/>
      <c r="BM6" s="409"/>
      <c r="BN6" s="409"/>
      <c r="BO6" s="409"/>
      <c r="BP6" s="409"/>
    </row>
    <row r="7" spans="1:68" ht="12.75">
      <c r="A7" s="411" t="s">
        <v>240</v>
      </c>
      <c r="B7" s="411"/>
      <c r="C7" s="411"/>
      <c r="D7" s="411"/>
      <c r="E7" s="411"/>
      <c r="F7" s="411"/>
      <c r="G7" s="411"/>
      <c r="H7" s="411"/>
      <c r="I7" s="411" t="s">
        <v>240</v>
      </c>
      <c r="J7" s="411"/>
      <c r="K7" s="411"/>
      <c r="L7" s="411"/>
      <c r="M7" s="411"/>
      <c r="N7" s="411"/>
      <c r="O7" s="411"/>
      <c r="P7" s="411"/>
      <c r="Q7" s="411"/>
      <c r="R7" s="411" t="s">
        <v>240</v>
      </c>
      <c r="S7" s="411"/>
      <c r="T7" s="411"/>
      <c r="U7" s="411"/>
      <c r="V7" s="411"/>
      <c r="W7" s="411"/>
      <c r="X7" s="411"/>
      <c r="Y7" s="411"/>
      <c r="Z7" s="566" t="s">
        <v>240</v>
      </c>
      <c r="AA7" s="566"/>
      <c r="AB7" s="566"/>
      <c r="AC7" s="566"/>
      <c r="AD7" s="566"/>
      <c r="AE7" s="566"/>
      <c r="AF7" s="566"/>
      <c r="AG7" s="566"/>
      <c r="AH7" s="566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</row>
    <row r="8" spans="1:68" ht="13.5" thickBot="1">
      <c r="A8" s="470" t="s">
        <v>165</v>
      </c>
      <c r="B8" s="471"/>
      <c r="C8" s="471"/>
      <c r="D8" s="471"/>
      <c r="E8" s="471"/>
      <c r="F8" s="471"/>
      <c r="G8" s="471"/>
      <c r="H8" s="471"/>
      <c r="I8" s="470" t="s">
        <v>165</v>
      </c>
      <c r="J8" s="471"/>
      <c r="K8" s="471"/>
      <c r="L8" s="471"/>
      <c r="M8" s="471"/>
      <c r="N8" s="471"/>
      <c r="O8" s="471"/>
      <c r="P8" s="471"/>
      <c r="Q8" s="471"/>
      <c r="R8" s="470" t="s">
        <v>165</v>
      </c>
      <c r="S8" s="471"/>
      <c r="T8" s="471"/>
      <c r="U8" s="471"/>
      <c r="V8" s="471"/>
      <c r="W8" s="471"/>
      <c r="X8" s="471"/>
      <c r="Y8" s="471"/>
      <c r="Z8" s="567" t="s">
        <v>165</v>
      </c>
      <c r="AA8" s="567"/>
      <c r="AB8" s="567"/>
      <c r="AC8" s="567"/>
      <c r="AD8" s="567"/>
      <c r="AE8" s="567"/>
      <c r="AF8" s="567"/>
      <c r="AG8" s="567"/>
      <c r="AH8" s="567"/>
      <c r="AI8" s="409"/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409"/>
      <c r="BF8" s="409"/>
      <c r="BG8" s="409"/>
      <c r="BH8" s="409"/>
      <c r="BI8" s="409"/>
      <c r="BJ8" s="409"/>
      <c r="BK8" s="409"/>
      <c r="BL8" s="409"/>
      <c r="BM8" s="409"/>
      <c r="BN8" s="409"/>
      <c r="BO8" s="409"/>
      <c r="BP8" s="409"/>
    </row>
    <row r="9" spans="1:68" ht="12.75">
      <c r="A9" s="472" t="s">
        <v>358</v>
      </c>
      <c r="B9" s="472" t="s">
        <v>359</v>
      </c>
      <c r="C9" s="472" t="s">
        <v>360</v>
      </c>
      <c r="D9" s="472" t="s">
        <v>361</v>
      </c>
      <c r="E9" s="472" t="s">
        <v>362</v>
      </c>
      <c r="F9" s="472" t="s">
        <v>363</v>
      </c>
      <c r="G9" s="472" t="s">
        <v>364</v>
      </c>
      <c r="H9" s="472" t="s">
        <v>365</v>
      </c>
      <c r="I9" s="472" t="s">
        <v>358</v>
      </c>
      <c r="J9" s="472" t="s">
        <v>359</v>
      </c>
      <c r="K9" s="472" t="s">
        <v>360</v>
      </c>
      <c r="L9" s="472" t="s">
        <v>361</v>
      </c>
      <c r="M9" s="472" t="s">
        <v>362</v>
      </c>
      <c r="N9" s="472" t="s">
        <v>363</v>
      </c>
      <c r="O9" s="472" t="s">
        <v>364</v>
      </c>
      <c r="P9" s="472" t="s">
        <v>365</v>
      </c>
      <c r="Q9" s="97" t="s">
        <v>366</v>
      </c>
      <c r="R9" s="472" t="s">
        <v>358</v>
      </c>
      <c r="S9" s="472" t="s">
        <v>359</v>
      </c>
      <c r="T9" s="472" t="s">
        <v>360</v>
      </c>
      <c r="U9" s="472" t="s">
        <v>361</v>
      </c>
      <c r="V9" s="472" t="s">
        <v>362</v>
      </c>
      <c r="W9" s="472" t="s">
        <v>363</v>
      </c>
      <c r="X9" s="472" t="s">
        <v>364</v>
      </c>
      <c r="Y9" s="472" t="s">
        <v>365</v>
      </c>
      <c r="Z9" s="472" t="s">
        <v>358</v>
      </c>
      <c r="AA9" s="472" t="s">
        <v>359</v>
      </c>
      <c r="AB9" s="472" t="s">
        <v>360</v>
      </c>
      <c r="AC9" s="472" t="s">
        <v>361</v>
      </c>
      <c r="AD9" s="472" t="s">
        <v>362</v>
      </c>
      <c r="AE9" s="472" t="s">
        <v>363</v>
      </c>
      <c r="AF9" s="472"/>
      <c r="AG9" s="473" t="s">
        <v>365</v>
      </c>
      <c r="AH9" s="473" t="s">
        <v>366</v>
      </c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</row>
    <row r="10" spans="1:68" ht="12.75">
      <c r="A10" s="52"/>
      <c r="B10" s="52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51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457"/>
      <c r="AF10" s="457"/>
      <c r="AG10" s="97"/>
      <c r="AH10" s="97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</row>
    <row r="11" spans="1:68" ht="12.75">
      <c r="A11" s="52"/>
      <c r="B11" s="52"/>
      <c r="C11" s="97"/>
      <c r="D11" s="97"/>
      <c r="E11" s="97"/>
      <c r="F11" s="97"/>
      <c r="G11" s="97"/>
      <c r="H11" s="97"/>
      <c r="I11" s="413"/>
      <c r="J11" s="414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457"/>
      <c r="AF11" s="457"/>
      <c r="AG11" s="97"/>
      <c r="AH11" s="97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</row>
    <row r="12" spans="1:68" ht="12.75">
      <c r="A12" s="52"/>
      <c r="B12" s="52"/>
      <c r="C12" s="97" t="s">
        <v>27</v>
      </c>
      <c r="D12" s="90" t="s">
        <v>245</v>
      </c>
      <c r="E12" s="97" t="s">
        <v>161</v>
      </c>
      <c r="F12" s="97" t="s">
        <v>227</v>
      </c>
      <c r="G12" s="97" t="s">
        <v>28</v>
      </c>
      <c r="H12" s="97" t="s">
        <v>29</v>
      </c>
      <c r="I12" s="90"/>
      <c r="J12" s="90"/>
      <c r="K12" s="97" t="s">
        <v>178</v>
      </c>
      <c r="L12" s="97" t="s">
        <v>270</v>
      </c>
      <c r="M12" s="97" t="s">
        <v>30</v>
      </c>
      <c r="N12" s="97" t="s">
        <v>31</v>
      </c>
      <c r="O12" s="97" t="s">
        <v>32</v>
      </c>
      <c r="P12" s="97" t="s">
        <v>163</v>
      </c>
      <c r="Q12" s="97" t="s">
        <v>195</v>
      </c>
      <c r="R12" s="97"/>
      <c r="S12" s="97"/>
      <c r="T12" s="97" t="s">
        <v>207</v>
      </c>
      <c r="U12" s="97" t="s">
        <v>36</v>
      </c>
      <c r="V12" s="97" t="s">
        <v>190</v>
      </c>
      <c r="W12" s="97" t="s">
        <v>143</v>
      </c>
      <c r="X12" s="97" t="s">
        <v>167</v>
      </c>
      <c r="Y12" s="97" t="s">
        <v>129</v>
      </c>
      <c r="Z12" s="97"/>
      <c r="AA12" s="97"/>
      <c r="AB12" s="97" t="s">
        <v>34</v>
      </c>
      <c r="AC12" s="97" t="s">
        <v>33</v>
      </c>
      <c r="AD12" s="97" t="s">
        <v>184</v>
      </c>
      <c r="AE12" s="97" t="s">
        <v>376</v>
      </c>
      <c r="AF12" s="97" t="s">
        <v>379</v>
      </c>
      <c r="AG12" s="97" t="s">
        <v>38</v>
      </c>
      <c r="AH12" s="97" t="s">
        <v>136</v>
      </c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09"/>
    </row>
    <row r="13" spans="1:68" ht="12.75">
      <c r="A13" s="97" t="s">
        <v>24</v>
      </c>
      <c r="B13" s="52"/>
      <c r="C13" s="97" t="s">
        <v>46</v>
      </c>
      <c r="D13" s="90" t="s">
        <v>246</v>
      </c>
      <c r="E13" s="97" t="s">
        <v>55</v>
      </c>
      <c r="F13" s="97" t="s">
        <v>318</v>
      </c>
      <c r="G13" s="97" t="s">
        <v>48</v>
      </c>
      <c r="H13" s="97" t="s">
        <v>162</v>
      </c>
      <c r="I13" s="97" t="s">
        <v>24</v>
      </c>
      <c r="J13" s="52"/>
      <c r="K13" s="97" t="s">
        <v>337</v>
      </c>
      <c r="L13" s="97" t="s">
        <v>271</v>
      </c>
      <c r="M13" s="97" t="s">
        <v>49</v>
      </c>
      <c r="N13" s="97" t="s">
        <v>82</v>
      </c>
      <c r="O13" s="97" t="s">
        <v>51</v>
      </c>
      <c r="P13" s="97" t="s">
        <v>164</v>
      </c>
      <c r="Q13" s="97" t="s">
        <v>53</v>
      </c>
      <c r="R13" s="97" t="s">
        <v>24</v>
      </c>
      <c r="S13" s="52"/>
      <c r="T13" s="97" t="s">
        <v>208</v>
      </c>
      <c r="U13" s="97" t="s">
        <v>55</v>
      </c>
      <c r="V13" s="97" t="s">
        <v>191</v>
      </c>
      <c r="W13" s="97" t="s">
        <v>144</v>
      </c>
      <c r="X13" s="97" t="s">
        <v>54</v>
      </c>
      <c r="Y13" s="97" t="s">
        <v>25</v>
      </c>
      <c r="Z13" s="97" t="s">
        <v>24</v>
      </c>
      <c r="AA13" s="52"/>
      <c r="AB13" s="97" t="s">
        <v>54</v>
      </c>
      <c r="AC13" s="97" t="s">
        <v>53</v>
      </c>
      <c r="AD13" s="97"/>
      <c r="AE13" s="467" t="s">
        <v>377</v>
      </c>
      <c r="AF13" s="467" t="s">
        <v>382</v>
      </c>
      <c r="AG13" s="97" t="s">
        <v>50</v>
      </c>
      <c r="AH13" s="97" t="s">
        <v>56</v>
      </c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</row>
    <row r="14" spans="1:68" ht="12.75">
      <c r="A14" s="97" t="s">
        <v>39</v>
      </c>
      <c r="B14" s="52"/>
      <c r="C14" s="107" t="s">
        <v>241</v>
      </c>
      <c r="D14" s="464">
        <v>9.01</v>
      </c>
      <c r="E14" s="107">
        <v>9.02</v>
      </c>
      <c r="F14" s="107">
        <v>9.03</v>
      </c>
      <c r="G14" s="107">
        <v>9.04</v>
      </c>
      <c r="H14" s="107">
        <v>9.05</v>
      </c>
      <c r="I14" s="107" t="s">
        <v>39</v>
      </c>
      <c r="J14" s="101"/>
      <c r="K14" s="107">
        <v>9.06</v>
      </c>
      <c r="L14" s="107">
        <v>9.07</v>
      </c>
      <c r="M14" s="107">
        <v>9.08</v>
      </c>
      <c r="N14" s="107">
        <v>9.09</v>
      </c>
      <c r="O14" s="107">
        <v>9.1</v>
      </c>
      <c r="P14" s="107">
        <v>9.11</v>
      </c>
      <c r="Q14" s="107">
        <v>9.12</v>
      </c>
      <c r="R14" s="107" t="s">
        <v>39</v>
      </c>
      <c r="S14" s="101"/>
      <c r="T14" s="107">
        <v>9.13</v>
      </c>
      <c r="U14" s="107">
        <v>9.14</v>
      </c>
      <c r="V14" s="107">
        <v>9.15</v>
      </c>
      <c r="W14" s="107">
        <v>9.16</v>
      </c>
      <c r="X14" s="107">
        <v>9.17</v>
      </c>
      <c r="Y14" s="107">
        <v>9.18</v>
      </c>
      <c r="Z14" s="107" t="s">
        <v>39</v>
      </c>
      <c r="AA14" s="101"/>
      <c r="AB14" s="107">
        <v>9.19</v>
      </c>
      <c r="AC14" s="113">
        <v>9.2</v>
      </c>
      <c r="AD14" s="107">
        <v>9.21</v>
      </c>
      <c r="AE14" s="489">
        <v>9.22</v>
      </c>
      <c r="AF14" s="489">
        <v>9.23</v>
      </c>
      <c r="AG14" s="107"/>
      <c r="AH14" s="107" t="s">
        <v>46</v>
      </c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</row>
    <row r="15" spans="1:68" ht="12.75">
      <c r="A15" s="135"/>
      <c r="B15" s="135"/>
      <c r="C15" s="415"/>
      <c r="D15" s="135"/>
      <c r="E15" s="415"/>
      <c r="F15" s="415"/>
      <c r="G15" s="415"/>
      <c r="H15" s="415"/>
      <c r="I15" s="413"/>
      <c r="J15" s="413"/>
      <c r="K15" s="413"/>
      <c r="L15" s="413"/>
      <c r="M15" s="413"/>
      <c r="N15" s="413"/>
      <c r="O15" s="413"/>
      <c r="P15" s="413"/>
      <c r="Q15" s="413"/>
      <c r="R15" s="97"/>
      <c r="S15" s="97"/>
      <c r="T15" s="97"/>
      <c r="U15" s="97"/>
      <c r="V15" s="97"/>
      <c r="W15" s="97"/>
      <c r="X15" s="97"/>
      <c r="Y15" s="97"/>
      <c r="Z15" s="457"/>
      <c r="AA15" s="457"/>
      <c r="AB15" s="457"/>
      <c r="AC15" s="53"/>
      <c r="AD15" s="457"/>
      <c r="AE15" s="457"/>
      <c r="AF15" s="457"/>
      <c r="AG15" s="457"/>
      <c r="AH15" s="457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</row>
    <row r="16" spans="1:68" ht="12.75">
      <c r="A16" s="117">
        <v>1</v>
      </c>
      <c r="B16" s="134" t="s">
        <v>63</v>
      </c>
      <c r="C16" s="126"/>
      <c r="D16" s="152"/>
      <c r="E16" s="126"/>
      <c r="F16" s="126"/>
      <c r="G16" s="126"/>
      <c r="H16" s="126"/>
      <c r="I16" s="117">
        <v>1</v>
      </c>
      <c r="J16" s="134" t="s">
        <v>63</v>
      </c>
      <c r="K16" s="126"/>
      <c r="L16" s="126"/>
      <c r="M16" s="126"/>
      <c r="N16" s="126"/>
      <c r="O16" s="126"/>
      <c r="P16" s="126"/>
      <c r="Q16" s="126"/>
      <c r="R16" s="117">
        <v>1</v>
      </c>
      <c r="S16" s="134" t="s">
        <v>63</v>
      </c>
      <c r="T16" s="126"/>
      <c r="U16" s="126"/>
      <c r="V16" s="126"/>
      <c r="W16" s="126"/>
      <c r="X16" s="126"/>
      <c r="Y16" s="126"/>
      <c r="Z16" s="117">
        <v>1</v>
      </c>
      <c r="AA16" s="134" t="s">
        <v>63</v>
      </c>
      <c r="AB16" s="126"/>
      <c r="AC16" s="126"/>
      <c r="AD16" s="126"/>
      <c r="AE16" s="457"/>
      <c r="AF16" s="457"/>
      <c r="AG16" s="126"/>
      <c r="AH16" s="126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</row>
    <row r="17" spans="1:68" ht="12.75">
      <c r="A17" s="117">
        <v>2</v>
      </c>
      <c r="B17" s="134" t="s">
        <v>1</v>
      </c>
      <c r="C17" s="142">
        <v>1169255872.01</v>
      </c>
      <c r="D17" s="174">
        <f>+'Indiv Adjs'!G43</f>
        <v>-24484887.630362354</v>
      </c>
      <c r="E17" s="142">
        <f>+'Indiv Adjs'!M27</f>
        <v>-42249171.53852976</v>
      </c>
      <c r="F17" s="142"/>
      <c r="G17" s="142">
        <v>0</v>
      </c>
      <c r="H17" s="142">
        <v>0</v>
      </c>
      <c r="I17" s="117">
        <v>2</v>
      </c>
      <c r="J17" s="134" t="s">
        <v>1</v>
      </c>
      <c r="K17" s="531">
        <v>0</v>
      </c>
      <c r="L17" s="142">
        <f>-('Indiv Adjs'!AR17+'Indiv Adjs'!AR18+'Indiv Adjs'!AR19)</f>
        <v>-48370162.603955984</v>
      </c>
      <c r="M17" s="142">
        <v>0</v>
      </c>
      <c r="N17" s="531">
        <v>0</v>
      </c>
      <c r="O17" s="142">
        <v>0</v>
      </c>
      <c r="P17" s="142">
        <v>0</v>
      </c>
      <c r="Q17" s="142"/>
      <c r="R17" s="117">
        <v>2</v>
      </c>
      <c r="S17" s="134" t="s">
        <v>1</v>
      </c>
      <c r="T17" s="142">
        <v>0</v>
      </c>
      <c r="U17" s="142">
        <v>0</v>
      </c>
      <c r="V17" s="142"/>
      <c r="W17" s="142">
        <v>0</v>
      </c>
      <c r="X17" s="142">
        <v>0</v>
      </c>
      <c r="Y17" s="142">
        <v>0</v>
      </c>
      <c r="Z17" s="117">
        <v>2</v>
      </c>
      <c r="AA17" s="134" t="s">
        <v>1</v>
      </c>
      <c r="AB17" s="142">
        <v>0</v>
      </c>
      <c r="AC17" s="142">
        <v>0</v>
      </c>
      <c r="AD17" s="531">
        <v>0</v>
      </c>
      <c r="AE17" s="531">
        <f>+'Indiv Adjs'!ED18</f>
        <v>1228388</v>
      </c>
      <c r="AF17" s="531">
        <f>+'Indiv Adjs'!EE18</f>
        <v>0</v>
      </c>
      <c r="AG17" s="142">
        <f>SUM(D17:H17)+SUM(K17:Q17)+SUM(T17:Y17)+SUM(AB17:AF17)</f>
        <v>-113875833.7728481</v>
      </c>
      <c r="AH17" s="142">
        <f>+C17+AG17</f>
        <v>1055380038.2371519</v>
      </c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</row>
    <row r="18" spans="1:68" ht="12.75">
      <c r="A18" s="117">
        <v>3</v>
      </c>
      <c r="B18" s="134" t="s">
        <v>69</v>
      </c>
      <c r="C18" s="191">
        <v>49479593.8</v>
      </c>
      <c r="D18" s="57"/>
      <c r="E18" s="191"/>
      <c r="F18" s="191"/>
      <c r="G18" s="191"/>
      <c r="H18" s="191"/>
      <c r="I18" s="117">
        <v>3</v>
      </c>
      <c r="J18" s="134" t="s">
        <v>69</v>
      </c>
      <c r="K18" s="532"/>
      <c r="L18" s="191">
        <f>-('Indiv Adjs'!AR20+'Indiv Adjs'!AR21)</f>
        <v>-49479593.8</v>
      </c>
      <c r="M18" s="191"/>
      <c r="N18" s="532"/>
      <c r="O18" s="191"/>
      <c r="P18" s="191"/>
      <c r="Q18" s="191"/>
      <c r="R18" s="117">
        <v>3</v>
      </c>
      <c r="S18" s="134" t="s">
        <v>69</v>
      </c>
      <c r="T18" s="191"/>
      <c r="U18" s="191"/>
      <c r="V18" s="191"/>
      <c r="W18" s="191"/>
      <c r="X18" s="191"/>
      <c r="Y18" s="191"/>
      <c r="Z18" s="117">
        <v>3</v>
      </c>
      <c r="AA18" s="134" t="s">
        <v>69</v>
      </c>
      <c r="AB18" s="191"/>
      <c r="AC18" s="191"/>
      <c r="AD18" s="532"/>
      <c r="AE18" s="534"/>
      <c r="AF18" s="534"/>
      <c r="AG18" s="416">
        <f>SUM(D18:H18)+SUM(K18:Q18)+SUM(T18:Y18)+SUM(AB18:AF18)</f>
        <v>-49479593.8</v>
      </c>
      <c r="AH18" s="416">
        <f>+C18+AG18</f>
        <v>0</v>
      </c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</row>
    <row r="19" spans="1:68" ht="12.75">
      <c r="A19" s="117">
        <v>4</v>
      </c>
      <c r="B19" s="134" t="s">
        <v>2</v>
      </c>
      <c r="C19" s="191">
        <v>17032366.55</v>
      </c>
      <c r="D19" s="57"/>
      <c r="E19" s="191">
        <f>+'Indiv Adjs'!M36</f>
        <v>1198418.7878212328</v>
      </c>
      <c r="F19" s="191">
        <f>+'Indiv Adjs'!S19</f>
        <v>-4150352</v>
      </c>
      <c r="G19" s="191"/>
      <c r="H19" s="191"/>
      <c r="I19" s="117">
        <v>4</v>
      </c>
      <c r="J19" s="134" t="s">
        <v>2</v>
      </c>
      <c r="K19" s="532"/>
      <c r="L19" s="191"/>
      <c r="M19" s="191"/>
      <c r="N19" s="532"/>
      <c r="O19" s="191"/>
      <c r="P19" s="191"/>
      <c r="Q19" s="191"/>
      <c r="R19" s="117">
        <v>4</v>
      </c>
      <c r="S19" s="134" t="s">
        <v>2</v>
      </c>
      <c r="T19" s="191" t="s">
        <v>19</v>
      </c>
      <c r="U19" s="191"/>
      <c r="V19" s="191"/>
      <c r="W19" s="191"/>
      <c r="X19" s="191"/>
      <c r="Y19" s="191"/>
      <c r="Z19" s="117">
        <v>4</v>
      </c>
      <c r="AA19" s="134" t="s">
        <v>2</v>
      </c>
      <c r="AB19" s="191"/>
      <c r="AC19" s="191"/>
      <c r="AD19" s="532"/>
      <c r="AE19" s="545"/>
      <c r="AF19" s="545"/>
      <c r="AG19" s="417">
        <f>SUM(D19:H19)+SUM(K19:Q19)+SUM(T19:Y19)+SUM(AB19:AF19)</f>
        <v>-2951933.212178767</v>
      </c>
      <c r="AH19" s="417">
        <f>+C19+AG19</f>
        <v>14080433.337821234</v>
      </c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409"/>
      <c r="BA19" s="409"/>
      <c r="BB19" s="409"/>
      <c r="BC19" s="409"/>
      <c r="BD19" s="409"/>
      <c r="BE19" s="409"/>
      <c r="BF19" s="409"/>
      <c r="BG19" s="409"/>
      <c r="BH19" s="409"/>
      <c r="BI19" s="409"/>
      <c r="BJ19" s="409"/>
      <c r="BK19" s="409"/>
      <c r="BL19" s="409"/>
      <c r="BM19" s="409"/>
      <c r="BN19" s="409"/>
      <c r="BO19" s="409"/>
      <c r="BP19" s="409"/>
    </row>
    <row r="20" spans="1:68" ht="12.75">
      <c r="A20" s="117">
        <v>5</v>
      </c>
      <c r="B20" s="134" t="s">
        <v>3</v>
      </c>
      <c r="C20" s="215">
        <f aca="true" t="shared" si="0" ref="C20:H20">SUM(C17:C19)</f>
        <v>1235767832.36</v>
      </c>
      <c r="D20" s="215">
        <f>SUM(D17:D19)</f>
        <v>-24484887.630362354</v>
      </c>
      <c r="E20" s="215">
        <f t="shared" si="0"/>
        <v>-41050752.75070853</v>
      </c>
      <c r="F20" s="215">
        <f>SUM(F17:F19)</f>
        <v>-4150352</v>
      </c>
      <c r="G20" s="215">
        <f t="shared" si="0"/>
        <v>0</v>
      </c>
      <c r="H20" s="215">
        <f t="shared" si="0"/>
        <v>0</v>
      </c>
      <c r="I20" s="117">
        <v>5</v>
      </c>
      <c r="J20" s="134" t="s">
        <v>3</v>
      </c>
      <c r="K20" s="533">
        <f aca="true" t="shared" si="1" ref="K20:Q20">SUM(K17:K19)</f>
        <v>0</v>
      </c>
      <c r="L20" s="215">
        <f t="shared" si="1"/>
        <v>-97849756.40395598</v>
      </c>
      <c r="M20" s="215">
        <f t="shared" si="1"/>
        <v>0</v>
      </c>
      <c r="N20" s="533">
        <f t="shared" si="1"/>
        <v>0</v>
      </c>
      <c r="O20" s="215">
        <f t="shared" si="1"/>
        <v>0</v>
      </c>
      <c r="P20" s="215">
        <f t="shared" si="1"/>
        <v>0</v>
      </c>
      <c r="Q20" s="215">
        <f t="shared" si="1"/>
        <v>0</v>
      </c>
      <c r="R20" s="117">
        <v>5</v>
      </c>
      <c r="S20" s="134" t="s">
        <v>3</v>
      </c>
      <c r="T20" s="215">
        <f aca="true" t="shared" si="2" ref="T20:Y20">SUM(T17:T19)</f>
        <v>0</v>
      </c>
      <c r="U20" s="215">
        <f t="shared" si="2"/>
        <v>0</v>
      </c>
      <c r="V20" s="215">
        <f t="shared" si="2"/>
        <v>0</v>
      </c>
      <c r="W20" s="215">
        <f t="shared" si="2"/>
        <v>0</v>
      </c>
      <c r="X20" s="215">
        <f t="shared" si="2"/>
        <v>0</v>
      </c>
      <c r="Y20" s="215">
        <f t="shared" si="2"/>
        <v>0</v>
      </c>
      <c r="Z20" s="117">
        <v>5</v>
      </c>
      <c r="AA20" s="134" t="s">
        <v>3</v>
      </c>
      <c r="AB20" s="215">
        <f aca="true" t="shared" si="3" ref="AB20:AH20">SUM(AB17:AB19)</f>
        <v>0</v>
      </c>
      <c r="AC20" s="215">
        <f t="shared" si="3"/>
        <v>0</v>
      </c>
      <c r="AD20" s="533">
        <f t="shared" si="3"/>
        <v>0</v>
      </c>
      <c r="AE20" s="533">
        <f t="shared" si="3"/>
        <v>1228388</v>
      </c>
      <c r="AF20" s="533">
        <f t="shared" si="3"/>
        <v>0</v>
      </c>
      <c r="AG20" s="142">
        <f t="shared" si="3"/>
        <v>-166307360.78502685</v>
      </c>
      <c r="AH20" s="142">
        <f t="shared" si="3"/>
        <v>1069460471.5749731</v>
      </c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09"/>
      <c r="BF20" s="409"/>
      <c r="BG20" s="409"/>
      <c r="BH20" s="409"/>
      <c r="BI20" s="409"/>
      <c r="BJ20" s="409"/>
      <c r="BK20" s="409"/>
      <c r="BL20" s="409"/>
      <c r="BM20" s="409"/>
      <c r="BN20" s="409"/>
      <c r="BO20" s="409"/>
      <c r="BP20" s="409"/>
    </row>
    <row r="21" spans="1:68" ht="12.75">
      <c r="A21" s="117">
        <v>6</v>
      </c>
      <c r="B21" s="53"/>
      <c r="C21" s="53"/>
      <c r="D21" s="53"/>
      <c r="E21" s="53"/>
      <c r="F21" s="53"/>
      <c r="G21" s="53"/>
      <c r="H21" s="53"/>
      <c r="I21" s="117">
        <v>6</v>
      </c>
      <c r="J21" s="53"/>
      <c r="K21" s="534"/>
      <c r="L21" s="53"/>
      <c r="M21" s="53"/>
      <c r="N21" s="534"/>
      <c r="O21" s="53"/>
      <c r="P21" s="53"/>
      <c r="Q21" s="53"/>
      <c r="R21" s="117">
        <v>6</v>
      </c>
      <c r="S21" s="53"/>
      <c r="T21" s="53"/>
      <c r="U21" s="53"/>
      <c r="V21" s="53"/>
      <c r="W21" s="53"/>
      <c r="X21" s="53"/>
      <c r="Y21" s="53"/>
      <c r="Z21" s="117">
        <v>6</v>
      </c>
      <c r="AA21" s="53"/>
      <c r="AB21" s="53"/>
      <c r="AC21" s="53"/>
      <c r="AD21" s="534"/>
      <c r="AE21" s="534"/>
      <c r="AF21" s="534"/>
      <c r="AG21" s="53"/>
      <c r="AH21" s="53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09"/>
      <c r="BF21" s="409"/>
      <c r="BG21" s="409"/>
      <c r="BH21" s="409"/>
      <c r="BI21" s="409"/>
      <c r="BJ21" s="409"/>
      <c r="BK21" s="409"/>
      <c r="BL21" s="409"/>
      <c r="BM21" s="409"/>
      <c r="BN21" s="409"/>
      <c r="BO21" s="409"/>
      <c r="BP21" s="409"/>
    </row>
    <row r="22" spans="1:68" ht="12.75">
      <c r="A22" s="117">
        <v>7</v>
      </c>
      <c r="B22" s="53"/>
      <c r="C22" s="126"/>
      <c r="D22" s="247"/>
      <c r="E22" s="126"/>
      <c r="F22" s="126"/>
      <c r="G22" s="126" t="s">
        <v>19</v>
      </c>
      <c r="H22" s="126" t="s">
        <v>19</v>
      </c>
      <c r="I22" s="117">
        <v>7</v>
      </c>
      <c r="J22" s="53"/>
      <c r="K22" s="535" t="s">
        <v>19</v>
      </c>
      <c r="L22" s="126" t="s">
        <v>19</v>
      </c>
      <c r="M22" s="126" t="s">
        <v>19</v>
      </c>
      <c r="N22" s="535" t="s">
        <v>19</v>
      </c>
      <c r="O22" s="126"/>
      <c r="P22" s="126"/>
      <c r="Q22" s="126"/>
      <c r="R22" s="117">
        <v>7</v>
      </c>
      <c r="S22" s="53"/>
      <c r="T22" s="126"/>
      <c r="U22" s="126"/>
      <c r="V22" s="126"/>
      <c r="W22" s="126"/>
      <c r="X22" s="126"/>
      <c r="Y22" s="126" t="s">
        <v>19</v>
      </c>
      <c r="Z22" s="117">
        <v>7</v>
      </c>
      <c r="AA22" s="53"/>
      <c r="AB22" s="126" t="s">
        <v>19</v>
      </c>
      <c r="AC22" s="126" t="s">
        <v>19</v>
      </c>
      <c r="AD22" s="535"/>
      <c r="AE22" s="534"/>
      <c r="AF22" s="534"/>
      <c r="AG22" s="126"/>
      <c r="AH22" s="126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09"/>
      <c r="BJ22" s="409"/>
      <c r="BK22" s="409"/>
      <c r="BL22" s="409"/>
      <c r="BM22" s="409"/>
      <c r="BN22" s="409"/>
      <c r="BO22" s="409"/>
      <c r="BP22" s="409"/>
    </row>
    <row r="23" spans="1:68" ht="12.75">
      <c r="A23" s="117">
        <v>8</v>
      </c>
      <c r="B23" s="134" t="s">
        <v>4</v>
      </c>
      <c r="C23" s="126"/>
      <c r="D23" s="152"/>
      <c r="E23" s="126"/>
      <c r="F23" s="126"/>
      <c r="G23" s="126"/>
      <c r="H23" s="126"/>
      <c r="I23" s="117">
        <v>8</v>
      </c>
      <c r="J23" s="134" t="s">
        <v>4</v>
      </c>
      <c r="K23" s="535"/>
      <c r="L23" s="126"/>
      <c r="M23" s="126"/>
      <c r="N23" s="535"/>
      <c r="O23" s="126"/>
      <c r="P23" s="126"/>
      <c r="Q23" s="126"/>
      <c r="R23" s="117">
        <v>8</v>
      </c>
      <c r="S23" s="134" t="s">
        <v>4</v>
      </c>
      <c r="T23" s="126"/>
      <c r="U23" s="126"/>
      <c r="V23" s="126"/>
      <c r="W23" s="126"/>
      <c r="X23" s="126"/>
      <c r="Y23" s="126"/>
      <c r="Z23" s="117">
        <v>8</v>
      </c>
      <c r="AA23" s="134" t="s">
        <v>4</v>
      </c>
      <c r="AB23" s="126"/>
      <c r="AC23" s="126"/>
      <c r="AD23" s="535"/>
      <c r="AE23" s="534"/>
      <c r="AF23" s="534"/>
      <c r="AG23" s="126"/>
      <c r="AH23" s="126"/>
      <c r="AI23" s="409"/>
      <c r="AJ23" s="409"/>
      <c r="AK23" s="409"/>
      <c r="AL23" s="409"/>
      <c r="AM23" s="409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09"/>
      <c r="BF23" s="409"/>
      <c r="BG23" s="409"/>
      <c r="BH23" s="409"/>
      <c r="BI23" s="409"/>
      <c r="BJ23" s="409"/>
      <c r="BK23" s="409"/>
      <c r="BL23" s="409"/>
      <c r="BM23" s="409"/>
      <c r="BN23" s="409"/>
      <c r="BO23" s="409"/>
      <c r="BP23" s="409"/>
    </row>
    <row r="24" spans="1:68" ht="12.75">
      <c r="A24" s="117">
        <v>9</v>
      </c>
      <c r="B24" s="53"/>
      <c r="C24" s="53"/>
      <c r="D24" s="53"/>
      <c r="E24" s="53"/>
      <c r="F24" s="53"/>
      <c r="G24" s="53"/>
      <c r="H24" s="53"/>
      <c r="I24" s="117">
        <v>9</v>
      </c>
      <c r="J24" s="53"/>
      <c r="K24" s="534"/>
      <c r="L24" s="53"/>
      <c r="M24" s="53"/>
      <c r="N24" s="534"/>
      <c r="O24" s="53"/>
      <c r="P24" s="53"/>
      <c r="Q24" s="53"/>
      <c r="R24" s="117">
        <v>9</v>
      </c>
      <c r="S24" s="53"/>
      <c r="T24" s="53"/>
      <c r="U24" s="53"/>
      <c r="V24" s="53"/>
      <c r="W24" s="53"/>
      <c r="X24" s="53"/>
      <c r="Y24" s="53"/>
      <c r="Z24" s="117">
        <v>9</v>
      </c>
      <c r="AA24" s="53"/>
      <c r="AB24" s="53"/>
      <c r="AC24" s="53"/>
      <c r="AD24" s="534"/>
      <c r="AE24" s="534"/>
      <c r="AF24" s="534"/>
      <c r="AG24" s="53"/>
      <c r="AH24" s="53"/>
      <c r="AI24" s="409"/>
      <c r="AJ24" s="409"/>
      <c r="AK24" s="409"/>
      <c r="AL24" s="409"/>
      <c r="AM24" s="409"/>
      <c r="AN24" s="409"/>
      <c r="AO24" s="409"/>
      <c r="AP24" s="409"/>
      <c r="AQ24" s="409"/>
      <c r="AR24" s="409"/>
      <c r="AS24" s="409"/>
      <c r="AT24" s="409"/>
      <c r="AU24" s="409"/>
      <c r="AV24" s="409"/>
      <c r="AW24" s="409"/>
      <c r="AX24" s="409"/>
      <c r="AY24" s="409"/>
      <c r="AZ24" s="409"/>
      <c r="BA24" s="409"/>
      <c r="BB24" s="409"/>
      <c r="BC24" s="409"/>
      <c r="BD24" s="409"/>
      <c r="BE24" s="409"/>
      <c r="BF24" s="409"/>
      <c r="BG24" s="409"/>
      <c r="BH24" s="409"/>
      <c r="BI24" s="409"/>
      <c r="BJ24" s="409"/>
      <c r="BK24" s="409"/>
      <c r="BL24" s="409"/>
      <c r="BM24" s="409"/>
      <c r="BN24" s="409"/>
      <c r="BO24" s="409"/>
      <c r="BP24" s="409"/>
    </row>
    <row r="25" spans="1:68" ht="12.75">
      <c r="A25" s="117">
        <v>10</v>
      </c>
      <c r="B25" s="134" t="s">
        <v>168</v>
      </c>
      <c r="C25" s="142"/>
      <c r="D25" s="174"/>
      <c r="E25" s="142"/>
      <c r="F25" s="142"/>
      <c r="G25" s="142"/>
      <c r="H25" s="142"/>
      <c r="I25" s="117">
        <v>10</v>
      </c>
      <c r="J25" s="134" t="s">
        <v>168</v>
      </c>
      <c r="K25" s="531"/>
      <c r="L25" s="142"/>
      <c r="M25" s="142"/>
      <c r="N25" s="531"/>
      <c r="O25" s="142"/>
      <c r="P25" s="142"/>
      <c r="Q25" s="142"/>
      <c r="R25" s="117">
        <v>10</v>
      </c>
      <c r="S25" s="134" t="s">
        <v>168</v>
      </c>
      <c r="T25" s="142"/>
      <c r="U25" s="142"/>
      <c r="V25" s="142"/>
      <c r="W25" s="142"/>
      <c r="X25" s="142"/>
      <c r="Y25" s="142"/>
      <c r="Z25" s="117">
        <v>10</v>
      </c>
      <c r="AA25" s="134" t="s">
        <v>168</v>
      </c>
      <c r="AB25" s="142"/>
      <c r="AC25" s="142"/>
      <c r="AD25" s="531"/>
      <c r="AE25" s="534"/>
      <c r="AF25" s="534"/>
      <c r="AG25" s="142"/>
      <c r="AH25" s="142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</row>
    <row r="26" spans="1:68" ht="12.75">
      <c r="A26" s="117">
        <v>11</v>
      </c>
      <c r="B26" s="134"/>
      <c r="C26" s="416"/>
      <c r="D26" s="280"/>
      <c r="E26" s="416"/>
      <c r="F26" s="416"/>
      <c r="G26" s="416"/>
      <c r="H26" s="416"/>
      <c r="I26" s="117">
        <v>11</v>
      </c>
      <c r="J26" s="134"/>
      <c r="K26" s="536"/>
      <c r="L26" s="416"/>
      <c r="M26" s="416"/>
      <c r="N26" s="536"/>
      <c r="O26" s="416"/>
      <c r="P26" s="416"/>
      <c r="Q26" s="416"/>
      <c r="R26" s="117">
        <v>11</v>
      </c>
      <c r="S26" s="134"/>
      <c r="T26" s="416"/>
      <c r="U26" s="416"/>
      <c r="V26" s="416"/>
      <c r="W26" s="416"/>
      <c r="X26" s="416"/>
      <c r="Y26" s="416"/>
      <c r="Z26" s="117">
        <v>11</v>
      </c>
      <c r="AA26" s="134"/>
      <c r="AB26" s="416"/>
      <c r="AC26" s="416"/>
      <c r="AD26" s="536"/>
      <c r="AE26" s="534"/>
      <c r="AF26" s="534"/>
      <c r="AG26" s="416"/>
      <c r="AH26" s="416"/>
      <c r="AI26" s="409"/>
      <c r="AJ26" s="409"/>
      <c r="AK26" s="409"/>
      <c r="AL26" s="409"/>
      <c r="AM26" s="409"/>
      <c r="AN26" s="409"/>
      <c r="AO26" s="409"/>
      <c r="AP26" s="409"/>
      <c r="AQ26" s="409"/>
      <c r="AR26" s="409"/>
      <c r="AS26" s="409"/>
      <c r="AT26" s="409"/>
      <c r="AU26" s="409"/>
      <c r="AV26" s="409"/>
      <c r="AW26" s="409"/>
      <c r="AX26" s="409"/>
      <c r="AY26" s="409"/>
      <c r="AZ26" s="409"/>
      <c r="BA26" s="409"/>
      <c r="BB26" s="409"/>
      <c r="BC26" s="409"/>
      <c r="BD26" s="409"/>
      <c r="BE26" s="409"/>
      <c r="BF26" s="409"/>
      <c r="BG26" s="409"/>
      <c r="BH26" s="409"/>
      <c r="BI26" s="409"/>
      <c r="BJ26" s="409"/>
      <c r="BK26" s="409"/>
      <c r="BL26" s="409"/>
      <c r="BM26" s="409"/>
      <c r="BN26" s="409"/>
      <c r="BO26" s="409"/>
      <c r="BP26" s="409"/>
    </row>
    <row r="27" spans="1:68" ht="12.75">
      <c r="A27" s="117">
        <v>12</v>
      </c>
      <c r="B27" s="134" t="s">
        <v>169</v>
      </c>
      <c r="C27" s="142">
        <v>800512866</v>
      </c>
      <c r="D27" s="174"/>
      <c r="E27" s="142">
        <f>+'Indiv Adjs'!L41</f>
        <v>-65382955.70796704</v>
      </c>
      <c r="F27" s="142"/>
      <c r="G27" s="142">
        <v>0</v>
      </c>
      <c r="H27" s="142">
        <v>0</v>
      </c>
      <c r="I27" s="117">
        <v>12</v>
      </c>
      <c r="J27" s="134" t="s">
        <v>169</v>
      </c>
      <c r="K27" s="531">
        <v>0</v>
      </c>
      <c r="L27" s="142">
        <f>+'Indiv Adjs'!AR33</f>
        <v>-38113445.26</v>
      </c>
      <c r="M27" s="142">
        <v>0</v>
      </c>
      <c r="N27" s="531">
        <v>0</v>
      </c>
      <c r="O27" s="142">
        <v>0</v>
      </c>
      <c r="P27" s="142">
        <v>0</v>
      </c>
      <c r="Q27" s="142"/>
      <c r="R27" s="117">
        <v>12</v>
      </c>
      <c r="S27" s="134" t="s">
        <v>169</v>
      </c>
      <c r="T27" s="142">
        <v>0</v>
      </c>
      <c r="U27" s="142">
        <v>0</v>
      </c>
      <c r="V27" s="142"/>
      <c r="W27" s="142">
        <v>0</v>
      </c>
      <c r="X27" s="142">
        <v>0</v>
      </c>
      <c r="Y27" s="142">
        <v>0</v>
      </c>
      <c r="Z27" s="117">
        <v>12</v>
      </c>
      <c r="AA27" s="134" t="s">
        <v>169</v>
      </c>
      <c r="AB27" s="142">
        <v>0</v>
      </c>
      <c r="AC27" s="142">
        <v>0</v>
      </c>
      <c r="AD27" s="531">
        <v>0</v>
      </c>
      <c r="AE27" s="531">
        <v>0</v>
      </c>
      <c r="AF27" s="531">
        <v>0</v>
      </c>
      <c r="AG27" s="142">
        <f>SUM(D27:H27)+SUM(K27:Q27)+SUM(T27:Y27)+SUM(AB27:AF27)</f>
        <v>-103496400.96796703</v>
      </c>
      <c r="AH27" s="142">
        <f>+C27+AG27</f>
        <v>697016465.032033</v>
      </c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09"/>
    </row>
    <row r="28" spans="1:68" ht="12.75">
      <c r="A28" s="117">
        <v>13</v>
      </c>
      <c r="B28" s="134"/>
      <c r="C28" s="191"/>
      <c r="D28" s="57"/>
      <c r="E28" s="191"/>
      <c r="F28" s="191"/>
      <c r="G28" s="191"/>
      <c r="H28" s="191"/>
      <c r="I28" s="117">
        <v>13</v>
      </c>
      <c r="J28" s="134"/>
      <c r="K28" s="532"/>
      <c r="L28" s="191"/>
      <c r="M28" s="191"/>
      <c r="N28" s="532"/>
      <c r="O28" s="191"/>
      <c r="P28" s="191"/>
      <c r="Q28" s="191"/>
      <c r="R28" s="117">
        <v>13</v>
      </c>
      <c r="S28" s="134"/>
      <c r="T28" s="191"/>
      <c r="U28" s="191"/>
      <c r="V28" s="191"/>
      <c r="W28" s="191"/>
      <c r="X28" s="191"/>
      <c r="Y28" s="191"/>
      <c r="Z28" s="117">
        <v>13</v>
      </c>
      <c r="AA28" s="134"/>
      <c r="AB28" s="191"/>
      <c r="AC28" s="191"/>
      <c r="AD28" s="532"/>
      <c r="AE28" s="545"/>
      <c r="AF28" s="545"/>
      <c r="AG28" s="182"/>
      <c r="AH28" s="182"/>
      <c r="AI28" s="409"/>
      <c r="AJ28" s="409"/>
      <c r="AK28" s="409"/>
      <c r="AL28" s="409"/>
      <c r="AM28" s="409"/>
      <c r="AN28" s="409"/>
      <c r="AO28" s="409"/>
      <c r="AP28" s="409"/>
      <c r="AQ28" s="409"/>
      <c r="AR28" s="409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409"/>
      <c r="BE28" s="409"/>
      <c r="BF28" s="409"/>
      <c r="BG28" s="409"/>
      <c r="BH28" s="409"/>
      <c r="BI28" s="409"/>
      <c r="BJ28" s="409"/>
      <c r="BK28" s="409"/>
      <c r="BL28" s="409"/>
      <c r="BM28" s="409"/>
      <c r="BN28" s="409"/>
      <c r="BO28" s="409"/>
      <c r="BP28" s="409"/>
    </row>
    <row r="29" spans="1:68" ht="12.75">
      <c r="A29" s="117">
        <v>14</v>
      </c>
      <c r="B29" s="134" t="s">
        <v>5</v>
      </c>
      <c r="C29" s="418">
        <f aca="true" t="shared" si="4" ref="C29:H29">SUM(C26:C28)</f>
        <v>800512866</v>
      </c>
      <c r="D29" s="418">
        <f t="shared" si="4"/>
        <v>0</v>
      </c>
      <c r="E29" s="418">
        <f t="shared" si="4"/>
        <v>-65382955.70796704</v>
      </c>
      <c r="F29" s="418">
        <f t="shared" si="4"/>
        <v>0</v>
      </c>
      <c r="G29" s="418">
        <f t="shared" si="4"/>
        <v>0</v>
      </c>
      <c r="H29" s="418">
        <f t="shared" si="4"/>
        <v>0</v>
      </c>
      <c r="I29" s="117">
        <v>14</v>
      </c>
      <c r="J29" s="134" t="s">
        <v>5</v>
      </c>
      <c r="K29" s="537">
        <f aca="true" t="shared" si="5" ref="K29:Q29">SUM(K26:K28)</f>
        <v>0</v>
      </c>
      <c r="L29" s="418">
        <f t="shared" si="5"/>
        <v>-38113445.26</v>
      </c>
      <c r="M29" s="418">
        <f t="shared" si="5"/>
        <v>0</v>
      </c>
      <c r="N29" s="537">
        <f t="shared" si="5"/>
        <v>0</v>
      </c>
      <c r="O29" s="418">
        <f t="shared" si="5"/>
        <v>0</v>
      </c>
      <c r="P29" s="418">
        <f t="shared" si="5"/>
        <v>0</v>
      </c>
      <c r="Q29" s="418">
        <f t="shared" si="5"/>
        <v>0</v>
      </c>
      <c r="R29" s="117">
        <v>14</v>
      </c>
      <c r="S29" s="134" t="s">
        <v>5</v>
      </c>
      <c r="T29" s="418">
        <f aca="true" t="shared" si="6" ref="T29:Y29">SUM(T26:T28)</f>
        <v>0</v>
      </c>
      <c r="U29" s="418">
        <f t="shared" si="6"/>
        <v>0</v>
      </c>
      <c r="V29" s="418">
        <f t="shared" si="6"/>
        <v>0</v>
      </c>
      <c r="W29" s="418">
        <f t="shared" si="6"/>
        <v>0</v>
      </c>
      <c r="X29" s="418">
        <f t="shared" si="6"/>
        <v>0</v>
      </c>
      <c r="Y29" s="418">
        <f t="shared" si="6"/>
        <v>0</v>
      </c>
      <c r="Z29" s="117">
        <v>14</v>
      </c>
      <c r="AA29" s="134" t="s">
        <v>5</v>
      </c>
      <c r="AB29" s="418">
        <f>SUM(AB26:AB28)</f>
        <v>0</v>
      </c>
      <c r="AC29" s="418">
        <f>SUM(AC26:AC28)</f>
        <v>0</v>
      </c>
      <c r="AD29" s="537">
        <f>SUM(AD26:AD28)</f>
        <v>0</v>
      </c>
      <c r="AE29" s="537">
        <f>SUM(AE26:AE28)</f>
        <v>0</v>
      </c>
      <c r="AF29" s="537">
        <f>SUM(AF26:AF28)</f>
        <v>0</v>
      </c>
      <c r="AG29" s="142">
        <f>+AG27</f>
        <v>-103496400.96796703</v>
      </c>
      <c r="AH29" s="142">
        <f>+C29+AG29</f>
        <v>697016465.032033</v>
      </c>
      <c r="AI29" s="409"/>
      <c r="AJ29" s="409"/>
      <c r="AK29" s="409"/>
      <c r="AL29" s="409"/>
      <c r="AM29" s="409"/>
      <c r="AN29" s="409"/>
      <c r="AO29" s="409"/>
      <c r="AP29" s="409"/>
      <c r="AQ29" s="409"/>
      <c r="AR29" s="409"/>
      <c r="AS29" s="409"/>
      <c r="AT29" s="409"/>
      <c r="AU29" s="409"/>
      <c r="AV29" s="409"/>
      <c r="AW29" s="409"/>
      <c r="AX29" s="409"/>
      <c r="AY29" s="409"/>
      <c r="AZ29" s="409"/>
      <c r="BA29" s="409"/>
      <c r="BB29" s="409"/>
      <c r="BC29" s="409"/>
      <c r="BD29" s="409"/>
      <c r="BE29" s="409"/>
      <c r="BF29" s="409"/>
      <c r="BG29" s="409"/>
      <c r="BH29" s="409"/>
      <c r="BI29" s="409"/>
      <c r="BJ29" s="409"/>
      <c r="BK29" s="409"/>
      <c r="BL29" s="409"/>
      <c r="BM29" s="409"/>
      <c r="BN29" s="409"/>
      <c r="BO29" s="409"/>
      <c r="BP29" s="409"/>
    </row>
    <row r="30" spans="1:68" ht="12.75">
      <c r="A30" s="117">
        <v>15</v>
      </c>
      <c r="B30" s="314"/>
      <c r="C30" s="303"/>
      <c r="D30" s="303"/>
      <c r="E30" s="303"/>
      <c r="F30" s="303"/>
      <c r="G30" s="303"/>
      <c r="H30" s="303"/>
      <c r="I30" s="117">
        <v>15</v>
      </c>
      <c r="J30" s="314"/>
      <c r="K30" s="538"/>
      <c r="L30" s="303"/>
      <c r="M30" s="303"/>
      <c r="N30" s="538"/>
      <c r="O30" s="303"/>
      <c r="P30" s="303"/>
      <c r="Q30" s="303"/>
      <c r="R30" s="117">
        <v>15</v>
      </c>
      <c r="S30" s="314"/>
      <c r="T30" s="303"/>
      <c r="U30" s="303"/>
      <c r="V30" s="303"/>
      <c r="W30" s="303"/>
      <c r="X30" s="303"/>
      <c r="Y30" s="303"/>
      <c r="Z30" s="117">
        <v>15</v>
      </c>
      <c r="AA30" s="314"/>
      <c r="AB30" s="303"/>
      <c r="AC30" s="303"/>
      <c r="AD30" s="538"/>
      <c r="AE30" s="534"/>
      <c r="AF30" s="534"/>
      <c r="AG30" s="303"/>
      <c r="AH30" s="303"/>
      <c r="AI30" s="409"/>
      <c r="AJ30" s="409"/>
      <c r="AK30" s="409"/>
      <c r="AL30" s="409"/>
      <c r="AM30" s="409"/>
      <c r="AN30" s="409"/>
      <c r="AO30" s="409"/>
      <c r="AP30" s="409"/>
      <c r="AQ30" s="409"/>
      <c r="AR30" s="409"/>
      <c r="AS30" s="409"/>
      <c r="AT30" s="409"/>
      <c r="AU30" s="409"/>
      <c r="AV30" s="409"/>
      <c r="AW30" s="409"/>
      <c r="AX30" s="409"/>
      <c r="AY30" s="409"/>
      <c r="AZ30" s="409"/>
      <c r="BA30" s="409"/>
      <c r="BB30" s="409"/>
      <c r="BC30" s="409"/>
      <c r="BD30" s="409"/>
      <c r="BE30" s="409"/>
      <c r="BF30" s="409"/>
      <c r="BG30" s="409"/>
      <c r="BH30" s="409"/>
      <c r="BI30" s="409"/>
      <c r="BJ30" s="409"/>
      <c r="BK30" s="409"/>
      <c r="BL30" s="409"/>
      <c r="BM30" s="409"/>
      <c r="BN30" s="409"/>
      <c r="BO30" s="409"/>
      <c r="BP30" s="409"/>
    </row>
    <row r="31" spans="1:68" ht="12.75">
      <c r="A31" s="117">
        <v>16</v>
      </c>
      <c r="B31" s="162" t="s">
        <v>117</v>
      </c>
      <c r="C31" s="142">
        <v>1700509</v>
      </c>
      <c r="D31" s="174"/>
      <c r="E31" s="142">
        <v>0</v>
      </c>
      <c r="F31" s="142"/>
      <c r="G31" s="142">
        <v>0</v>
      </c>
      <c r="H31" s="142">
        <v>0</v>
      </c>
      <c r="I31" s="117">
        <v>16</v>
      </c>
      <c r="J31" s="162" t="s">
        <v>117</v>
      </c>
      <c r="K31" s="531">
        <v>0</v>
      </c>
      <c r="L31" s="142">
        <v>0</v>
      </c>
      <c r="M31" s="142">
        <v>0</v>
      </c>
      <c r="N31" s="531">
        <v>0</v>
      </c>
      <c r="O31" s="142">
        <v>0</v>
      </c>
      <c r="P31" s="142">
        <v>0</v>
      </c>
      <c r="Q31" s="142"/>
      <c r="R31" s="117">
        <v>16</v>
      </c>
      <c r="S31" s="162" t="s">
        <v>117</v>
      </c>
      <c r="T31" s="142"/>
      <c r="U31" s="142">
        <v>0</v>
      </c>
      <c r="V31" s="142"/>
      <c r="W31" s="142">
        <v>0</v>
      </c>
      <c r="X31" s="142">
        <v>0</v>
      </c>
      <c r="Y31" s="142">
        <f>+'Indiv Adjs'!DF17+'Indiv Adjs'!DF18+'Indiv Adjs'!DF19</f>
        <v>54124</v>
      </c>
      <c r="Z31" s="117">
        <v>16</v>
      </c>
      <c r="AA31" s="162" t="s">
        <v>117</v>
      </c>
      <c r="AB31" s="142">
        <v>0</v>
      </c>
      <c r="AC31" s="142">
        <v>0</v>
      </c>
      <c r="AD31" s="531">
        <f>+'Indiv Adjs'!DX17+'Indiv Adjs'!DX18+'Indiv Adjs'!DX19</f>
        <v>-22018</v>
      </c>
      <c r="AE31" s="531">
        <v>0</v>
      </c>
      <c r="AF31" s="531">
        <v>0</v>
      </c>
      <c r="AG31" s="142">
        <f>SUM(D31:H31)+SUM(K31:Q31)+SUM(T31:Y31)+SUM(AB31:AF31)</f>
        <v>32106</v>
      </c>
      <c r="AH31" s="142">
        <f aca="true" t="shared" si="7" ref="AH31:AH45">+C31+AG31</f>
        <v>1732615</v>
      </c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09"/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09"/>
      <c r="BF31" s="409"/>
      <c r="BG31" s="409"/>
      <c r="BH31" s="409"/>
      <c r="BI31" s="409"/>
      <c r="BJ31" s="409"/>
      <c r="BK31" s="409"/>
      <c r="BL31" s="409"/>
      <c r="BM31" s="409"/>
      <c r="BN31" s="409"/>
      <c r="BO31" s="409"/>
      <c r="BP31" s="409"/>
    </row>
    <row r="32" spans="1:68" ht="12.75">
      <c r="A32" s="117">
        <v>17</v>
      </c>
      <c r="B32" s="134" t="s">
        <v>6</v>
      </c>
      <c r="C32" s="191">
        <v>570155</v>
      </c>
      <c r="D32" s="57"/>
      <c r="E32" s="191"/>
      <c r="F32" s="191"/>
      <c r="G32" s="191"/>
      <c r="H32" s="191"/>
      <c r="I32" s="117">
        <v>17</v>
      </c>
      <c r="J32" s="134" t="s">
        <v>6</v>
      </c>
      <c r="K32" s="532"/>
      <c r="L32" s="191"/>
      <c r="M32" s="191"/>
      <c r="N32" s="532">
        <f>+'Indiv Adjs'!BF18</f>
        <v>6661</v>
      </c>
      <c r="O32" s="191"/>
      <c r="P32" s="191"/>
      <c r="Q32" s="191"/>
      <c r="R32" s="117">
        <v>17</v>
      </c>
      <c r="S32" s="134" t="s">
        <v>6</v>
      </c>
      <c r="T32" s="191"/>
      <c r="U32" s="191"/>
      <c r="V32" s="191"/>
      <c r="W32" s="191"/>
      <c r="X32" s="191"/>
      <c r="Y32" s="191">
        <f>+'Indiv Adjs'!DF20</f>
        <v>14409</v>
      </c>
      <c r="Z32" s="117">
        <v>17</v>
      </c>
      <c r="AA32" s="134" t="s">
        <v>6</v>
      </c>
      <c r="AB32" s="191"/>
      <c r="AC32" s="191"/>
      <c r="AD32" s="532">
        <f>+'Indiv Adjs'!DX20</f>
        <v>-5136</v>
      </c>
      <c r="AE32" s="534"/>
      <c r="AF32" s="534"/>
      <c r="AG32" s="419">
        <f aca="true" t="shared" si="8" ref="AG32:AG45">SUM(D32:H32)+SUM(K32:Q32)+SUM(T32:Y32)+SUM(AB32:AF32)</f>
        <v>15934</v>
      </c>
      <c r="AH32" s="419">
        <f t="shared" si="7"/>
        <v>586089</v>
      </c>
      <c r="AI32" s="409"/>
      <c r="AJ32" s="409"/>
      <c r="AK32" s="409"/>
      <c r="AL32" s="409"/>
      <c r="AM32" s="409"/>
      <c r="AN32" s="409"/>
      <c r="AO32" s="409"/>
      <c r="AP32" s="409"/>
      <c r="AQ32" s="409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09"/>
      <c r="BF32" s="409"/>
      <c r="BG32" s="409"/>
      <c r="BH32" s="409"/>
      <c r="BI32" s="409"/>
      <c r="BJ32" s="409"/>
      <c r="BK32" s="409"/>
      <c r="BL32" s="409"/>
      <c r="BM32" s="409"/>
      <c r="BN32" s="409"/>
      <c r="BO32" s="409"/>
      <c r="BP32" s="409"/>
    </row>
    <row r="33" spans="1:68" ht="12.75">
      <c r="A33" s="117">
        <v>18</v>
      </c>
      <c r="B33" s="134" t="s">
        <v>7</v>
      </c>
      <c r="C33" s="191">
        <v>40817492</v>
      </c>
      <c r="D33" s="57"/>
      <c r="E33" s="191"/>
      <c r="F33" s="191"/>
      <c r="G33" s="191"/>
      <c r="H33" s="191"/>
      <c r="I33" s="117">
        <v>18</v>
      </c>
      <c r="J33" s="134" t="s">
        <v>7</v>
      </c>
      <c r="K33" s="532"/>
      <c r="L33" s="191"/>
      <c r="M33" s="191"/>
      <c r="N33" s="532">
        <f>+'Indiv Adjs'!BF19</f>
        <v>442344</v>
      </c>
      <c r="O33" s="191"/>
      <c r="P33" s="191"/>
      <c r="Q33" s="191"/>
      <c r="R33" s="117">
        <v>18</v>
      </c>
      <c r="S33" s="134" t="s">
        <v>7</v>
      </c>
      <c r="T33" s="191"/>
      <c r="U33" s="191"/>
      <c r="V33" s="191"/>
      <c r="W33" s="191"/>
      <c r="X33" s="191"/>
      <c r="Y33" s="191">
        <f>+'Indiv Adjs'!DF21</f>
        <v>1099143</v>
      </c>
      <c r="Z33" s="117">
        <v>18</v>
      </c>
      <c r="AA33" s="134" t="s">
        <v>7</v>
      </c>
      <c r="AB33" s="191"/>
      <c r="AC33" s="191"/>
      <c r="AD33" s="532">
        <f>+'Indiv Adjs'!DX21</f>
        <v>-350350</v>
      </c>
      <c r="AE33" s="534"/>
      <c r="AF33" s="534"/>
      <c r="AG33" s="419">
        <f t="shared" si="8"/>
        <v>1191137</v>
      </c>
      <c r="AH33" s="419">
        <f t="shared" si="7"/>
        <v>42008629</v>
      </c>
      <c r="AI33" s="409"/>
      <c r="AJ33" s="409"/>
      <c r="AK33" s="409"/>
      <c r="AL33" s="409"/>
      <c r="AM33" s="409"/>
      <c r="AN33" s="409"/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09"/>
      <c r="BG33" s="409"/>
      <c r="BH33" s="409"/>
      <c r="BI33" s="409"/>
      <c r="BJ33" s="409"/>
      <c r="BK33" s="409"/>
      <c r="BL33" s="409"/>
      <c r="BM33" s="409"/>
      <c r="BN33" s="409"/>
      <c r="BO33" s="409"/>
      <c r="BP33" s="409"/>
    </row>
    <row r="34" spans="1:68" ht="12.75">
      <c r="A34" s="117">
        <v>19</v>
      </c>
      <c r="B34" s="320" t="s">
        <v>8</v>
      </c>
      <c r="C34" s="191">
        <v>25226971</v>
      </c>
      <c r="D34" s="376">
        <f>+'Indiv Adjs'!F45</f>
        <v>-68067.98761240735</v>
      </c>
      <c r="E34" s="191">
        <f>+'Indiv Adjs'!L42</f>
        <v>-114121.0926469697</v>
      </c>
      <c r="F34" s="191"/>
      <c r="G34" s="191"/>
      <c r="H34" s="191"/>
      <c r="I34" s="117">
        <v>19</v>
      </c>
      <c r="J34" s="320" t="s">
        <v>8</v>
      </c>
      <c r="K34" s="532"/>
      <c r="L34" s="191">
        <f>+'Indiv Adjs'!AR25</f>
        <v>-272022.3228029976</v>
      </c>
      <c r="M34" s="191">
        <f>+'Indiv Adjs'!AZ27</f>
        <v>424823.15449776314</v>
      </c>
      <c r="N34" s="532"/>
      <c r="O34" s="191"/>
      <c r="P34" s="191"/>
      <c r="Q34" s="191"/>
      <c r="R34" s="117">
        <v>19</v>
      </c>
      <c r="S34" s="320" t="s">
        <v>8</v>
      </c>
      <c r="T34" s="191">
        <f>+'Indiv Adjs'!CC16</f>
        <v>187784</v>
      </c>
      <c r="U34" s="191"/>
      <c r="V34" s="191"/>
      <c r="W34" s="191"/>
      <c r="X34" s="191"/>
      <c r="Y34" s="191">
        <f>+'Indiv Adjs'!DF22</f>
        <v>424761</v>
      </c>
      <c r="Z34" s="117">
        <v>19</v>
      </c>
      <c r="AA34" s="320" t="s">
        <v>8</v>
      </c>
      <c r="AB34" s="191"/>
      <c r="AC34" s="191"/>
      <c r="AD34" s="532">
        <f>+'Indiv Adjs'!DX22</f>
        <v>-124097</v>
      </c>
      <c r="AE34" s="546">
        <f>+'Indiv Adjs'!ED22</f>
        <v>3414.91864</v>
      </c>
      <c r="AF34" s="546">
        <f>+'Indiv Adjs'!EE22</f>
        <v>0</v>
      </c>
      <c r="AG34" s="419">
        <f t="shared" si="8"/>
        <v>462474.67007538845</v>
      </c>
      <c r="AH34" s="419">
        <f t="shared" si="7"/>
        <v>25689445.670075387</v>
      </c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09"/>
      <c r="BF34" s="409"/>
      <c r="BG34" s="409"/>
      <c r="BH34" s="409"/>
      <c r="BI34" s="409"/>
      <c r="BJ34" s="409"/>
      <c r="BK34" s="409"/>
      <c r="BL34" s="409"/>
      <c r="BM34" s="409"/>
      <c r="BN34" s="409"/>
      <c r="BO34" s="409"/>
      <c r="BP34" s="409"/>
    </row>
    <row r="35" spans="1:68" ht="12.75">
      <c r="A35" s="117">
        <v>20</v>
      </c>
      <c r="B35" s="134" t="s">
        <v>9</v>
      </c>
      <c r="C35" s="191">
        <v>4652566</v>
      </c>
      <c r="D35" s="57"/>
      <c r="E35" s="191"/>
      <c r="F35" s="191"/>
      <c r="G35" s="191"/>
      <c r="H35" s="191"/>
      <c r="I35" s="117">
        <v>20</v>
      </c>
      <c r="J35" s="134" t="s">
        <v>9</v>
      </c>
      <c r="K35" s="532"/>
      <c r="L35" s="191">
        <f>+'Indiv Adjs'!AR31</f>
        <v>-3344943</v>
      </c>
      <c r="M35" s="191"/>
      <c r="N35" s="532">
        <f>+'Indiv Adjs'!BF21</f>
        <v>-30140.883295</v>
      </c>
      <c r="O35" s="191"/>
      <c r="P35" s="191"/>
      <c r="Q35" s="191"/>
      <c r="R35" s="117">
        <v>20</v>
      </c>
      <c r="S35" s="134" t="s">
        <v>9</v>
      </c>
      <c r="T35" s="191"/>
      <c r="U35" s="191"/>
      <c r="V35" s="191"/>
      <c r="W35" s="191"/>
      <c r="X35" s="191"/>
      <c r="Y35" s="191">
        <f>+'Indiv Adjs'!DF23+'Indiv Adjs'!DF24</f>
        <v>60646</v>
      </c>
      <c r="Z35" s="117">
        <v>20</v>
      </c>
      <c r="AA35" s="134" t="s">
        <v>9</v>
      </c>
      <c r="AB35" s="191"/>
      <c r="AC35" s="191"/>
      <c r="AD35" s="532">
        <f>+'Indiv Adjs'!DX23+'Indiv Adjs'!DX24</f>
        <v>-23323</v>
      </c>
      <c r="AE35" s="534"/>
      <c r="AF35" s="534"/>
      <c r="AG35" s="419">
        <f t="shared" si="8"/>
        <v>-3337760.883295</v>
      </c>
      <c r="AH35" s="419">
        <f t="shared" si="7"/>
        <v>1314805.116705</v>
      </c>
      <c r="AI35" s="409"/>
      <c r="AJ35" s="409"/>
      <c r="AK35" s="409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  <c r="AW35" s="409"/>
      <c r="AX35" s="409"/>
      <c r="AY35" s="409"/>
      <c r="AZ35" s="409"/>
      <c r="BA35" s="409"/>
      <c r="BB35" s="409"/>
      <c r="BC35" s="409"/>
      <c r="BD35" s="409"/>
      <c r="BE35" s="409"/>
      <c r="BF35" s="409"/>
      <c r="BG35" s="409"/>
      <c r="BH35" s="409"/>
      <c r="BI35" s="409"/>
      <c r="BJ35" s="409"/>
      <c r="BK35" s="409"/>
      <c r="BL35" s="409"/>
      <c r="BM35" s="409"/>
      <c r="BN35" s="409"/>
      <c r="BO35" s="409"/>
      <c r="BP35" s="409"/>
    </row>
    <row r="36" spans="1:68" ht="12.75">
      <c r="A36" s="117">
        <v>21</v>
      </c>
      <c r="B36" s="134" t="s">
        <v>10</v>
      </c>
      <c r="C36" s="191">
        <v>4796112</v>
      </c>
      <c r="D36" s="57"/>
      <c r="E36" s="191"/>
      <c r="F36" s="191"/>
      <c r="G36" s="191"/>
      <c r="H36" s="191"/>
      <c r="I36" s="117">
        <v>21</v>
      </c>
      <c r="J36" s="134" t="s">
        <v>10</v>
      </c>
      <c r="K36" s="532"/>
      <c r="L36" s="191">
        <f>+'Indiv Adjs'!AR32</f>
        <v>-4796112.4</v>
      </c>
      <c r="M36" s="191"/>
      <c r="N36" s="532"/>
      <c r="O36" s="191"/>
      <c r="P36" s="191"/>
      <c r="Q36" s="191"/>
      <c r="R36" s="117">
        <v>21</v>
      </c>
      <c r="S36" s="134" t="s">
        <v>10</v>
      </c>
      <c r="T36" s="191"/>
      <c r="U36" s="191"/>
      <c r="V36" s="191"/>
      <c r="W36" s="191"/>
      <c r="X36" s="191"/>
      <c r="Y36" s="191"/>
      <c r="Z36" s="117">
        <v>21</v>
      </c>
      <c r="AA36" s="134" t="s">
        <v>10</v>
      </c>
      <c r="AB36" s="191"/>
      <c r="AC36" s="191"/>
      <c r="AD36" s="532"/>
      <c r="AE36" s="534"/>
      <c r="AF36" s="534"/>
      <c r="AG36" s="419">
        <f t="shared" si="8"/>
        <v>-4796112.4</v>
      </c>
      <c r="AH36" s="419">
        <f t="shared" si="7"/>
        <v>-0.40000000037252903</v>
      </c>
      <c r="AI36" s="409"/>
      <c r="AJ36" s="409"/>
      <c r="AK36" s="409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  <c r="BG36" s="409"/>
      <c r="BH36" s="409"/>
      <c r="BI36" s="409"/>
      <c r="BJ36" s="409"/>
      <c r="BK36" s="409"/>
      <c r="BL36" s="409"/>
      <c r="BM36" s="409"/>
      <c r="BN36" s="409"/>
      <c r="BO36" s="409"/>
      <c r="BP36" s="409"/>
    </row>
    <row r="37" spans="1:68" ht="12.75">
      <c r="A37" s="117">
        <v>22</v>
      </c>
      <c r="B37" s="134" t="s">
        <v>11</v>
      </c>
      <c r="C37" s="191">
        <v>38296978.76673601</v>
      </c>
      <c r="D37" s="57">
        <f>+'Indiv Adjs'!F46</f>
        <v>-48969.77526072471</v>
      </c>
      <c r="E37" s="191">
        <f>+'Indiv Adjs'!L43</f>
        <v>-82101.50550141705</v>
      </c>
      <c r="F37" s="191"/>
      <c r="G37" s="191"/>
      <c r="H37" s="191"/>
      <c r="I37" s="117">
        <v>22</v>
      </c>
      <c r="J37" s="134" t="s">
        <v>11</v>
      </c>
      <c r="K37" s="532"/>
      <c r="L37" s="191">
        <f>+'Indiv Adjs'!AR26</f>
        <v>-195699.51280791196</v>
      </c>
      <c r="M37" s="191">
        <v>0</v>
      </c>
      <c r="N37" s="532">
        <f>+'Indiv Adjs'!BF20+'Indiv Adjs'!BF22+'Indiv Adjs'!BF23+'Indiv Adjs'!BF25+'Indiv Adjs'!BF28+'Indiv Adjs'!BF30+'Indiv Adjs'!BF31+'Indiv Adjs'!BF32+'Indiv Adjs'!BF33+'Indiv Adjs'!BF34</f>
        <v>421342.8046985867</v>
      </c>
      <c r="O37" s="191"/>
      <c r="P37" s="191">
        <f>+'Indiv Adjs'!BQ22</f>
        <v>-76329.91449999996</v>
      </c>
      <c r="Q37" s="191">
        <f>+'Indiv Adjs'!BW18</f>
        <v>24617.69374775444</v>
      </c>
      <c r="R37" s="117">
        <v>22</v>
      </c>
      <c r="S37" s="134" t="s">
        <v>11</v>
      </c>
      <c r="T37" s="191"/>
      <c r="U37" s="191">
        <f>+'Indiv Adjs'!CH38</f>
        <v>67686</v>
      </c>
      <c r="V37" s="191"/>
      <c r="W37" s="191">
        <f>+'Indiv Adjs'!CR18</f>
        <v>130939.27896663523</v>
      </c>
      <c r="X37" s="191">
        <f>+'Indiv Adjs'!CX19</f>
        <v>-408850.6827999791</v>
      </c>
      <c r="Y37" s="191">
        <f>+'Indiv Adjs'!DF25</f>
        <v>478692</v>
      </c>
      <c r="Z37" s="117">
        <v>22</v>
      </c>
      <c r="AA37" s="134" t="s">
        <v>11</v>
      </c>
      <c r="AB37" s="191">
        <f>+'Indiv Adjs'!DL35</f>
        <v>94756.57937256014</v>
      </c>
      <c r="AC37" s="191">
        <f>+'Indiv Adjs'!DQ23</f>
        <v>888341.571473049</v>
      </c>
      <c r="AD37" s="532">
        <f>+'Indiv Adjs'!DX25</f>
        <v>-204006</v>
      </c>
      <c r="AE37" s="546">
        <f>+'Indiv Adjs'!ED23</f>
        <v>2456.776</v>
      </c>
      <c r="AF37" s="546">
        <f>+'Indiv Adjs'!EE23</f>
        <v>0</v>
      </c>
      <c r="AG37" s="419">
        <f t="shared" si="8"/>
        <v>1092875.3133885527</v>
      </c>
      <c r="AH37" s="419">
        <f t="shared" si="7"/>
        <v>39389854.080124564</v>
      </c>
      <c r="AI37" s="409"/>
      <c r="AJ37" s="409"/>
      <c r="AK37" s="409"/>
      <c r="AL37" s="409"/>
      <c r="AM37" s="409"/>
      <c r="AN37" s="409"/>
      <c r="AO37" s="409"/>
      <c r="AP37" s="409"/>
      <c r="AQ37" s="409"/>
      <c r="AR37" s="409"/>
      <c r="AS37" s="409"/>
      <c r="AT37" s="409"/>
      <c r="AU37" s="409"/>
      <c r="AV37" s="409"/>
      <c r="AW37" s="409"/>
      <c r="AX37" s="409"/>
      <c r="AY37" s="409"/>
      <c r="AZ37" s="409"/>
      <c r="BA37" s="409"/>
      <c r="BB37" s="409"/>
      <c r="BC37" s="409"/>
      <c r="BD37" s="409"/>
      <c r="BE37" s="409"/>
      <c r="BF37" s="409"/>
      <c r="BG37" s="409"/>
      <c r="BH37" s="409"/>
      <c r="BI37" s="409"/>
      <c r="BJ37" s="409"/>
      <c r="BK37" s="409"/>
      <c r="BL37" s="409"/>
      <c r="BM37" s="409"/>
      <c r="BN37" s="409"/>
      <c r="BO37" s="409"/>
      <c r="BP37" s="409"/>
    </row>
    <row r="38" spans="1:68" ht="12.75">
      <c r="A38" s="117">
        <v>23</v>
      </c>
      <c r="B38" s="134" t="s">
        <v>178</v>
      </c>
      <c r="C38" s="191">
        <v>72897010</v>
      </c>
      <c r="D38" s="57"/>
      <c r="E38" s="191"/>
      <c r="F38" s="191"/>
      <c r="G38" s="191"/>
      <c r="H38" s="191"/>
      <c r="I38" s="117">
        <v>23</v>
      </c>
      <c r="J38" s="134" t="s">
        <v>178</v>
      </c>
      <c r="K38" s="532">
        <f>+'Indiv Adjs'!AL34</f>
        <v>14032672.941647712</v>
      </c>
      <c r="L38" s="191"/>
      <c r="M38" s="191"/>
      <c r="N38" s="532"/>
      <c r="O38" s="191"/>
      <c r="P38" s="191"/>
      <c r="Q38" s="191"/>
      <c r="R38" s="117">
        <v>23</v>
      </c>
      <c r="S38" s="134" t="s">
        <v>178</v>
      </c>
      <c r="T38" s="191"/>
      <c r="U38" s="191"/>
      <c r="V38" s="191"/>
      <c r="W38" s="191"/>
      <c r="X38" s="191"/>
      <c r="Y38" s="191"/>
      <c r="Z38" s="117">
        <v>23</v>
      </c>
      <c r="AA38" s="134" t="s">
        <v>178</v>
      </c>
      <c r="AB38" s="191"/>
      <c r="AC38" s="191"/>
      <c r="AD38" s="532"/>
      <c r="AE38" s="534"/>
      <c r="AF38" s="534"/>
      <c r="AG38" s="419">
        <f t="shared" si="8"/>
        <v>14032672.941647712</v>
      </c>
      <c r="AH38" s="419">
        <f>+C38+AG38</f>
        <v>86929682.94164771</v>
      </c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09"/>
      <c r="BF38" s="409"/>
      <c r="BG38" s="409"/>
      <c r="BH38" s="409"/>
      <c r="BI38" s="409"/>
      <c r="BJ38" s="409"/>
      <c r="BK38" s="409"/>
      <c r="BL38" s="409"/>
      <c r="BM38" s="409"/>
      <c r="BN38" s="409"/>
      <c r="BO38" s="409"/>
      <c r="BP38" s="409"/>
    </row>
    <row r="39" spans="1:68" ht="12.75">
      <c r="A39" s="117">
        <v>24</v>
      </c>
      <c r="B39" s="134" t="s">
        <v>47</v>
      </c>
      <c r="C39" s="191">
        <v>14088267</v>
      </c>
      <c r="D39" s="57"/>
      <c r="E39" s="191"/>
      <c r="F39" s="191"/>
      <c r="G39" s="191"/>
      <c r="H39" s="191"/>
      <c r="I39" s="117">
        <v>24</v>
      </c>
      <c r="J39" s="134" t="s">
        <v>47</v>
      </c>
      <c r="K39" s="532"/>
      <c r="L39" s="191"/>
      <c r="M39" s="191"/>
      <c r="N39" s="532"/>
      <c r="O39" s="191"/>
      <c r="P39" s="191"/>
      <c r="Q39" s="191"/>
      <c r="R39" s="117">
        <v>24</v>
      </c>
      <c r="S39" s="134" t="s">
        <v>47</v>
      </c>
      <c r="T39" s="191"/>
      <c r="U39" s="191"/>
      <c r="V39" s="191"/>
      <c r="W39" s="191"/>
      <c r="X39" s="191"/>
      <c r="Y39" s="191"/>
      <c r="Z39" s="117">
        <v>24</v>
      </c>
      <c r="AA39" s="134" t="s">
        <v>47</v>
      </c>
      <c r="AB39" s="191"/>
      <c r="AC39" s="191"/>
      <c r="AD39" s="532"/>
      <c r="AE39" s="534"/>
      <c r="AF39" s="534"/>
      <c r="AG39" s="419">
        <f t="shared" si="8"/>
        <v>0</v>
      </c>
      <c r="AH39" s="419">
        <f t="shared" si="7"/>
        <v>14088267</v>
      </c>
      <c r="AI39" s="409"/>
      <c r="AJ39" s="409"/>
      <c r="AK39" s="409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  <c r="AW39" s="409"/>
      <c r="AX39" s="409"/>
      <c r="AY39" s="409"/>
      <c r="AZ39" s="409"/>
      <c r="BA39" s="409"/>
      <c r="BB39" s="409"/>
      <c r="BC39" s="409"/>
      <c r="BD39" s="409"/>
      <c r="BE39" s="409"/>
      <c r="BF39" s="409"/>
      <c r="BG39" s="409"/>
      <c r="BH39" s="409"/>
      <c r="BI39" s="409"/>
      <c r="BJ39" s="409"/>
      <c r="BK39" s="409"/>
      <c r="BL39" s="409"/>
      <c r="BM39" s="409"/>
      <c r="BN39" s="409"/>
      <c r="BO39" s="409"/>
      <c r="BP39" s="409"/>
    </row>
    <row r="40" spans="1:68" ht="12.75">
      <c r="A40" s="117">
        <v>25</v>
      </c>
      <c r="B40" s="134" t="s">
        <v>104</v>
      </c>
      <c r="C40" s="191">
        <v>0</v>
      </c>
      <c r="D40" s="57"/>
      <c r="E40" s="191"/>
      <c r="F40" s="191"/>
      <c r="G40" s="191"/>
      <c r="H40" s="191"/>
      <c r="I40" s="117">
        <v>25</v>
      </c>
      <c r="J40" s="134" t="s">
        <v>104</v>
      </c>
      <c r="K40" s="532"/>
      <c r="L40" s="191"/>
      <c r="M40" s="191"/>
      <c r="N40" s="532"/>
      <c r="O40" s="191"/>
      <c r="P40" s="191"/>
      <c r="Q40" s="191"/>
      <c r="R40" s="117">
        <v>25</v>
      </c>
      <c r="S40" s="134" t="s">
        <v>104</v>
      </c>
      <c r="T40" s="191"/>
      <c r="U40" s="191"/>
      <c r="V40" s="191"/>
      <c r="W40" s="191"/>
      <c r="X40" s="191"/>
      <c r="Y40" s="191"/>
      <c r="Z40" s="117">
        <v>25</v>
      </c>
      <c r="AA40" s="134" t="s">
        <v>104</v>
      </c>
      <c r="AB40" s="191"/>
      <c r="AC40" s="191"/>
      <c r="AD40" s="532"/>
      <c r="AE40" s="534"/>
      <c r="AF40" s="534"/>
      <c r="AG40" s="419">
        <f t="shared" si="8"/>
        <v>0</v>
      </c>
      <c r="AH40" s="419">
        <f t="shared" si="7"/>
        <v>0</v>
      </c>
      <c r="AI40" s="409"/>
      <c r="AJ40" s="409"/>
      <c r="AK40" s="409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09"/>
    </row>
    <row r="41" spans="1:68" ht="12.75">
      <c r="A41" s="117">
        <v>26</v>
      </c>
      <c r="B41" s="134" t="s">
        <v>12</v>
      </c>
      <c r="C41" s="191">
        <v>511054</v>
      </c>
      <c r="D41" s="57">
        <v>0</v>
      </c>
      <c r="E41" s="191">
        <v>0</v>
      </c>
      <c r="F41" s="191"/>
      <c r="G41" s="191"/>
      <c r="H41" s="191"/>
      <c r="I41" s="117">
        <v>26</v>
      </c>
      <c r="J41" s="134" t="s">
        <v>12</v>
      </c>
      <c r="K41" s="532"/>
      <c r="L41" s="191"/>
      <c r="M41" s="191"/>
      <c r="N41" s="532">
        <f>+'Indiv Adjs'!BF17+'Indiv Adjs'!BF27</f>
        <v>-1564443.5</v>
      </c>
      <c r="O41" s="191"/>
      <c r="P41" s="191"/>
      <c r="Q41" s="191"/>
      <c r="R41" s="117">
        <v>26</v>
      </c>
      <c r="S41" s="134" t="s">
        <v>12</v>
      </c>
      <c r="T41" s="191"/>
      <c r="U41" s="191"/>
      <c r="V41" s="191">
        <f>+'Indiv Adjs'!CL24</f>
        <v>-219678.74145333277</v>
      </c>
      <c r="W41" s="191"/>
      <c r="X41" s="191"/>
      <c r="Y41" s="191"/>
      <c r="Z41" s="117">
        <v>26</v>
      </c>
      <c r="AA41" s="134" t="s">
        <v>12</v>
      </c>
      <c r="AB41" s="191"/>
      <c r="AC41" s="191"/>
      <c r="AD41" s="532"/>
      <c r="AE41" s="534"/>
      <c r="AF41" s="534"/>
      <c r="AG41" s="419">
        <f t="shared" si="8"/>
        <v>-1784122.2414533328</v>
      </c>
      <c r="AH41" s="419">
        <f t="shared" si="7"/>
        <v>-1273068.2414533328</v>
      </c>
      <c r="AI41" s="409"/>
      <c r="AJ41" s="409"/>
      <c r="AK41" s="409"/>
      <c r="AL41" s="409"/>
      <c r="AM41" s="409"/>
      <c r="AN41" s="409"/>
      <c r="AO41" s="409"/>
      <c r="AP41" s="409"/>
      <c r="AQ41" s="409"/>
      <c r="AR41" s="409"/>
      <c r="AS41" s="409"/>
      <c r="AT41" s="409"/>
      <c r="AU41" s="409"/>
      <c r="AV41" s="409"/>
      <c r="AW41" s="409"/>
      <c r="AX41" s="409"/>
      <c r="AY41" s="409"/>
      <c r="AZ41" s="409"/>
      <c r="BA41" s="409"/>
      <c r="BB41" s="409"/>
      <c r="BC41" s="409"/>
      <c r="BD41" s="409"/>
      <c r="BE41" s="409"/>
      <c r="BF41" s="409"/>
      <c r="BG41" s="409"/>
      <c r="BH41" s="409"/>
      <c r="BI41" s="409"/>
      <c r="BJ41" s="409"/>
      <c r="BK41" s="409"/>
      <c r="BL41" s="409"/>
      <c r="BM41" s="409"/>
      <c r="BN41" s="409"/>
      <c r="BO41" s="409"/>
      <c r="BP41" s="409"/>
    </row>
    <row r="42" spans="1:68" ht="12.75">
      <c r="A42" s="117">
        <v>27</v>
      </c>
      <c r="B42" s="53" t="s">
        <v>185</v>
      </c>
      <c r="C42" s="191">
        <v>0</v>
      </c>
      <c r="D42" s="53"/>
      <c r="E42" s="191"/>
      <c r="F42" s="191"/>
      <c r="G42" s="191"/>
      <c r="H42" s="191"/>
      <c r="I42" s="117">
        <v>27</v>
      </c>
      <c r="J42" s="53" t="s">
        <v>185</v>
      </c>
      <c r="K42" s="532"/>
      <c r="L42" s="191"/>
      <c r="M42" s="191"/>
      <c r="N42" s="532"/>
      <c r="O42" s="191"/>
      <c r="P42" s="191"/>
      <c r="Q42" s="191"/>
      <c r="R42" s="117">
        <v>27</v>
      </c>
      <c r="S42" s="53" t="s">
        <v>185</v>
      </c>
      <c r="T42" s="191"/>
      <c r="U42" s="191"/>
      <c r="V42" s="191"/>
      <c r="W42" s="191"/>
      <c r="X42" s="191"/>
      <c r="Y42" s="191"/>
      <c r="Z42" s="117">
        <v>27</v>
      </c>
      <c r="AA42" s="53" t="s">
        <v>185</v>
      </c>
      <c r="AB42" s="191"/>
      <c r="AC42" s="191"/>
      <c r="AD42" s="532"/>
      <c r="AE42" s="534"/>
      <c r="AF42" s="534"/>
      <c r="AG42" s="419">
        <f t="shared" si="8"/>
        <v>0</v>
      </c>
      <c r="AH42" s="419">
        <f t="shared" si="7"/>
        <v>0</v>
      </c>
      <c r="AI42" s="409"/>
      <c r="AJ42" s="409"/>
      <c r="AK42" s="409"/>
      <c r="AL42" s="409"/>
      <c r="AM42" s="409"/>
      <c r="AN42" s="409"/>
      <c r="AO42" s="409"/>
      <c r="AP42" s="409"/>
      <c r="AQ42" s="409"/>
      <c r="AR42" s="409"/>
      <c r="AS42" s="409"/>
      <c r="AT42" s="409"/>
      <c r="AU42" s="409"/>
      <c r="AV42" s="409"/>
      <c r="AW42" s="409"/>
      <c r="AX42" s="409"/>
      <c r="AY42" s="409"/>
      <c r="AZ42" s="409"/>
      <c r="BA42" s="409"/>
      <c r="BB42" s="409"/>
      <c r="BC42" s="409"/>
      <c r="BD42" s="409"/>
      <c r="BE42" s="409"/>
      <c r="BF42" s="409"/>
      <c r="BG42" s="409"/>
      <c r="BH42" s="409"/>
      <c r="BI42" s="409"/>
      <c r="BJ42" s="409"/>
      <c r="BK42" s="409"/>
      <c r="BL42" s="409"/>
      <c r="BM42" s="409"/>
      <c r="BN42" s="409"/>
      <c r="BO42" s="409"/>
      <c r="BP42" s="409"/>
    </row>
    <row r="43" spans="1:68" ht="12.75">
      <c r="A43" s="117">
        <v>28</v>
      </c>
      <c r="B43" s="134" t="s">
        <v>231</v>
      </c>
      <c r="C43" s="191">
        <v>110684986.74582</v>
      </c>
      <c r="D43" s="57">
        <f>+'Indiv Adjs'!F49</f>
        <v>-940464.5338822181</v>
      </c>
      <c r="E43" s="191">
        <f>+'Indiv Adjs'!L46</f>
        <v>-1576759.4131547145</v>
      </c>
      <c r="F43" s="191"/>
      <c r="G43" s="191"/>
      <c r="H43" s="191"/>
      <c r="I43" s="117">
        <v>28</v>
      </c>
      <c r="J43" s="134" t="s">
        <v>231</v>
      </c>
      <c r="K43" s="532"/>
      <c r="L43" s="191">
        <f>+'Indiv Adjs'!AR34+'Indiv Adjs'!AR27</f>
        <v>-53330649.07347595</v>
      </c>
      <c r="M43" s="191"/>
      <c r="N43" s="532">
        <f>+'Indiv Adjs'!BF29</f>
        <v>-1311.8099184599998</v>
      </c>
      <c r="O43" s="191">
        <f>+'Indiv Adjs'!BL18</f>
        <v>1899641.540000001</v>
      </c>
      <c r="P43" s="191">
        <f>+'Indiv Adjs'!BQ18</f>
        <v>-391831.1134150028</v>
      </c>
      <c r="Q43" s="191"/>
      <c r="R43" s="117">
        <v>28</v>
      </c>
      <c r="S43" s="134" t="s">
        <v>231</v>
      </c>
      <c r="T43" s="191"/>
      <c r="U43" s="191"/>
      <c r="V43" s="191"/>
      <c r="W43" s="191"/>
      <c r="X43" s="191"/>
      <c r="Y43" s="191">
        <f>+'Indiv Adjs'!DF28</f>
        <v>136381</v>
      </c>
      <c r="Z43" s="117">
        <v>28</v>
      </c>
      <c r="AA43" s="134" t="s">
        <v>231</v>
      </c>
      <c r="AB43" s="191"/>
      <c r="AC43" s="191"/>
      <c r="AD43" s="532">
        <f>+'Indiv Adjs'!DX33</f>
        <v>-52774.91599999998</v>
      </c>
      <c r="AE43" s="546">
        <f>+'Indiv Adjs'!ED28</f>
        <v>47292.938</v>
      </c>
      <c r="AF43" s="546">
        <f>+'Indiv Adjs'!EE28</f>
        <v>0</v>
      </c>
      <c r="AG43" s="419">
        <f t="shared" si="8"/>
        <v>-54210475.381846346</v>
      </c>
      <c r="AH43" s="419">
        <f t="shared" si="7"/>
        <v>56474511.363973655</v>
      </c>
      <c r="AI43" s="409"/>
      <c r="AJ43" s="409"/>
      <c r="AK43" s="409"/>
      <c r="AL43" s="409"/>
      <c r="AM43" s="409"/>
      <c r="AN43" s="409"/>
      <c r="AO43" s="409"/>
      <c r="AP43" s="409"/>
      <c r="AQ43" s="409"/>
      <c r="AR43" s="409"/>
      <c r="AS43" s="409"/>
      <c r="AT43" s="409"/>
      <c r="AU43" s="409"/>
      <c r="AV43" s="409"/>
      <c r="AW43" s="409"/>
      <c r="AX43" s="409"/>
      <c r="AY43" s="409"/>
      <c r="AZ43" s="409"/>
      <c r="BA43" s="409"/>
      <c r="BB43" s="409"/>
      <c r="BC43" s="409"/>
      <c r="BD43" s="409"/>
      <c r="BE43" s="409"/>
      <c r="BF43" s="409"/>
      <c r="BG43" s="409"/>
      <c r="BH43" s="409"/>
      <c r="BI43" s="409"/>
      <c r="BJ43" s="409"/>
      <c r="BK43" s="409"/>
      <c r="BL43" s="409"/>
      <c r="BM43" s="409"/>
      <c r="BN43" s="409"/>
      <c r="BO43" s="409"/>
      <c r="BP43" s="409"/>
    </row>
    <row r="44" spans="1:68" ht="12.75">
      <c r="A44" s="117">
        <v>29</v>
      </c>
      <c r="B44" s="134" t="s">
        <v>230</v>
      </c>
      <c r="C44" s="191">
        <v>10002284</v>
      </c>
      <c r="D44" s="57">
        <f>+'Indiv Adjs'!G54</f>
        <v>-8199584.866762451</v>
      </c>
      <c r="E44" s="191">
        <f>+'Indiv Adjs'!M51</f>
        <v>9136814.738996565</v>
      </c>
      <c r="F44" s="191">
        <f>+'Indiv Adjs'!S44</f>
        <v>-1452623.2</v>
      </c>
      <c r="G44" s="191">
        <f>+'Indiv Adjs'!AA33</f>
        <v>-2165855.1765509667</v>
      </c>
      <c r="H44" s="191">
        <f>+'Indiv Adjs'!AF34</f>
        <v>7621599.862590002</v>
      </c>
      <c r="I44" s="117">
        <v>29</v>
      </c>
      <c r="J44" s="134" t="s">
        <v>230</v>
      </c>
      <c r="K44" s="532">
        <f>+'Indiv Adjs'!AL35</f>
        <v>0</v>
      </c>
      <c r="L44" s="191">
        <f>+'Indiv Adjs'!AR39</f>
        <v>771090.3077958091</v>
      </c>
      <c r="M44" s="191">
        <f>+'Indiv Adjs'!AZ29</f>
        <v>-148688.1040742171</v>
      </c>
      <c r="N44" s="532">
        <f>+'Indiv Adjs'!BF43</f>
        <v>253941.9359802057</v>
      </c>
      <c r="O44" s="191">
        <f>+'Indiv Adjs'!BL20</f>
        <v>-664874.5390000003</v>
      </c>
      <c r="P44" s="191">
        <f>+'Indiv Adjs'!BQ26</f>
        <v>163856.35977025097</v>
      </c>
      <c r="Q44" s="191">
        <f>+'Indiv Adjs'!BW22</f>
        <v>-8616.192811714054</v>
      </c>
      <c r="R44" s="117">
        <v>29</v>
      </c>
      <c r="S44" s="134" t="s">
        <v>230</v>
      </c>
      <c r="T44" s="191">
        <f>+'Indiv Adjs'!CC21</f>
        <v>0</v>
      </c>
      <c r="U44" s="191">
        <f>+'Indiv Adjs'!CH40</f>
        <v>-23690.1</v>
      </c>
      <c r="V44" s="191">
        <f>+'Indiv Adjs'!CL26</f>
        <v>76887.55950866647</v>
      </c>
      <c r="W44" s="191">
        <f>+'Indiv Adjs'!CR21</f>
        <v>-45828.747638322326</v>
      </c>
      <c r="X44" s="191">
        <f>+'Indiv Adjs'!CX22</f>
        <v>143097.7389799927</v>
      </c>
      <c r="Y44" s="191">
        <f>+'Indiv Adjs'!DF32</f>
        <v>-793854.6</v>
      </c>
      <c r="Z44" s="117">
        <v>29</v>
      </c>
      <c r="AA44" s="134" t="s">
        <v>230</v>
      </c>
      <c r="AB44" s="191">
        <f>+'Indiv Adjs'!DL37</f>
        <v>-33164.80278039605</v>
      </c>
      <c r="AC44" s="191">
        <f>+'Indiv Adjs'!DQ25</f>
        <v>-310919.5500155671</v>
      </c>
      <c r="AD44" s="532">
        <f>+'Indiv Adjs'!DX35</f>
        <v>273596.7206</v>
      </c>
      <c r="AE44" s="546">
        <f>+'Indiv Adjs'!ED31</f>
        <v>411328.1785759999</v>
      </c>
      <c r="AF44" s="546">
        <f>+'Indiv Adjs'!EE31</f>
        <v>0</v>
      </c>
      <c r="AG44" s="419">
        <f t="shared" si="8"/>
        <v>5004513.523163857</v>
      </c>
      <c r="AH44" s="419">
        <f t="shared" si="7"/>
        <v>15006797.523163857</v>
      </c>
      <c r="AI44" s="409"/>
      <c r="AJ44" s="409"/>
      <c r="AK44" s="409"/>
      <c r="AL44" s="409"/>
      <c r="AM44" s="409"/>
      <c r="AN44" s="409"/>
      <c r="AO44" s="409"/>
      <c r="AP44" s="409"/>
      <c r="AQ44" s="409"/>
      <c r="AR44" s="409"/>
      <c r="AS44" s="409"/>
      <c r="AT44" s="409"/>
      <c r="AU44" s="409"/>
      <c r="AV44" s="409"/>
      <c r="AW44" s="409"/>
      <c r="AX44" s="409"/>
      <c r="AY44" s="409"/>
      <c r="AZ44" s="409"/>
      <c r="BA44" s="409"/>
      <c r="BB44" s="409"/>
      <c r="BC44" s="409"/>
      <c r="BD44" s="409"/>
      <c r="BE44" s="409"/>
      <c r="BF44" s="409"/>
      <c r="BG44" s="409"/>
      <c r="BH44" s="409"/>
      <c r="BI44" s="409"/>
      <c r="BJ44" s="409"/>
      <c r="BK44" s="409"/>
      <c r="BL44" s="409"/>
      <c r="BM44" s="409"/>
      <c r="BN44" s="409"/>
      <c r="BO44" s="409"/>
      <c r="BP44" s="409"/>
    </row>
    <row r="45" spans="1:68" ht="12.75">
      <c r="A45" s="117">
        <v>30</v>
      </c>
      <c r="B45" s="53" t="s">
        <v>13</v>
      </c>
      <c r="C45" s="182">
        <v>7046149</v>
      </c>
      <c r="D45" s="57"/>
      <c r="E45" s="182"/>
      <c r="F45" s="182"/>
      <c r="G45" s="182">
        <f>+'Indiv Adjs'!AA34+'Indiv Adjs'!AA35</f>
        <v>1787482.3429999948</v>
      </c>
      <c r="H45" s="182"/>
      <c r="I45" s="117">
        <v>30</v>
      </c>
      <c r="J45" s="53" t="s">
        <v>13</v>
      </c>
      <c r="K45" s="539">
        <f>+'Indiv Adjs'!AL36</f>
        <v>0</v>
      </c>
      <c r="L45" s="182"/>
      <c r="M45" s="182"/>
      <c r="N45" s="539"/>
      <c r="O45" s="182"/>
      <c r="P45" s="182"/>
      <c r="Q45" s="182"/>
      <c r="R45" s="117">
        <v>30</v>
      </c>
      <c r="S45" s="53" t="s">
        <v>13</v>
      </c>
      <c r="T45" s="182"/>
      <c r="U45" s="182"/>
      <c r="V45" s="182"/>
      <c r="W45" s="182"/>
      <c r="X45" s="182"/>
      <c r="Y45" s="182"/>
      <c r="Z45" s="117">
        <v>30</v>
      </c>
      <c r="AA45" s="53" t="s">
        <v>13</v>
      </c>
      <c r="AB45" s="182"/>
      <c r="AC45" s="182"/>
      <c r="AD45" s="539"/>
      <c r="AE45" s="547"/>
      <c r="AF45" s="547"/>
      <c r="AG45" s="417">
        <f t="shared" si="8"/>
        <v>1787482.3429999948</v>
      </c>
      <c r="AH45" s="417">
        <f t="shared" si="7"/>
        <v>8833631.342999995</v>
      </c>
      <c r="AI45" s="409"/>
      <c r="AJ45" s="409"/>
      <c r="AK45" s="409"/>
      <c r="AL45" s="409"/>
      <c r="AM45" s="409"/>
      <c r="AN45" s="409"/>
      <c r="AO45" s="409"/>
      <c r="AP45" s="409"/>
      <c r="AQ45" s="409"/>
      <c r="AR45" s="409"/>
      <c r="AS45" s="409"/>
      <c r="AT45" s="409"/>
      <c r="AU45" s="409"/>
      <c r="AV45" s="409"/>
      <c r="AW45" s="409"/>
      <c r="AX45" s="409"/>
      <c r="AY45" s="409"/>
      <c r="AZ45" s="409"/>
      <c r="BA45" s="409"/>
      <c r="BB45" s="409"/>
      <c r="BC45" s="409"/>
      <c r="BD45" s="409"/>
      <c r="BE45" s="409"/>
      <c r="BF45" s="409"/>
      <c r="BG45" s="409"/>
      <c r="BH45" s="409"/>
      <c r="BI45" s="409"/>
      <c r="BJ45" s="409"/>
      <c r="BK45" s="409"/>
      <c r="BL45" s="409"/>
      <c r="BM45" s="409"/>
      <c r="BN45" s="409"/>
      <c r="BO45" s="409"/>
      <c r="BP45" s="409"/>
    </row>
    <row r="46" spans="1:68" ht="12.75">
      <c r="A46" s="117">
        <v>31</v>
      </c>
      <c r="B46" s="134" t="s">
        <v>14</v>
      </c>
      <c r="C46" s="418">
        <f aca="true" t="shared" si="9" ref="C46:H46">SUM(C31:C45)</f>
        <v>331290534.512556</v>
      </c>
      <c r="D46" s="418">
        <f>SUM(D31:D45)</f>
        <v>-9257087.163517801</v>
      </c>
      <c r="E46" s="418">
        <f t="shared" si="9"/>
        <v>7363832.727693465</v>
      </c>
      <c r="F46" s="418">
        <f t="shared" si="9"/>
        <v>-1452623.2</v>
      </c>
      <c r="G46" s="418">
        <f t="shared" si="9"/>
        <v>-378372.83355097193</v>
      </c>
      <c r="H46" s="418">
        <f t="shared" si="9"/>
        <v>7621599.862590002</v>
      </c>
      <c r="I46" s="117">
        <v>31</v>
      </c>
      <c r="J46" s="134" t="s">
        <v>14</v>
      </c>
      <c r="K46" s="537">
        <f aca="true" t="shared" si="10" ref="K46:Q46">SUM(K31:K45)</f>
        <v>14032672.941647712</v>
      </c>
      <c r="L46" s="418">
        <f>SUM(L31:L45)</f>
        <v>-61168336.00129105</v>
      </c>
      <c r="M46" s="418">
        <f t="shared" si="10"/>
        <v>276135.05042354605</v>
      </c>
      <c r="N46" s="537">
        <f t="shared" si="10"/>
        <v>-471606.4525346677</v>
      </c>
      <c r="O46" s="418">
        <f t="shared" si="10"/>
        <v>1234767.0010000006</v>
      </c>
      <c r="P46" s="418">
        <f t="shared" si="10"/>
        <v>-304304.6681447518</v>
      </c>
      <c r="Q46" s="418">
        <f t="shared" si="10"/>
        <v>16001.500936040387</v>
      </c>
      <c r="R46" s="117">
        <v>31</v>
      </c>
      <c r="S46" s="134" t="s">
        <v>14</v>
      </c>
      <c r="T46" s="418">
        <f aca="true" t="shared" si="11" ref="T46:Y46">SUM(T31:T45)</f>
        <v>187784</v>
      </c>
      <c r="U46" s="418">
        <f t="shared" si="11"/>
        <v>43995.9</v>
      </c>
      <c r="V46" s="418">
        <f t="shared" si="11"/>
        <v>-142791.1819446663</v>
      </c>
      <c r="W46" s="418">
        <f t="shared" si="11"/>
        <v>85110.5313283129</v>
      </c>
      <c r="X46" s="418">
        <f t="shared" si="11"/>
        <v>-265752.9438199864</v>
      </c>
      <c r="Y46" s="418">
        <f t="shared" si="11"/>
        <v>1474301.4</v>
      </c>
      <c r="Z46" s="117">
        <v>31</v>
      </c>
      <c r="AA46" s="134" t="s">
        <v>14</v>
      </c>
      <c r="AB46" s="418">
        <f>SUM(AB31:AB45)</f>
        <v>61591.77659216409</v>
      </c>
      <c r="AC46" s="418">
        <f>SUM(AC31:AC45)</f>
        <v>577422.0214574819</v>
      </c>
      <c r="AD46" s="537">
        <f>SUM(AD31:AD45)</f>
        <v>-508108.19539999997</v>
      </c>
      <c r="AE46" s="537">
        <f>SUM(AE31:AE45)</f>
        <v>464492.81121599994</v>
      </c>
      <c r="AF46" s="537">
        <f>SUM(AF31:AF45)</f>
        <v>0</v>
      </c>
      <c r="AG46" s="142">
        <f>SUM(D46:H46)+SUM(K46:Q46)+SUM(T46:Y46)+SUM(AB46:AF46)</f>
        <v>-40509275.11531918</v>
      </c>
      <c r="AH46" s="418">
        <f>SUM(AH31:AH45)</f>
        <v>290781259.3972368</v>
      </c>
      <c r="AI46" s="409"/>
      <c r="AJ46" s="409"/>
      <c r="AK46" s="409"/>
      <c r="AL46" s="409"/>
      <c r="AM46" s="409"/>
      <c r="AN46" s="409"/>
      <c r="AO46" s="409"/>
      <c r="AP46" s="409"/>
      <c r="AQ46" s="409"/>
      <c r="AR46" s="409"/>
      <c r="AS46" s="409"/>
      <c r="AT46" s="409"/>
      <c r="AU46" s="409"/>
      <c r="AV46" s="409"/>
      <c r="AW46" s="409"/>
      <c r="AX46" s="409"/>
      <c r="AY46" s="409"/>
      <c r="AZ46" s="409"/>
      <c r="BA46" s="409"/>
      <c r="BB46" s="409"/>
      <c r="BC46" s="409"/>
      <c r="BD46" s="409"/>
      <c r="BE46" s="409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09"/>
    </row>
    <row r="47" spans="1:68" ht="12.75">
      <c r="A47" s="117">
        <v>32</v>
      </c>
      <c r="B47" s="53"/>
      <c r="C47" s="148"/>
      <c r="D47" s="383" t="s">
        <v>19</v>
      </c>
      <c r="E47" s="148" t="s">
        <v>19</v>
      </c>
      <c r="F47" s="148"/>
      <c r="G47" s="148" t="s">
        <v>19</v>
      </c>
      <c r="H47" s="148" t="s">
        <v>19</v>
      </c>
      <c r="I47" s="117">
        <v>32</v>
      </c>
      <c r="J47" s="53"/>
      <c r="K47" s="540" t="s">
        <v>19</v>
      </c>
      <c r="L47" s="148"/>
      <c r="M47" s="148" t="s">
        <v>19</v>
      </c>
      <c r="N47" s="540"/>
      <c r="O47" s="148"/>
      <c r="P47" s="148"/>
      <c r="Q47" s="148"/>
      <c r="R47" s="117">
        <v>32</v>
      </c>
      <c r="S47" s="53"/>
      <c r="T47" s="148"/>
      <c r="U47" s="148" t="s">
        <v>19</v>
      </c>
      <c r="V47" s="148"/>
      <c r="W47" s="148"/>
      <c r="X47" s="148"/>
      <c r="Y47" s="148"/>
      <c r="Z47" s="117">
        <v>32</v>
      </c>
      <c r="AA47" s="53"/>
      <c r="AB47" s="148"/>
      <c r="AC47" s="148"/>
      <c r="AD47" s="540"/>
      <c r="AE47" s="534"/>
      <c r="AF47" s="534"/>
      <c r="AG47" s="148" t="s">
        <v>19</v>
      </c>
      <c r="AH47" s="148"/>
      <c r="AI47" s="409"/>
      <c r="AJ47" s="409"/>
      <c r="AK47" s="409"/>
      <c r="AL47" s="409"/>
      <c r="AM47" s="409"/>
      <c r="AN47" s="409"/>
      <c r="AO47" s="409"/>
      <c r="AP47" s="409"/>
      <c r="AQ47" s="409"/>
      <c r="AR47" s="409"/>
      <c r="AS47" s="409"/>
      <c r="AT47" s="409"/>
      <c r="AU47" s="409"/>
      <c r="AV47" s="409"/>
      <c r="AW47" s="409"/>
      <c r="AX47" s="409"/>
      <c r="AY47" s="409"/>
      <c r="AZ47" s="409"/>
      <c r="BA47" s="409"/>
      <c r="BB47" s="409"/>
      <c r="BC47" s="409"/>
      <c r="BD47" s="409"/>
      <c r="BE47" s="409"/>
      <c r="BF47" s="409"/>
      <c r="BG47" s="409"/>
      <c r="BH47" s="409"/>
      <c r="BI47" s="409"/>
      <c r="BJ47" s="409"/>
      <c r="BK47" s="409"/>
      <c r="BL47" s="409"/>
      <c r="BM47" s="409"/>
      <c r="BN47" s="409"/>
      <c r="BO47" s="409"/>
      <c r="BP47" s="409"/>
    </row>
    <row r="48" spans="1:68" ht="12.75">
      <c r="A48" s="117">
        <v>33</v>
      </c>
      <c r="B48" s="134" t="s">
        <v>15</v>
      </c>
      <c r="C48" s="142">
        <f aca="true" t="shared" si="12" ref="C48:H48">+C20-C29-C46</f>
        <v>103964431.84744388</v>
      </c>
      <c r="D48" s="142">
        <f t="shared" si="12"/>
        <v>-15227800.466844553</v>
      </c>
      <c r="E48" s="142">
        <f t="shared" si="12"/>
        <v>16968370.22956505</v>
      </c>
      <c r="F48" s="142">
        <f t="shared" si="12"/>
        <v>-2697728.8</v>
      </c>
      <c r="G48" s="142">
        <f t="shared" si="12"/>
        <v>378372.83355097193</v>
      </c>
      <c r="H48" s="142">
        <f t="shared" si="12"/>
        <v>-7621599.862590002</v>
      </c>
      <c r="I48" s="117">
        <v>33</v>
      </c>
      <c r="J48" s="134" t="s">
        <v>15</v>
      </c>
      <c r="K48" s="531">
        <f aca="true" t="shared" si="13" ref="K48:Q48">+K20-K29-K46</f>
        <v>-14032672.941647712</v>
      </c>
      <c r="L48" s="142">
        <f>L20-L29-L46</f>
        <v>1432024.8573350683</v>
      </c>
      <c r="M48" s="142">
        <f t="shared" si="13"/>
        <v>-276135.05042354605</v>
      </c>
      <c r="N48" s="531">
        <f t="shared" si="13"/>
        <v>471606.4525346677</v>
      </c>
      <c r="O48" s="142">
        <f t="shared" si="13"/>
        <v>-1234767.0010000006</v>
      </c>
      <c r="P48" s="142">
        <f t="shared" si="13"/>
        <v>304304.6681447518</v>
      </c>
      <c r="Q48" s="142">
        <f t="shared" si="13"/>
        <v>-16001.500936040387</v>
      </c>
      <c r="R48" s="117">
        <v>33</v>
      </c>
      <c r="S48" s="134" t="s">
        <v>15</v>
      </c>
      <c r="T48" s="142">
        <f aca="true" t="shared" si="14" ref="T48:Y48">+T20-T29-T46</f>
        <v>-187784</v>
      </c>
      <c r="U48" s="142">
        <f t="shared" si="14"/>
        <v>-43995.9</v>
      </c>
      <c r="V48" s="142">
        <f t="shared" si="14"/>
        <v>142791.1819446663</v>
      </c>
      <c r="W48" s="142">
        <f t="shared" si="14"/>
        <v>-85110.5313283129</v>
      </c>
      <c r="X48" s="142">
        <f t="shared" si="14"/>
        <v>265752.9438199864</v>
      </c>
      <c r="Y48" s="142">
        <f t="shared" si="14"/>
        <v>-1474301.4</v>
      </c>
      <c r="Z48" s="117">
        <v>33</v>
      </c>
      <c r="AA48" s="134" t="s">
        <v>15</v>
      </c>
      <c r="AB48" s="142">
        <f aca="true" t="shared" si="15" ref="AB48:AH48">+AB20-AB29-AB46</f>
        <v>-61591.77659216409</v>
      </c>
      <c r="AC48" s="142">
        <f t="shared" si="15"/>
        <v>-577422.0214574819</v>
      </c>
      <c r="AD48" s="531">
        <f t="shared" si="15"/>
        <v>508108.19539999997</v>
      </c>
      <c r="AE48" s="531">
        <f t="shared" si="15"/>
        <v>763895.188784</v>
      </c>
      <c r="AF48" s="531">
        <f t="shared" si="15"/>
        <v>0</v>
      </c>
      <c r="AG48" s="142">
        <f t="shared" si="15"/>
        <v>-22301684.701740637</v>
      </c>
      <c r="AH48" s="142">
        <f t="shared" si="15"/>
        <v>81662747.14570332</v>
      </c>
      <c r="AI48" s="409"/>
      <c r="AJ48" s="409"/>
      <c r="AK48" s="409"/>
      <c r="AL48" s="409"/>
      <c r="AM48" s="409"/>
      <c r="AN48" s="409"/>
      <c r="AO48" s="409"/>
      <c r="AP48" s="409"/>
      <c r="AQ48" s="409"/>
      <c r="AR48" s="409"/>
      <c r="AS48" s="409"/>
      <c r="AT48" s="409"/>
      <c r="AU48" s="409"/>
      <c r="AV48" s="409"/>
      <c r="AW48" s="409"/>
      <c r="AX48" s="409"/>
      <c r="AY48" s="409"/>
      <c r="AZ48" s="409"/>
      <c r="BA48" s="409"/>
      <c r="BB48" s="409"/>
      <c r="BC48" s="409"/>
      <c r="BD48" s="409"/>
      <c r="BE48" s="409"/>
      <c r="BF48" s="409"/>
      <c r="BG48" s="409"/>
      <c r="BH48" s="409"/>
      <c r="BI48" s="409"/>
      <c r="BJ48" s="409"/>
      <c r="BK48" s="409"/>
      <c r="BL48" s="409"/>
      <c r="BM48" s="409"/>
      <c r="BN48" s="409"/>
      <c r="BO48" s="409"/>
      <c r="BP48" s="409"/>
    </row>
    <row r="49" spans="1:68" ht="12.75">
      <c r="A49" s="117">
        <v>34</v>
      </c>
      <c r="B49" s="53"/>
      <c r="C49" s="148"/>
      <c r="D49" s="148"/>
      <c r="E49" s="148"/>
      <c r="F49" s="148"/>
      <c r="G49" s="148"/>
      <c r="H49" s="148"/>
      <c r="I49" s="117">
        <v>34</v>
      </c>
      <c r="J49" s="53"/>
      <c r="K49" s="540"/>
      <c r="L49" s="148" t="s">
        <v>19</v>
      </c>
      <c r="M49" s="148"/>
      <c r="N49" s="540"/>
      <c r="O49" s="148"/>
      <c r="P49" s="148"/>
      <c r="Q49" s="148"/>
      <c r="R49" s="117">
        <v>34</v>
      </c>
      <c r="S49" s="53"/>
      <c r="T49" s="148"/>
      <c r="U49" s="148"/>
      <c r="V49" s="148"/>
      <c r="W49" s="148"/>
      <c r="X49" s="148"/>
      <c r="Y49" s="148" t="s">
        <v>19</v>
      </c>
      <c r="Z49" s="117">
        <v>34</v>
      </c>
      <c r="AA49" s="53"/>
      <c r="AB49" s="148" t="s">
        <v>19</v>
      </c>
      <c r="AC49" s="148" t="s">
        <v>19</v>
      </c>
      <c r="AD49" s="540"/>
      <c r="AE49" s="534"/>
      <c r="AF49" s="534"/>
      <c r="AG49" s="148"/>
      <c r="AH49" s="148"/>
      <c r="AI49" s="409"/>
      <c r="AJ49" s="409"/>
      <c r="AK49" s="409"/>
      <c r="AL49" s="409"/>
      <c r="AM49" s="409"/>
      <c r="AN49" s="409"/>
      <c r="AO49" s="409"/>
      <c r="AP49" s="409"/>
      <c r="AQ49" s="409"/>
      <c r="AR49" s="409"/>
      <c r="AS49" s="409"/>
      <c r="AT49" s="409"/>
      <c r="AU49" s="409"/>
      <c r="AV49" s="409"/>
      <c r="AW49" s="409"/>
      <c r="AX49" s="409"/>
      <c r="AY49" s="409"/>
      <c r="AZ49" s="409"/>
      <c r="BA49" s="409"/>
      <c r="BB49" s="409"/>
      <c r="BC49" s="409"/>
      <c r="BD49" s="409"/>
      <c r="BE49" s="409"/>
      <c r="BF49" s="409"/>
      <c r="BG49" s="409"/>
      <c r="BH49" s="409"/>
      <c r="BI49" s="409"/>
      <c r="BJ49" s="409"/>
      <c r="BK49" s="409"/>
      <c r="BL49" s="409"/>
      <c r="BM49" s="409"/>
      <c r="BN49" s="409"/>
      <c r="BO49" s="409"/>
      <c r="BP49" s="409"/>
    </row>
    <row r="50" spans="1:68" ht="12.75">
      <c r="A50" s="117">
        <v>37</v>
      </c>
      <c r="B50" s="134" t="s">
        <v>17</v>
      </c>
      <c r="C50" s="420">
        <v>0.07693204411032603</v>
      </c>
      <c r="D50" s="53"/>
      <c r="E50" s="420"/>
      <c r="F50" s="420"/>
      <c r="G50" s="420"/>
      <c r="H50" s="420"/>
      <c r="I50" s="117">
        <v>37</v>
      </c>
      <c r="J50" s="134" t="s">
        <v>17</v>
      </c>
      <c r="K50" s="541"/>
      <c r="L50" s="420"/>
      <c r="M50" s="420"/>
      <c r="N50" s="541"/>
      <c r="O50" s="420"/>
      <c r="P50" s="420"/>
      <c r="Q50" s="420"/>
      <c r="R50" s="117">
        <v>37</v>
      </c>
      <c r="S50" s="134" t="s">
        <v>17</v>
      </c>
      <c r="T50" s="420"/>
      <c r="U50" s="420"/>
      <c r="V50" s="420"/>
      <c r="W50" s="420"/>
      <c r="X50" s="420"/>
      <c r="Y50" s="420"/>
      <c r="Z50" s="117">
        <v>37</v>
      </c>
      <c r="AA50" s="134" t="s">
        <v>17</v>
      </c>
      <c r="AB50" s="420"/>
      <c r="AC50" s="420"/>
      <c r="AD50" s="541"/>
      <c r="AE50" s="534"/>
      <c r="AF50" s="534"/>
      <c r="AG50" s="420"/>
      <c r="AH50" s="420">
        <f>AH48/AH59</f>
        <v>0.061984863806752</v>
      </c>
      <c r="AI50" s="409"/>
      <c r="AJ50" s="409"/>
      <c r="AK50" s="409"/>
      <c r="AL50" s="409"/>
      <c r="AM50" s="409"/>
      <c r="AN50" s="409"/>
      <c r="AO50" s="409"/>
      <c r="AP50" s="409"/>
      <c r="AQ50" s="409"/>
      <c r="AR50" s="409"/>
      <c r="AS50" s="409"/>
      <c r="AT50" s="409"/>
      <c r="AU50" s="409"/>
      <c r="AV50" s="409"/>
      <c r="AW50" s="409"/>
      <c r="AX50" s="409"/>
      <c r="AY50" s="409"/>
      <c r="AZ50" s="409"/>
      <c r="BA50" s="409"/>
      <c r="BB50" s="409"/>
      <c r="BC50" s="409"/>
      <c r="BD50" s="409"/>
      <c r="BE50" s="409"/>
      <c r="BF50" s="409"/>
      <c r="BG50" s="409"/>
      <c r="BH50" s="409"/>
      <c r="BI50" s="409"/>
      <c r="BJ50" s="409"/>
      <c r="BK50" s="409"/>
      <c r="BL50" s="409"/>
      <c r="BM50" s="409"/>
      <c r="BN50" s="409"/>
      <c r="BO50" s="409"/>
      <c r="BP50" s="409"/>
    </row>
    <row r="51" spans="1:68" ht="12.75">
      <c r="A51" s="117">
        <v>38</v>
      </c>
      <c r="B51" s="53"/>
      <c r="C51" s="53"/>
      <c r="D51" s="53"/>
      <c r="E51" s="53"/>
      <c r="F51" s="53"/>
      <c r="G51" s="53"/>
      <c r="H51" s="53"/>
      <c r="I51" s="117">
        <v>38</v>
      </c>
      <c r="J51" s="53"/>
      <c r="K51" s="534"/>
      <c r="L51" s="53"/>
      <c r="M51" s="53"/>
      <c r="N51" s="534"/>
      <c r="O51" s="53"/>
      <c r="P51" s="53"/>
      <c r="Q51" s="53"/>
      <c r="R51" s="117">
        <v>38</v>
      </c>
      <c r="S51" s="53"/>
      <c r="T51" s="53"/>
      <c r="U51" s="53"/>
      <c r="V51" s="53"/>
      <c r="W51" s="53"/>
      <c r="X51" s="53"/>
      <c r="Y51" s="53"/>
      <c r="Z51" s="117">
        <v>38</v>
      </c>
      <c r="AA51" s="53"/>
      <c r="AB51" s="53"/>
      <c r="AC51" s="53"/>
      <c r="AD51" s="534"/>
      <c r="AE51" s="534"/>
      <c r="AF51" s="534"/>
      <c r="AG51" s="53"/>
      <c r="AH51" s="53"/>
      <c r="AI51" s="409"/>
      <c r="AJ51" s="409"/>
      <c r="AK51" s="409"/>
      <c r="AL51" s="409"/>
      <c r="AM51" s="409"/>
      <c r="AN51" s="409"/>
      <c r="AO51" s="409"/>
      <c r="AP51" s="409"/>
      <c r="AQ51" s="409"/>
      <c r="AR51" s="409"/>
      <c r="AS51" s="409"/>
      <c r="AT51" s="409"/>
      <c r="AU51" s="409"/>
      <c r="AV51" s="409"/>
      <c r="AW51" s="409"/>
      <c r="AX51" s="409"/>
      <c r="AY51" s="409"/>
      <c r="AZ51" s="409"/>
      <c r="BA51" s="409"/>
      <c r="BB51" s="409"/>
      <c r="BC51" s="409"/>
      <c r="BD51" s="409"/>
      <c r="BE51" s="409"/>
      <c r="BF51" s="409"/>
      <c r="BG51" s="409"/>
      <c r="BH51" s="409"/>
      <c r="BI51" s="409"/>
      <c r="BJ51" s="409"/>
      <c r="BK51" s="409"/>
      <c r="BL51" s="409"/>
      <c r="BM51" s="409"/>
      <c r="BN51" s="409"/>
      <c r="BO51" s="409"/>
      <c r="BP51" s="409"/>
    </row>
    <row r="52" spans="1:68" ht="12.75">
      <c r="A52" s="117">
        <v>39</v>
      </c>
      <c r="B52" s="53" t="s">
        <v>130</v>
      </c>
      <c r="C52" s="53"/>
      <c r="D52" s="53"/>
      <c r="E52" s="53"/>
      <c r="F52" s="53"/>
      <c r="G52" s="53"/>
      <c r="H52" s="53"/>
      <c r="I52" s="117">
        <v>39</v>
      </c>
      <c r="J52" s="53" t="s">
        <v>130</v>
      </c>
      <c r="K52" s="534"/>
      <c r="L52" s="53"/>
      <c r="M52" s="53"/>
      <c r="N52" s="534"/>
      <c r="O52" s="53"/>
      <c r="P52" s="53"/>
      <c r="Q52" s="53"/>
      <c r="R52" s="117">
        <v>39</v>
      </c>
      <c r="S52" s="53" t="s">
        <v>130</v>
      </c>
      <c r="T52" s="53"/>
      <c r="U52" s="53"/>
      <c r="V52" s="53"/>
      <c r="W52" s="53"/>
      <c r="X52" s="53"/>
      <c r="Y52" s="53"/>
      <c r="Z52" s="117">
        <v>39</v>
      </c>
      <c r="AA52" s="53" t="s">
        <v>130</v>
      </c>
      <c r="AB52" s="53"/>
      <c r="AC52" s="53"/>
      <c r="AD52" s="534"/>
      <c r="AE52" s="534"/>
      <c r="AF52" s="534"/>
      <c r="AG52" s="53"/>
      <c r="AH52" s="53"/>
      <c r="AI52" s="409"/>
      <c r="AJ52" s="409"/>
      <c r="AK52" s="409"/>
      <c r="AL52" s="409"/>
      <c r="AM52" s="409"/>
      <c r="AN52" s="409"/>
      <c r="AO52" s="409"/>
      <c r="AP52" s="409"/>
      <c r="AQ52" s="409"/>
      <c r="AR52" s="409"/>
      <c r="AS52" s="409"/>
      <c r="AT52" s="409"/>
      <c r="AU52" s="409"/>
      <c r="AV52" s="409"/>
      <c r="AW52" s="409"/>
      <c r="AX52" s="409"/>
      <c r="AY52" s="409"/>
      <c r="AZ52" s="409"/>
      <c r="BA52" s="409"/>
      <c r="BB52" s="409"/>
      <c r="BC52" s="409"/>
      <c r="BD52" s="409"/>
      <c r="BE52" s="409"/>
      <c r="BF52" s="409"/>
      <c r="BG52" s="409"/>
      <c r="BH52" s="409"/>
      <c r="BI52" s="409"/>
      <c r="BJ52" s="409"/>
      <c r="BK52" s="409"/>
      <c r="BL52" s="409"/>
      <c r="BM52" s="409"/>
      <c r="BN52" s="409"/>
      <c r="BO52" s="409"/>
      <c r="BP52" s="409"/>
    </row>
    <row r="53" spans="1:68" ht="12.75">
      <c r="A53" s="117">
        <v>40</v>
      </c>
      <c r="B53" s="389" t="s">
        <v>197</v>
      </c>
      <c r="C53" s="142">
        <v>2268630640</v>
      </c>
      <c r="D53" s="142">
        <v>0</v>
      </c>
      <c r="E53" s="142">
        <v>0</v>
      </c>
      <c r="F53" s="142"/>
      <c r="G53" s="142">
        <v>0</v>
      </c>
      <c r="H53" s="142">
        <v>0</v>
      </c>
      <c r="I53" s="117">
        <v>40</v>
      </c>
      <c r="J53" s="389" t="s">
        <v>197</v>
      </c>
      <c r="K53" s="531">
        <v>0</v>
      </c>
      <c r="L53" s="142">
        <v>0</v>
      </c>
      <c r="M53" s="142">
        <v>0</v>
      </c>
      <c r="N53" s="531">
        <v>2458688</v>
      </c>
      <c r="O53" s="142">
        <v>0</v>
      </c>
      <c r="P53" s="142">
        <v>0</v>
      </c>
      <c r="Q53" s="142"/>
      <c r="R53" s="117">
        <v>40</v>
      </c>
      <c r="S53" s="389" t="s">
        <v>197</v>
      </c>
      <c r="T53" s="142">
        <v>0</v>
      </c>
      <c r="U53" s="142">
        <v>0</v>
      </c>
      <c r="V53" s="142"/>
      <c r="W53" s="142">
        <v>0</v>
      </c>
      <c r="X53" s="142">
        <v>0</v>
      </c>
      <c r="Y53" s="142">
        <v>0</v>
      </c>
      <c r="Z53" s="117">
        <v>40</v>
      </c>
      <c r="AA53" s="389" t="s">
        <v>197</v>
      </c>
      <c r="AB53" s="142">
        <v>0</v>
      </c>
      <c r="AC53" s="142">
        <v>0</v>
      </c>
      <c r="AD53" s="531">
        <v>0</v>
      </c>
      <c r="AE53" s="531">
        <v>0</v>
      </c>
      <c r="AF53" s="531">
        <v>0</v>
      </c>
      <c r="AG53" s="142">
        <f>SUM(D53:H53)+SUM(K53:Q53)+SUM(T53:Y53)+SUM(AB53:AF53)</f>
        <v>2458688</v>
      </c>
      <c r="AH53" s="142">
        <f>+C53+AG53</f>
        <v>2271089328</v>
      </c>
      <c r="AI53" s="409"/>
      <c r="AJ53" s="409"/>
      <c r="AK53" s="409"/>
      <c r="AL53" s="409"/>
      <c r="AM53" s="409"/>
      <c r="AN53" s="409"/>
      <c r="AO53" s="409"/>
      <c r="AP53" s="409"/>
      <c r="AQ53" s="409"/>
      <c r="AR53" s="409"/>
      <c r="AS53" s="409"/>
      <c r="AT53" s="409"/>
      <c r="AU53" s="409"/>
      <c r="AV53" s="409"/>
      <c r="AW53" s="409"/>
      <c r="AX53" s="409"/>
      <c r="AY53" s="409"/>
      <c r="AZ53" s="409"/>
      <c r="BA53" s="409"/>
      <c r="BB53" s="409"/>
      <c r="BC53" s="409"/>
      <c r="BD53" s="409"/>
      <c r="BE53" s="409"/>
      <c r="BF53" s="409"/>
      <c r="BG53" s="409"/>
      <c r="BH53" s="409"/>
      <c r="BI53" s="409"/>
      <c r="BJ53" s="409"/>
      <c r="BK53" s="409"/>
      <c r="BL53" s="409"/>
      <c r="BM53" s="409"/>
      <c r="BN53" s="409"/>
      <c r="BO53" s="409"/>
      <c r="BP53" s="409"/>
    </row>
    <row r="54" spans="1:68" ht="12.75">
      <c r="A54" s="117">
        <v>41</v>
      </c>
      <c r="B54" s="393" t="s">
        <v>131</v>
      </c>
      <c r="C54" s="191">
        <v>-754747709</v>
      </c>
      <c r="D54" s="191"/>
      <c r="E54" s="191"/>
      <c r="F54" s="191"/>
      <c r="G54" s="191"/>
      <c r="H54" s="191"/>
      <c r="I54" s="117">
        <v>41</v>
      </c>
      <c r="J54" s="393" t="s">
        <v>131</v>
      </c>
      <c r="K54" s="532">
        <f>+'Indiv Adjs'!AL41</f>
        <v>0</v>
      </c>
      <c r="L54" s="191"/>
      <c r="M54" s="191"/>
      <c r="N54" s="532">
        <v>0</v>
      </c>
      <c r="O54" s="191"/>
      <c r="P54" s="191"/>
      <c r="Q54" s="191"/>
      <c r="R54" s="117">
        <v>41</v>
      </c>
      <c r="S54" s="393" t="s">
        <v>131</v>
      </c>
      <c r="T54" s="191">
        <v>0</v>
      </c>
      <c r="U54" s="191"/>
      <c r="V54" s="191"/>
      <c r="W54" s="191"/>
      <c r="X54" s="191"/>
      <c r="Y54" s="191"/>
      <c r="Z54" s="117">
        <v>41</v>
      </c>
      <c r="AA54" s="393" t="s">
        <v>131</v>
      </c>
      <c r="AB54" s="191"/>
      <c r="AC54" s="191"/>
      <c r="AD54" s="532"/>
      <c r="AE54" s="532"/>
      <c r="AF54" s="532"/>
      <c r="AG54" s="419">
        <f>SUM(D54:H54)+SUM(K54:Q54)+SUM(T54:Y54)+SUM(AB54:AF54)</f>
        <v>0</v>
      </c>
      <c r="AH54" s="419">
        <f>+C54+AG54</f>
        <v>-754747709</v>
      </c>
      <c r="AI54" s="409"/>
      <c r="AJ54" s="409"/>
      <c r="AK54" s="409"/>
      <c r="AL54" s="409"/>
      <c r="AM54" s="409"/>
      <c r="AN54" s="409"/>
      <c r="AO54" s="409"/>
      <c r="AP54" s="409"/>
      <c r="AQ54" s="409"/>
      <c r="AR54" s="409"/>
      <c r="AS54" s="409"/>
      <c r="AT54" s="409"/>
      <c r="AU54" s="409"/>
      <c r="AV54" s="409"/>
      <c r="AW54" s="409"/>
      <c r="AX54" s="409"/>
      <c r="AY54" s="409"/>
      <c r="AZ54" s="409"/>
      <c r="BA54" s="409"/>
      <c r="BB54" s="409"/>
      <c r="BC54" s="409"/>
      <c r="BD54" s="409"/>
      <c r="BE54" s="409"/>
      <c r="BF54" s="409"/>
      <c r="BG54" s="409"/>
      <c r="BH54" s="409"/>
      <c r="BI54" s="409"/>
      <c r="BJ54" s="409"/>
      <c r="BK54" s="409"/>
      <c r="BL54" s="409"/>
      <c r="BM54" s="409"/>
      <c r="BN54" s="409"/>
      <c r="BO54" s="409"/>
      <c r="BP54" s="409"/>
    </row>
    <row r="55" spans="1:68" ht="12.75">
      <c r="A55" s="117">
        <v>42</v>
      </c>
      <c r="B55" s="393" t="s">
        <v>272</v>
      </c>
      <c r="C55" s="395">
        <v>-181249183</v>
      </c>
      <c r="D55" s="395"/>
      <c r="E55" s="395"/>
      <c r="F55" s="395"/>
      <c r="G55" s="395"/>
      <c r="H55" s="395"/>
      <c r="I55" s="117">
        <v>42</v>
      </c>
      <c r="J55" s="393" t="s">
        <v>367</v>
      </c>
      <c r="K55" s="542">
        <f>+'Indiv Adjs'!AL42</f>
        <v>0</v>
      </c>
      <c r="L55" s="395"/>
      <c r="M55" s="395"/>
      <c r="N55" s="542"/>
      <c r="O55" s="395"/>
      <c r="P55" s="395"/>
      <c r="Q55" s="395"/>
      <c r="R55" s="117">
        <v>42</v>
      </c>
      <c r="S55" s="393" t="s">
        <v>367</v>
      </c>
      <c r="T55" s="395">
        <v>0</v>
      </c>
      <c r="U55" s="395"/>
      <c r="V55" s="395"/>
      <c r="W55" s="395"/>
      <c r="X55" s="395"/>
      <c r="Y55" s="395"/>
      <c r="Z55" s="117">
        <v>42</v>
      </c>
      <c r="AA55" s="393" t="s">
        <v>367</v>
      </c>
      <c r="AB55" s="395"/>
      <c r="AC55" s="395"/>
      <c r="AD55" s="542"/>
      <c r="AE55" s="542"/>
      <c r="AF55" s="542"/>
      <c r="AG55" s="419">
        <f>SUM(D55:H55)+SUM(K55:Q55)+SUM(T55:Y55)+SUM(AB55:AF55)</f>
        <v>0</v>
      </c>
      <c r="AH55" s="419">
        <f>+C55+AG55</f>
        <v>-181249183</v>
      </c>
      <c r="AI55" s="409"/>
      <c r="AJ55" s="409"/>
      <c r="AK55" s="409"/>
      <c r="AL55" s="409"/>
      <c r="AM55" s="409"/>
      <c r="AN55" s="409"/>
      <c r="AO55" s="409"/>
      <c r="AP55" s="409"/>
      <c r="AQ55" s="409"/>
      <c r="AR55" s="409"/>
      <c r="AS55" s="409"/>
      <c r="AT55" s="409"/>
      <c r="AU55" s="409"/>
      <c r="AV55" s="409"/>
      <c r="AW55" s="409"/>
      <c r="AX55" s="409"/>
      <c r="AY55" s="409"/>
      <c r="AZ55" s="409"/>
      <c r="BA55" s="409"/>
      <c r="BB55" s="409"/>
      <c r="BC55" s="409"/>
      <c r="BD55" s="409"/>
      <c r="BE55" s="409"/>
      <c r="BF55" s="409"/>
      <c r="BG55" s="409"/>
      <c r="BH55" s="409"/>
      <c r="BI55" s="409"/>
      <c r="BJ55" s="409"/>
      <c r="BK55" s="409"/>
      <c r="BL55" s="409"/>
      <c r="BM55" s="409"/>
      <c r="BN55" s="409"/>
      <c r="BO55" s="409"/>
      <c r="BP55" s="409"/>
    </row>
    <row r="56" spans="1:68" ht="12.75">
      <c r="A56" s="117">
        <v>43</v>
      </c>
      <c r="B56" s="393" t="s">
        <v>196</v>
      </c>
      <c r="C56" s="182">
        <v>-18315278</v>
      </c>
      <c r="D56" s="182"/>
      <c r="E56" s="182"/>
      <c r="F56" s="182"/>
      <c r="G56" s="182"/>
      <c r="H56" s="182"/>
      <c r="I56" s="117">
        <v>43</v>
      </c>
      <c r="J56" s="393" t="s">
        <v>196</v>
      </c>
      <c r="K56" s="539"/>
      <c r="L56" s="182"/>
      <c r="M56" s="182"/>
      <c r="N56" s="539"/>
      <c r="O56" s="182"/>
      <c r="P56" s="182"/>
      <c r="Q56" s="182"/>
      <c r="R56" s="117">
        <v>43</v>
      </c>
      <c r="S56" s="393" t="s">
        <v>196</v>
      </c>
      <c r="T56" s="182"/>
      <c r="U56" s="182"/>
      <c r="V56" s="182"/>
      <c r="W56" s="182"/>
      <c r="X56" s="182"/>
      <c r="Y56" s="182"/>
      <c r="Z56" s="117">
        <v>43</v>
      </c>
      <c r="AA56" s="393" t="s">
        <v>196</v>
      </c>
      <c r="AB56" s="182"/>
      <c r="AC56" s="182"/>
      <c r="AD56" s="539"/>
      <c r="AE56" s="539"/>
      <c r="AF56" s="539"/>
      <c r="AG56" s="417">
        <f>SUM(D56:H56)+SUM(K56:Q56)+SUM(T56:Y56)+SUM(AB56:AF56)</f>
        <v>0</v>
      </c>
      <c r="AH56" s="417">
        <f>+C56+AG56</f>
        <v>-18315278</v>
      </c>
      <c r="AI56" s="409"/>
      <c r="AJ56" s="409"/>
      <c r="AK56" s="409"/>
      <c r="AL56" s="409"/>
      <c r="AM56" s="409"/>
      <c r="AN56" s="409"/>
      <c r="AO56" s="409"/>
      <c r="AP56" s="409"/>
      <c r="AQ56" s="409"/>
      <c r="AR56" s="409"/>
      <c r="AS56" s="409"/>
      <c r="AT56" s="409"/>
      <c r="AU56" s="409"/>
      <c r="AV56" s="409"/>
      <c r="AW56" s="409"/>
      <c r="AX56" s="409"/>
      <c r="AY56" s="409"/>
      <c r="AZ56" s="409"/>
      <c r="BA56" s="409"/>
      <c r="BB56" s="409"/>
      <c r="BC56" s="409"/>
      <c r="BD56" s="409"/>
      <c r="BE56" s="409"/>
      <c r="BF56" s="409"/>
      <c r="BG56" s="409"/>
      <c r="BH56" s="409"/>
      <c r="BI56" s="409"/>
      <c r="BJ56" s="409"/>
      <c r="BK56" s="409"/>
      <c r="BL56" s="409"/>
      <c r="BM56" s="409"/>
      <c r="BN56" s="409"/>
      <c r="BO56" s="409"/>
      <c r="BP56" s="409"/>
    </row>
    <row r="57" spans="1:68" ht="12.75">
      <c r="A57" s="117">
        <v>44</v>
      </c>
      <c r="B57" s="393" t="s">
        <v>135</v>
      </c>
      <c r="C57" s="390">
        <f aca="true" t="shared" si="16" ref="C57:H57">SUM(C53:C56)</f>
        <v>1314318470</v>
      </c>
      <c r="D57" s="390">
        <f t="shared" si="16"/>
        <v>0</v>
      </c>
      <c r="E57" s="390">
        <f t="shared" si="16"/>
        <v>0</v>
      </c>
      <c r="F57" s="390">
        <f t="shared" si="16"/>
        <v>0</v>
      </c>
      <c r="G57" s="390">
        <f t="shared" si="16"/>
        <v>0</v>
      </c>
      <c r="H57" s="390">
        <f t="shared" si="16"/>
        <v>0</v>
      </c>
      <c r="I57" s="117">
        <v>44</v>
      </c>
      <c r="J57" s="393" t="s">
        <v>135</v>
      </c>
      <c r="K57" s="543">
        <f>SUM(K53:K56)</f>
        <v>0</v>
      </c>
      <c r="L57" s="390">
        <v>0</v>
      </c>
      <c r="M57" s="390">
        <v>0</v>
      </c>
      <c r="N57" s="543">
        <f>SUM(N53:N56)</f>
        <v>2458688</v>
      </c>
      <c r="O57" s="390">
        <v>0</v>
      </c>
      <c r="P57" s="390">
        <v>0</v>
      </c>
      <c r="Q57" s="390">
        <v>0</v>
      </c>
      <c r="R57" s="117">
        <v>44</v>
      </c>
      <c r="S57" s="393" t="s">
        <v>135</v>
      </c>
      <c r="T57" s="390">
        <v>0</v>
      </c>
      <c r="U57" s="390">
        <v>0</v>
      </c>
      <c r="V57" s="390">
        <v>0</v>
      </c>
      <c r="W57" s="390">
        <v>0</v>
      </c>
      <c r="X57" s="390">
        <v>0</v>
      </c>
      <c r="Y57" s="390">
        <v>0</v>
      </c>
      <c r="Z57" s="117">
        <v>44</v>
      </c>
      <c r="AA57" s="393" t="s">
        <v>135</v>
      </c>
      <c r="AB57" s="390">
        <v>0</v>
      </c>
      <c r="AC57" s="390">
        <v>0</v>
      </c>
      <c r="AD57" s="543">
        <v>0</v>
      </c>
      <c r="AE57" s="543">
        <v>0</v>
      </c>
      <c r="AF57" s="543">
        <v>0</v>
      </c>
      <c r="AG57" s="142">
        <f>SUM(AG53:AG56)</f>
        <v>2458688</v>
      </c>
      <c r="AH57" s="390">
        <f>SUM(AH53:AH56)</f>
        <v>1316777158</v>
      </c>
      <c r="AI57" s="409"/>
      <c r="AJ57" s="409"/>
      <c r="AK57" s="409"/>
      <c r="AL57" s="409"/>
      <c r="AM57" s="409"/>
      <c r="AN57" s="409"/>
      <c r="AO57" s="409"/>
      <c r="AP57" s="409"/>
      <c r="AQ57" s="409"/>
      <c r="AR57" s="409"/>
      <c r="AS57" s="409"/>
      <c r="AT57" s="409"/>
      <c r="AU57" s="409"/>
      <c r="AV57" s="409"/>
      <c r="AW57" s="409"/>
      <c r="AX57" s="409"/>
      <c r="AY57" s="409"/>
      <c r="AZ57" s="409"/>
      <c r="BA57" s="409"/>
      <c r="BB57" s="409"/>
      <c r="BC57" s="409"/>
      <c r="BD57" s="409"/>
      <c r="BE57" s="409"/>
      <c r="BF57" s="409"/>
      <c r="BG57" s="409"/>
      <c r="BH57" s="409"/>
      <c r="BI57" s="409"/>
      <c r="BJ57" s="409"/>
      <c r="BK57" s="409"/>
      <c r="BL57" s="409"/>
      <c r="BM57" s="409"/>
      <c r="BN57" s="409"/>
      <c r="BO57" s="409"/>
      <c r="BP57" s="409"/>
    </row>
    <row r="58" spans="1:68" ht="12.75">
      <c r="A58" s="117">
        <v>45</v>
      </c>
      <c r="B58" s="393" t="s">
        <v>133</v>
      </c>
      <c r="C58" s="182">
        <v>37061609</v>
      </c>
      <c r="D58" s="182"/>
      <c r="E58" s="421"/>
      <c r="F58" s="421"/>
      <c r="G58" s="421"/>
      <c r="H58" s="421"/>
      <c r="I58" s="117">
        <v>45</v>
      </c>
      <c r="J58" s="393" t="s">
        <v>133</v>
      </c>
      <c r="K58" s="539"/>
      <c r="L58" s="421"/>
      <c r="M58" s="421"/>
      <c r="N58" s="539"/>
      <c r="O58" s="421"/>
      <c r="P58" s="421"/>
      <c r="Q58" s="421"/>
      <c r="R58" s="117">
        <v>45</v>
      </c>
      <c r="S58" s="393" t="s">
        <v>133</v>
      </c>
      <c r="T58" s="421"/>
      <c r="U58" s="421"/>
      <c r="V58" s="421"/>
      <c r="W58" s="421"/>
      <c r="X58" s="421"/>
      <c r="Y58" s="421"/>
      <c r="Z58" s="117">
        <v>45</v>
      </c>
      <c r="AA58" s="393" t="s">
        <v>133</v>
      </c>
      <c r="AB58" s="421"/>
      <c r="AC58" s="421"/>
      <c r="AD58" s="548"/>
      <c r="AE58" s="548"/>
      <c r="AF58" s="549">
        <f>+'Indiv Adjs'!EI29</f>
        <v>-36376049</v>
      </c>
      <c r="AG58" s="419">
        <f>SUM(D58:H58)+SUM(K58:Q58)+SUM(T58:Y58)+SUM(AB58:AF58)</f>
        <v>-36376049</v>
      </c>
      <c r="AH58" s="417">
        <f>+C58+AG58</f>
        <v>685560</v>
      </c>
      <c r="AI58" s="409"/>
      <c r="AJ58" s="409"/>
      <c r="AK58" s="409"/>
      <c r="AL58" s="409"/>
      <c r="AM58" s="409"/>
      <c r="AN58" s="409"/>
      <c r="AO58" s="409"/>
      <c r="AP58" s="409"/>
      <c r="AQ58" s="409"/>
      <c r="AR58" s="409"/>
      <c r="AS58" s="409"/>
      <c r="AT58" s="409"/>
      <c r="AU58" s="409"/>
      <c r="AV58" s="409"/>
      <c r="AW58" s="409"/>
      <c r="AX58" s="409"/>
      <c r="AY58" s="409"/>
      <c r="AZ58" s="409"/>
      <c r="BA58" s="409"/>
      <c r="BB58" s="409"/>
      <c r="BC58" s="409"/>
      <c r="BD58" s="409"/>
      <c r="BE58" s="409"/>
      <c r="BF58" s="409"/>
      <c r="BG58" s="409"/>
      <c r="BH58" s="409"/>
      <c r="BI58" s="409"/>
      <c r="BJ58" s="409"/>
      <c r="BK58" s="409"/>
      <c r="BL58" s="409"/>
      <c r="BM58" s="409"/>
      <c r="BN58" s="409"/>
      <c r="BO58" s="409"/>
      <c r="BP58" s="409"/>
    </row>
    <row r="59" spans="1:68" ht="13.5" thickBot="1">
      <c r="A59" s="117">
        <v>46</v>
      </c>
      <c r="B59" s="389" t="s">
        <v>134</v>
      </c>
      <c r="C59" s="401">
        <f aca="true" t="shared" si="17" ref="C59:H59">+C57+C58</f>
        <v>1351380079</v>
      </c>
      <c r="D59" s="401">
        <f t="shared" si="17"/>
        <v>0</v>
      </c>
      <c r="E59" s="401">
        <f t="shared" si="17"/>
        <v>0</v>
      </c>
      <c r="F59" s="401">
        <f t="shared" si="17"/>
        <v>0</v>
      </c>
      <c r="G59" s="401">
        <f t="shared" si="17"/>
        <v>0</v>
      </c>
      <c r="H59" s="401">
        <f t="shared" si="17"/>
        <v>0</v>
      </c>
      <c r="I59" s="117">
        <v>46</v>
      </c>
      <c r="J59" s="389" t="s">
        <v>134</v>
      </c>
      <c r="K59" s="544">
        <f aca="true" t="shared" si="18" ref="K59:Q59">+K57+K58</f>
        <v>0</v>
      </c>
      <c r="L59" s="401">
        <f t="shared" si="18"/>
        <v>0</v>
      </c>
      <c r="M59" s="401">
        <f t="shared" si="18"/>
        <v>0</v>
      </c>
      <c r="N59" s="544">
        <f t="shared" si="18"/>
        <v>2458688</v>
      </c>
      <c r="O59" s="401">
        <f t="shared" si="18"/>
        <v>0</v>
      </c>
      <c r="P59" s="401">
        <f t="shared" si="18"/>
        <v>0</v>
      </c>
      <c r="Q59" s="401">
        <f t="shared" si="18"/>
        <v>0</v>
      </c>
      <c r="R59" s="117">
        <v>46</v>
      </c>
      <c r="S59" s="389" t="s">
        <v>134</v>
      </c>
      <c r="T59" s="401">
        <f aca="true" t="shared" si="19" ref="T59:Y59">+T57+T58</f>
        <v>0</v>
      </c>
      <c r="U59" s="401">
        <f t="shared" si="19"/>
        <v>0</v>
      </c>
      <c r="V59" s="401">
        <f t="shared" si="19"/>
        <v>0</v>
      </c>
      <c r="W59" s="401">
        <f t="shared" si="19"/>
        <v>0</v>
      </c>
      <c r="X59" s="401">
        <f t="shared" si="19"/>
        <v>0</v>
      </c>
      <c r="Y59" s="401">
        <f t="shared" si="19"/>
        <v>0</v>
      </c>
      <c r="Z59" s="117">
        <v>46</v>
      </c>
      <c r="AA59" s="389" t="s">
        <v>134</v>
      </c>
      <c r="AB59" s="422">
        <v>0</v>
      </c>
      <c r="AC59" s="422">
        <v>0</v>
      </c>
      <c r="AD59" s="550">
        <v>0</v>
      </c>
      <c r="AE59" s="550">
        <v>0</v>
      </c>
      <c r="AF59" s="550">
        <v>0</v>
      </c>
      <c r="AG59" s="459">
        <f>AG57-AG58</f>
        <v>38834737</v>
      </c>
      <c r="AH59" s="401">
        <f>SUM(AH57:AH58)</f>
        <v>1317462718</v>
      </c>
      <c r="AI59" s="409"/>
      <c r="AJ59" s="409"/>
      <c r="AK59" s="409"/>
      <c r="AL59" s="409"/>
      <c r="AM59" s="409"/>
      <c r="AN59" s="409"/>
      <c r="AO59" s="409"/>
      <c r="AP59" s="409"/>
      <c r="AQ59" s="409"/>
      <c r="AR59" s="409"/>
      <c r="AS59" s="409"/>
      <c r="AT59" s="409"/>
      <c r="AU59" s="409"/>
      <c r="AV59" s="409"/>
      <c r="AW59" s="409"/>
      <c r="AX59" s="409"/>
      <c r="AY59" s="409"/>
      <c r="AZ59" s="409"/>
      <c r="BA59" s="409"/>
      <c r="BB59" s="409"/>
      <c r="BC59" s="409"/>
      <c r="BD59" s="409"/>
      <c r="BE59" s="409"/>
      <c r="BF59" s="409"/>
      <c r="BG59" s="409"/>
      <c r="BH59" s="409"/>
      <c r="BI59" s="409"/>
      <c r="BJ59" s="409"/>
      <c r="BK59" s="409"/>
      <c r="BL59" s="409"/>
      <c r="BM59" s="409"/>
      <c r="BN59" s="409"/>
      <c r="BO59" s="409"/>
      <c r="BP59" s="409"/>
    </row>
    <row r="60" spans="1:68" ht="13.5" thickTop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457"/>
      <c r="AF60" s="457"/>
      <c r="AG60" s="53"/>
      <c r="AH60" s="53"/>
      <c r="AI60" s="409"/>
      <c r="AJ60" s="409"/>
      <c r="AK60" s="409"/>
      <c r="AL60" s="409"/>
      <c r="AM60" s="409"/>
      <c r="AN60" s="409"/>
      <c r="AO60" s="409"/>
      <c r="AP60" s="409"/>
      <c r="AQ60" s="409"/>
      <c r="AR60" s="409"/>
      <c r="AS60" s="409"/>
      <c r="AT60" s="409"/>
      <c r="AU60" s="409"/>
      <c r="AV60" s="409"/>
      <c r="AW60" s="409"/>
      <c r="AX60" s="409"/>
      <c r="AY60" s="409"/>
      <c r="AZ60" s="409"/>
      <c r="BA60" s="409"/>
      <c r="BB60" s="409"/>
      <c r="BC60" s="409"/>
      <c r="BD60" s="409"/>
      <c r="BE60" s="409"/>
      <c r="BF60" s="409"/>
      <c r="BG60" s="409"/>
      <c r="BH60" s="409"/>
      <c r="BI60" s="409"/>
      <c r="BJ60" s="409"/>
      <c r="BK60" s="409"/>
      <c r="BL60" s="409"/>
      <c r="BM60" s="409"/>
      <c r="BN60" s="409"/>
      <c r="BO60" s="409"/>
      <c r="BP60" s="409"/>
    </row>
    <row r="61" spans="1:68" ht="12.75">
      <c r="A61" s="241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409"/>
      <c r="AL61" s="409"/>
      <c r="AM61" s="409"/>
      <c r="AN61" s="409"/>
      <c r="AO61" s="409"/>
      <c r="AP61" s="409"/>
      <c r="AQ61" s="409"/>
      <c r="AR61" s="409"/>
      <c r="AS61" s="409"/>
      <c r="AT61" s="409"/>
      <c r="AU61" s="409"/>
      <c r="AV61" s="409"/>
      <c r="AW61" s="409"/>
      <c r="AX61" s="409"/>
      <c r="AY61" s="409"/>
      <c r="AZ61" s="409"/>
      <c r="BA61" s="409"/>
      <c r="BB61" s="409"/>
      <c r="BC61" s="409"/>
      <c r="BD61" s="409"/>
      <c r="BE61" s="409"/>
      <c r="BF61" s="409"/>
      <c r="BG61" s="409"/>
      <c r="BH61" s="409"/>
      <c r="BI61" s="409"/>
      <c r="BJ61" s="409"/>
      <c r="BK61" s="409"/>
      <c r="BL61" s="409"/>
      <c r="BM61" s="409"/>
      <c r="BN61" s="409"/>
      <c r="BO61" s="409"/>
      <c r="BP61" s="409"/>
    </row>
    <row r="62" spans="1:68" ht="12.75">
      <c r="A62" s="53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409"/>
      <c r="AL62" s="409"/>
      <c r="AM62" s="409"/>
      <c r="AN62" s="409"/>
      <c r="AO62" s="409"/>
      <c r="AP62" s="409"/>
      <c r="AQ62" s="409"/>
      <c r="AR62" s="409"/>
      <c r="AS62" s="409"/>
      <c r="AT62" s="409"/>
      <c r="AU62" s="409"/>
      <c r="AV62" s="409"/>
      <c r="AW62" s="409"/>
      <c r="AX62" s="409"/>
      <c r="AY62" s="409"/>
      <c r="AZ62" s="409"/>
      <c r="BA62" s="409"/>
      <c r="BB62" s="409"/>
      <c r="BC62" s="409"/>
      <c r="BD62" s="409"/>
      <c r="BE62" s="409"/>
      <c r="BF62" s="409"/>
      <c r="BG62" s="409"/>
      <c r="BH62" s="409"/>
      <c r="BI62" s="409"/>
      <c r="BJ62" s="409"/>
      <c r="BK62" s="409"/>
      <c r="BL62" s="409"/>
      <c r="BM62" s="409"/>
      <c r="BN62" s="409"/>
      <c r="BO62" s="409"/>
      <c r="BP62" s="409"/>
    </row>
    <row r="63" spans="1:68" ht="12.75">
      <c r="A63" s="53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409"/>
      <c r="AL63" s="409"/>
      <c r="AM63" s="409"/>
      <c r="AN63" s="409"/>
      <c r="AO63" s="409"/>
      <c r="AP63" s="409"/>
      <c r="AQ63" s="409"/>
      <c r="AR63" s="409"/>
      <c r="AS63" s="409"/>
      <c r="AT63" s="409"/>
      <c r="AU63" s="409"/>
      <c r="AV63" s="409"/>
      <c r="AW63" s="409"/>
      <c r="AX63" s="409"/>
      <c r="AY63" s="409"/>
      <c r="AZ63" s="409"/>
      <c r="BA63" s="409"/>
      <c r="BB63" s="409"/>
      <c r="BC63" s="409"/>
      <c r="BD63" s="409"/>
      <c r="BE63" s="409"/>
      <c r="BF63" s="409"/>
      <c r="BG63" s="409"/>
      <c r="BH63" s="409"/>
      <c r="BI63" s="409"/>
      <c r="BJ63" s="409"/>
      <c r="BK63" s="409"/>
      <c r="BL63" s="409"/>
      <c r="BM63" s="409"/>
      <c r="BN63" s="409"/>
      <c r="BO63" s="409"/>
      <c r="BP63" s="409"/>
    </row>
    <row r="64" spans="1:68" ht="12.75">
      <c r="A64" s="53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409"/>
      <c r="AL64" s="409"/>
      <c r="AM64" s="409"/>
      <c r="AN64" s="409"/>
      <c r="AO64" s="409"/>
      <c r="AP64" s="409"/>
      <c r="AQ64" s="409"/>
      <c r="AR64" s="409"/>
      <c r="AS64" s="409"/>
      <c r="AT64" s="409"/>
      <c r="AU64" s="409"/>
      <c r="AV64" s="409"/>
      <c r="AW64" s="409"/>
      <c r="AX64" s="409"/>
      <c r="AY64" s="409"/>
      <c r="AZ64" s="409"/>
      <c r="BA64" s="409"/>
      <c r="BB64" s="409"/>
      <c r="BC64" s="409"/>
      <c r="BD64" s="409"/>
      <c r="BE64" s="409"/>
      <c r="BF64" s="409"/>
      <c r="BG64" s="409"/>
      <c r="BH64" s="409"/>
      <c r="BI64" s="409"/>
      <c r="BJ64" s="409"/>
      <c r="BK64" s="409"/>
      <c r="BL64" s="409"/>
      <c r="BM64" s="409"/>
      <c r="BN64" s="409"/>
      <c r="BO64" s="409"/>
      <c r="BP64" s="409"/>
    </row>
    <row r="65" spans="1:68" ht="12.75">
      <c r="A65" s="53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409"/>
      <c r="AL65" s="409"/>
      <c r="AM65" s="409"/>
      <c r="AN65" s="409"/>
      <c r="AO65" s="409"/>
      <c r="AP65" s="409"/>
      <c r="AQ65" s="409"/>
      <c r="AR65" s="409"/>
      <c r="AS65" s="409"/>
      <c r="AT65" s="409"/>
      <c r="AU65" s="409"/>
      <c r="AV65" s="409"/>
      <c r="AW65" s="409"/>
      <c r="AX65" s="409"/>
      <c r="AY65" s="409"/>
      <c r="AZ65" s="409"/>
      <c r="BA65" s="409"/>
      <c r="BB65" s="409"/>
      <c r="BC65" s="409"/>
      <c r="BD65" s="409"/>
      <c r="BE65" s="409"/>
      <c r="BF65" s="409"/>
      <c r="BG65" s="409"/>
      <c r="BH65" s="409"/>
      <c r="BI65" s="409"/>
      <c r="BJ65" s="409"/>
      <c r="BK65" s="409"/>
      <c r="BL65" s="409"/>
      <c r="BM65" s="409"/>
      <c r="BN65" s="409"/>
      <c r="BO65" s="409"/>
      <c r="BP65" s="409"/>
    </row>
    <row r="66" spans="1:68" ht="12.75">
      <c r="A66" s="53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409"/>
      <c r="AL66" s="409"/>
      <c r="AM66" s="409"/>
      <c r="AN66" s="409"/>
      <c r="AO66" s="409"/>
      <c r="AP66" s="409"/>
      <c r="AQ66" s="409"/>
      <c r="AR66" s="409"/>
      <c r="AS66" s="409"/>
      <c r="AT66" s="409"/>
      <c r="AU66" s="409"/>
      <c r="AV66" s="409"/>
      <c r="AW66" s="409"/>
      <c r="AX66" s="409"/>
      <c r="AY66" s="409"/>
      <c r="AZ66" s="409"/>
      <c r="BA66" s="409"/>
      <c r="BB66" s="409"/>
      <c r="BC66" s="409"/>
      <c r="BD66" s="409"/>
      <c r="BE66" s="409"/>
      <c r="BF66" s="409"/>
      <c r="BG66" s="409"/>
      <c r="BH66" s="409"/>
      <c r="BI66" s="409"/>
      <c r="BJ66" s="409"/>
      <c r="BK66" s="409"/>
      <c r="BL66" s="409"/>
      <c r="BM66" s="409"/>
      <c r="BN66" s="409"/>
      <c r="BO66" s="409"/>
      <c r="BP66" s="409"/>
    </row>
    <row r="67" spans="1:68" ht="12.75">
      <c r="A67" s="53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409"/>
      <c r="AL67" s="409"/>
      <c r="AM67" s="409"/>
      <c r="AN67" s="409"/>
      <c r="AO67" s="409"/>
      <c r="AP67" s="409"/>
      <c r="AQ67" s="409"/>
      <c r="AR67" s="409"/>
      <c r="AS67" s="409"/>
      <c r="AT67" s="409"/>
      <c r="AU67" s="409"/>
      <c r="AV67" s="409"/>
      <c r="AW67" s="409"/>
      <c r="AX67" s="409"/>
      <c r="AY67" s="409"/>
      <c r="AZ67" s="409"/>
      <c r="BA67" s="409"/>
      <c r="BB67" s="409"/>
      <c r="BC67" s="409"/>
      <c r="BD67" s="409"/>
      <c r="BE67" s="409"/>
      <c r="BF67" s="409"/>
      <c r="BG67" s="409"/>
      <c r="BH67" s="409"/>
      <c r="BI67" s="409"/>
      <c r="BJ67" s="409"/>
      <c r="BK67" s="409"/>
      <c r="BL67" s="409"/>
      <c r="BM67" s="409"/>
      <c r="BN67" s="409"/>
      <c r="BO67" s="409"/>
      <c r="BP67" s="409"/>
    </row>
    <row r="68" spans="1:68" ht="12.75">
      <c r="A68" s="53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409"/>
      <c r="AL68" s="409"/>
      <c r="AM68" s="409"/>
      <c r="AN68" s="409"/>
      <c r="AO68" s="409"/>
      <c r="AP68" s="409"/>
      <c r="AQ68" s="409"/>
      <c r="AR68" s="409"/>
      <c r="AS68" s="409"/>
      <c r="AT68" s="409"/>
      <c r="AU68" s="409"/>
      <c r="AV68" s="409"/>
      <c r="AW68" s="409"/>
      <c r="AX68" s="409"/>
      <c r="AY68" s="409"/>
      <c r="AZ68" s="409"/>
      <c r="BA68" s="409"/>
      <c r="BB68" s="409"/>
      <c r="BC68" s="409"/>
      <c r="BD68" s="409"/>
      <c r="BE68" s="409"/>
      <c r="BF68" s="409"/>
      <c r="BG68" s="409"/>
      <c r="BH68" s="409"/>
      <c r="BI68" s="409"/>
      <c r="BJ68" s="409"/>
      <c r="BK68" s="409"/>
      <c r="BL68" s="409"/>
      <c r="BM68" s="409"/>
      <c r="BN68" s="409"/>
      <c r="BO68" s="409"/>
      <c r="BP68" s="409"/>
    </row>
    <row r="69" spans="1:68" ht="12.75">
      <c r="A69" s="53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409"/>
      <c r="AL69" s="409"/>
      <c r="AM69" s="409"/>
      <c r="AN69" s="409"/>
      <c r="AO69" s="409"/>
      <c r="AP69" s="409"/>
      <c r="AQ69" s="409"/>
      <c r="AR69" s="409"/>
      <c r="AS69" s="409"/>
      <c r="AT69" s="409"/>
      <c r="AU69" s="409"/>
      <c r="AV69" s="409"/>
      <c r="AW69" s="409"/>
      <c r="AX69" s="409"/>
      <c r="AY69" s="409"/>
      <c r="AZ69" s="409"/>
      <c r="BA69" s="409"/>
      <c r="BB69" s="409"/>
      <c r="BC69" s="409"/>
      <c r="BD69" s="409"/>
      <c r="BE69" s="409"/>
      <c r="BF69" s="409"/>
      <c r="BG69" s="409"/>
      <c r="BH69" s="409"/>
      <c r="BI69" s="409"/>
      <c r="BJ69" s="409"/>
      <c r="BK69" s="409"/>
      <c r="BL69" s="409"/>
      <c r="BM69" s="409"/>
      <c r="BN69" s="409"/>
      <c r="BO69" s="409"/>
      <c r="BP69" s="409"/>
    </row>
    <row r="70" spans="1:68" ht="12.75">
      <c r="A70" s="53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409"/>
      <c r="AL70" s="409"/>
      <c r="AM70" s="409"/>
      <c r="AN70" s="409"/>
      <c r="AO70" s="409"/>
      <c r="AP70" s="409"/>
      <c r="AQ70" s="409"/>
      <c r="AR70" s="409"/>
      <c r="AS70" s="409"/>
      <c r="AT70" s="409"/>
      <c r="AU70" s="409"/>
      <c r="AV70" s="409"/>
      <c r="AW70" s="409"/>
      <c r="AX70" s="409"/>
      <c r="AY70" s="409"/>
      <c r="AZ70" s="409"/>
      <c r="BA70" s="409"/>
      <c r="BB70" s="409"/>
      <c r="BC70" s="409"/>
      <c r="BD70" s="409"/>
      <c r="BE70" s="409"/>
      <c r="BF70" s="409"/>
      <c r="BG70" s="409"/>
      <c r="BH70" s="409"/>
      <c r="BI70" s="409"/>
      <c r="BJ70" s="409"/>
      <c r="BK70" s="409"/>
      <c r="BL70" s="409"/>
      <c r="BM70" s="409"/>
      <c r="BN70" s="409"/>
      <c r="BO70" s="409"/>
      <c r="BP70" s="409"/>
    </row>
    <row r="71" spans="1:68" ht="12.75">
      <c r="A71" s="53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409"/>
      <c r="AL71" s="409"/>
      <c r="AM71" s="409"/>
      <c r="AN71" s="409"/>
      <c r="AO71" s="409"/>
      <c r="AP71" s="409"/>
      <c r="AQ71" s="409"/>
      <c r="AR71" s="409"/>
      <c r="AS71" s="409"/>
      <c r="AT71" s="409"/>
      <c r="AU71" s="409"/>
      <c r="AV71" s="409"/>
      <c r="AW71" s="409"/>
      <c r="AX71" s="409"/>
      <c r="AY71" s="409"/>
      <c r="AZ71" s="409"/>
      <c r="BA71" s="409"/>
      <c r="BB71" s="409"/>
      <c r="BC71" s="409"/>
      <c r="BD71" s="409"/>
      <c r="BE71" s="409"/>
      <c r="BF71" s="409"/>
      <c r="BG71" s="409"/>
      <c r="BH71" s="409"/>
      <c r="BI71" s="409"/>
      <c r="BJ71" s="409"/>
      <c r="BK71" s="409"/>
      <c r="BL71" s="409"/>
      <c r="BM71" s="409"/>
      <c r="BN71" s="409"/>
      <c r="BO71" s="409"/>
      <c r="BP71" s="409"/>
    </row>
    <row r="72" spans="1:68" ht="12.75">
      <c r="A72" s="53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409"/>
      <c r="AL72" s="409"/>
      <c r="AM72" s="409"/>
      <c r="AN72" s="409"/>
      <c r="AO72" s="409"/>
      <c r="AP72" s="409"/>
      <c r="AQ72" s="409"/>
      <c r="AR72" s="409"/>
      <c r="AS72" s="409"/>
      <c r="AT72" s="409"/>
      <c r="AU72" s="409"/>
      <c r="AV72" s="409"/>
      <c r="AW72" s="409"/>
      <c r="AX72" s="409"/>
      <c r="AY72" s="409"/>
      <c r="AZ72" s="409"/>
      <c r="BA72" s="409"/>
      <c r="BB72" s="409"/>
      <c r="BC72" s="409"/>
      <c r="BD72" s="409"/>
      <c r="BE72" s="409"/>
      <c r="BF72" s="409"/>
      <c r="BG72" s="409"/>
      <c r="BH72" s="409"/>
      <c r="BI72" s="409"/>
      <c r="BJ72" s="409"/>
      <c r="BK72" s="409"/>
      <c r="BL72" s="409"/>
      <c r="BM72" s="409"/>
      <c r="BN72" s="409"/>
      <c r="BO72" s="409"/>
      <c r="BP72" s="409"/>
    </row>
    <row r="73" spans="1:68" ht="12.75">
      <c r="A73" s="53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409"/>
      <c r="AL73" s="409"/>
      <c r="AM73" s="409"/>
      <c r="AN73" s="409"/>
      <c r="AO73" s="409"/>
      <c r="AP73" s="409"/>
      <c r="AQ73" s="409"/>
      <c r="AR73" s="409"/>
      <c r="AS73" s="409"/>
      <c r="AT73" s="409"/>
      <c r="AU73" s="409"/>
      <c r="AV73" s="409"/>
      <c r="AW73" s="409"/>
      <c r="AX73" s="409"/>
      <c r="AY73" s="409"/>
      <c r="AZ73" s="409"/>
      <c r="BA73" s="409"/>
      <c r="BB73" s="409"/>
      <c r="BC73" s="409"/>
      <c r="BD73" s="409"/>
      <c r="BE73" s="409"/>
      <c r="BF73" s="409"/>
      <c r="BG73" s="409"/>
      <c r="BH73" s="409"/>
      <c r="BI73" s="409"/>
      <c r="BJ73" s="409"/>
      <c r="BK73" s="409"/>
      <c r="BL73" s="409"/>
      <c r="BM73" s="409"/>
      <c r="BN73" s="409"/>
      <c r="BO73" s="409"/>
      <c r="BP73" s="409"/>
    </row>
    <row r="74" spans="1:68" ht="12.75">
      <c r="A74" s="53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409"/>
      <c r="AL74" s="409"/>
      <c r="AM74" s="409"/>
      <c r="AN74" s="409"/>
      <c r="AO74" s="409"/>
      <c r="AP74" s="409"/>
      <c r="AQ74" s="409"/>
      <c r="AR74" s="409"/>
      <c r="AS74" s="409"/>
      <c r="AT74" s="409"/>
      <c r="AU74" s="409"/>
      <c r="AV74" s="409"/>
      <c r="AW74" s="409"/>
      <c r="AX74" s="409"/>
      <c r="AY74" s="409"/>
      <c r="AZ74" s="409"/>
      <c r="BA74" s="409"/>
      <c r="BB74" s="409"/>
      <c r="BC74" s="409"/>
      <c r="BD74" s="409"/>
      <c r="BE74" s="409"/>
      <c r="BF74" s="409"/>
      <c r="BG74" s="409"/>
      <c r="BH74" s="409"/>
      <c r="BI74" s="409"/>
      <c r="BJ74" s="409"/>
      <c r="BK74" s="409"/>
      <c r="BL74" s="409"/>
      <c r="BM74" s="409"/>
      <c r="BN74" s="409"/>
      <c r="BO74" s="409"/>
      <c r="BP74" s="409"/>
    </row>
    <row r="75" spans="1:68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409"/>
      <c r="AL75" s="409"/>
      <c r="AM75" s="409"/>
      <c r="AN75" s="409"/>
      <c r="AO75" s="409"/>
      <c r="AP75" s="409"/>
      <c r="AQ75" s="409"/>
      <c r="AR75" s="409"/>
      <c r="AS75" s="409"/>
      <c r="AT75" s="409"/>
      <c r="AU75" s="409"/>
      <c r="AV75" s="409"/>
      <c r="AW75" s="409"/>
      <c r="AX75" s="409"/>
      <c r="AY75" s="409"/>
      <c r="AZ75" s="409"/>
      <c r="BA75" s="409"/>
      <c r="BB75" s="409"/>
      <c r="BC75" s="409"/>
      <c r="BD75" s="409"/>
      <c r="BE75" s="409"/>
      <c r="BF75" s="409"/>
      <c r="BG75" s="409"/>
      <c r="BH75" s="409"/>
      <c r="BI75" s="409"/>
      <c r="BJ75" s="409"/>
      <c r="BK75" s="409"/>
      <c r="BL75" s="409"/>
      <c r="BM75" s="409"/>
      <c r="BN75" s="409"/>
      <c r="BO75" s="409"/>
      <c r="BP75" s="409"/>
    </row>
    <row r="76" spans="1:68" ht="12.75">
      <c r="A76" s="119"/>
      <c r="B76" s="424"/>
      <c r="C76" s="340"/>
      <c r="D76" s="340"/>
      <c r="E76" s="340"/>
      <c r="F76" s="340"/>
      <c r="G76" s="340"/>
      <c r="H76" s="340"/>
      <c r="I76" s="340"/>
      <c r="J76" s="424"/>
      <c r="K76" s="340"/>
      <c r="L76" s="340"/>
      <c r="M76" s="340"/>
      <c r="N76" s="340"/>
      <c r="O76" s="340"/>
      <c r="P76" s="340"/>
      <c r="Q76" s="340"/>
      <c r="R76" s="340"/>
      <c r="S76" s="424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409"/>
      <c r="AJ76" s="409"/>
      <c r="AK76" s="409"/>
      <c r="AL76" s="409"/>
      <c r="AM76" s="409"/>
      <c r="AN76" s="409"/>
      <c r="AO76" s="409"/>
      <c r="AP76" s="409"/>
      <c r="AQ76" s="409"/>
      <c r="AR76" s="409"/>
      <c r="AS76" s="409"/>
      <c r="AT76" s="409"/>
      <c r="AU76" s="409"/>
      <c r="AV76" s="409"/>
      <c r="AW76" s="409"/>
      <c r="AX76" s="409"/>
      <c r="AY76" s="409"/>
      <c r="AZ76" s="409"/>
      <c r="BA76" s="409"/>
      <c r="BB76" s="409"/>
      <c r="BC76" s="409"/>
      <c r="BD76" s="409"/>
      <c r="BE76" s="409"/>
      <c r="BF76" s="409"/>
      <c r="BG76" s="409"/>
      <c r="BH76" s="409"/>
      <c r="BI76" s="409"/>
      <c r="BJ76" s="409"/>
      <c r="BK76" s="409"/>
      <c r="BL76" s="409"/>
      <c r="BM76" s="409"/>
      <c r="BN76" s="409"/>
      <c r="BO76" s="409"/>
      <c r="BP76" s="409"/>
    </row>
    <row r="77" spans="1:68" ht="12.75">
      <c r="A77" s="119"/>
      <c r="B77" s="425"/>
      <c r="C77" s="426"/>
      <c r="D77" s="235"/>
      <c r="E77" s="426"/>
      <c r="F77" s="426"/>
      <c r="G77" s="426"/>
      <c r="H77" s="426"/>
      <c r="I77" s="235"/>
      <c r="J77" s="425"/>
      <c r="K77" s="426"/>
      <c r="L77" s="426"/>
      <c r="M77" s="426"/>
      <c r="N77" s="426"/>
      <c r="O77" s="426"/>
      <c r="P77" s="426"/>
      <c r="Q77" s="426"/>
      <c r="R77" s="235"/>
      <c r="S77" s="425"/>
      <c r="T77" s="426"/>
      <c r="U77" s="426"/>
      <c r="V77" s="426"/>
      <c r="W77" s="426"/>
      <c r="X77" s="426"/>
      <c r="Y77" s="426"/>
      <c r="Z77" s="235"/>
      <c r="AA77" s="235"/>
      <c r="AB77" s="426"/>
      <c r="AC77" s="426"/>
      <c r="AD77" s="426"/>
      <c r="AE77" s="426"/>
      <c r="AF77" s="426"/>
      <c r="AG77" s="426"/>
      <c r="AH77" s="426"/>
      <c r="AI77" s="409"/>
      <c r="AJ77" s="409"/>
      <c r="AK77" s="409"/>
      <c r="AL77" s="409"/>
      <c r="AM77" s="409"/>
      <c r="AN77" s="409"/>
      <c r="AO77" s="409"/>
      <c r="AP77" s="409"/>
      <c r="AQ77" s="409"/>
      <c r="AR77" s="409"/>
      <c r="AS77" s="409"/>
      <c r="AT77" s="409"/>
      <c r="AU77" s="409"/>
      <c r="AV77" s="409"/>
      <c r="AW77" s="409"/>
      <c r="AX77" s="409"/>
      <c r="AY77" s="409"/>
      <c r="AZ77" s="409"/>
      <c r="BA77" s="409"/>
      <c r="BB77" s="409"/>
      <c r="BC77" s="409"/>
      <c r="BD77" s="409"/>
      <c r="BE77" s="409"/>
      <c r="BF77" s="409"/>
      <c r="BG77" s="409"/>
      <c r="BH77" s="409"/>
      <c r="BI77" s="409"/>
      <c r="BJ77" s="409"/>
      <c r="BK77" s="409"/>
      <c r="BL77" s="409"/>
      <c r="BM77" s="409"/>
      <c r="BN77" s="409"/>
      <c r="BO77" s="409"/>
      <c r="BP77" s="409"/>
    </row>
    <row r="78" spans="1:68" ht="12.75">
      <c r="A78" s="119"/>
      <c r="B78" s="235"/>
      <c r="C78" s="185"/>
      <c r="D78" s="235"/>
      <c r="E78" s="185"/>
      <c r="F78" s="185"/>
      <c r="G78" s="185"/>
      <c r="H78" s="185"/>
      <c r="I78" s="235"/>
      <c r="J78" s="235"/>
      <c r="K78" s="185"/>
      <c r="L78" s="185"/>
      <c r="M78" s="185"/>
      <c r="N78" s="185"/>
      <c r="O78" s="185"/>
      <c r="P78" s="185"/>
      <c r="Q78" s="185"/>
      <c r="R78" s="235"/>
      <c r="S78" s="235"/>
      <c r="T78" s="185"/>
      <c r="U78" s="185"/>
      <c r="V78" s="185"/>
      <c r="W78" s="185"/>
      <c r="X78" s="185"/>
      <c r="Y78" s="185"/>
      <c r="Z78" s="235"/>
      <c r="AA78" s="235"/>
      <c r="AB78" s="185"/>
      <c r="AC78" s="185"/>
      <c r="AD78" s="185"/>
      <c r="AE78" s="185"/>
      <c r="AF78" s="185"/>
      <c r="AG78" s="185"/>
      <c r="AH78" s="185"/>
      <c r="AI78" s="409"/>
      <c r="AJ78" s="409"/>
      <c r="AK78" s="409"/>
      <c r="AL78" s="409"/>
      <c r="AM78" s="409"/>
      <c r="AN78" s="409"/>
      <c r="AO78" s="409"/>
      <c r="AP78" s="409"/>
      <c r="AQ78" s="409"/>
      <c r="AR78" s="409"/>
      <c r="AS78" s="409"/>
      <c r="AT78" s="409"/>
      <c r="AU78" s="409"/>
      <c r="AV78" s="409"/>
      <c r="AW78" s="409"/>
      <c r="AX78" s="409"/>
      <c r="AY78" s="409"/>
      <c r="AZ78" s="409"/>
      <c r="BA78" s="409"/>
      <c r="BB78" s="409"/>
      <c r="BC78" s="409"/>
      <c r="BD78" s="409"/>
      <c r="BE78" s="409"/>
      <c r="BF78" s="409"/>
      <c r="BG78" s="409"/>
      <c r="BH78" s="409"/>
      <c r="BI78" s="409"/>
      <c r="BJ78" s="409"/>
      <c r="BK78" s="409"/>
      <c r="BL78" s="409"/>
      <c r="BM78" s="409"/>
      <c r="BN78" s="409"/>
      <c r="BO78" s="409"/>
      <c r="BP78" s="409"/>
    </row>
    <row r="79" spans="1:68" ht="12.75">
      <c r="A79" s="119"/>
      <c r="B79" s="235"/>
      <c r="C79" s="185"/>
      <c r="D79" s="185"/>
      <c r="E79" s="185"/>
      <c r="F79" s="185"/>
      <c r="G79" s="185"/>
      <c r="H79" s="185"/>
      <c r="I79" s="235"/>
      <c r="J79" s="235"/>
      <c r="K79" s="185"/>
      <c r="L79" s="185"/>
      <c r="M79" s="185"/>
      <c r="N79" s="185"/>
      <c r="O79" s="185"/>
      <c r="P79" s="185"/>
      <c r="Q79" s="185"/>
      <c r="R79" s="235"/>
      <c r="S79" s="23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409"/>
      <c r="AJ79" s="409"/>
      <c r="AK79" s="409"/>
      <c r="AL79" s="409"/>
      <c r="AM79" s="409"/>
      <c r="AN79" s="409"/>
      <c r="AO79" s="409"/>
      <c r="AP79" s="409"/>
      <c r="AQ79" s="409"/>
      <c r="AR79" s="409"/>
      <c r="AS79" s="409"/>
      <c r="AT79" s="409"/>
      <c r="AU79" s="409"/>
      <c r="AV79" s="409"/>
      <c r="AW79" s="409"/>
      <c r="AX79" s="409"/>
      <c r="AY79" s="409"/>
      <c r="AZ79" s="409"/>
      <c r="BA79" s="409"/>
      <c r="BB79" s="409"/>
      <c r="BC79" s="409"/>
      <c r="BD79" s="409"/>
      <c r="BE79" s="409"/>
      <c r="BF79" s="409"/>
      <c r="BG79" s="409"/>
      <c r="BH79" s="409"/>
      <c r="BI79" s="409"/>
      <c r="BJ79" s="409"/>
      <c r="BK79" s="409"/>
      <c r="BL79" s="409"/>
      <c r="BM79" s="409"/>
      <c r="BN79" s="409"/>
      <c r="BO79" s="409"/>
      <c r="BP79" s="409"/>
    </row>
    <row r="80" spans="1:68" ht="12.75">
      <c r="A80" s="119"/>
      <c r="B80" s="249"/>
      <c r="C80" s="119"/>
      <c r="D80" s="119"/>
      <c r="E80" s="119"/>
      <c r="F80" s="119"/>
      <c r="G80" s="119"/>
      <c r="H80" s="119"/>
      <c r="I80" s="119"/>
      <c r="J80" s="249"/>
      <c r="K80" s="119"/>
      <c r="L80" s="119"/>
      <c r="M80" s="119"/>
      <c r="N80" s="119"/>
      <c r="O80" s="119"/>
      <c r="P80" s="119"/>
      <c r="Q80" s="119"/>
      <c r="R80" s="119"/>
      <c r="S80" s="24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409"/>
      <c r="AJ80" s="409"/>
      <c r="AK80" s="409"/>
      <c r="AL80" s="409"/>
      <c r="AM80" s="409"/>
      <c r="AN80" s="409"/>
      <c r="AO80" s="409"/>
      <c r="AP80" s="409"/>
      <c r="AQ80" s="409"/>
      <c r="AR80" s="409"/>
      <c r="AS80" s="409"/>
      <c r="AT80" s="409"/>
      <c r="AU80" s="409"/>
      <c r="AV80" s="409"/>
      <c r="AW80" s="409"/>
      <c r="AX80" s="409"/>
      <c r="AY80" s="409"/>
      <c r="AZ80" s="409"/>
      <c r="BA80" s="409"/>
      <c r="BB80" s="409"/>
      <c r="BC80" s="409"/>
      <c r="BD80" s="409"/>
      <c r="BE80" s="409"/>
      <c r="BF80" s="409"/>
      <c r="BG80" s="409"/>
      <c r="BH80" s="409"/>
      <c r="BI80" s="409"/>
      <c r="BJ80" s="409"/>
      <c r="BK80" s="409"/>
      <c r="BL80" s="409"/>
      <c r="BM80" s="409"/>
      <c r="BN80" s="409"/>
      <c r="BO80" s="409"/>
      <c r="BP80" s="409"/>
    </row>
    <row r="81" spans="1:68" ht="12.75">
      <c r="A81" s="119"/>
      <c r="B81" s="425"/>
      <c r="C81" s="426"/>
      <c r="D81" s="235"/>
      <c r="E81" s="426"/>
      <c r="F81" s="426"/>
      <c r="G81" s="426"/>
      <c r="H81" s="426"/>
      <c r="I81" s="235"/>
      <c r="J81" s="425"/>
      <c r="K81" s="426"/>
      <c r="L81" s="426"/>
      <c r="M81" s="426"/>
      <c r="N81" s="426"/>
      <c r="O81" s="426"/>
      <c r="P81" s="426"/>
      <c r="Q81" s="426"/>
      <c r="R81" s="235"/>
      <c r="S81" s="425"/>
      <c r="T81" s="426"/>
      <c r="U81" s="426"/>
      <c r="V81" s="426"/>
      <c r="W81" s="426"/>
      <c r="X81" s="426"/>
      <c r="Y81" s="426"/>
      <c r="Z81" s="235"/>
      <c r="AA81" s="235"/>
      <c r="AB81" s="426"/>
      <c r="AC81" s="426"/>
      <c r="AD81" s="426"/>
      <c r="AE81" s="426"/>
      <c r="AF81" s="426"/>
      <c r="AG81" s="426"/>
      <c r="AH81" s="426"/>
      <c r="AI81" s="409"/>
      <c r="AJ81" s="409"/>
      <c r="AK81" s="409"/>
      <c r="AL81" s="409"/>
      <c r="AM81" s="409"/>
      <c r="AN81" s="409"/>
      <c r="AO81" s="409"/>
      <c r="AP81" s="409"/>
      <c r="AQ81" s="409"/>
      <c r="AR81" s="409"/>
      <c r="AS81" s="409"/>
      <c r="AT81" s="409"/>
      <c r="AU81" s="409"/>
      <c r="AV81" s="409"/>
      <c r="AW81" s="409"/>
      <c r="AX81" s="409"/>
      <c r="AY81" s="409"/>
      <c r="AZ81" s="409"/>
      <c r="BA81" s="409"/>
      <c r="BB81" s="409"/>
      <c r="BC81" s="409"/>
      <c r="BD81" s="409"/>
      <c r="BE81" s="409"/>
      <c r="BF81" s="409"/>
      <c r="BG81" s="409"/>
      <c r="BH81" s="409"/>
      <c r="BI81" s="409"/>
      <c r="BJ81" s="409"/>
      <c r="BK81" s="409"/>
      <c r="BL81" s="409"/>
      <c r="BM81" s="409"/>
      <c r="BN81" s="409"/>
      <c r="BO81" s="409"/>
      <c r="BP81" s="409"/>
    </row>
    <row r="82" spans="1:68" ht="12.75">
      <c r="A82" s="427"/>
      <c r="B82" s="235"/>
      <c r="C82" s="185"/>
      <c r="D82" s="235"/>
      <c r="E82" s="185"/>
      <c r="F82" s="185"/>
      <c r="G82" s="185"/>
      <c r="H82" s="185"/>
      <c r="I82" s="235"/>
      <c r="J82" s="235"/>
      <c r="K82" s="185"/>
      <c r="L82" s="185"/>
      <c r="M82" s="185"/>
      <c r="N82" s="185"/>
      <c r="O82" s="185"/>
      <c r="P82" s="185"/>
      <c r="Q82" s="185"/>
      <c r="R82" s="235"/>
      <c r="S82" s="235"/>
      <c r="T82" s="185"/>
      <c r="U82" s="185"/>
      <c r="V82" s="185"/>
      <c r="W82" s="185"/>
      <c r="X82" s="185"/>
      <c r="Y82" s="185"/>
      <c r="Z82" s="235"/>
      <c r="AA82" s="235"/>
      <c r="AB82" s="185"/>
      <c r="AC82" s="185"/>
      <c r="AD82" s="185"/>
      <c r="AE82" s="185"/>
      <c r="AF82" s="185"/>
      <c r="AG82" s="185"/>
      <c r="AH82" s="185"/>
      <c r="AI82" s="409"/>
      <c r="AJ82" s="409"/>
      <c r="AK82" s="409"/>
      <c r="AL82" s="409"/>
      <c r="AM82" s="409"/>
      <c r="AN82" s="409"/>
      <c r="AO82" s="409"/>
      <c r="AP82" s="409"/>
      <c r="AQ82" s="409"/>
      <c r="AR82" s="409"/>
      <c r="AS82" s="409"/>
      <c r="AT82" s="409"/>
      <c r="AU82" s="409"/>
      <c r="AV82" s="409"/>
      <c r="AW82" s="409"/>
      <c r="AX82" s="409"/>
      <c r="AY82" s="409"/>
      <c r="AZ82" s="409"/>
      <c r="BA82" s="409"/>
      <c r="BB82" s="409"/>
      <c r="BC82" s="409"/>
      <c r="BD82" s="409"/>
      <c r="BE82" s="409"/>
      <c r="BF82" s="409"/>
      <c r="BG82" s="409"/>
      <c r="BH82" s="409"/>
      <c r="BI82" s="409"/>
      <c r="BJ82" s="409"/>
      <c r="BK82" s="409"/>
      <c r="BL82" s="409"/>
      <c r="BM82" s="409"/>
      <c r="BN82" s="409"/>
      <c r="BO82" s="409"/>
      <c r="BP82" s="409"/>
    </row>
    <row r="83" spans="1:68" ht="11.25">
      <c r="A83" s="409"/>
      <c r="B83" s="409"/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409"/>
      <c r="AC83" s="409"/>
      <c r="AD83" s="409"/>
      <c r="AE83" s="409"/>
      <c r="AF83" s="409"/>
      <c r="AG83" s="409"/>
      <c r="AH83" s="409"/>
      <c r="AI83" s="409"/>
      <c r="AJ83" s="409"/>
      <c r="AK83" s="409"/>
      <c r="AL83" s="409"/>
      <c r="AM83" s="409"/>
      <c r="AN83" s="409"/>
      <c r="AO83" s="409"/>
      <c r="AP83" s="409"/>
      <c r="AQ83" s="409"/>
      <c r="AR83" s="409"/>
      <c r="AS83" s="409"/>
      <c r="AT83" s="409"/>
      <c r="AU83" s="409"/>
      <c r="AV83" s="409"/>
      <c r="AW83" s="409"/>
      <c r="AX83" s="409"/>
      <c r="AY83" s="409"/>
      <c r="AZ83" s="409"/>
      <c r="BA83" s="409"/>
      <c r="BB83" s="409"/>
      <c r="BC83" s="409"/>
      <c r="BD83" s="409"/>
      <c r="BE83" s="409"/>
      <c r="BF83" s="409"/>
      <c r="BG83" s="409"/>
      <c r="BH83" s="409"/>
      <c r="BI83" s="409"/>
      <c r="BJ83" s="409"/>
      <c r="BK83" s="409"/>
      <c r="BL83" s="409"/>
      <c r="BM83" s="409"/>
      <c r="BN83" s="409"/>
      <c r="BO83" s="409"/>
      <c r="BP83" s="409"/>
    </row>
  </sheetData>
  <sheetProtection/>
  <mergeCells count="20">
    <mergeCell ref="Z5:AH5"/>
    <mergeCell ref="Z6:AH6"/>
    <mergeCell ref="Z7:AH7"/>
    <mergeCell ref="Z8:AH8"/>
    <mergeCell ref="G1:H1"/>
    <mergeCell ref="G2:H2"/>
    <mergeCell ref="G3:H3"/>
    <mergeCell ref="G4:H4"/>
    <mergeCell ref="P1:Q1"/>
    <mergeCell ref="P2:Q2"/>
    <mergeCell ref="AG1:AH1"/>
    <mergeCell ref="AG2:AH2"/>
    <mergeCell ref="AG3:AH3"/>
    <mergeCell ref="AG4:AH4"/>
    <mergeCell ref="P3:Q3"/>
    <mergeCell ref="P4:Q4"/>
    <mergeCell ref="X1:Y1"/>
    <mergeCell ref="X2:Y2"/>
    <mergeCell ref="X3:Y3"/>
    <mergeCell ref="X4:Y4"/>
  </mergeCells>
  <printOptions/>
  <pageMargins left="0.7" right="0.7" top="0.75" bottom="0.75" header="0.3" footer="0.3"/>
  <pageSetup horizontalDpi="600" verticalDpi="600" orientation="landscape" scale="65" r:id="rId1"/>
  <colBreaks count="3" manualBreakCount="3">
    <brk id="8" max="60" man="1"/>
    <brk id="17" max="60" man="1"/>
    <brk id="25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R330"/>
  <sheetViews>
    <sheetView workbookViewId="0" topLeftCell="Z1">
      <selection activeCell="EE1" sqref="EE1:EJ49"/>
    </sheetView>
  </sheetViews>
  <sheetFormatPr defaultColWidth="9.16015625" defaultRowHeight="10.5"/>
  <cols>
    <col min="1" max="1" width="9.16015625" style="2" customWidth="1"/>
    <col min="2" max="2" width="6.83203125" style="2" customWidth="1"/>
    <col min="3" max="3" width="45.16015625" style="2" customWidth="1"/>
    <col min="4" max="4" width="19.33203125" style="2" customWidth="1"/>
    <col min="5" max="5" width="22.16015625" style="2" customWidth="1"/>
    <col min="6" max="6" width="20.16015625" style="2" customWidth="1"/>
    <col min="7" max="7" width="17.83203125" style="2" customWidth="1"/>
    <col min="8" max="8" width="9.83203125" style="2" customWidth="1"/>
    <col min="9" max="9" width="7.16015625" style="2" bestFit="1" customWidth="1"/>
    <col min="10" max="10" width="74.16015625" style="2" bestFit="1" customWidth="1"/>
    <col min="11" max="11" width="10.66015625" style="2" bestFit="1" customWidth="1"/>
    <col min="12" max="12" width="17" style="2" bestFit="1" customWidth="1"/>
    <col min="13" max="13" width="17.83203125" style="2" bestFit="1" customWidth="1"/>
    <col min="14" max="14" width="9.83203125" style="2" customWidth="1"/>
    <col min="15" max="15" width="0.4921875" style="2" customWidth="1"/>
    <col min="16" max="16" width="6.83203125" style="2" customWidth="1"/>
    <col min="17" max="17" width="44.5" style="2" bestFit="1" customWidth="1"/>
    <col min="18" max="20" width="21.33203125" style="2" customWidth="1"/>
    <col min="21" max="21" width="9.66015625" style="2" customWidth="1"/>
    <col min="22" max="22" width="0.328125" style="2" customWidth="1"/>
    <col min="23" max="23" width="6.83203125" style="2" customWidth="1"/>
    <col min="24" max="26" width="23" style="2" customWidth="1"/>
    <col min="27" max="27" width="20" style="2" customWidth="1"/>
    <col min="28" max="28" width="10.83203125" style="2" customWidth="1"/>
    <col min="29" max="29" width="6.83203125" style="2" customWidth="1"/>
    <col min="30" max="30" width="60" style="2" bestFit="1" customWidth="1"/>
    <col min="31" max="31" width="21.5" style="2" customWidth="1"/>
    <col min="32" max="32" width="22.16015625" style="2" customWidth="1"/>
    <col min="33" max="33" width="10.16015625" style="2" customWidth="1"/>
    <col min="34" max="34" width="7.5" style="2" customWidth="1"/>
    <col min="35" max="35" width="73.16015625" style="2" bestFit="1" customWidth="1"/>
    <col min="36" max="38" width="20.66015625" style="2" customWidth="1"/>
    <col min="39" max="39" width="9.83203125" style="2" customWidth="1"/>
    <col min="40" max="40" width="6.83203125" style="2" customWidth="1"/>
    <col min="41" max="41" width="66.5" style="2" customWidth="1"/>
    <col min="42" max="45" width="17.83203125" style="2" customWidth="1"/>
    <col min="46" max="46" width="10" style="2" customWidth="1"/>
    <col min="47" max="47" width="6.83203125" style="2" customWidth="1"/>
    <col min="48" max="48" width="51.16015625" style="2" customWidth="1"/>
    <col min="49" max="49" width="15.83203125" style="2" customWidth="1"/>
    <col min="50" max="50" width="17.5" style="2" customWidth="1"/>
    <col min="51" max="51" width="17" style="2" customWidth="1"/>
    <col min="52" max="52" width="17.83203125" style="2" customWidth="1"/>
    <col min="53" max="53" width="10.33203125" style="2" customWidth="1"/>
    <col min="54" max="54" width="6.83203125" style="2" customWidth="1"/>
    <col min="55" max="55" width="72.5" style="2" customWidth="1"/>
    <col min="56" max="56" width="18.16015625" style="2" customWidth="1"/>
    <col min="57" max="58" width="18.5" style="2" customWidth="1"/>
    <col min="59" max="59" width="10.16015625" style="2" customWidth="1"/>
    <col min="60" max="60" width="6.83203125" style="2" customWidth="1"/>
    <col min="61" max="61" width="45.5" style="2" customWidth="1"/>
    <col min="62" max="62" width="19.66015625" style="2" customWidth="1"/>
    <col min="63" max="63" width="7.33203125" style="2" customWidth="1"/>
    <col min="64" max="64" width="35.33203125" style="2" customWidth="1"/>
    <col min="65" max="65" width="10" style="2" customWidth="1"/>
    <col min="66" max="66" width="5.83203125" style="2" customWidth="1"/>
    <col min="67" max="67" width="54.5" style="2" bestFit="1" customWidth="1"/>
    <col min="68" max="68" width="14" style="2" customWidth="1"/>
    <col min="69" max="69" width="17.83203125" style="8" customWidth="1"/>
    <col min="70" max="70" width="10.16015625" style="2" customWidth="1"/>
    <col min="71" max="71" width="7.33203125" style="2" customWidth="1"/>
    <col min="72" max="72" width="46.5" style="2" bestFit="1" customWidth="1"/>
    <col min="73" max="73" width="15.83203125" style="2" customWidth="1"/>
    <col min="74" max="74" width="16.83203125" style="2" customWidth="1"/>
    <col min="75" max="75" width="20" style="2" customWidth="1"/>
    <col min="76" max="76" width="11" style="2" customWidth="1"/>
    <col min="77" max="77" width="7.16015625" style="2" customWidth="1"/>
    <col min="78" max="78" width="41.16015625" style="2" customWidth="1"/>
    <col min="79" max="81" width="18.33203125" style="2" customWidth="1"/>
    <col min="82" max="82" width="10.33203125" style="8" customWidth="1"/>
    <col min="83" max="83" width="5.83203125" style="8" customWidth="1"/>
    <col min="84" max="84" width="93.33203125" style="8" customWidth="1"/>
    <col min="85" max="86" width="20.16015625" style="8" customWidth="1"/>
    <col min="87" max="87" width="10.5" style="2" customWidth="1"/>
    <col min="88" max="88" width="5.83203125" style="2" customWidth="1"/>
    <col min="89" max="89" width="91.5" style="2" customWidth="1"/>
    <col min="90" max="90" width="26.66015625" style="2" customWidth="1"/>
    <col min="91" max="91" width="10.5" style="2" customWidth="1"/>
    <col min="92" max="92" width="7" style="2" customWidth="1"/>
    <col min="93" max="93" width="43.83203125" style="2" customWidth="1"/>
    <col min="94" max="94" width="17.33203125" style="2" customWidth="1"/>
    <col min="95" max="95" width="18.83203125" style="2" customWidth="1"/>
    <col min="96" max="96" width="17.33203125" style="2" customWidth="1"/>
    <col min="97" max="97" width="10.33203125" style="2" customWidth="1"/>
    <col min="98" max="98" width="6.83203125" style="2" customWidth="1"/>
    <col min="99" max="99" width="43.83203125" style="2" customWidth="1"/>
    <col min="100" max="101" width="17.33203125" style="2" customWidth="1"/>
    <col min="102" max="102" width="19.16015625" style="2" customWidth="1"/>
    <col min="103" max="103" width="10.66015625" style="2" customWidth="1"/>
    <col min="104" max="104" width="6.83203125" style="2" customWidth="1"/>
    <col min="105" max="105" width="42.83203125" style="2" customWidth="1"/>
    <col min="106" max="106" width="4.83203125" style="2" customWidth="1"/>
    <col min="107" max="107" width="15.66015625" style="2" customWidth="1"/>
    <col min="108" max="110" width="18" style="2" customWidth="1"/>
    <col min="111" max="111" width="10.83203125" style="2" customWidth="1"/>
    <col min="112" max="112" width="5.83203125" style="2" customWidth="1"/>
    <col min="113" max="113" width="67.5" style="2" customWidth="1"/>
    <col min="114" max="116" width="18" style="2" customWidth="1"/>
    <col min="117" max="117" width="10.83203125" style="2" customWidth="1"/>
    <col min="118" max="118" width="6.83203125" style="2" customWidth="1"/>
    <col min="119" max="119" width="75.5" style="2" customWidth="1"/>
    <col min="120" max="120" width="13.66015625" style="2" customWidth="1"/>
    <col min="121" max="121" width="25.5" style="2" customWidth="1"/>
    <col min="122" max="122" width="11" style="2" customWidth="1"/>
    <col min="123" max="123" width="7.33203125" style="2" customWidth="1"/>
    <col min="124" max="124" width="55.16015625" style="2" bestFit="1" customWidth="1"/>
    <col min="125" max="125" width="7" style="2" customWidth="1"/>
    <col min="126" max="126" width="17.33203125" style="2" customWidth="1"/>
    <col min="127" max="128" width="18.33203125" style="2" customWidth="1"/>
    <col min="129" max="129" width="10.16015625" style="2" customWidth="1"/>
    <col min="130" max="130" width="6.83203125" style="2" customWidth="1"/>
    <col min="131" max="131" width="42.83203125" style="2" customWidth="1"/>
    <col min="132" max="133" width="24.83203125" style="2" customWidth="1"/>
    <col min="134" max="134" width="26.83203125" style="2" customWidth="1"/>
    <col min="135" max="135" width="10.5" style="2" customWidth="1"/>
    <col min="136" max="136" width="6.83203125" style="2" customWidth="1"/>
    <col min="137" max="137" width="43.33203125" style="2" customWidth="1"/>
    <col min="138" max="139" width="24.83203125" style="2" customWidth="1"/>
    <col min="140" max="140" width="25" style="2" customWidth="1"/>
    <col min="141" max="141" width="15.5" style="2" bestFit="1" customWidth="1"/>
    <col min="142" max="142" width="31.33203125" style="2" customWidth="1"/>
    <col min="143" max="143" width="15.33203125" style="2" bestFit="1" customWidth="1"/>
    <col min="144" max="144" width="22.33203125" style="2" customWidth="1"/>
    <col min="145" max="145" width="16.66015625" style="2" customWidth="1"/>
    <col min="146" max="146" width="7.16015625" style="2" bestFit="1" customWidth="1"/>
    <col min="147" max="147" width="56.5" style="2" customWidth="1"/>
    <col min="148" max="148" width="27.5" style="2" customWidth="1"/>
    <col min="149" max="149" width="20.66015625" style="2" customWidth="1"/>
    <col min="150" max="150" width="26.5" style="2" bestFit="1" customWidth="1"/>
    <col min="151" max="151" width="24.83203125" style="2" customWidth="1"/>
    <col min="152" max="152" width="22.33203125" style="2" customWidth="1"/>
    <col min="153" max="153" width="23.66015625" style="2" customWidth="1"/>
    <col min="154" max="154" width="7.16015625" style="2" bestFit="1" customWidth="1"/>
    <col min="155" max="155" width="59.83203125" style="2" bestFit="1" customWidth="1"/>
    <col min="156" max="158" width="23.66015625" style="2" customWidth="1"/>
    <col min="159" max="159" width="24.83203125" style="2" bestFit="1" customWidth="1"/>
    <col min="160" max="160" width="20.5" style="2" bestFit="1" customWidth="1"/>
    <col min="161" max="161" width="10.66015625" style="2" customWidth="1"/>
    <col min="162" max="162" width="56.5" style="2" bestFit="1" customWidth="1"/>
    <col min="163" max="163" width="19.83203125" style="2" bestFit="1" customWidth="1"/>
    <col min="164" max="164" width="22" style="2" bestFit="1" customWidth="1"/>
    <col min="165" max="165" width="20.5" style="2" bestFit="1" customWidth="1"/>
    <col min="166" max="166" width="24.83203125" style="2" customWidth="1"/>
    <col min="167" max="167" width="23.33203125" style="2" customWidth="1"/>
    <col min="168" max="168" width="2.83203125" style="2" customWidth="1"/>
    <col min="169" max="169" width="16.16015625" style="2" customWidth="1"/>
    <col min="170" max="16384" width="9.16015625" style="2" customWidth="1"/>
  </cols>
  <sheetData>
    <row r="1" spans="2:174" ht="14.25" customHeight="1">
      <c r="B1" s="52"/>
      <c r="C1" s="53"/>
      <c r="D1" s="53"/>
      <c r="E1" s="53"/>
      <c r="F1" s="564" t="s">
        <v>412</v>
      </c>
      <c r="G1" s="564"/>
      <c r="H1" s="551"/>
      <c r="I1" s="55"/>
      <c r="J1" s="56"/>
      <c r="K1" s="56"/>
      <c r="L1" s="564" t="s">
        <v>412</v>
      </c>
      <c r="M1" s="564"/>
      <c r="N1" s="551"/>
      <c r="O1" s="551"/>
      <c r="P1" s="53"/>
      <c r="Q1" s="53"/>
      <c r="R1" s="53"/>
      <c r="S1" s="564" t="s">
        <v>412</v>
      </c>
      <c r="T1" s="564"/>
      <c r="U1" s="551"/>
      <c r="V1" s="551"/>
      <c r="W1" s="52"/>
      <c r="X1" s="53"/>
      <c r="Y1" s="53"/>
      <c r="Z1" s="564" t="s">
        <v>412</v>
      </c>
      <c r="AA1" s="564"/>
      <c r="AB1" s="52"/>
      <c r="AC1" s="52"/>
      <c r="AD1" s="53"/>
      <c r="AE1" s="564" t="s">
        <v>412</v>
      </c>
      <c r="AF1" s="564"/>
      <c r="AG1" s="53"/>
      <c r="AH1" s="53"/>
      <c r="AI1" s="53"/>
      <c r="AJ1" s="53"/>
      <c r="AK1" s="564" t="s">
        <v>412</v>
      </c>
      <c r="AL1" s="564"/>
      <c r="AM1" s="54"/>
      <c r="AN1" s="54"/>
      <c r="AO1" s="54"/>
      <c r="AP1" s="54"/>
      <c r="AQ1" s="54"/>
      <c r="AR1" s="564" t="s">
        <v>412</v>
      </c>
      <c r="AS1" s="564"/>
      <c r="AT1" s="53"/>
      <c r="AU1" s="53"/>
      <c r="AV1" s="53"/>
      <c r="AW1" s="53"/>
      <c r="AX1" s="53"/>
      <c r="AY1" s="564" t="s">
        <v>412</v>
      </c>
      <c r="AZ1" s="564"/>
      <c r="BA1" s="53"/>
      <c r="BB1" s="53"/>
      <c r="BC1" s="53"/>
      <c r="BD1" s="53"/>
      <c r="BE1" s="564" t="s">
        <v>412</v>
      </c>
      <c r="BF1" s="564"/>
      <c r="BG1" s="53"/>
      <c r="BH1" s="53"/>
      <c r="BI1" s="53"/>
      <c r="BJ1" s="53"/>
      <c r="BK1" s="53"/>
      <c r="BL1" s="551" t="s">
        <v>412</v>
      </c>
      <c r="BM1" s="551"/>
      <c r="BN1" s="551"/>
      <c r="BO1" s="53"/>
      <c r="BP1" s="564" t="s">
        <v>412</v>
      </c>
      <c r="BQ1" s="564"/>
      <c r="BR1" s="53"/>
      <c r="BS1" s="53"/>
      <c r="BT1" s="53"/>
      <c r="BU1" s="53"/>
      <c r="BV1" s="564" t="s">
        <v>412</v>
      </c>
      <c r="BW1" s="564"/>
      <c r="BX1" s="53"/>
      <c r="BY1" s="53"/>
      <c r="BZ1" s="53"/>
      <c r="CA1" s="53"/>
      <c r="CB1" s="564" t="s">
        <v>412</v>
      </c>
      <c r="CC1" s="564"/>
      <c r="CD1" s="57"/>
      <c r="CE1" s="57"/>
      <c r="CF1" s="57"/>
      <c r="CG1" s="564" t="s">
        <v>412</v>
      </c>
      <c r="CH1" s="564"/>
      <c r="CI1" s="53"/>
      <c r="CJ1" s="53"/>
      <c r="CK1" s="53"/>
      <c r="CL1" s="551" t="s">
        <v>412</v>
      </c>
      <c r="CM1" s="551"/>
      <c r="CN1" s="551"/>
      <c r="CO1" s="53"/>
      <c r="CP1" s="53"/>
      <c r="CQ1" s="564" t="s">
        <v>412</v>
      </c>
      <c r="CR1" s="564"/>
      <c r="CS1" s="53"/>
      <c r="CT1" s="53"/>
      <c r="CU1" s="53"/>
      <c r="CV1" s="53"/>
      <c r="CW1" s="564" t="s">
        <v>412</v>
      </c>
      <c r="CX1" s="564"/>
      <c r="CY1" s="53"/>
      <c r="CZ1" s="53"/>
      <c r="DA1" s="53"/>
      <c r="DB1" s="53"/>
      <c r="DC1" s="53"/>
      <c r="DD1" s="53"/>
      <c r="DE1" s="564" t="s">
        <v>412</v>
      </c>
      <c r="DF1" s="564"/>
      <c r="DG1" s="53"/>
      <c r="DH1" s="53"/>
      <c r="DI1" s="53"/>
      <c r="DJ1" s="53"/>
      <c r="DK1" s="564" t="s">
        <v>412</v>
      </c>
      <c r="DL1" s="564"/>
      <c r="DM1" s="53"/>
      <c r="DN1" s="53"/>
      <c r="DO1" s="53"/>
      <c r="DP1" s="564" t="s">
        <v>412</v>
      </c>
      <c r="DQ1" s="564"/>
      <c r="DR1" s="53"/>
      <c r="DS1" s="53"/>
      <c r="DT1" s="52"/>
      <c r="DU1" s="52"/>
      <c r="DV1" s="53"/>
      <c r="DW1" s="564" t="s">
        <v>412</v>
      </c>
      <c r="DX1" s="564"/>
      <c r="DY1" s="55"/>
      <c r="DZ1" s="57"/>
      <c r="EA1" s="443"/>
      <c r="EB1" s="57"/>
      <c r="ED1" s="551" t="s">
        <v>412</v>
      </c>
      <c r="EE1" s="57"/>
      <c r="EF1" s="444"/>
      <c r="EG1" s="443"/>
      <c r="EH1" s="57"/>
      <c r="EI1" s="57"/>
      <c r="EJ1" s="551" t="s">
        <v>412</v>
      </c>
      <c r="EK1" s="57"/>
      <c r="EL1" s="57"/>
      <c r="EM1" s="57"/>
      <c r="EN1" s="57"/>
      <c r="EO1" s="444"/>
      <c r="EP1" s="443"/>
      <c r="EQ1" s="57"/>
      <c r="ER1" s="57"/>
      <c r="ES1" s="57"/>
      <c r="ET1" s="443"/>
      <c r="EU1" s="57"/>
      <c r="EV1" s="57"/>
      <c r="EW1" s="444"/>
      <c r="EX1" s="443"/>
      <c r="EY1" s="57"/>
      <c r="EZ1" s="57"/>
      <c r="FA1" s="57"/>
      <c r="FB1" s="57"/>
      <c r="FC1" s="57"/>
      <c r="FD1" s="444"/>
      <c r="FE1" s="443"/>
      <c r="FF1" s="57"/>
      <c r="FG1" s="57"/>
      <c r="FH1" s="57"/>
      <c r="FI1" s="443"/>
      <c r="FJ1" s="445"/>
      <c r="FK1" s="54"/>
      <c r="FL1" s="53"/>
      <c r="FM1" s="53"/>
      <c r="FN1" s="53"/>
      <c r="FO1" s="53"/>
      <c r="FP1" s="53"/>
      <c r="FQ1" s="53"/>
      <c r="FR1" s="53"/>
    </row>
    <row r="2" spans="2:174" ht="14.25" customHeight="1">
      <c r="B2" s="52"/>
      <c r="C2" s="53"/>
      <c r="D2" s="53"/>
      <c r="E2" s="53"/>
      <c r="F2" s="564" t="s">
        <v>470</v>
      </c>
      <c r="G2" s="564"/>
      <c r="H2" s="551"/>
      <c r="I2" s="56"/>
      <c r="J2" s="56"/>
      <c r="K2" s="56"/>
      <c r="L2" s="564" t="s">
        <v>470</v>
      </c>
      <c r="M2" s="564"/>
      <c r="N2" s="551"/>
      <c r="O2" s="551"/>
      <c r="P2" s="52"/>
      <c r="Q2" s="54"/>
      <c r="R2" s="54"/>
      <c r="S2" s="564" t="s">
        <v>470</v>
      </c>
      <c r="T2" s="564"/>
      <c r="U2" s="551"/>
      <c r="V2" s="551"/>
      <c r="W2" s="59"/>
      <c r="X2" s="53"/>
      <c r="Y2" s="53"/>
      <c r="Z2" s="564" t="s">
        <v>470</v>
      </c>
      <c r="AA2" s="564"/>
      <c r="AB2" s="59"/>
      <c r="AC2" s="59"/>
      <c r="AD2" s="53"/>
      <c r="AE2" s="564" t="s">
        <v>470</v>
      </c>
      <c r="AF2" s="564"/>
      <c r="AG2" s="52"/>
      <c r="AH2" s="52"/>
      <c r="AI2" s="58"/>
      <c r="AJ2" s="60"/>
      <c r="AK2" s="564" t="s">
        <v>470</v>
      </c>
      <c r="AL2" s="564"/>
      <c r="AM2" s="61"/>
      <c r="AN2" s="61"/>
      <c r="AO2" s="61"/>
      <c r="AP2" s="61"/>
      <c r="AQ2" s="61"/>
      <c r="AR2" s="564" t="s">
        <v>470</v>
      </c>
      <c r="AS2" s="564"/>
      <c r="AT2" s="52"/>
      <c r="AU2" s="52"/>
      <c r="AV2" s="62"/>
      <c r="AW2" s="62"/>
      <c r="AX2" s="62"/>
      <c r="AY2" s="564" t="s">
        <v>470</v>
      </c>
      <c r="AZ2" s="564"/>
      <c r="BA2" s="52"/>
      <c r="BB2" s="52"/>
      <c r="BC2" s="53"/>
      <c r="BD2" s="63"/>
      <c r="BE2" s="564" t="s">
        <v>470</v>
      </c>
      <c r="BF2" s="564"/>
      <c r="BG2" s="52"/>
      <c r="BH2" s="52"/>
      <c r="BI2" s="53"/>
      <c r="BJ2" s="53"/>
      <c r="BK2" s="53"/>
      <c r="BL2" s="551" t="s">
        <v>470</v>
      </c>
      <c r="BM2" s="558"/>
      <c r="BN2" s="551"/>
      <c r="BO2" s="53"/>
      <c r="BP2" s="564" t="s">
        <v>470</v>
      </c>
      <c r="BQ2" s="564"/>
      <c r="BR2" s="52"/>
      <c r="BS2" s="52"/>
      <c r="BT2" s="56"/>
      <c r="BU2" s="56"/>
      <c r="BV2" s="564" t="s">
        <v>470</v>
      </c>
      <c r="BW2" s="564"/>
      <c r="BX2" s="52"/>
      <c r="BY2" s="52"/>
      <c r="BZ2" s="64"/>
      <c r="CA2" s="64"/>
      <c r="CB2" s="564" t="s">
        <v>470</v>
      </c>
      <c r="CC2" s="564"/>
      <c r="CD2" s="52"/>
      <c r="CE2" s="52"/>
      <c r="CF2" s="65"/>
      <c r="CG2" s="564" t="s">
        <v>470</v>
      </c>
      <c r="CH2" s="564"/>
      <c r="CI2" s="52"/>
      <c r="CJ2" s="52"/>
      <c r="CK2" s="58"/>
      <c r="CL2" s="551" t="s">
        <v>470</v>
      </c>
      <c r="CM2" s="558"/>
      <c r="CN2" s="551"/>
      <c r="CO2" s="53"/>
      <c r="CP2" s="53"/>
      <c r="CQ2" s="564" t="s">
        <v>413</v>
      </c>
      <c r="CR2" s="564"/>
      <c r="CS2" s="52"/>
      <c r="CT2" s="52"/>
      <c r="CU2" s="52"/>
      <c r="CV2" s="53"/>
      <c r="CW2" s="564" t="s">
        <v>470</v>
      </c>
      <c r="CX2" s="564"/>
      <c r="CY2" s="52"/>
      <c r="CZ2" s="52"/>
      <c r="DA2" s="52"/>
      <c r="DB2" s="53"/>
      <c r="DC2" s="53"/>
      <c r="DD2" s="53"/>
      <c r="DE2" s="564" t="s">
        <v>470</v>
      </c>
      <c r="DF2" s="564"/>
      <c r="DG2" s="52"/>
      <c r="DH2" s="52"/>
      <c r="DI2" s="52"/>
      <c r="DJ2" s="53"/>
      <c r="DK2" s="564" t="s">
        <v>470</v>
      </c>
      <c r="DL2" s="564"/>
      <c r="DM2" s="52"/>
      <c r="DN2" s="52"/>
      <c r="DO2" s="52"/>
      <c r="DP2" s="564" t="s">
        <v>470</v>
      </c>
      <c r="DQ2" s="564"/>
      <c r="DR2" s="52"/>
      <c r="DS2" s="52"/>
      <c r="DT2" s="52"/>
      <c r="DU2" s="52"/>
      <c r="DV2" s="53"/>
      <c r="DW2" s="564" t="s">
        <v>470</v>
      </c>
      <c r="DX2" s="564"/>
      <c r="DY2" s="55"/>
      <c r="DZ2" s="443"/>
      <c r="EB2" s="57"/>
      <c r="ED2" s="558" t="s">
        <v>470</v>
      </c>
      <c r="EE2" s="558"/>
      <c r="EF2" s="443"/>
      <c r="EG2" s="443"/>
      <c r="EH2" s="443"/>
      <c r="EI2" s="443"/>
      <c r="EJ2" s="558" t="s">
        <v>470</v>
      </c>
      <c r="EK2" s="443"/>
      <c r="EL2" s="443"/>
      <c r="EM2" s="443"/>
      <c r="EN2" s="443"/>
      <c r="EO2" s="443"/>
      <c r="EP2" s="443"/>
      <c r="EQ2" s="443"/>
      <c r="ER2" s="443"/>
      <c r="ES2" s="443"/>
      <c r="ET2" s="443"/>
      <c r="EU2" s="443"/>
      <c r="EV2" s="443"/>
      <c r="EW2" s="443"/>
      <c r="EX2" s="443"/>
      <c r="EY2" s="443"/>
      <c r="EZ2" s="443"/>
      <c r="FA2" s="443"/>
      <c r="FB2" s="443"/>
      <c r="FC2" s="443"/>
      <c r="FD2" s="443"/>
      <c r="FE2" s="443"/>
      <c r="FF2" s="443"/>
      <c r="FG2" s="443"/>
      <c r="FH2" s="443"/>
      <c r="FI2" s="443"/>
      <c r="FJ2" s="443"/>
      <c r="FK2" s="55"/>
      <c r="FL2" s="64"/>
      <c r="FM2" s="53"/>
      <c r="FN2" s="53"/>
      <c r="FO2" s="53"/>
      <c r="FP2" s="53"/>
      <c r="FQ2" s="53"/>
      <c r="FR2" s="53"/>
    </row>
    <row r="3" spans="2:174" ht="14.25" customHeight="1">
      <c r="B3" s="52"/>
      <c r="C3" s="53"/>
      <c r="D3" s="53"/>
      <c r="E3" s="53"/>
      <c r="F3" s="564" t="s">
        <v>414</v>
      </c>
      <c r="G3" s="564"/>
      <c r="H3" s="551"/>
      <c r="I3" s="56"/>
      <c r="J3" s="56"/>
      <c r="K3" s="56"/>
      <c r="L3" s="564" t="s">
        <v>415</v>
      </c>
      <c r="M3" s="564"/>
      <c r="N3" s="551"/>
      <c r="O3" s="551"/>
      <c r="P3" s="52"/>
      <c r="Q3" s="54"/>
      <c r="R3" s="54"/>
      <c r="S3" s="564" t="s">
        <v>416</v>
      </c>
      <c r="T3" s="564"/>
      <c r="U3" s="551"/>
      <c r="V3" s="551"/>
      <c r="W3" s="59"/>
      <c r="X3" s="53"/>
      <c r="Y3" s="53"/>
      <c r="Z3" s="564" t="s">
        <v>417</v>
      </c>
      <c r="AA3" s="564"/>
      <c r="AB3" s="59"/>
      <c r="AC3" s="59"/>
      <c r="AD3" s="53"/>
      <c r="AE3" s="564" t="s">
        <v>418</v>
      </c>
      <c r="AF3" s="564"/>
      <c r="AG3" s="52"/>
      <c r="AH3" s="52"/>
      <c r="AI3" s="58"/>
      <c r="AJ3" s="60"/>
      <c r="AK3" s="564" t="s">
        <v>419</v>
      </c>
      <c r="AL3" s="564"/>
      <c r="AM3" s="61"/>
      <c r="AN3" s="61"/>
      <c r="AO3" s="61"/>
      <c r="AP3" s="61"/>
      <c r="AQ3" s="61"/>
      <c r="AR3" s="564" t="s">
        <v>420</v>
      </c>
      <c r="AS3" s="564"/>
      <c r="AT3" s="52"/>
      <c r="AU3" s="52"/>
      <c r="AV3" s="62"/>
      <c r="AW3" s="62"/>
      <c r="AX3" s="62"/>
      <c r="AY3" s="564" t="s">
        <v>421</v>
      </c>
      <c r="AZ3" s="564"/>
      <c r="BA3" s="52"/>
      <c r="BB3" s="52"/>
      <c r="BC3" s="53"/>
      <c r="BD3" s="63"/>
      <c r="BE3" s="564" t="s">
        <v>422</v>
      </c>
      <c r="BF3" s="564"/>
      <c r="BG3" s="52"/>
      <c r="BH3" s="52"/>
      <c r="BI3" s="53"/>
      <c r="BJ3" s="53"/>
      <c r="BK3" s="53"/>
      <c r="BL3" s="551" t="s">
        <v>423</v>
      </c>
      <c r="BM3" s="551"/>
      <c r="BN3" s="551"/>
      <c r="BO3" s="53"/>
      <c r="BP3" s="564" t="s">
        <v>433</v>
      </c>
      <c r="BQ3" s="564"/>
      <c r="BR3" s="52"/>
      <c r="BS3" s="52"/>
      <c r="BT3" s="56"/>
      <c r="BU3" s="56"/>
      <c r="BV3" s="564" t="s">
        <v>436</v>
      </c>
      <c r="BW3" s="564"/>
      <c r="BX3" s="52"/>
      <c r="BY3" s="52"/>
      <c r="BZ3" s="64"/>
      <c r="CA3" s="64"/>
      <c r="CB3" s="564" t="s">
        <v>437</v>
      </c>
      <c r="CC3" s="564"/>
      <c r="CD3" s="52"/>
      <c r="CE3" s="52"/>
      <c r="CF3" s="65"/>
      <c r="CG3" s="564" t="s">
        <v>439</v>
      </c>
      <c r="CH3" s="564"/>
      <c r="CI3" s="52"/>
      <c r="CJ3" s="52"/>
      <c r="CK3" s="58"/>
      <c r="CL3" s="551" t="s">
        <v>441</v>
      </c>
      <c r="CM3" s="551"/>
      <c r="CN3" s="551"/>
      <c r="CO3" s="53"/>
      <c r="CP3" s="53"/>
      <c r="CQ3" s="564" t="s">
        <v>443</v>
      </c>
      <c r="CR3" s="564"/>
      <c r="CS3" s="52"/>
      <c r="CT3" s="52"/>
      <c r="CU3" s="52"/>
      <c r="CV3" s="53"/>
      <c r="CW3" s="564" t="s">
        <v>445</v>
      </c>
      <c r="CX3" s="564"/>
      <c r="CY3" s="52"/>
      <c r="CZ3" s="52"/>
      <c r="DA3" s="52"/>
      <c r="DB3" s="53"/>
      <c r="DC3" s="53"/>
      <c r="DD3" s="53"/>
      <c r="DE3" s="564" t="s">
        <v>447</v>
      </c>
      <c r="DF3" s="564"/>
      <c r="DG3" s="52"/>
      <c r="DH3" s="52"/>
      <c r="DI3" s="52"/>
      <c r="DJ3" s="53"/>
      <c r="DK3" s="564" t="s">
        <v>449</v>
      </c>
      <c r="DL3" s="564"/>
      <c r="DM3" s="52"/>
      <c r="DN3" s="52"/>
      <c r="DO3" s="52"/>
      <c r="DP3" s="564" t="s">
        <v>451</v>
      </c>
      <c r="DQ3" s="564"/>
      <c r="DR3" s="52"/>
      <c r="DS3" s="52"/>
      <c r="DT3" s="52"/>
      <c r="DU3" s="52"/>
      <c r="DV3" s="53"/>
      <c r="DW3" s="564" t="s">
        <v>453</v>
      </c>
      <c r="DX3" s="564"/>
      <c r="DY3" s="55"/>
      <c r="DZ3" s="443"/>
      <c r="EB3" s="57"/>
      <c r="ED3" s="551" t="s">
        <v>455</v>
      </c>
      <c r="EE3" s="558"/>
      <c r="EF3" s="443"/>
      <c r="EG3" s="443"/>
      <c r="EH3" s="443"/>
      <c r="EI3" s="443"/>
      <c r="EJ3" s="551" t="s">
        <v>464</v>
      </c>
      <c r="EK3" s="443"/>
      <c r="EL3" s="443"/>
      <c r="EM3" s="443"/>
      <c r="EN3" s="443"/>
      <c r="EO3" s="443"/>
      <c r="EP3" s="443"/>
      <c r="EQ3" s="443"/>
      <c r="ER3" s="443"/>
      <c r="ES3" s="443"/>
      <c r="ET3" s="443"/>
      <c r="EU3" s="443"/>
      <c r="EV3" s="443"/>
      <c r="EW3" s="443"/>
      <c r="EX3" s="443"/>
      <c r="EY3" s="443"/>
      <c r="EZ3" s="443"/>
      <c r="FA3" s="443"/>
      <c r="FB3" s="443"/>
      <c r="FC3" s="443"/>
      <c r="FD3" s="443"/>
      <c r="FE3" s="443"/>
      <c r="FF3" s="443"/>
      <c r="FG3" s="443"/>
      <c r="FH3" s="443"/>
      <c r="FI3" s="443"/>
      <c r="FJ3" s="443"/>
      <c r="FK3" s="55"/>
      <c r="FL3" s="64"/>
      <c r="FM3" s="53"/>
      <c r="FN3" s="53"/>
      <c r="FO3" s="53"/>
      <c r="FP3" s="53"/>
      <c r="FQ3" s="53"/>
      <c r="FR3" s="53"/>
    </row>
    <row r="4" spans="2:174" ht="14.25" customHeight="1">
      <c r="B4" s="52"/>
      <c r="C4" s="53"/>
      <c r="D4" s="53"/>
      <c r="E4" s="53"/>
      <c r="F4" s="564" t="s">
        <v>424</v>
      </c>
      <c r="G4" s="564"/>
      <c r="H4" s="551"/>
      <c r="I4" s="56"/>
      <c r="J4" s="56"/>
      <c r="K4" s="56"/>
      <c r="L4" s="564" t="s">
        <v>425</v>
      </c>
      <c r="M4" s="564"/>
      <c r="N4" s="551"/>
      <c r="O4" s="551"/>
      <c r="P4" s="52"/>
      <c r="Q4" s="54"/>
      <c r="R4" s="54"/>
      <c r="S4" s="564" t="s">
        <v>426</v>
      </c>
      <c r="T4" s="564"/>
      <c r="U4" s="551"/>
      <c r="V4" s="551"/>
      <c r="W4" s="59"/>
      <c r="X4" s="53"/>
      <c r="Y4" s="53"/>
      <c r="Z4" s="564" t="s">
        <v>427</v>
      </c>
      <c r="AA4" s="564"/>
      <c r="AB4" s="59"/>
      <c r="AC4" s="59"/>
      <c r="AD4" s="53"/>
      <c r="AE4" s="564" t="s">
        <v>428</v>
      </c>
      <c r="AF4" s="564"/>
      <c r="AG4" s="52"/>
      <c r="AH4" s="52"/>
      <c r="AI4" s="58"/>
      <c r="AJ4" s="60"/>
      <c r="AK4" s="564" t="s">
        <v>429</v>
      </c>
      <c r="AL4" s="564"/>
      <c r="AM4" s="61"/>
      <c r="AN4" s="61"/>
      <c r="AO4" s="61"/>
      <c r="AP4" s="61"/>
      <c r="AQ4" s="61"/>
      <c r="AR4" s="564" t="s">
        <v>430</v>
      </c>
      <c r="AS4" s="564"/>
      <c r="AT4" s="52"/>
      <c r="AU4" s="52"/>
      <c r="AV4" s="62"/>
      <c r="AW4" s="62"/>
      <c r="AX4" s="62"/>
      <c r="AY4" s="564" t="s">
        <v>431</v>
      </c>
      <c r="AZ4" s="564"/>
      <c r="BA4" s="52"/>
      <c r="BB4" s="52"/>
      <c r="BC4" s="53"/>
      <c r="BD4" s="63"/>
      <c r="BE4" s="564" t="s">
        <v>432</v>
      </c>
      <c r="BF4" s="564"/>
      <c r="BG4" s="52"/>
      <c r="BH4" s="52"/>
      <c r="BI4" s="53"/>
      <c r="BJ4" s="53"/>
      <c r="BK4" s="53"/>
      <c r="BL4" s="551" t="s">
        <v>434</v>
      </c>
      <c r="BM4" s="551"/>
      <c r="BN4" s="551"/>
      <c r="BO4" s="53"/>
      <c r="BP4" s="564" t="s">
        <v>435</v>
      </c>
      <c r="BQ4" s="564"/>
      <c r="BR4" s="52"/>
      <c r="BS4" s="52"/>
      <c r="BT4" s="56"/>
      <c r="BU4" s="56"/>
      <c r="BV4" s="564" t="s">
        <v>438</v>
      </c>
      <c r="BW4" s="564"/>
      <c r="BX4" s="52"/>
      <c r="BY4" s="52"/>
      <c r="BZ4" s="64"/>
      <c r="CA4" s="64"/>
      <c r="CB4" s="564" t="s">
        <v>440</v>
      </c>
      <c r="CC4" s="564"/>
      <c r="CD4" s="52"/>
      <c r="CE4" s="52"/>
      <c r="CF4" s="65"/>
      <c r="CG4" s="564" t="s">
        <v>442</v>
      </c>
      <c r="CH4" s="564"/>
      <c r="CI4" s="52"/>
      <c r="CJ4" s="52"/>
      <c r="CK4" s="58"/>
      <c r="CL4" s="551" t="s">
        <v>444</v>
      </c>
      <c r="CM4" s="551"/>
      <c r="CN4" s="551"/>
      <c r="CO4" s="53"/>
      <c r="CP4" s="53"/>
      <c r="CQ4" s="564" t="s">
        <v>446</v>
      </c>
      <c r="CR4" s="564"/>
      <c r="CS4" s="52"/>
      <c r="CT4" s="52"/>
      <c r="CU4" s="52"/>
      <c r="CV4" s="53"/>
      <c r="CW4" s="564" t="s">
        <v>448</v>
      </c>
      <c r="CX4" s="564"/>
      <c r="CY4" s="52"/>
      <c r="CZ4" s="52"/>
      <c r="DA4" s="52"/>
      <c r="DB4" s="53"/>
      <c r="DC4" s="53"/>
      <c r="DD4" s="53"/>
      <c r="DE4" s="564" t="s">
        <v>450</v>
      </c>
      <c r="DF4" s="564"/>
      <c r="DG4" s="52"/>
      <c r="DH4" s="52"/>
      <c r="DI4" s="52"/>
      <c r="DJ4" s="53"/>
      <c r="DK4" s="564" t="s">
        <v>452</v>
      </c>
      <c r="DL4" s="564"/>
      <c r="DM4" s="52"/>
      <c r="DN4" s="52"/>
      <c r="DO4" s="52"/>
      <c r="DP4" s="564" t="s">
        <v>454</v>
      </c>
      <c r="DQ4" s="564"/>
      <c r="DR4" s="52"/>
      <c r="DS4" s="52"/>
      <c r="DT4" s="52"/>
      <c r="DU4" s="52"/>
      <c r="DV4" s="53"/>
      <c r="DW4" s="564" t="s">
        <v>456</v>
      </c>
      <c r="DX4" s="564"/>
      <c r="DY4" s="55"/>
      <c r="DZ4" s="443"/>
      <c r="EB4" s="57"/>
      <c r="ED4" s="551" t="s">
        <v>458</v>
      </c>
      <c r="EE4" s="558"/>
      <c r="EF4" s="443"/>
      <c r="EG4" s="443"/>
      <c r="EH4" s="443"/>
      <c r="EI4" s="443"/>
      <c r="EJ4" s="551" t="s">
        <v>457</v>
      </c>
      <c r="EK4" s="443"/>
      <c r="EL4" s="443"/>
      <c r="EM4" s="443"/>
      <c r="EN4" s="443"/>
      <c r="EO4" s="443"/>
      <c r="EP4" s="443"/>
      <c r="EQ4" s="443"/>
      <c r="ER4" s="443"/>
      <c r="ES4" s="443"/>
      <c r="ET4" s="443"/>
      <c r="EU4" s="443"/>
      <c r="EV4" s="443"/>
      <c r="EW4" s="443"/>
      <c r="EX4" s="443"/>
      <c r="EY4" s="443"/>
      <c r="EZ4" s="443"/>
      <c r="FA4" s="443"/>
      <c r="FB4" s="443"/>
      <c r="FC4" s="443"/>
      <c r="FD4" s="443"/>
      <c r="FE4" s="443"/>
      <c r="FF4" s="443"/>
      <c r="FG4" s="443"/>
      <c r="FH4" s="443"/>
      <c r="FI4" s="443"/>
      <c r="FJ4" s="443"/>
      <c r="FK4" s="55"/>
      <c r="FL4" s="64"/>
      <c r="FM4" s="53"/>
      <c r="FN4" s="53"/>
      <c r="FO4" s="53"/>
      <c r="FP4" s="53"/>
      <c r="FQ4" s="53"/>
      <c r="FR4" s="53"/>
    </row>
    <row r="5" spans="2:174" s="7" customFormat="1" ht="14.25" customHeight="1">
      <c r="B5" s="52" t="s">
        <v>19</v>
      </c>
      <c r="C5" s="52"/>
      <c r="D5" s="52"/>
      <c r="E5" s="52"/>
      <c r="H5" s="551"/>
      <c r="I5" s="70"/>
      <c r="J5" s="71"/>
      <c r="K5" s="71"/>
      <c r="N5" s="551"/>
      <c r="O5" s="551"/>
      <c r="P5" s="72"/>
      <c r="Q5" s="72"/>
      <c r="R5" s="72"/>
      <c r="U5" s="551"/>
      <c r="V5" s="551"/>
      <c r="W5" s="52"/>
      <c r="X5" s="52"/>
      <c r="Y5" s="52"/>
      <c r="AB5" s="52"/>
      <c r="AC5" s="52"/>
      <c r="AD5" s="52"/>
      <c r="AG5" s="52"/>
      <c r="AH5" s="52"/>
      <c r="AI5" s="73"/>
      <c r="AJ5" s="74"/>
      <c r="AM5" s="61"/>
      <c r="AN5" s="61"/>
      <c r="AO5" s="61"/>
      <c r="AP5" s="61"/>
      <c r="AQ5" s="61"/>
      <c r="AT5" s="75"/>
      <c r="AU5" s="75"/>
      <c r="AV5" s="52"/>
      <c r="AW5" s="52"/>
      <c r="AX5" s="52"/>
      <c r="BA5" s="52"/>
      <c r="BB5" s="52"/>
      <c r="BC5" s="52"/>
      <c r="BD5" s="76"/>
      <c r="BG5" s="52"/>
      <c r="BH5" s="52"/>
      <c r="BI5" s="52"/>
      <c r="BJ5" s="52"/>
      <c r="BK5" s="52"/>
      <c r="BM5" s="551"/>
      <c r="BN5" s="551"/>
      <c r="BO5" s="69"/>
      <c r="BR5" s="55"/>
      <c r="BS5" s="55"/>
      <c r="BT5" s="78"/>
      <c r="BU5" s="78"/>
      <c r="BX5" s="52"/>
      <c r="BY5" s="52"/>
      <c r="BZ5" s="68"/>
      <c r="CA5" s="52"/>
      <c r="CD5" s="52"/>
      <c r="CE5" s="52"/>
      <c r="CF5" s="65"/>
      <c r="CI5" s="69"/>
      <c r="CJ5" s="69"/>
      <c r="CK5" s="69"/>
      <c r="CM5" s="551"/>
      <c r="CN5" s="551"/>
      <c r="CO5" s="69"/>
      <c r="CP5" s="69"/>
      <c r="CS5" s="69"/>
      <c r="CT5" s="69"/>
      <c r="CU5" s="69"/>
      <c r="CV5" s="69"/>
      <c r="CY5" s="52"/>
      <c r="CZ5" s="52"/>
      <c r="DA5" s="52"/>
      <c r="DB5" s="52"/>
      <c r="DC5" s="52"/>
      <c r="DD5" s="52"/>
      <c r="DG5" s="52"/>
      <c r="DH5" s="52"/>
      <c r="DI5" s="52"/>
      <c r="DJ5" s="52"/>
      <c r="DM5" s="52"/>
      <c r="DN5" s="52"/>
      <c r="DO5" s="52"/>
      <c r="DR5" s="52"/>
      <c r="DS5" s="52"/>
      <c r="DT5" s="52"/>
      <c r="DU5" s="52"/>
      <c r="DV5" s="52"/>
      <c r="DY5" s="55"/>
      <c r="DZ5" s="443"/>
      <c r="EA5" s="443"/>
      <c r="EB5" s="443"/>
      <c r="EE5" s="443"/>
      <c r="EF5" s="443"/>
      <c r="EG5" s="443"/>
      <c r="EH5" s="443"/>
      <c r="EI5" s="443"/>
      <c r="EK5" s="443"/>
      <c r="EL5" s="443"/>
      <c r="EM5" s="443"/>
      <c r="EN5" s="443"/>
      <c r="EO5" s="443"/>
      <c r="EP5" s="443"/>
      <c r="EQ5" s="443"/>
      <c r="ER5" s="443"/>
      <c r="ES5" s="443"/>
      <c r="ET5" s="443"/>
      <c r="EU5" s="443"/>
      <c r="EV5" s="443"/>
      <c r="EW5" s="443"/>
      <c r="EX5" s="443"/>
      <c r="EY5" s="443"/>
      <c r="EZ5" s="443"/>
      <c r="FA5" s="443"/>
      <c r="FB5" s="443"/>
      <c r="FC5" s="443"/>
      <c r="FD5" s="443"/>
      <c r="FE5" s="443"/>
      <c r="FF5" s="443"/>
      <c r="FG5" s="443"/>
      <c r="FH5" s="443"/>
      <c r="FI5" s="443"/>
      <c r="FJ5" s="443"/>
      <c r="FK5" s="55"/>
      <c r="FL5" s="51"/>
      <c r="FM5" s="90"/>
      <c r="FN5" s="52"/>
      <c r="FO5" s="52"/>
      <c r="FP5" s="52"/>
      <c r="FQ5" s="52"/>
      <c r="FR5" s="52"/>
    </row>
    <row r="6" spans="2:174" s="7" customFormat="1" ht="14.25" customHeight="1">
      <c r="B6" s="52"/>
      <c r="C6" s="52"/>
      <c r="D6" s="52"/>
      <c r="E6" s="52"/>
      <c r="F6" s="551"/>
      <c r="G6" s="551"/>
      <c r="H6" s="551"/>
      <c r="I6" s="70"/>
      <c r="J6" s="71"/>
      <c r="K6" s="71"/>
      <c r="L6" s="551"/>
      <c r="M6" s="551"/>
      <c r="N6" s="551"/>
      <c r="O6" s="551"/>
      <c r="P6" s="72"/>
      <c r="Q6" s="72"/>
      <c r="R6" s="72"/>
      <c r="S6" s="7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73"/>
      <c r="AJ6" s="74"/>
      <c r="AK6" s="74"/>
      <c r="AL6" s="52"/>
      <c r="AM6" s="61"/>
      <c r="AN6" s="61"/>
      <c r="AO6" s="61"/>
      <c r="AP6" s="61"/>
      <c r="AQ6" s="61"/>
      <c r="AR6" s="61"/>
      <c r="AS6" s="61"/>
      <c r="AT6" s="75"/>
      <c r="AU6" s="75"/>
      <c r="AV6" s="52"/>
      <c r="AW6" s="52"/>
      <c r="AX6" s="52"/>
      <c r="AY6" s="52"/>
      <c r="AZ6" s="52"/>
      <c r="BA6" s="52"/>
      <c r="BB6" s="52"/>
      <c r="BC6" s="52"/>
      <c r="BD6" s="76"/>
      <c r="BE6" s="52"/>
      <c r="BF6" s="52"/>
      <c r="BG6" s="52"/>
      <c r="BH6" s="52"/>
      <c r="BI6" s="52"/>
      <c r="BJ6" s="52"/>
      <c r="BK6" s="52"/>
      <c r="BL6" s="52"/>
      <c r="BM6" s="77"/>
      <c r="BN6" s="77"/>
      <c r="BO6" s="69"/>
      <c r="BP6" s="69"/>
      <c r="BQ6" s="52"/>
      <c r="BR6" s="55"/>
      <c r="BS6" s="55"/>
      <c r="BT6" s="78"/>
      <c r="BU6" s="78"/>
      <c r="BV6" s="78"/>
      <c r="BW6" s="52"/>
      <c r="BX6" s="52"/>
      <c r="BY6" s="52"/>
      <c r="BZ6" s="68"/>
      <c r="CA6" s="52"/>
      <c r="CB6" s="52"/>
      <c r="CC6" s="52"/>
      <c r="CD6" s="52"/>
      <c r="CE6" s="52"/>
      <c r="CF6" s="65"/>
      <c r="CG6" s="52"/>
      <c r="CH6" s="52"/>
      <c r="CI6" s="69"/>
      <c r="CJ6" s="69"/>
      <c r="CK6" s="69"/>
      <c r="CL6" s="52"/>
      <c r="CM6" s="69"/>
      <c r="CN6" s="69"/>
      <c r="CO6" s="69"/>
      <c r="CP6" s="69"/>
      <c r="CQ6" s="69"/>
      <c r="CR6" s="52"/>
      <c r="CS6" s="69"/>
      <c r="CT6" s="69"/>
      <c r="CU6" s="69"/>
      <c r="CV6" s="69"/>
      <c r="CW6" s="69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5"/>
      <c r="DZ6" s="443"/>
      <c r="EA6" s="443"/>
      <c r="EB6" s="443"/>
      <c r="EC6" s="443"/>
      <c r="ED6" s="443"/>
      <c r="EE6" s="443"/>
      <c r="EF6" s="443"/>
      <c r="EG6" s="443"/>
      <c r="EH6" s="443"/>
      <c r="EI6" s="443"/>
      <c r="EJ6" s="446"/>
      <c r="EK6" s="443"/>
      <c r="EL6" s="443"/>
      <c r="EM6" s="443"/>
      <c r="EN6" s="443"/>
      <c r="EO6" s="443"/>
      <c r="EP6" s="443"/>
      <c r="EQ6" s="443"/>
      <c r="ER6" s="443"/>
      <c r="ES6" s="443"/>
      <c r="ET6" s="443"/>
      <c r="EU6" s="443"/>
      <c r="EV6" s="443"/>
      <c r="EW6" s="443"/>
      <c r="EX6" s="443"/>
      <c r="EY6" s="443"/>
      <c r="EZ6" s="443"/>
      <c r="FA6" s="443"/>
      <c r="FB6" s="443"/>
      <c r="FC6" s="443"/>
      <c r="FD6" s="443"/>
      <c r="FE6" s="443"/>
      <c r="FF6" s="443"/>
      <c r="FG6" s="443"/>
      <c r="FH6" s="443"/>
      <c r="FI6" s="443"/>
      <c r="FJ6" s="443"/>
      <c r="FK6" s="55"/>
      <c r="FL6" s="51"/>
      <c r="FM6" s="90"/>
      <c r="FN6" s="52"/>
      <c r="FO6" s="52"/>
      <c r="FP6" s="52"/>
      <c r="FQ6" s="52"/>
      <c r="FR6" s="52"/>
    </row>
    <row r="7" spans="2:174" s="7" customFormat="1" ht="14.25" customHeight="1">
      <c r="B7" s="52"/>
      <c r="C7" s="52"/>
      <c r="D7" s="52"/>
      <c r="E7" s="52"/>
      <c r="F7" s="551"/>
      <c r="G7" s="551"/>
      <c r="H7" s="551"/>
      <c r="I7" s="70"/>
      <c r="J7" s="71"/>
      <c r="K7" s="71"/>
      <c r="L7" s="551"/>
      <c r="M7" s="551"/>
      <c r="N7" s="551"/>
      <c r="O7" s="551"/>
      <c r="P7" s="72"/>
      <c r="Q7" s="72"/>
      <c r="R7" s="72"/>
      <c r="S7" s="7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73"/>
      <c r="AJ7" s="74"/>
      <c r="AK7" s="74"/>
      <c r="AL7" s="52"/>
      <c r="AM7" s="61"/>
      <c r="AN7" s="61"/>
      <c r="AO7" s="61"/>
      <c r="AP7" s="61"/>
      <c r="AQ7" s="61"/>
      <c r="AR7" s="61"/>
      <c r="AS7" s="61"/>
      <c r="AT7" s="75"/>
      <c r="AU7" s="75"/>
      <c r="AV7" s="52"/>
      <c r="AW7" s="52"/>
      <c r="AX7" s="52"/>
      <c r="AY7" s="52"/>
      <c r="AZ7" s="52"/>
      <c r="BA7" s="52"/>
      <c r="BB7" s="52"/>
      <c r="BC7" s="52"/>
      <c r="BD7" s="76"/>
      <c r="BE7" s="52"/>
      <c r="BF7" s="52"/>
      <c r="BG7" s="52"/>
      <c r="BH7" s="52"/>
      <c r="BI7" s="52"/>
      <c r="BJ7" s="52"/>
      <c r="BK7" s="52"/>
      <c r="BL7" s="52"/>
      <c r="BM7" s="77"/>
      <c r="BN7" s="77"/>
      <c r="BO7" s="69"/>
      <c r="BP7" s="69"/>
      <c r="BQ7" s="52"/>
      <c r="BR7" s="55"/>
      <c r="BS7" s="55"/>
      <c r="BT7" s="78"/>
      <c r="BU7" s="78"/>
      <c r="BV7" s="78"/>
      <c r="BW7" s="52"/>
      <c r="BX7" s="52"/>
      <c r="BY7" s="52"/>
      <c r="BZ7" s="68"/>
      <c r="CA7" s="52"/>
      <c r="CB7" s="52"/>
      <c r="CC7" s="52"/>
      <c r="CD7" s="52"/>
      <c r="CE7" s="52"/>
      <c r="CF7" s="65"/>
      <c r="CG7" s="52"/>
      <c r="CH7" s="52"/>
      <c r="CI7" s="69"/>
      <c r="CJ7" s="69"/>
      <c r="CK7" s="69"/>
      <c r="CL7" s="52"/>
      <c r="CM7" s="69"/>
      <c r="CN7" s="69"/>
      <c r="CO7" s="69"/>
      <c r="CP7" s="69"/>
      <c r="CQ7" s="69"/>
      <c r="CR7" s="52"/>
      <c r="CS7" s="69"/>
      <c r="CT7" s="69"/>
      <c r="CU7" s="69"/>
      <c r="CV7" s="69"/>
      <c r="CW7" s="69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5"/>
      <c r="DZ7" s="443"/>
      <c r="EA7" s="443"/>
      <c r="EB7" s="443"/>
      <c r="EC7" s="443"/>
      <c r="ED7" s="443"/>
      <c r="EE7" s="443"/>
      <c r="EF7" s="443"/>
      <c r="EG7" s="443"/>
      <c r="EH7" s="443"/>
      <c r="EI7" s="443"/>
      <c r="EJ7" s="446"/>
      <c r="EK7" s="443"/>
      <c r="EL7" s="443"/>
      <c r="EM7" s="443"/>
      <c r="EN7" s="443"/>
      <c r="EO7" s="443"/>
      <c r="EP7" s="443"/>
      <c r="EQ7" s="443"/>
      <c r="ER7" s="443"/>
      <c r="ES7" s="443"/>
      <c r="ET7" s="443"/>
      <c r="EU7" s="443"/>
      <c r="EV7" s="443"/>
      <c r="EW7" s="443"/>
      <c r="EX7" s="443"/>
      <c r="EY7" s="443"/>
      <c r="EZ7" s="443"/>
      <c r="FA7" s="443"/>
      <c r="FB7" s="443"/>
      <c r="FC7" s="443"/>
      <c r="FD7" s="443"/>
      <c r="FE7" s="443"/>
      <c r="FF7" s="443"/>
      <c r="FG7" s="443"/>
      <c r="FH7" s="443"/>
      <c r="FI7" s="443"/>
      <c r="FJ7" s="443"/>
      <c r="FK7" s="55"/>
      <c r="FL7" s="51"/>
      <c r="FM7" s="90"/>
      <c r="FN7" s="52"/>
      <c r="FO7" s="52"/>
      <c r="FP7" s="52"/>
      <c r="FQ7" s="52"/>
      <c r="FR7" s="52"/>
    </row>
    <row r="8" spans="2:174" s="7" customFormat="1" ht="14.25" customHeight="1">
      <c r="B8" s="568" t="s">
        <v>21</v>
      </c>
      <c r="C8" s="568"/>
      <c r="D8" s="568"/>
      <c r="E8" s="568"/>
      <c r="F8" s="568"/>
      <c r="G8" s="568"/>
      <c r="H8" s="568" t="s">
        <v>21</v>
      </c>
      <c r="I8" s="568"/>
      <c r="J8" s="568"/>
      <c r="K8" s="568"/>
      <c r="L8" s="568"/>
      <c r="M8" s="568"/>
      <c r="N8" s="88"/>
      <c r="O8" s="88"/>
      <c r="P8" s="568" t="s">
        <v>21</v>
      </c>
      <c r="Q8" s="568"/>
      <c r="R8" s="568"/>
      <c r="S8" s="568"/>
      <c r="T8" s="568"/>
      <c r="U8" s="88"/>
      <c r="V8" s="88"/>
      <c r="W8" s="79" t="s">
        <v>21</v>
      </c>
      <c r="X8" s="51"/>
      <c r="Y8" s="51"/>
      <c r="Z8" s="51"/>
      <c r="AA8" s="80"/>
      <c r="AB8" s="79" t="s">
        <v>21</v>
      </c>
      <c r="AC8" s="79"/>
      <c r="AD8" s="51"/>
      <c r="AE8" s="51"/>
      <c r="AF8" s="51"/>
      <c r="AG8" s="79" t="s">
        <v>21</v>
      </c>
      <c r="AH8" s="79"/>
      <c r="AI8" s="51"/>
      <c r="AJ8" s="51"/>
      <c r="AK8" s="51"/>
      <c r="AL8" s="51"/>
      <c r="AM8" s="70" t="s">
        <v>21</v>
      </c>
      <c r="AN8" s="70"/>
      <c r="AO8" s="70"/>
      <c r="AP8" s="70"/>
      <c r="AQ8" s="70"/>
      <c r="AR8" s="70"/>
      <c r="AS8" s="70"/>
      <c r="AT8" s="79" t="s">
        <v>21</v>
      </c>
      <c r="AU8" s="79"/>
      <c r="AV8" s="51"/>
      <c r="AW8" s="51"/>
      <c r="AX8" s="51"/>
      <c r="AY8" s="51"/>
      <c r="AZ8" s="51"/>
      <c r="BA8" s="79" t="s">
        <v>21</v>
      </c>
      <c r="BB8" s="79"/>
      <c r="BC8" s="51"/>
      <c r="BD8" s="81"/>
      <c r="BE8" s="51"/>
      <c r="BF8" s="51"/>
      <c r="BG8" s="79" t="s">
        <v>21</v>
      </c>
      <c r="BH8" s="79"/>
      <c r="BI8" s="51"/>
      <c r="BJ8" s="51"/>
      <c r="BK8" s="51"/>
      <c r="BL8" s="51"/>
      <c r="BM8" s="79" t="s">
        <v>21</v>
      </c>
      <c r="BN8" s="79"/>
      <c r="BO8" s="51"/>
      <c r="BP8" s="51"/>
      <c r="BQ8" s="51"/>
      <c r="BR8" s="79" t="s">
        <v>21</v>
      </c>
      <c r="BS8" s="79"/>
      <c r="BT8" s="71"/>
      <c r="BU8" s="71"/>
      <c r="BV8" s="71"/>
      <c r="BW8" s="82"/>
      <c r="BX8" s="79" t="s">
        <v>21</v>
      </c>
      <c r="BY8" s="79"/>
      <c r="BZ8" s="83"/>
      <c r="CA8" s="83"/>
      <c r="CB8" s="83"/>
      <c r="CC8" s="83"/>
      <c r="CD8" s="79" t="s">
        <v>21</v>
      </c>
      <c r="CE8" s="79"/>
      <c r="CF8" s="51"/>
      <c r="CG8" s="51"/>
      <c r="CH8" s="51"/>
      <c r="CI8" s="79" t="s">
        <v>21</v>
      </c>
      <c r="CJ8" s="79"/>
      <c r="CK8" s="83"/>
      <c r="CL8" s="83"/>
      <c r="CM8" s="79" t="s">
        <v>21</v>
      </c>
      <c r="CN8" s="79"/>
      <c r="CO8" s="51"/>
      <c r="CP8" s="51"/>
      <c r="CQ8" s="51"/>
      <c r="CR8" s="51"/>
      <c r="CS8" s="79" t="s">
        <v>21</v>
      </c>
      <c r="CT8" s="79"/>
      <c r="CU8" s="51"/>
      <c r="CV8" s="51"/>
      <c r="CW8" s="51"/>
      <c r="CX8" s="51"/>
      <c r="CY8" s="79" t="s">
        <v>21</v>
      </c>
      <c r="CZ8" s="79"/>
      <c r="DA8" s="51"/>
      <c r="DB8" s="51"/>
      <c r="DC8" s="51"/>
      <c r="DD8" s="51"/>
      <c r="DE8" s="51"/>
      <c r="DF8" s="51"/>
      <c r="DG8" s="79" t="s">
        <v>21</v>
      </c>
      <c r="DH8" s="79"/>
      <c r="DI8" s="79"/>
      <c r="DJ8" s="79"/>
      <c r="DK8" s="79"/>
      <c r="DL8" s="51"/>
      <c r="DM8" s="79" t="s">
        <v>21</v>
      </c>
      <c r="DN8" s="79"/>
      <c r="DO8" s="79"/>
      <c r="DP8" s="79"/>
      <c r="DQ8" s="79"/>
      <c r="DR8" s="79" t="s">
        <v>21</v>
      </c>
      <c r="DS8" s="79"/>
      <c r="DT8" s="83"/>
      <c r="DU8" s="83"/>
      <c r="DV8" s="83"/>
      <c r="DW8" s="83"/>
      <c r="DX8" s="83"/>
      <c r="DY8" s="55"/>
      <c r="DZ8" s="447" t="s">
        <v>21</v>
      </c>
      <c r="EA8" s="448"/>
      <c r="EB8" s="448"/>
      <c r="EC8" s="448"/>
      <c r="ED8" s="448"/>
      <c r="EE8" s="443"/>
      <c r="EF8" s="447" t="s">
        <v>21</v>
      </c>
      <c r="EG8" s="448"/>
      <c r="EH8" s="448"/>
      <c r="EI8" s="448"/>
      <c r="EJ8" s="448"/>
      <c r="EK8" s="443"/>
      <c r="EL8" s="443"/>
      <c r="EM8" s="443"/>
      <c r="EN8" s="443"/>
      <c r="EO8" s="443"/>
      <c r="EP8" s="443"/>
      <c r="EQ8" s="443"/>
      <c r="ER8" s="443"/>
      <c r="ES8" s="443"/>
      <c r="ET8" s="443"/>
      <c r="EU8" s="443"/>
      <c r="EV8" s="443"/>
      <c r="EW8" s="443"/>
      <c r="EX8" s="443"/>
      <c r="EY8" s="443"/>
      <c r="EZ8" s="443"/>
      <c r="FA8" s="443"/>
      <c r="FB8" s="443"/>
      <c r="FC8" s="443"/>
      <c r="FD8" s="443"/>
      <c r="FE8" s="443"/>
      <c r="FF8" s="443"/>
      <c r="FG8" s="443"/>
      <c r="FH8" s="443"/>
      <c r="FI8" s="443"/>
      <c r="FJ8" s="443"/>
      <c r="FK8" s="55"/>
      <c r="FL8" s="51"/>
      <c r="FM8" s="428" t="s">
        <v>18</v>
      </c>
      <c r="FN8" s="52"/>
      <c r="FO8" s="52"/>
      <c r="FP8" s="52"/>
      <c r="FQ8" s="52"/>
      <c r="FR8" s="52"/>
    </row>
    <row r="9" spans="2:174" s="7" customFormat="1" ht="14.25" customHeight="1">
      <c r="B9" s="568" t="s">
        <v>244</v>
      </c>
      <c r="C9" s="568"/>
      <c r="D9" s="568"/>
      <c r="E9" s="568"/>
      <c r="F9" s="568"/>
      <c r="G9" s="568"/>
      <c r="H9" s="569" t="s">
        <v>312</v>
      </c>
      <c r="I9" s="569"/>
      <c r="J9" s="569"/>
      <c r="K9" s="569"/>
      <c r="L9" s="569"/>
      <c r="M9" s="569"/>
      <c r="N9" s="52"/>
      <c r="O9" s="52"/>
      <c r="P9" s="568" t="s">
        <v>227</v>
      </c>
      <c r="Q9" s="568"/>
      <c r="R9" s="568"/>
      <c r="S9" s="568"/>
      <c r="T9" s="568"/>
      <c r="U9" s="88"/>
      <c r="V9" s="88"/>
      <c r="W9" s="51" t="s">
        <v>96</v>
      </c>
      <c r="X9" s="51"/>
      <c r="Y9" s="51"/>
      <c r="Z9" s="51"/>
      <c r="AA9" s="80"/>
      <c r="AB9" s="51" t="s">
        <v>152</v>
      </c>
      <c r="AC9" s="51"/>
      <c r="AD9" s="51"/>
      <c r="AE9" s="51"/>
      <c r="AF9" s="51"/>
      <c r="AG9" s="79" t="s">
        <v>178</v>
      </c>
      <c r="AH9" s="79"/>
      <c r="AI9" s="51"/>
      <c r="AJ9" s="79"/>
      <c r="AK9" s="79"/>
      <c r="AL9" s="51"/>
      <c r="AM9" s="70" t="s">
        <v>269</v>
      </c>
      <c r="AN9" s="70"/>
      <c r="AO9" s="70"/>
      <c r="AP9" s="70"/>
      <c r="AQ9" s="70"/>
      <c r="AR9" s="70"/>
      <c r="AS9" s="70"/>
      <c r="AT9" s="79" t="s">
        <v>153</v>
      </c>
      <c r="AU9" s="79"/>
      <c r="AV9" s="51"/>
      <c r="AW9" s="51"/>
      <c r="AX9" s="51"/>
      <c r="AY9" s="51"/>
      <c r="AZ9" s="51"/>
      <c r="BA9" s="51" t="s">
        <v>154</v>
      </c>
      <c r="BB9" s="51"/>
      <c r="BC9" s="51"/>
      <c r="BD9" s="81"/>
      <c r="BE9" s="51"/>
      <c r="BF9" s="84"/>
      <c r="BG9" s="51" t="s">
        <v>155</v>
      </c>
      <c r="BH9" s="51"/>
      <c r="BI9" s="51"/>
      <c r="BJ9" s="51"/>
      <c r="BK9" s="51"/>
      <c r="BL9" s="84"/>
      <c r="BM9" s="79" t="s">
        <v>160</v>
      </c>
      <c r="BN9" s="79"/>
      <c r="BO9" s="84"/>
      <c r="BP9" s="84"/>
      <c r="BQ9" s="84"/>
      <c r="BR9" s="70" t="s">
        <v>192</v>
      </c>
      <c r="BS9" s="70"/>
      <c r="BT9" s="71"/>
      <c r="BU9" s="71"/>
      <c r="BV9" s="71"/>
      <c r="BW9" s="84"/>
      <c r="BX9" s="51" t="s">
        <v>209</v>
      </c>
      <c r="BY9" s="51"/>
      <c r="BZ9" s="83"/>
      <c r="CA9" s="83"/>
      <c r="CB9" s="83"/>
      <c r="CC9" s="83"/>
      <c r="CD9" s="51" t="s">
        <v>158</v>
      </c>
      <c r="CE9" s="51"/>
      <c r="CF9" s="51"/>
      <c r="CG9" s="51"/>
      <c r="CH9" s="84"/>
      <c r="CI9" s="70" t="s">
        <v>211</v>
      </c>
      <c r="CJ9" s="70"/>
      <c r="CK9" s="83"/>
      <c r="CL9" s="83"/>
      <c r="CM9" s="79" t="s">
        <v>159</v>
      </c>
      <c r="CN9" s="79"/>
      <c r="CO9" s="84"/>
      <c r="CP9" s="84"/>
      <c r="CQ9" s="84"/>
      <c r="CR9" s="84"/>
      <c r="CS9" s="79" t="s">
        <v>166</v>
      </c>
      <c r="CT9" s="79"/>
      <c r="CU9" s="84"/>
      <c r="CV9" s="84"/>
      <c r="CW9" s="84"/>
      <c r="CX9" s="84"/>
      <c r="CY9" s="51" t="s">
        <v>156</v>
      </c>
      <c r="CZ9" s="51"/>
      <c r="DA9" s="51"/>
      <c r="DB9" s="51"/>
      <c r="DC9" s="51"/>
      <c r="DD9" s="51"/>
      <c r="DE9" s="51"/>
      <c r="DF9" s="84"/>
      <c r="DG9" s="51" t="s">
        <v>110</v>
      </c>
      <c r="DH9" s="51"/>
      <c r="DI9" s="51"/>
      <c r="DJ9" s="51"/>
      <c r="DK9" s="51"/>
      <c r="DL9" s="51"/>
      <c r="DM9" s="51" t="s">
        <v>157</v>
      </c>
      <c r="DN9" s="51"/>
      <c r="DO9" s="51"/>
      <c r="DP9" s="51"/>
      <c r="DQ9" s="51"/>
      <c r="DR9" s="51" t="s">
        <v>184</v>
      </c>
      <c r="DS9" s="51"/>
      <c r="DT9" s="83"/>
      <c r="DU9" s="83"/>
      <c r="DV9" s="83"/>
      <c r="DW9" s="83"/>
      <c r="DX9" s="83"/>
      <c r="DY9" s="55"/>
      <c r="DZ9" s="570" t="s">
        <v>369</v>
      </c>
      <c r="EA9" s="570"/>
      <c r="EB9" s="570"/>
      <c r="EC9" s="570"/>
      <c r="ED9" s="570"/>
      <c r="EE9" s="443"/>
      <c r="EF9" s="570" t="s">
        <v>381</v>
      </c>
      <c r="EG9" s="570"/>
      <c r="EH9" s="570"/>
      <c r="EI9" s="570"/>
      <c r="EJ9" s="570"/>
      <c r="EK9" s="443"/>
      <c r="EL9" s="443"/>
      <c r="EM9" s="443"/>
      <c r="EN9" s="443"/>
      <c r="EO9" s="443"/>
      <c r="EP9" s="443"/>
      <c r="EQ9" s="443"/>
      <c r="ER9" s="443"/>
      <c r="ES9" s="443"/>
      <c r="ET9" s="443"/>
      <c r="EU9" s="443"/>
      <c r="EV9" s="443"/>
      <c r="EW9" s="443"/>
      <c r="EX9" s="443"/>
      <c r="EY9" s="443"/>
      <c r="EZ9" s="443"/>
      <c r="FA9" s="443"/>
      <c r="FB9" s="443"/>
      <c r="FC9" s="443"/>
      <c r="FD9" s="443"/>
      <c r="FE9" s="443"/>
      <c r="FF9" s="443"/>
      <c r="FG9" s="443"/>
      <c r="FH9" s="443"/>
      <c r="FI9" s="443"/>
      <c r="FJ9" s="443"/>
      <c r="FK9" s="55"/>
      <c r="FL9" s="51"/>
      <c r="FM9" s="428" t="s">
        <v>18</v>
      </c>
      <c r="FN9" s="52"/>
      <c r="FO9" s="52"/>
      <c r="FP9" s="52"/>
      <c r="FQ9" s="52"/>
      <c r="FR9" s="52"/>
    </row>
    <row r="10" spans="2:174" s="7" customFormat="1" ht="14.25" customHeight="1">
      <c r="B10" s="569" t="s">
        <v>240</v>
      </c>
      <c r="C10" s="569"/>
      <c r="D10" s="569"/>
      <c r="E10" s="569"/>
      <c r="F10" s="569"/>
      <c r="G10" s="569"/>
      <c r="H10" s="569" t="s">
        <v>240</v>
      </c>
      <c r="I10" s="569"/>
      <c r="J10" s="569"/>
      <c r="K10" s="569"/>
      <c r="L10" s="569"/>
      <c r="M10" s="569"/>
      <c r="N10" s="52"/>
      <c r="O10" s="52"/>
      <c r="P10" s="568" t="s">
        <v>240</v>
      </c>
      <c r="Q10" s="568"/>
      <c r="R10" s="568"/>
      <c r="S10" s="568"/>
      <c r="T10" s="568"/>
      <c r="U10" s="88"/>
      <c r="V10" s="88"/>
      <c r="W10" s="51" t="s">
        <v>240</v>
      </c>
      <c r="X10" s="51"/>
      <c r="Y10" s="51"/>
      <c r="Z10" s="51"/>
      <c r="AA10" s="80"/>
      <c r="AB10" s="51" t="s">
        <v>240</v>
      </c>
      <c r="AC10" s="51"/>
      <c r="AD10" s="51"/>
      <c r="AE10" s="51"/>
      <c r="AF10" s="85"/>
      <c r="AG10" s="51" t="s">
        <v>240</v>
      </c>
      <c r="AH10" s="51"/>
      <c r="AI10" s="51"/>
      <c r="AJ10" s="79"/>
      <c r="AK10" s="79"/>
      <c r="AL10" s="51"/>
      <c r="AM10" s="51" t="s">
        <v>240</v>
      </c>
      <c r="AN10" s="51"/>
      <c r="AO10" s="51"/>
      <c r="AP10" s="51"/>
      <c r="AQ10" s="51"/>
      <c r="AR10" s="51"/>
      <c r="AS10" s="51"/>
      <c r="AT10" s="79" t="s">
        <v>240</v>
      </c>
      <c r="AU10" s="79"/>
      <c r="AV10" s="51"/>
      <c r="AW10" s="51"/>
      <c r="AX10" s="51"/>
      <c r="AY10" s="51"/>
      <c r="AZ10" s="51"/>
      <c r="BA10" s="51" t="s">
        <v>240</v>
      </c>
      <c r="BB10" s="51"/>
      <c r="BC10" s="51"/>
      <c r="BD10" s="81"/>
      <c r="BE10" s="51"/>
      <c r="BF10" s="85"/>
      <c r="BG10" s="51" t="s">
        <v>240</v>
      </c>
      <c r="BH10" s="51"/>
      <c r="BI10" s="79"/>
      <c r="BJ10" s="51"/>
      <c r="BK10" s="51"/>
      <c r="BL10" s="86"/>
      <c r="BM10" s="51" t="s">
        <v>240</v>
      </c>
      <c r="BN10" s="51"/>
      <c r="BO10" s="85"/>
      <c r="BP10" s="85"/>
      <c r="BQ10" s="85"/>
      <c r="BR10" s="51" t="s">
        <v>240</v>
      </c>
      <c r="BS10" s="51"/>
      <c r="BT10" s="71"/>
      <c r="BU10" s="71"/>
      <c r="BV10" s="71"/>
      <c r="BW10" s="85"/>
      <c r="BX10" s="51" t="s">
        <v>240</v>
      </c>
      <c r="BY10" s="51"/>
      <c r="BZ10" s="83"/>
      <c r="CA10" s="83"/>
      <c r="CB10" s="83"/>
      <c r="CC10" s="83"/>
      <c r="CD10" s="51" t="s">
        <v>240</v>
      </c>
      <c r="CE10" s="51"/>
      <c r="CF10" s="79"/>
      <c r="CG10" s="51"/>
      <c r="CH10" s="85"/>
      <c r="CI10" s="51" t="s">
        <v>240</v>
      </c>
      <c r="CJ10" s="51"/>
      <c r="CK10" s="83"/>
      <c r="CL10" s="83"/>
      <c r="CM10" s="51" t="s">
        <v>240</v>
      </c>
      <c r="CN10" s="51"/>
      <c r="CO10" s="85"/>
      <c r="CP10" s="85"/>
      <c r="CQ10" s="85"/>
      <c r="CR10" s="85"/>
      <c r="CS10" s="51" t="s">
        <v>240</v>
      </c>
      <c r="CT10" s="51"/>
      <c r="CU10" s="85"/>
      <c r="CV10" s="85"/>
      <c r="CW10" s="85"/>
      <c r="CX10" s="85"/>
      <c r="CY10" s="51" t="s">
        <v>240</v>
      </c>
      <c r="CZ10" s="51"/>
      <c r="DA10" s="51"/>
      <c r="DB10" s="51"/>
      <c r="DC10" s="51"/>
      <c r="DD10" s="51"/>
      <c r="DE10" s="51"/>
      <c r="DF10" s="85"/>
      <c r="DG10" s="51" t="s">
        <v>240</v>
      </c>
      <c r="DH10" s="51"/>
      <c r="DI10" s="51"/>
      <c r="DJ10" s="51"/>
      <c r="DK10" s="51"/>
      <c r="DL10" s="51"/>
      <c r="DM10" s="51" t="s">
        <v>240</v>
      </c>
      <c r="DN10" s="51"/>
      <c r="DO10" s="51"/>
      <c r="DP10" s="51"/>
      <c r="DQ10" s="51"/>
      <c r="DR10" s="51" t="s">
        <v>240</v>
      </c>
      <c r="DS10" s="51"/>
      <c r="DT10" s="83"/>
      <c r="DU10" s="83"/>
      <c r="DV10" s="83"/>
      <c r="DW10" s="83"/>
      <c r="DX10" s="83"/>
      <c r="DY10" s="55"/>
      <c r="DZ10" s="449" t="s">
        <v>240</v>
      </c>
      <c r="EA10" s="448"/>
      <c r="EB10" s="448"/>
      <c r="EC10" s="448"/>
      <c r="ED10" s="448"/>
      <c r="EE10" s="443"/>
      <c r="EF10" s="449" t="s">
        <v>240</v>
      </c>
      <c r="EG10" s="448"/>
      <c r="EH10" s="448"/>
      <c r="EI10" s="448"/>
      <c r="EJ10" s="448"/>
      <c r="EK10" s="443"/>
      <c r="EL10" s="443"/>
      <c r="EM10" s="443"/>
      <c r="EN10" s="443"/>
      <c r="EO10" s="443"/>
      <c r="EP10" s="443"/>
      <c r="EQ10" s="443"/>
      <c r="ER10" s="443"/>
      <c r="ES10" s="443"/>
      <c r="ET10" s="443"/>
      <c r="EU10" s="443"/>
      <c r="EV10" s="443"/>
      <c r="EW10" s="443"/>
      <c r="EX10" s="443"/>
      <c r="EY10" s="443"/>
      <c r="EZ10" s="443"/>
      <c r="FA10" s="443"/>
      <c r="FB10" s="443"/>
      <c r="FC10" s="443"/>
      <c r="FD10" s="443"/>
      <c r="FE10" s="443"/>
      <c r="FF10" s="443"/>
      <c r="FG10" s="443"/>
      <c r="FH10" s="443"/>
      <c r="FI10" s="443"/>
      <c r="FJ10" s="443"/>
      <c r="FK10" s="55"/>
      <c r="FL10" s="51"/>
      <c r="FM10" s="428" t="s">
        <v>18</v>
      </c>
      <c r="FN10" s="52"/>
      <c r="FO10" s="52"/>
      <c r="FP10" s="52"/>
      <c r="FQ10" s="52"/>
      <c r="FR10" s="52"/>
    </row>
    <row r="11" spans="2:174" s="7" customFormat="1" ht="14.25" customHeight="1">
      <c r="B11" s="568" t="s">
        <v>105</v>
      </c>
      <c r="C11" s="568"/>
      <c r="D11" s="568"/>
      <c r="E11" s="568"/>
      <c r="F11" s="568"/>
      <c r="G11" s="568"/>
      <c r="H11" s="569" t="s">
        <v>105</v>
      </c>
      <c r="I11" s="569"/>
      <c r="J11" s="569"/>
      <c r="K11" s="569"/>
      <c r="L11" s="569"/>
      <c r="M11" s="569"/>
      <c r="N11" s="52"/>
      <c r="O11" s="52"/>
      <c r="P11" s="568" t="s">
        <v>105</v>
      </c>
      <c r="Q11" s="568"/>
      <c r="R11" s="568"/>
      <c r="S11" s="568"/>
      <c r="T11" s="568"/>
      <c r="U11" s="88"/>
      <c r="V11" s="88"/>
      <c r="W11" s="51" t="s">
        <v>105</v>
      </c>
      <c r="X11" s="79"/>
      <c r="Y11" s="51"/>
      <c r="Z11" s="79"/>
      <c r="AA11" s="80"/>
      <c r="AB11" s="79" t="s">
        <v>105</v>
      </c>
      <c r="AC11" s="79"/>
      <c r="AD11" s="79"/>
      <c r="AE11" s="79"/>
      <c r="AF11" s="79"/>
      <c r="AG11" s="79" t="s">
        <v>105</v>
      </c>
      <c r="AH11" s="79"/>
      <c r="AI11" s="51"/>
      <c r="AJ11" s="79"/>
      <c r="AK11" s="79"/>
      <c r="AL11" s="79"/>
      <c r="AM11" s="79" t="s">
        <v>105</v>
      </c>
      <c r="AN11" s="79"/>
      <c r="AO11" s="79"/>
      <c r="AP11" s="79"/>
      <c r="AQ11" s="79"/>
      <c r="AR11" s="79"/>
      <c r="AS11" s="79"/>
      <c r="AT11" s="79" t="s">
        <v>105</v>
      </c>
      <c r="AU11" s="79"/>
      <c r="AV11" s="51"/>
      <c r="AW11" s="51"/>
      <c r="AX11" s="51"/>
      <c r="AY11" s="51"/>
      <c r="AZ11" s="51"/>
      <c r="BA11" s="51" t="s">
        <v>105</v>
      </c>
      <c r="BB11" s="51"/>
      <c r="BC11" s="51"/>
      <c r="BD11" s="81"/>
      <c r="BE11" s="51"/>
      <c r="BF11" s="51"/>
      <c r="BG11" s="51" t="s">
        <v>105</v>
      </c>
      <c r="BH11" s="51"/>
      <c r="BI11" s="79"/>
      <c r="BJ11" s="79"/>
      <c r="BK11" s="51"/>
      <c r="BL11" s="86"/>
      <c r="BM11" s="79" t="s">
        <v>105</v>
      </c>
      <c r="BN11" s="79"/>
      <c r="BO11" s="51"/>
      <c r="BP11" s="51"/>
      <c r="BQ11" s="51"/>
      <c r="BR11" s="79" t="s">
        <v>105</v>
      </c>
      <c r="BS11" s="79"/>
      <c r="BT11" s="71"/>
      <c r="BU11" s="71"/>
      <c r="BV11" s="70"/>
      <c r="BW11" s="85"/>
      <c r="BX11" s="79" t="s">
        <v>105</v>
      </c>
      <c r="BY11" s="79"/>
      <c r="BZ11" s="83"/>
      <c r="CA11" s="83"/>
      <c r="CB11" s="83"/>
      <c r="CC11" s="83"/>
      <c r="CD11" s="79" t="s">
        <v>105</v>
      </c>
      <c r="CE11" s="79"/>
      <c r="CF11" s="79"/>
      <c r="CG11" s="51"/>
      <c r="CH11" s="51"/>
      <c r="CI11" s="79" t="s">
        <v>105</v>
      </c>
      <c r="CJ11" s="79"/>
      <c r="CK11" s="83"/>
      <c r="CL11" s="83"/>
      <c r="CM11" s="79" t="s">
        <v>105</v>
      </c>
      <c r="CN11" s="79"/>
      <c r="CO11" s="51"/>
      <c r="CP11" s="51"/>
      <c r="CQ11" s="51"/>
      <c r="CR11" s="51"/>
      <c r="CS11" s="79" t="s">
        <v>105</v>
      </c>
      <c r="CT11" s="79"/>
      <c r="CU11" s="51"/>
      <c r="CV11" s="51"/>
      <c r="CW11" s="51"/>
      <c r="CX11" s="51"/>
      <c r="CY11" s="79" t="s">
        <v>105</v>
      </c>
      <c r="CZ11" s="79"/>
      <c r="DA11" s="51"/>
      <c r="DB11" s="51"/>
      <c r="DC11" s="51"/>
      <c r="DD11" s="51"/>
      <c r="DE11" s="51"/>
      <c r="DF11" s="85"/>
      <c r="DG11" s="51" t="s">
        <v>105</v>
      </c>
      <c r="DH11" s="51"/>
      <c r="DI11" s="51"/>
      <c r="DJ11" s="51"/>
      <c r="DK11" s="51"/>
      <c r="DL11" s="51"/>
      <c r="DM11" s="79" t="s">
        <v>105</v>
      </c>
      <c r="DN11" s="79"/>
      <c r="DO11" s="79"/>
      <c r="DP11" s="79"/>
      <c r="DQ11" s="79"/>
      <c r="DR11" s="79" t="s">
        <v>105</v>
      </c>
      <c r="DS11" s="79"/>
      <c r="DT11" s="83"/>
      <c r="DU11" s="83"/>
      <c r="DV11" s="83"/>
      <c r="DW11" s="83"/>
      <c r="DX11" s="83"/>
      <c r="DY11" s="55"/>
      <c r="DZ11" s="447" t="s">
        <v>105</v>
      </c>
      <c r="EA11" s="448"/>
      <c r="EB11" s="448"/>
      <c r="EC11" s="448"/>
      <c r="ED11" s="448"/>
      <c r="EE11" s="443"/>
      <c r="EF11" s="447" t="s">
        <v>105</v>
      </c>
      <c r="EG11" s="448"/>
      <c r="EH11" s="448"/>
      <c r="EI11" s="448"/>
      <c r="EJ11" s="448"/>
      <c r="EK11" s="443"/>
      <c r="EL11" s="443"/>
      <c r="EM11" s="443"/>
      <c r="EN11" s="443"/>
      <c r="EO11" s="443"/>
      <c r="EP11" s="443"/>
      <c r="EQ11" s="443"/>
      <c r="ER11" s="443"/>
      <c r="ES11" s="443"/>
      <c r="ET11" s="443"/>
      <c r="EU11" s="443"/>
      <c r="EV11" s="443"/>
      <c r="EW11" s="443"/>
      <c r="EX11" s="443"/>
      <c r="EY11" s="443"/>
      <c r="EZ11" s="443"/>
      <c r="FA11" s="443"/>
      <c r="FB11" s="443"/>
      <c r="FC11" s="443"/>
      <c r="FD11" s="443"/>
      <c r="FE11" s="443"/>
      <c r="FF11" s="443"/>
      <c r="FG11" s="443"/>
      <c r="FH11" s="443"/>
      <c r="FI11" s="443"/>
      <c r="FJ11" s="443"/>
      <c r="FK11" s="55"/>
      <c r="FL11" s="429"/>
      <c r="FM11" s="430"/>
      <c r="FN11" s="52"/>
      <c r="FO11" s="52"/>
      <c r="FP11" s="52"/>
      <c r="FQ11" s="52"/>
      <c r="FR11" s="52"/>
    </row>
    <row r="12" spans="2:174" s="7" customFormat="1" ht="14.25" customHeight="1">
      <c r="B12" s="52"/>
      <c r="C12" s="52"/>
      <c r="D12" s="52"/>
      <c r="E12" s="52"/>
      <c r="F12" s="52"/>
      <c r="G12" s="52"/>
      <c r="H12" s="52"/>
      <c r="I12" s="66"/>
      <c r="J12" s="87"/>
      <c r="K12" s="87"/>
      <c r="L12" s="87"/>
      <c r="M12" s="87"/>
      <c r="N12" s="87"/>
      <c r="O12" s="87"/>
      <c r="P12" s="55"/>
      <c r="Q12" s="55"/>
      <c r="R12" s="55"/>
      <c r="S12" s="55"/>
      <c r="T12" s="55"/>
      <c r="U12" s="55"/>
      <c r="V12" s="55"/>
      <c r="W12" s="52"/>
      <c r="X12" s="88"/>
      <c r="Y12" s="88"/>
      <c r="Z12" s="88"/>
      <c r="AA12" s="89"/>
      <c r="AB12" s="52"/>
      <c r="AC12" s="52"/>
      <c r="AD12" s="88"/>
      <c r="AE12" s="90"/>
      <c r="AF12" s="90"/>
      <c r="AG12" s="52"/>
      <c r="AH12" s="52"/>
      <c r="AI12" s="52"/>
      <c r="AJ12" s="52"/>
      <c r="AK12" s="52"/>
      <c r="AL12" s="52"/>
      <c r="AM12" s="91"/>
      <c r="AN12" s="91"/>
      <c r="AO12" s="92"/>
      <c r="AP12" s="92"/>
      <c r="AQ12" s="92"/>
      <c r="AR12" s="65"/>
      <c r="AS12" s="93"/>
      <c r="AT12" s="52"/>
      <c r="AU12" s="52"/>
      <c r="AV12" s="52"/>
      <c r="AW12" s="52"/>
      <c r="AX12" s="52"/>
      <c r="AY12" s="52"/>
      <c r="AZ12" s="52"/>
      <c r="BA12" s="94"/>
      <c r="BB12" s="94"/>
      <c r="BC12" s="52"/>
      <c r="BD12" s="76"/>
      <c r="BE12" s="52"/>
      <c r="BF12" s="52"/>
      <c r="BG12" s="52"/>
      <c r="BH12" s="52"/>
      <c r="BI12" s="88"/>
      <c r="BJ12" s="88"/>
      <c r="BK12" s="52"/>
      <c r="BL12" s="52"/>
      <c r="BM12" s="52"/>
      <c r="BN12" s="52"/>
      <c r="BO12" s="52"/>
      <c r="BP12" s="52"/>
      <c r="BQ12" s="52"/>
      <c r="BR12" s="55"/>
      <c r="BS12" s="55"/>
      <c r="BT12" s="61"/>
      <c r="BU12" s="61"/>
      <c r="BV12" s="78"/>
      <c r="BW12" s="78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88"/>
      <c r="DB12" s="88"/>
      <c r="DC12" s="88"/>
      <c r="DD12" s="88"/>
      <c r="DE12" s="52"/>
      <c r="DF12" s="52"/>
      <c r="DG12" s="52"/>
      <c r="DH12" s="52"/>
      <c r="DI12" s="52"/>
      <c r="DJ12" s="52"/>
      <c r="DK12" s="52"/>
      <c r="DL12" s="52"/>
      <c r="DM12" s="95"/>
      <c r="DN12" s="95"/>
      <c r="DO12" s="88"/>
      <c r="DP12" s="52"/>
      <c r="DQ12" s="52"/>
      <c r="DR12" s="52"/>
      <c r="DS12" s="52"/>
      <c r="DT12" s="52"/>
      <c r="DU12" s="52"/>
      <c r="DV12" s="52"/>
      <c r="DW12" s="52"/>
      <c r="DX12" s="52"/>
      <c r="DY12" s="55"/>
      <c r="DZ12" s="443"/>
      <c r="EA12" s="443"/>
      <c r="EB12" s="443"/>
      <c r="EC12" s="443"/>
      <c r="ED12" s="443"/>
      <c r="EE12" s="443"/>
      <c r="EF12" s="443"/>
      <c r="EG12" s="443"/>
      <c r="EH12" s="443"/>
      <c r="EI12" s="443"/>
      <c r="EJ12" s="443"/>
      <c r="EK12" s="443"/>
      <c r="EL12" s="443"/>
      <c r="EM12" s="443"/>
      <c r="EN12" s="443"/>
      <c r="EO12" s="443"/>
      <c r="EP12" s="443"/>
      <c r="EQ12" s="443"/>
      <c r="ER12" s="443"/>
      <c r="ES12" s="443"/>
      <c r="ET12" s="443"/>
      <c r="EU12" s="443"/>
      <c r="EV12" s="443"/>
      <c r="EW12" s="443"/>
      <c r="EX12" s="443"/>
      <c r="EY12" s="443"/>
      <c r="EZ12" s="443"/>
      <c r="FA12" s="443"/>
      <c r="FB12" s="443"/>
      <c r="FC12" s="443"/>
      <c r="FD12" s="443"/>
      <c r="FE12" s="443"/>
      <c r="FF12" s="443"/>
      <c r="FG12" s="443"/>
      <c r="FH12" s="443"/>
      <c r="FI12" s="443"/>
      <c r="FJ12" s="443"/>
      <c r="FK12" s="55"/>
      <c r="FL12" s="52"/>
      <c r="FM12" s="52"/>
      <c r="FN12" s="52"/>
      <c r="FO12" s="52"/>
      <c r="FP12" s="52"/>
      <c r="FQ12" s="52"/>
      <c r="FR12" s="52"/>
    </row>
    <row r="13" spans="2:174" s="7" customFormat="1" ht="14.25" customHeight="1">
      <c r="B13" s="96" t="s">
        <v>24</v>
      </c>
      <c r="C13" s="88"/>
      <c r="D13" s="52"/>
      <c r="E13" s="52"/>
      <c r="F13" s="96"/>
      <c r="G13" s="96"/>
      <c r="H13" s="96"/>
      <c r="I13" s="96" t="s">
        <v>24</v>
      </c>
      <c r="J13" s="87"/>
      <c r="K13" s="87"/>
      <c r="L13" s="87"/>
      <c r="M13" s="87"/>
      <c r="N13" s="87"/>
      <c r="O13" s="87"/>
      <c r="P13" s="55" t="s">
        <v>24</v>
      </c>
      <c r="Q13" s="55"/>
      <c r="R13" s="55"/>
      <c r="S13" s="55"/>
      <c r="T13" s="55"/>
      <c r="U13" s="55"/>
      <c r="V13" s="55"/>
      <c r="W13" s="96" t="s">
        <v>24</v>
      </c>
      <c r="X13" s="52"/>
      <c r="Y13" s="52"/>
      <c r="Z13" s="52"/>
      <c r="AA13" s="89"/>
      <c r="AC13" s="96" t="s">
        <v>24</v>
      </c>
      <c r="AD13" s="52"/>
      <c r="AE13" s="52"/>
      <c r="AF13" s="97" t="s">
        <v>19</v>
      </c>
      <c r="AH13" s="66" t="s">
        <v>24</v>
      </c>
      <c r="AI13" s="55"/>
      <c r="AJ13" s="55"/>
      <c r="AK13" s="55"/>
      <c r="AL13" s="55"/>
      <c r="AN13" s="87" t="s">
        <v>24</v>
      </c>
      <c r="AO13" s="65"/>
      <c r="AP13" s="65"/>
      <c r="AQ13" s="66"/>
      <c r="AR13" s="66"/>
      <c r="AS13" s="98"/>
      <c r="AU13" s="96" t="s">
        <v>24</v>
      </c>
      <c r="AV13" s="88"/>
      <c r="AW13" s="96" t="s">
        <v>186</v>
      </c>
      <c r="AX13" s="96" t="s">
        <v>187</v>
      </c>
      <c r="AY13" s="96" t="s">
        <v>186</v>
      </c>
      <c r="AZ13" s="52"/>
      <c r="BB13" s="94" t="s">
        <v>26</v>
      </c>
      <c r="BC13" s="52"/>
      <c r="BD13" s="76"/>
      <c r="BE13" s="96" t="s">
        <v>171</v>
      </c>
      <c r="BF13" s="96"/>
      <c r="BH13" s="97" t="s">
        <v>24</v>
      </c>
      <c r="BI13" s="52"/>
      <c r="BJ13" s="52"/>
      <c r="BK13" s="52"/>
      <c r="BL13" s="52"/>
      <c r="BN13" s="96" t="s">
        <v>24</v>
      </c>
      <c r="BO13" s="52"/>
      <c r="BP13" s="52"/>
      <c r="BQ13" s="52"/>
      <c r="BS13" s="87" t="s">
        <v>24</v>
      </c>
      <c r="BT13" s="78"/>
      <c r="BU13" s="87"/>
      <c r="BV13" s="78"/>
      <c r="BW13" s="78"/>
      <c r="BY13" s="97" t="s">
        <v>24</v>
      </c>
      <c r="BZ13" s="97"/>
      <c r="CA13" s="97"/>
      <c r="CB13" s="97"/>
      <c r="CC13" s="97"/>
      <c r="CE13" s="97" t="s">
        <v>24</v>
      </c>
      <c r="CF13" s="52"/>
      <c r="CG13" s="52"/>
      <c r="CH13" s="52"/>
      <c r="CJ13" s="97" t="s">
        <v>24</v>
      </c>
      <c r="CK13" s="97"/>
      <c r="CL13" s="97"/>
      <c r="CN13" s="96" t="s">
        <v>24</v>
      </c>
      <c r="CO13" s="52"/>
      <c r="CP13" s="52"/>
      <c r="CQ13" s="52"/>
      <c r="CR13" s="52"/>
      <c r="CT13" s="96" t="s">
        <v>24</v>
      </c>
      <c r="CU13" s="52"/>
      <c r="CV13" s="52"/>
      <c r="CW13" s="52"/>
      <c r="CX13" s="52"/>
      <c r="CZ13" s="97" t="s">
        <v>24</v>
      </c>
      <c r="DA13" s="52"/>
      <c r="DB13" s="52"/>
      <c r="DC13" s="52"/>
      <c r="DD13" s="97"/>
      <c r="DE13" s="52"/>
      <c r="DF13" s="97"/>
      <c r="DH13" s="97" t="s">
        <v>24</v>
      </c>
      <c r="DI13" s="52"/>
      <c r="DJ13" s="52"/>
      <c r="DK13" s="52"/>
      <c r="DL13" s="97"/>
      <c r="DN13" s="97" t="s">
        <v>24</v>
      </c>
      <c r="DO13" s="52"/>
      <c r="DP13" s="52"/>
      <c r="DQ13" s="52"/>
      <c r="DS13" s="96" t="s">
        <v>24</v>
      </c>
      <c r="DT13" s="52"/>
      <c r="DU13" s="52"/>
      <c r="DV13" s="99"/>
      <c r="DW13" s="96" t="s">
        <v>35</v>
      </c>
      <c r="DX13" s="96"/>
      <c r="DY13" s="55"/>
      <c r="DZ13" s="450" t="s">
        <v>24</v>
      </c>
      <c r="EA13" s="443"/>
      <c r="EB13" s="443"/>
      <c r="ED13" s="450"/>
      <c r="EE13" s="443"/>
      <c r="EF13" s="450" t="s">
        <v>24</v>
      </c>
      <c r="EG13" s="443"/>
      <c r="EH13" s="443"/>
      <c r="EJ13" s="450" t="s">
        <v>186</v>
      </c>
      <c r="EK13" s="443"/>
      <c r="EL13" s="443"/>
      <c r="EM13" s="443"/>
      <c r="EN13" s="443"/>
      <c r="EO13" s="443"/>
      <c r="EP13" s="443"/>
      <c r="EQ13" s="443"/>
      <c r="ER13" s="443"/>
      <c r="ES13" s="443"/>
      <c r="ET13" s="443"/>
      <c r="EU13" s="443"/>
      <c r="EV13" s="443"/>
      <c r="EW13" s="443"/>
      <c r="EX13" s="443"/>
      <c r="EY13" s="443"/>
      <c r="EZ13" s="443"/>
      <c r="FA13" s="443"/>
      <c r="FB13" s="443"/>
      <c r="FC13" s="443"/>
      <c r="FD13" s="443"/>
      <c r="FE13" s="443"/>
      <c r="FF13" s="443"/>
      <c r="FG13" s="443"/>
      <c r="FH13" s="443"/>
      <c r="FI13" s="443"/>
      <c r="FJ13" s="443"/>
      <c r="FK13" s="55"/>
      <c r="FL13" s="52"/>
      <c r="FM13" s="52"/>
      <c r="FN13" s="52"/>
      <c r="FO13" s="52"/>
      <c r="FP13" s="52"/>
      <c r="FQ13" s="52"/>
      <c r="FR13" s="52"/>
    </row>
    <row r="14" spans="2:174" s="7" customFormat="1" ht="14.25" customHeight="1">
      <c r="B14" s="100" t="s">
        <v>39</v>
      </c>
      <c r="C14" s="101" t="s">
        <v>40</v>
      </c>
      <c r="D14" s="100" t="s">
        <v>37</v>
      </c>
      <c r="E14" s="100" t="s">
        <v>41</v>
      </c>
      <c r="F14" s="100" t="s">
        <v>43</v>
      </c>
      <c r="G14" s="100"/>
      <c r="H14" s="559"/>
      <c r="I14" s="100" t="s">
        <v>39</v>
      </c>
      <c r="J14" s="102" t="s">
        <v>40</v>
      </c>
      <c r="K14" s="102"/>
      <c r="L14" s="103" t="s">
        <v>43</v>
      </c>
      <c r="M14" s="103"/>
      <c r="N14" s="82"/>
      <c r="O14" s="82"/>
      <c r="P14" s="102" t="s">
        <v>39</v>
      </c>
      <c r="Q14" s="102" t="s">
        <v>40</v>
      </c>
      <c r="R14" s="104" t="s">
        <v>37</v>
      </c>
      <c r="S14" s="104" t="s">
        <v>50</v>
      </c>
      <c r="T14" s="104" t="s">
        <v>41</v>
      </c>
      <c r="U14" s="121"/>
      <c r="V14" s="121"/>
      <c r="W14" s="100" t="s">
        <v>39</v>
      </c>
      <c r="X14" s="105" t="s">
        <v>40</v>
      </c>
      <c r="Y14" s="101"/>
      <c r="Z14" s="101"/>
      <c r="AA14" s="106" t="s">
        <v>42</v>
      </c>
      <c r="AC14" s="100" t="s">
        <v>39</v>
      </c>
      <c r="AD14" s="105" t="s">
        <v>40</v>
      </c>
      <c r="AE14" s="107"/>
      <c r="AF14" s="107" t="s">
        <v>42</v>
      </c>
      <c r="AH14" s="104" t="s">
        <v>39</v>
      </c>
      <c r="AI14" s="108" t="s">
        <v>40</v>
      </c>
      <c r="AJ14" s="109" t="s">
        <v>37</v>
      </c>
      <c r="AK14" s="109" t="s">
        <v>41</v>
      </c>
      <c r="AL14" s="109" t="s">
        <v>43</v>
      </c>
      <c r="AN14" s="104" t="s">
        <v>39</v>
      </c>
      <c r="AO14" s="108" t="s">
        <v>40</v>
      </c>
      <c r="AP14" s="110"/>
      <c r="AQ14" s="109"/>
      <c r="AR14" s="104" t="s">
        <v>43</v>
      </c>
      <c r="AS14" s="104"/>
      <c r="AU14" s="100" t="s">
        <v>39</v>
      </c>
      <c r="AV14" s="111" t="s">
        <v>40</v>
      </c>
      <c r="AW14" s="107" t="s">
        <v>188</v>
      </c>
      <c r="AX14" s="107" t="s">
        <v>189</v>
      </c>
      <c r="AY14" s="107" t="s">
        <v>189</v>
      </c>
      <c r="AZ14" s="112" t="s">
        <v>42</v>
      </c>
      <c r="BB14" s="113" t="s">
        <v>39</v>
      </c>
      <c r="BC14" s="105" t="s">
        <v>40</v>
      </c>
      <c r="BD14" s="114" t="s">
        <v>37</v>
      </c>
      <c r="BE14" s="100" t="s">
        <v>35</v>
      </c>
      <c r="BF14" s="100" t="s">
        <v>43</v>
      </c>
      <c r="BH14" s="107" t="s">
        <v>39</v>
      </c>
      <c r="BI14" s="105" t="s">
        <v>40</v>
      </c>
      <c r="BJ14" s="112" t="s">
        <v>19</v>
      </c>
      <c r="BK14" s="112"/>
      <c r="BL14" s="107" t="s">
        <v>42</v>
      </c>
      <c r="BN14" s="107" t="s">
        <v>39</v>
      </c>
      <c r="BO14" s="111" t="s">
        <v>40</v>
      </c>
      <c r="BP14" s="111"/>
      <c r="BQ14" s="100" t="s">
        <v>42</v>
      </c>
      <c r="BS14" s="104" t="s">
        <v>39</v>
      </c>
      <c r="BT14" s="108" t="s">
        <v>40</v>
      </c>
      <c r="BU14" s="104" t="s">
        <v>44</v>
      </c>
      <c r="BV14" s="104" t="s">
        <v>41</v>
      </c>
      <c r="BW14" s="104" t="s">
        <v>43</v>
      </c>
      <c r="BY14" s="107" t="s">
        <v>39</v>
      </c>
      <c r="BZ14" s="101" t="s">
        <v>40</v>
      </c>
      <c r="CA14" s="107"/>
      <c r="CB14" s="107"/>
      <c r="CC14" s="107" t="s">
        <v>43</v>
      </c>
      <c r="CE14" s="107" t="s">
        <v>39</v>
      </c>
      <c r="CF14" s="111" t="s">
        <v>40</v>
      </c>
      <c r="CG14" s="105"/>
      <c r="CH14" s="112" t="s">
        <v>42</v>
      </c>
      <c r="CJ14" s="107" t="s">
        <v>39</v>
      </c>
      <c r="CK14" s="111" t="s">
        <v>40</v>
      </c>
      <c r="CL14" s="115" t="s">
        <v>43</v>
      </c>
      <c r="CN14" s="107" t="s">
        <v>39</v>
      </c>
      <c r="CO14" s="111" t="s">
        <v>40</v>
      </c>
      <c r="CP14" s="115" t="s">
        <v>37</v>
      </c>
      <c r="CQ14" s="115" t="s">
        <v>35</v>
      </c>
      <c r="CR14" s="115" t="s">
        <v>43</v>
      </c>
      <c r="CT14" s="107" t="s">
        <v>39</v>
      </c>
      <c r="CU14" s="111" t="s">
        <v>40</v>
      </c>
      <c r="CV14" s="115" t="s">
        <v>37</v>
      </c>
      <c r="CW14" s="115" t="s">
        <v>41</v>
      </c>
      <c r="CX14" s="115" t="s">
        <v>43</v>
      </c>
      <c r="CZ14" s="100" t="s">
        <v>39</v>
      </c>
      <c r="DA14" s="101" t="s">
        <v>40</v>
      </c>
      <c r="DB14" s="101"/>
      <c r="DC14" s="101"/>
      <c r="DD14" s="107" t="s">
        <v>44</v>
      </c>
      <c r="DE14" s="107" t="s">
        <v>45</v>
      </c>
      <c r="DF14" s="107" t="s">
        <v>43</v>
      </c>
      <c r="DH14" s="107" t="s">
        <v>39</v>
      </c>
      <c r="DI14" s="101" t="s">
        <v>40</v>
      </c>
      <c r="DJ14" s="107"/>
      <c r="DK14" s="107"/>
      <c r="DL14" s="115" t="s">
        <v>42</v>
      </c>
      <c r="DN14" s="107" t="s">
        <v>39</v>
      </c>
      <c r="DO14" s="101" t="s">
        <v>40</v>
      </c>
      <c r="DP14" s="107"/>
      <c r="DQ14" s="115" t="s">
        <v>42</v>
      </c>
      <c r="DS14" s="107" t="s">
        <v>39</v>
      </c>
      <c r="DT14" s="101" t="s">
        <v>40</v>
      </c>
      <c r="DU14" s="101"/>
      <c r="DV14" s="114" t="s">
        <v>37</v>
      </c>
      <c r="DW14" s="116" t="s">
        <v>41</v>
      </c>
      <c r="DX14" s="100" t="s">
        <v>43</v>
      </c>
      <c r="DY14" s="55"/>
      <c r="DZ14" s="451" t="s">
        <v>39</v>
      </c>
      <c r="EA14" s="452" t="s">
        <v>40</v>
      </c>
      <c r="EB14" s="451" t="s">
        <v>37</v>
      </c>
      <c r="EC14" s="453" t="s">
        <v>349</v>
      </c>
      <c r="ED14" s="453" t="s">
        <v>43</v>
      </c>
      <c r="EE14" s="443"/>
      <c r="EF14" s="451" t="s">
        <v>39</v>
      </c>
      <c r="EG14" s="452" t="s">
        <v>40</v>
      </c>
      <c r="EH14" s="451" t="s">
        <v>37</v>
      </c>
      <c r="EI14" s="453" t="s">
        <v>380</v>
      </c>
      <c r="EJ14" s="453" t="s">
        <v>379</v>
      </c>
      <c r="EK14" s="443"/>
      <c r="EL14" s="443"/>
      <c r="EM14" s="443"/>
      <c r="EN14" s="443"/>
      <c r="EO14" s="443"/>
      <c r="EP14" s="443"/>
      <c r="EQ14" s="443"/>
      <c r="ER14" s="443"/>
      <c r="ES14" s="443"/>
      <c r="ET14" s="443"/>
      <c r="EU14" s="443"/>
      <c r="EV14" s="443"/>
      <c r="EW14" s="443"/>
      <c r="EX14" s="443"/>
      <c r="EY14" s="443"/>
      <c r="EZ14" s="443"/>
      <c r="FA14" s="443"/>
      <c r="FB14" s="443"/>
      <c r="FC14" s="443"/>
      <c r="FD14" s="443"/>
      <c r="FE14" s="443"/>
      <c r="FF14" s="443"/>
      <c r="FG14" s="443"/>
      <c r="FH14" s="443"/>
      <c r="FI14" s="443"/>
      <c r="FJ14" s="443"/>
      <c r="FK14" s="55"/>
      <c r="FL14" s="97"/>
      <c r="FM14" s="97"/>
      <c r="FN14" s="52"/>
      <c r="FO14" s="52"/>
      <c r="FP14" s="52"/>
      <c r="FQ14" s="52"/>
      <c r="FR14" s="52"/>
    </row>
    <row r="15" spans="2:174" ht="14.25" customHeight="1">
      <c r="B15" s="117"/>
      <c r="C15" s="118"/>
      <c r="D15" s="118"/>
      <c r="E15" s="119"/>
      <c r="F15" s="53"/>
      <c r="G15" s="53"/>
      <c r="H15" s="53"/>
      <c r="I15" s="53"/>
      <c r="J15" s="120"/>
      <c r="K15" s="120"/>
      <c r="L15" s="121"/>
      <c r="M15" s="121"/>
      <c r="N15" s="121"/>
      <c r="O15" s="121"/>
      <c r="P15" s="122"/>
      <c r="Q15" s="53"/>
      <c r="R15" s="53"/>
      <c r="S15" s="53"/>
      <c r="T15" s="53"/>
      <c r="U15" s="53"/>
      <c r="V15" s="53"/>
      <c r="W15" s="53"/>
      <c r="X15" s="53"/>
      <c r="Y15" s="53"/>
      <c r="Z15" s="52"/>
      <c r="AA15" s="123"/>
      <c r="AC15" s="117"/>
      <c r="AD15" s="124"/>
      <c r="AE15" s="125"/>
      <c r="AF15" s="126"/>
      <c r="AH15" s="56"/>
      <c r="AI15" s="56"/>
      <c r="AJ15" s="56"/>
      <c r="AK15" s="56"/>
      <c r="AL15" s="56"/>
      <c r="AN15" s="127"/>
      <c r="AO15" s="128"/>
      <c r="AP15" s="128"/>
      <c r="AQ15" s="128"/>
      <c r="AR15" s="129"/>
      <c r="AS15" s="130"/>
      <c r="AU15" s="53"/>
      <c r="AV15" s="53"/>
      <c r="AW15" s="53"/>
      <c r="AX15" s="53"/>
      <c r="AY15" s="53"/>
      <c r="AZ15" s="53"/>
      <c r="BB15" s="131">
        <v>1</v>
      </c>
      <c r="BC15" s="132" t="s">
        <v>237</v>
      </c>
      <c r="BD15" s="63"/>
      <c r="BE15" s="53"/>
      <c r="BF15" s="53"/>
      <c r="BH15" s="53"/>
      <c r="BI15" s="53"/>
      <c r="BJ15" s="53"/>
      <c r="BK15" s="53"/>
      <c r="BL15" s="53"/>
      <c r="BN15" s="53"/>
      <c r="BO15" s="53"/>
      <c r="BP15" s="53"/>
      <c r="BQ15" s="53"/>
      <c r="BS15" s="133"/>
      <c r="BT15" s="122"/>
      <c r="BU15" s="122"/>
      <c r="BV15" s="122"/>
      <c r="BW15" s="122"/>
      <c r="BY15" s="53"/>
      <c r="BZ15" s="53"/>
      <c r="CA15" s="53"/>
      <c r="CB15" s="53"/>
      <c r="CC15" s="117"/>
      <c r="CE15" s="53"/>
      <c r="CF15" s="53"/>
      <c r="CG15" s="53"/>
      <c r="CH15" s="53"/>
      <c r="CJ15" s="53"/>
      <c r="CK15" s="53"/>
      <c r="CL15" s="53"/>
      <c r="CN15" s="53"/>
      <c r="CO15" s="53"/>
      <c r="CP15" s="53"/>
      <c r="CQ15" s="53"/>
      <c r="CR15" s="53"/>
      <c r="CT15" s="53"/>
      <c r="CU15" s="53"/>
      <c r="CV15" s="53"/>
      <c r="CW15" s="53"/>
      <c r="CX15" s="53"/>
      <c r="CZ15" s="117"/>
      <c r="DA15" s="134"/>
      <c r="DB15" s="134"/>
      <c r="DC15" s="134"/>
      <c r="DD15" s="53"/>
      <c r="DE15" s="53"/>
      <c r="DF15" s="53"/>
      <c r="DH15" s="135"/>
      <c r="DI15" s="135"/>
      <c r="DJ15" s="135"/>
      <c r="DK15" s="135"/>
      <c r="DL15" s="135"/>
      <c r="DN15" s="53"/>
      <c r="DO15" s="53"/>
      <c r="DP15" s="53"/>
      <c r="DQ15" s="53"/>
      <c r="DS15" s="53"/>
      <c r="DT15" s="53"/>
      <c r="DU15" s="53"/>
      <c r="DV15" s="53"/>
      <c r="DW15" s="53"/>
      <c r="DX15" s="53"/>
      <c r="DY15" s="55"/>
      <c r="DZ15" s="443"/>
      <c r="EA15" s="57"/>
      <c r="EB15" s="443"/>
      <c r="EC15" s="443"/>
      <c r="ED15" s="443"/>
      <c r="EE15" s="443"/>
      <c r="EF15" s="443"/>
      <c r="EG15" s="57"/>
      <c r="EH15" s="443"/>
      <c r="EI15" s="443"/>
      <c r="EJ15" s="443"/>
      <c r="EK15" s="443"/>
      <c r="EL15" s="443"/>
      <c r="EM15" s="443"/>
      <c r="EN15" s="443"/>
      <c r="EO15" s="443"/>
      <c r="EP15" s="443"/>
      <c r="EQ15" s="443"/>
      <c r="ER15" s="443"/>
      <c r="ES15" s="443"/>
      <c r="ET15" s="443"/>
      <c r="EU15" s="443"/>
      <c r="EV15" s="443"/>
      <c r="EW15" s="443"/>
      <c r="EX15" s="443"/>
      <c r="EY15" s="443"/>
      <c r="EZ15" s="443"/>
      <c r="FA15" s="443"/>
      <c r="FB15" s="443"/>
      <c r="FC15" s="443"/>
      <c r="FD15" s="443"/>
      <c r="FE15" s="443"/>
      <c r="FF15" s="443"/>
      <c r="FG15" s="443"/>
      <c r="FH15" s="443"/>
      <c r="FI15" s="443"/>
      <c r="FJ15" s="443"/>
      <c r="FK15" s="55"/>
      <c r="FL15" s="97"/>
      <c r="FM15" s="97"/>
      <c r="FN15" s="53"/>
      <c r="FO15" s="53"/>
      <c r="FP15" s="53"/>
      <c r="FQ15" s="53"/>
      <c r="FR15" s="53"/>
    </row>
    <row r="16" spans="2:174" ht="14.25" customHeight="1">
      <c r="B16" s="117">
        <v>1</v>
      </c>
      <c r="C16" s="136" t="s">
        <v>247</v>
      </c>
      <c r="D16" s="122"/>
      <c r="E16" s="122"/>
      <c r="F16" s="56"/>
      <c r="G16" s="53"/>
      <c r="H16" s="53"/>
      <c r="I16" s="117">
        <v>1</v>
      </c>
      <c r="J16" s="474" t="s">
        <v>295</v>
      </c>
      <c r="K16" s="56"/>
      <c r="L16" s="56"/>
      <c r="M16" s="56"/>
      <c r="N16" s="56"/>
      <c r="O16" s="56"/>
      <c r="P16" s="117">
        <v>1</v>
      </c>
      <c r="Q16" s="137" t="s">
        <v>0</v>
      </c>
      <c r="R16" s="138"/>
      <c r="S16" s="139"/>
      <c r="T16" s="139"/>
      <c r="U16" s="139"/>
      <c r="V16" s="139"/>
      <c r="W16" s="117">
        <v>1</v>
      </c>
      <c r="X16" s="140" t="s">
        <v>59</v>
      </c>
      <c r="Y16" s="140"/>
      <c r="Z16" s="141"/>
      <c r="AA16" s="142">
        <v>22389796.638425812</v>
      </c>
      <c r="AC16" s="117">
        <v>1</v>
      </c>
      <c r="AD16" s="124" t="s">
        <v>106</v>
      </c>
      <c r="AE16" s="143">
        <f>+'Summary Indiv Adjs'!AH59</f>
        <v>1317462718</v>
      </c>
      <c r="AF16" s="126" t="s">
        <v>18</v>
      </c>
      <c r="AH16" s="117">
        <v>1</v>
      </c>
      <c r="AI16" s="144" t="s">
        <v>282</v>
      </c>
      <c r="AJ16" s="56"/>
      <c r="AK16" s="56"/>
      <c r="AL16" s="56"/>
      <c r="AN16" s="131">
        <v>1</v>
      </c>
      <c r="AO16" s="145" t="s">
        <v>321</v>
      </c>
      <c r="AP16" s="146"/>
      <c r="AQ16" s="146"/>
      <c r="AR16" s="146"/>
      <c r="AS16" s="53"/>
      <c r="AU16" s="147" t="s">
        <v>58</v>
      </c>
      <c r="AV16" s="119" t="s">
        <v>279</v>
      </c>
      <c r="AW16" s="148">
        <v>2058469.04</v>
      </c>
      <c r="AX16" s="149">
        <v>736127072.78</v>
      </c>
      <c r="AY16" s="149">
        <v>736127072.78</v>
      </c>
      <c r="AZ16" s="150">
        <f>AW16/AY16</f>
        <v>0.0027963501358891025</v>
      </c>
      <c r="BB16" s="131">
        <v>2</v>
      </c>
      <c r="BC16" s="151" t="s">
        <v>332</v>
      </c>
      <c r="BD16" s="63"/>
      <c r="BE16" s="152"/>
      <c r="BF16" s="63"/>
      <c r="BH16" s="117">
        <v>1</v>
      </c>
      <c r="BI16" s="140" t="s">
        <v>22</v>
      </c>
      <c r="BJ16" s="59"/>
      <c r="BK16" s="142"/>
      <c r="BL16" s="142">
        <v>12375927.31</v>
      </c>
      <c r="BN16" s="117">
        <v>1</v>
      </c>
      <c r="BO16" s="153" t="s">
        <v>145</v>
      </c>
      <c r="BP16" s="153"/>
      <c r="BQ16" s="142">
        <v>47160660.816704996</v>
      </c>
      <c r="BS16" s="117">
        <v>1</v>
      </c>
      <c r="BT16" s="122" t="s">
        <v>193</v>
      </c>
      <c r="BU16" s="154">
        <v>743652.788424</v>
      </c>
      <c r="BV16" s="154">
        <v>768270.4821717545</v>
      </c>
      <c r="BW16" s="154">
        <f>+BV16-BU16</f>
        <v>24617.69374775444</v>
      </c>
      <c r="BY16" s="117">
        <v>1</v>
      </c>
      <c r="BZ16" s="155" t="s">
        <v>210</v>
      </c>
      <c r="CA16" s="155"/>
      <c r="CB16" s="53"/>
      <c r="CC16" s="155">
        <v>187784</v>
      </c>
      <c r="CE16" s="147">
        <v>1</v>
      </c>
      <c r="CF16" s="156" t="s">
        <v>198</v>
      </c>
      <c r="CG16" s="157"/>
      <c r="CH16" s="157"/>
      <c r="CJ16" s="158">
        <v>1</v>
      </c>
      <c r="CK16" s="159" t="s">
        <v>232</v>
      </c>
      <c r="CL16" s="160">
        <v>-1167199.0734620013</v>
      </c>
      <c r="CN16" s="117">
        <v>1</v>
      </c>
      <c r="CO16" s="53" t="s">
        <v>141</v>
      </c>
      <c r="CP16" s="142">
        <v>346848.2278699998</v>
      </c>
      <c r="CQ16" s="161">
        <v>382813.575857603</v>
      </c>
      <c r="CR16" s="142">
        <f>CQ16-CP16</f>
        <v>35965.34798760316</v>
      </c>
      <c r="CT16" s="117">
        <v>1</v>
      </c>
      <c r="CU16" s="162" t="s">
        <v>107</v>
      </c>
      <c r="CV16" s="142">
        <v>490476.4349851968</v>
      </c>
      <c r="CW16" s="142">
        <v>0</v>
      </c>
      <c r="CX16" s="142">
        <f>+CW16-CV16</f>
        <v>-490476.4349851968</v>
      </c>
      <c r="CZ16" s="117">
        <v>1</v>
      </c>
      <c r="DA16" s="53" t="s">
        <v>112</v>
      </c>
      <c r="DB16" s="53"/>
      <c r="DC16" s="53"/>
      <c r="DD16" s="126"/>
      <c r="DE16" s="163"/>
      <c r="DF16" s="126"/>
      <c r="DH16" s="117">
        <v>1</v>
      </c>
      <c r="DI16" s="164" t="s">
        <v>170</v>
      </c>
      <c r="DJ16" s="139"/>
      <c r="DK16" s="139"/>
      <c r="DL16" s="138"/>
      <c r="DN16" s="117">
        <v>1</v>
      </c>
      <c r="DO16" s="165" t="s">
        <v>111</v>
      </c>
      <c r="DP16" s="166"/>
      <c r="DQ16" s="166"/>
      <c r="DS16" s="117">
        <v>1</v>
      </c>
      <c r="DT16" s="167" t="s">
        <v>67</v>
      </c>
      <c r="DU16" s="167"/>
      <c r="DV16" s="168"/>
      <c r="DW16" s="168"/>
      <c r="DX16" s="53"/>
      <c r="DY16" s="55"/>
      <c r="DZ16" s="117">
        <v>1</v>
      </c>
      <c r="EA16" s="57" t="s">
        <v>295</v>
      </c>
      <c r="EB16" s="443"/>
      <c r="EC16" s="443"/>
      <c r="ED16" s="443"/>
      <c r="EE16" s="443"/>
      <c r="EF16" s="117">
        <v>1</v>
      </c>
      <c r="EG16" s="57"/>
      <c r="EH16" s="57"/>
      <c r="EI16" s="57"/>
      <c r="EJ16" s="57"/>
      <c r="EK16" s="57"/>
      <c r="EL16" s="443"/>
      <c r="EM16" s="443"/>
      <c r="EN16" s="443"/>
      <c r="EO16" s="443"/>
      <c r="EP16" s="443"/>
      <c r="EQ16" s="443"/>
      <c r="ER16" s="443"/>
      <c r="ES16" s="443"/>
      <c r="ET16" s="443"/>
      <c r="EU16" s="443"/>
      <c r="EV16" s="443"/>
      <c r="EW16" s="443"/>
      <c r="EX16" s="443"/>
      <c r="EY16" s="443"/>
      <c r="EZ16" s="443"/>
      <c r="FA16" s="443"/>
      <c r="FB16" s="443"/>
      <c r="FC16" s="443"/>
      <c r="FD16" s="443"/>
      <c r="FE16" s="443"/>
      <c r="FF16" s="443"/>
      <c r="FG16" s="443"/>
      <c r="FH16" s="443"/>
      <c r="FI16" s="443"/>
      <c r="FJ16" s="443"/>
      <c r="FK16" s="55"/>
      <c r="FL16" s="90"/>
      <c r="FM16" s="90"/>
      <c r="FN16" s="53"/>
      <c r="FO16" s="53"/>
      <c r="FP16" s="53"/>
      <c r="FQ16" s="53"/>
      <c r="FR16" s="53"/>
    </row>
    <row r="17" spans="2:174" ht="13.5" thickBot="1">
      <c r="B17" s="117">
        <v>2</v>
      </c>
      <c r="C17" s="56"/>
      <c r="D17" s="169" t="s">
        <v>37</v>
      </c>
      <c r="E17" s="170" t="s">
        <v>248</v>
      </c>
      <c r="F17" s="171" t="s">
        <v>257</v>
      </c>
      <c r="G17" s="53"/>
      <c r="H17" s="53"/>
      <c r="I17" s="117">
        <v>2</v>
      </c>
      <c r="J17" s="172" t="s">
        <v>296</v>
      </c>
      <c r="K17" s="173"/>
      <c r="L17" s="155">
        <v>12621526.598091472</v>
      </c>
      <c r="M17" s="56"/>
      <c r="N17" s="56"/>
      <c r="O17" s="56"/>
      <c r="P17" s="117">
        <v>2</v>
      </c>
      <c r="Q17" s="122" t="s">
        <v>1</v>
      </c>
      <c r="R17" s="174"/>
      <c r="S17" s="174">
        <v>0</v>
      </c>
      <c r="T17" s="175">
        <v>0</v>
      </c>
      <c r="U17" s="175"/>
      <c r="V17" s="175"/>
      <c r="W17" s="117">
        <v>2</v>
      </c>
      <c r="X17" s="134"/>
      <c r="Y17" s="134"/>
      <c r="Z17" s="134"/>
      <c r="AA17" s="176"/>
      <c r="AC17" s="117">
        <v>2</v>
      </c>
      <c r="AD17" s="124" t="s">
        <v>151</v>
      </c>
      <c r="AE17" s="177">
        <v>47186981</v>
      </c>
      <c r="AF17" s="126"/>
      <c r="AH17" s="117">
        <v>2</v>
      </c>
      <c r="AI17" s="56" t="s">
        <v>283</v>
      </c>
      <c r="AJ17" s="178">
        <v>68026974.13</v>
      </c>
      <c r="AK17" s="178">
        <v>79599749.33628267</v>
      </c>
      <c r="AL17" s="178">
        <v>11572775.206282675</v>
      </c>
      <c r="AN17" s="179">
        <v>2</v>
      </c>
      <c r="AO17" s="122" t="s">
        <v>326</v>
      </c>
      <c r="AP17" s="180"/>
      <c r="AQ17" s="180"/>
      <c r="AR17" s="148">
        <v>3498771</v>
      </c>
      <c r="AS17" s="53"/>
      <c r="AU17" s="147">
        <v>2</v>
      </c>
      <c r="AV17" s="181" t="s">
        <v>280</v>
      </c>
      <c r="AW17" s="148">
        <v>2735000.26</v>
      </c>
      <c r="AX17" s="149">
        <v>879440288.56</v>
      </c>
      <c r="AY17" s="149">
        <v>879440288.56</v>
      </c>
      <c r="AZ17" s="150">
        <f>AW17/AY17</f>
        <v>0.0031099328693234003</v>
      </c>
      <c r="BB17" s="131">
        <v>3</v>
      </c>
      <c r="BC17" s="151" t="s">
        <v>333</v>
      </c>
      <c r="BD17" s="142">
        <v>1015556</v>
      </c>
      <c r="BE17" s="142">
        <v>0</v>
      </c>
      <c r="BF17" s="142">
        <v>-1015556</v>
      </c>
      <c r="BH17" s="117">
        <v>2</v>
      </c>
      <c r="BI17" s="134" t="s">
        <v>62</v>
      </c>
      <c r="BJ17" s="59"/>
      <c r="BK17" s="59"/>
      <c r="BL17" s="182">
        <v>10476285.77</v>
      </c>
      <c r="BN17" s="117">
        <v>2</v>
      </c>
      <c r="BO17" s="183" t="s">
        <v>146</v>
      </c>
      <c r="BP17" s="183"/>
      <c r="BQ17" s="182">
        <v>47552491.93012</v>
      </c>
      <c r="BS17" s="117">
        <v>2</v>
      </c>
      <c r="BT17" s="122"/>
      <c r="BU17" s="184"/>
      <c r="BV17" s="184"/>
      <c r="BW17" s="184"/>
      <c r="BY17" s="482">
        <f>+BY16+1</f>
        <v>2</v>
      </c>
      <c r="CE17" s="147">
        <v>2</v>
      </c>
      <c r="CF17" s="187"/>
      <c r="CG17" s="157"/>
      <c r="CH17" s="157"/>
      <c r="CJ17" s="158">
        <v>2</v>
      </c>
      <c r="CK17" s="188" t="s">
        <v>212</v>
      </c>
      <c r="CL17" s="189">
        <v>312729.80782199954</v>
      </c>
      <c r="CN17" s="117">
        <v>2</v>
      </c>
      <c r="CO17" s="53" t="s">
        <v>142</v>
      </c>
      <c r="CP17" s="190">
        <v>862116.5692920061</v>
      </c>
      <c r="CQ17" s="190">
        <v>957090.500271038</v>
      </c>
      <c r="CR17" s="488">
        <f>CQ17-CP17</f>
        <v>94973.93097903195</v>
      </c>
      <c r="CT17" s="117">
        <v>2</v>
      </c>
      <c r="CU17" s="134" t="s">
        <v>176</v>
      </c>
      <c r="CV17" s="142">
        <v>1228239.3850571378</v>
      </c>
      <c r="CW17" s="142">
        <v>1309865.1372423554</v>
      </c>
      <c r="CX17" s="142">
        <f>+CW17-CV17</f>
        <v>81625.75218521757</v>
      </c>
      <c r="CZ17" s="117">
        <v>2</v>
      </c>
      <c r="DA17" s="134" t="s">
        <v>114</v>
      </c>
      <c r="DB17" s="134"/>
      <c r="DC17" s="134"/>
      <c r="DD17" s="192">
        <v>87830</v>
      </c>
      <c r="DE17" s="192">
        <v>93466</v>
      </c>
      <c r="DF17" s="192">
        <f>DE17-DD17</f>
        <v>5636</v>
      </c>
      <c r="DH17" s="117">
        <v>2</v>
      </c>
      <c r="DI17" s="122" t="s">
        <v>118</v>
      </c>
      <c r="DJ17" s="127"/>
      <c r="DK17" s="193">
        <v>2054720</v>
      </c>
      <c r="DL17" s="53"/>
      <c r="DN17" s="117">
        <v>2</v>
      </c>
      <c r="DO17" s="134" t="s">
        <v>87</v>
      </c>
      <c r="DP17" s="194"/>
      <c r="DQ17" s="148">
        <v>4981503.8048</v>
      </c>
      <c r="DS17" s="117">
        <f>+DS16+1</f>
        <v>2</v>
      </c>
      <c r="DT17" s="187" t="s">
        <v>114</v>
      </c>
      <c r="DU17" s="187"/>
      <c r="DV17" s="168">
        <v>6038</v>
      </c>
      <c r="DW17" s="168">
        <v>4216</v>
      </c>
      <c r="DX17" s="185">
        <f aca="true" t="shared" si="0" ref="DX17:DX25">+DW17-DV17</f>
        <v>-1822</v>
      </c>
      <c r="DY17" s="55"/>
      <c r="DZ17" s="117">
        <f>+DZ16+1</f>
        <v>2</v>
      </c>
      <c r="EA17" s="57"/>
      <c r="EB17" s="443"/>
      <c r="EC17" s="443"/>
      <c r="ED17" s="452"/>
      <c r="EE17" s="443"/>
      <c r="EF17" s="117">
        <v>2</v>
      </c>
      <c r="EG17" s="57"/>
      <c r="EH17" s="57"/>
      <c r="EI17" s="57"/>
      <c r="EJ17" s="57"/>
      <c r="EK17" s="57"/>
      <c r="EL17" s="443"/>
      <c r="EM17" s="443"/>
      <c r="EN17" s="443"/>
      <c r="EO17" s="443"/>
      <c r="EP17" s="443"/>
      <c r="EQ17" s="443"/>
      <c r="ER17" s="443"/>
      <c r="ES17" s="443"/>
      <c r="ET17" s="443"/>
      <c r="EU17" s="443"/>
      <c r="EV17" s="443"/>
      <c r="EW17" s="443"/>
      <c r="EX17" s="443"/>
      <c r="EY17" s="443"/>
      <c r="EZ17" s="443"/>
      <c r="FA17" s="443"/>
      <c r="FB17" s="443"/>
      <c r="FC17" s="443"/>
      <c r="FD17" s="443"/>
      <c r="FE17" s="443"/>
      <c r="FF17" s="443"/>
      <c r="FG17" s="443"/>
      <c r="FH17" s="443"/>
      <c r="FI17" s="443"/>
      <c r="FJ17" s="443"/>
      <c r="FK17" s="55"/>
      <c r="FL17" s="53"/>
      <c r="FM17" s="53"/>
      <c r="FN17" s="53"/>
      <c r="FO17" s="53"/>
      <c r="FP17" s="53"/>
      <c r="FQ17" s="53"/>
      <c r="FR17" s="53"/>
    </row>
    <row r="18" spans="2:174" ht="12.75">
      <c r="B18" s="117">
        <v>3</v>
      </c>
      <c r="C18" s="56"/>
      <c r="D18" s="195" t="s">
        <v>257</v>
      </c>
      <c r="E18" s="196" t="s">
        <v>257</v>
      </c>
      <c r="F18" s="197" t="s">
        <v>249</v>
      </c>
      <c r="G18" s="53"/>
      <c r="H18" s="53"/>
      <c r="I18" s="117">
        <v>3</v>
      </c>
      <c r="J18" s="198" t="s">
        <v>306</v>
      </c>
      <c r="K18" s="56"/>
      <c r="L18" s="199"/>
      <c r="M18" s="56"/>
      <c r="N18" s="56"/>
      <c r="O18" s="56"/>
      <c r="P18" s="117">
        <v>3</v>
      </c>
      <c r="Q18" s="122" t="s">
        <v>69</v>
      </c>
      <c r="R18" s="200"/>
      <c r="S18" s="201">
        <v>0</v>
      </c>
      <c r="T18" s="201">
        <v>0</v>
      </c>
      <c r="U18" s="201"/>
      <c r="V18" s="201"/>
      <c r="W18" s="117">
        <v>3</v>
      </c>
      <c r="X18" s="134" t="s">
        <v>66</v>
      </c>
      <c r="Y18" s="202"/>
      <c r="Z18" s="202"/>
      <c r="AA18" s="203"/>
      <c r="AC18" s="117">
        <v>3</v>
      </c>
      <c r="AD18" s="53" t="s">
        <v>228</v>
      </c>
      <c r="AE18" s="204">
        <f>+AE16+AE17</f>
        <v>1364649699</v>
      </c>
      <c r="AF18" s="126"/>
      <c r="AH18" s="117">
        <v>3</v>
      </c>
      <c r="AI18" s="56" t="s">
        <v>284</v>
      </c>
      <c r="AJ18" s="205">
        <v>2369038.3880999996</v>
      </c>
      <c r="AK18" s="205">
        <v>4857234.364730104</v>
      </c>
      <c r="AL18" s="206">
        <v>2488195.9766301042</v>
      </c>
      <c r="AN18" s="179">
        <v>3</v>
      </c>
      <c r="AO18" s="122" t="s">
        <v>327</v>
      </c>
      <c r="AP18" s="180"/>
      <c r="AQ18" s="180"/>
      <c r="AR18" s="207">
        <v>5016542.97</v>
      </c>
      <c r="AS18" s="53"/>
      <c r="AU18" s="147">
        <v>3</v>
      </c>
      <c r="AV18" s="53" t="s">
        <v>281</v>
      </c>
      <c r="AW18" s="148">
        <v>3007805.72</v>
      </c>
      <c r="AX18" s="149">
        <v>1235767832.04</v>
      </c>
      <c r="AY18" s="149">
        <v>1235767832.04</v>
      </c>
      <c r="AZ18" s="150">
        <f>AW18/AY18</f>
        <v>0.002433956963448974</v>
      </c>
      <c r="BB18" s="131">
        <v>4</v>
      </c>
      <c r="BC18" s="122" t="s">
        <v>316</v>
      </c>
      <c r="BD18" s="194">
        <v>134575</v>
      </c>
      <c r="BE18" s="194">
        <v>141236</v>
      </c>
      <c r="BF18" s="208">
        <v>6661</v>
      </c>
      <c r="BH18" s="117">
        <v>3</v>
      </c>
      <c r="BI18" s="134" t="s">
        <v>65</v>
      </c>
      <c r="BJ18" s="59"/>
      <c r="BK18" s="59"/>
      <c r="BL18" s="142">
        <f>BL16-BL17</f>
        <v>1899641.540000001</v>
      </c>
      <c r="BN18" s="117">
        <v>3</v>
      </c>
      <c r="BO18" s="209" t="s">
        <v>147</v>
      </c>
      <c r="BP18" s="209"/>
      <c r="BQ18" s="210">
        <f>+BQ16-BQ17</f>
        <v>-391831.1134150028</v>
      </c>
      <c r="BS18" s="117">
        <v>3</v>
      </c>
      <c r="BT18" s="122" t="s">
        <v>194</v>
      </c>
      <c r="BU18" s="211">
        <v>743652.788424</v>
      </c>
      <c r="BV18" s="211">
        <v>768270.4821717545</v>
      </c>
      <c r="BW18" s="154">
        <f>+BV18-BU18</f>
        <v>24617.69374775444</v>
      </c>
      <c r="BY18" s="482">
        <f aca="true" t="shared" si="1" ref="BY18:BY27">+BY17+1</f>
        <v>3</v>
      </c>
      <c r="CE18" s="147">
        <v>3</v>
      </c>
      <c r="CF18" s="134" t="s">
        <v>199</v>
      </c>
      <c r="CG18" s="213" t="s">
        <v>274</v>
      </c>
      <c r="CH18" s="57"/>
      <c r="CJ18" s="158">
        <v>3</v>
      </c>
      <c r="CK18" s="56" t="s">
        <v>233</v>
      </c>
      <c r="CL18" s="214">
        <f>SUM(CL16:CL17)</f>
        <v>-854469.2656400017</v>
      </c>
      <c r="CN18" s="117">
        <v>3</v>
      </c>
      <c r="CO18" s="134" t="s">
        <v>65</v>
      </c>
      <c r="CP18" s="215">
        <f>SUM(CP16:CP17)</f>
        <v>1208964.797162006</v>
      </c>
      <c r="CQ18" s="215">
        <f>SUM(CQ16:CQ17)</f>
        <v>1339904.0761286411</v>
      </c>
      <c r="CR18" s="142">
        <f>CQ18-CP18</f>
        <v>130939.27896663523</v>
      </c>
      <c r="CT18" s="117">
        <v>3</v>
      </c>
      <c r="CU18" s="53"/>
      <c r="CV18" s="190"/>
      <c r="CW18" s="190"/>
      <c r="CX18" s="182"/>
      <c r="CZ18" s="117">
        <v>3</v>
      </c>
      <c r="DA18" s="134" t="s">
        <v>115</v>
      </c>
      <c r="DB18" s="134"/>
      <c r="DC18" s="134"/>
      <c r="DD18" s="191">
        <v>478721</v>
      </c>
      <c r="DE18" s="191">
        <v>503463</v>
      </c>
      <c r="DF18" s="191">
        <f aca="true" t="shared" si="2" ref="DF18:DF25">DE18-DD18</f>
        <v>24742</v>
      </c>
      <c r="DH18" s="117">
        <v>3</v>
      </c>
      <c r="DI18" s="139" t="s">
        <v>74</v>
      </c>
      <c r="DJ18" s="216">
        <v>0.0479</v>
      </c>
      <c r="DK18" s="217">
        <v>98421.088</v>
      </c>
      <c r="DL18" s="119"/>
      <c r="DN18" s="117">
        <v>3</v>
      </c>
      <c r="DO18" s="134" t="s">
        <v>90</v>
      </c>
      <c r="DP18" s="194"/>
      <c r="DQ18" s="218">
        <v>4676395.289</v>
      </c>
      <c r="DS18" s="117">
        <f aca="true" t="shared" si="3" ref="DS18:DS40">+DS17+1</f>
        <v>3</v>
      </c>
      <c r="DT18" s="187" t="s">
        <v>115</v>
      </c>
      <c r="DU18" s="187"/>
      <c r="DV18" s="57">
        <v>32897</v>
      </c>
      <c r="DW18" s="57">
        <v>22783</v>
      </c>
      <c r="DX18" s="185">
        <f t="shared" si="0"/>
        <v>-10114</v>
      </c>
      <c r="DY18" s="55"/>
      <c r="DZ18" s="117">
        <f aca="true" t="shared" si="4" ref="DZ18:DZ36">+DZ17+1</f>
        <v>3</v>
      </c>
      <c r="EA18" s="57" t="s">
        <v>350</v>
      </c>
      <c r="EB18" s="168"/>
      <c r="EC18" s="168">
        <v>1228388</v>
      </c>
      <c r="ED18" s="168">
        <f>+EC18-EB18</f>
        <v>1228388</v>
      </c>
      <c r="EE18" s="443"/>
      <c r="EF18" s="117">
        <v>3</v>
      </c>
      <c r="EG18" s="57" t="s">
        <v>346</v>
      </c>
      <c r="EH18" s="57">
        <v>0</v>
      </c>
      <c r="EI18" s="57"/>
      <c r="EJ18" s="57" t="s">
        <v>61</v>
      </c>
      <c r="EK18" s="57"/>
      <c r="EL18" s="443"/>
      <c r="EM18" s="443"/>
      <c r="EN18" s="443"/>
      <c r="EO18" s="443"/>
      <c r="EP18" s="443"/>
      <c r="EQ18" s="443"/>
      <c r="ER18" s="443"/>
      <c r="ES18" s="443"/>
      <c r="ET18" s="443"/>
      <c r="EU18" s="443"/>
      <c r="EV18" s="443"/>
      <c r="EW18" s="443"/>
      <c r="EX18" s="443"/>
      <c r="EY18" s="443"/>
      <c r="EZ18" s="443"/>
      <c r="FA18" s="443"/>
      <c r="FB18" s="443"/>
      <c r="FC18" s="443"/>
      <c r="FD18" s="443"/>
      <c r="FE18" s="443"/>
      <c r="FF18" s="443"/>
      <c r="FG18" s="443"/>
      <c r="FH18" s="443"/>
      <c r="FI18" s="443"/>
      <c r="FJ18" s="443"/>
      <c r="FK18" s="55"/>
      <c r="FL18" s="53"/>
      <c r="FM18" s="431" t="s">
        <v>177</v>
      </c>
      <c r="FN18" s="53"/>
      <c r="FO18" s="53"/>
      <c r="FP18" s="53"/>
      <c r="FQ18" s="53"/>
      <c r="FR18" s="53"/>
    </row>
    <row r="19" spans="2:174" ht="14.25" customHeight="1">
      <c r="B19" s="117">
        <v>4</v>
      </c>
      <c r="C19" s="219">
        <v>38991</v>
      </c>
      <c r="D19" s="188">
        <v>82398883</v>
      </c>
      <c r="E19" s="188">
        <v>79616166</v>
      </c>
      <c r="F19" s="220">
        <v>-2782717</v>
      </c>
      <c r="G19" s="53"/>
      <c r="H19" s="53"/>
      <c r="I19" s="117">
        <v>4</v>
      </c>
      <c r="J19" s="221" t="s">
        <v>307</v>
      </c>
      <c r="K19" s="56"/>
      <c r="L19" s="222">
        <v>-903738.7278212332</v>
      </c>
      <c r="M19" s="56"/>
      <c r="N19" s="56"/>
      <c r="O19" s="56"/>
      <c r="P19" s="117">
        <v>4</v>
      </c>
      <c r="Q19" s="122" t="s">
        <v>2</v>
      </c>
      <c r="R19" s="223">
        <v>4150352</v>
      </c>
      <c r="S19" s="217">
        <v>-4150352</v>
      </c>
      <c r="T19" s="224">
        <f>S19+R19</f>
        <v>0</v>
      </c>
      <c r="U19" s="365"/>
      <c r="V19" s="365"/>
      <c r="W19" s="117">
        <v>4</v>
      </c>
      <c r="X19" s="134" t="s">
        <v>68</v>
      </c>
      <c r="Y19" s="225">
        <v>0.35</v>
      </c>
      <c r="Z19" s="134"/>
      <c r="AA19" s="177">
        <f>AA16*Y19</f>
        <v>7836428.823449033</v>
      </c>
      <c r="AC19" s="117">
        <v>4</v>
      </c>
      <c r="AD19" s="53"/>
      <c r="AE19" s="53"/>
      <c r="AF19" s="126" t="s">
        <v>18</v>
      </c>
      <c r="AH19" s="117">
        <v>4</v>
      </c>
      <c r="AI19" s="56" t="s">
        <v>285</v>
      </c>
      <c r="AJ19" s="205">
        <v>1886500.0241250002</v>
      </c>
      <c r="AK19" s="205">
        <v>1886500.0241250002</v>
      </c>
      <c r="AL19" s="206">
        <v>0</v>
      </c>
      <c r="AN19" s="179">
        <v>4</v>
      </c>
      <c r="AO19" s="122" t="s">
        <v>328</v>
      </c>
      <c r="AP19" s="226"/>
      <c r="AQ19" s="226"/>
      <c r="AR19" s="207">
        <v>39854848.633955985</v>
      </c>
      <c r="AS19" s="53"/>
      <c r="AU19" s="147">
        <v>4</v>
      </c>
      <c r="AV19" s="227" t="s">
        <v>179</v>
      </c>
      <c r="AW19" s="47"/>
      <c r="AX19" s="208"/>
      <c r="AY19" s="46"/>
      <c r="AZ19" s="150">
        <f>(AZ16+AZ17+AZ18)/3</f>
        <v>0.0027800799895538256</v>
      </c>
      <c r="BB19" s="131">
        <v>5</v>
      </c>
      <c r="BC19" s="122" t="s">
        <v>317</v>
      </c>
      <c r="BD19" s="194">
        <v>10061331</v>
      </c>
      <c r="BE19" s="194">
        <v>10503675</v>
      </c>
      <c r="BF19" s="208">
        <v>442344</v>
      </c>
      <c r="BH19" s="117">
        <v>4</v>
      </c>
      <c r="BI19" s="53"/>
      <c r="BJ19" s="152"/>
      <c r="BK19" s="152"/>
      <c r="BL19" s="152"/>
      <c r="BN19" s="117">
        <v>4</v>
      </c>
      <c r="BO19" s="53"/>
      <c r="BP19" s="53"/>
      <c r="BQ19" s="57"/>
      <c r="BS19" s="117">
        <v>4</v>
      </c>
      <c r="BT19" s="122"/>
      <c r="BU19" s="228"/>
      <c r="BV19" s="228"/>
      <c r="BW19" s="228"/>
      <c r="BY19" s="482">
        <f t="shared" si="1"/>
        <v>4</v>
      </c>
      <c r="CE19" s="147">
        <v>4</v>
      </c>
      <c r="CF19" s="229" t="s">
        <v>200</v>
      </c>
      <c r="CG19" s="230">
        <v>241861</v>
      </c>
      <c r="CH19" s="231"/>
      <c r="CJ19" s="158">
        <v>4</v>
      </c>
      <c r="CK19" s="232"/>
      <c r="CL19" s="56"/>
      <c r="CN19" s="117">
        <v>4</v>
      </c>
      <c r="CO19" s="134"/>
      <c r="CP19" s="53"/>
      <c r="CQ19" s="53"/>
      <c r="CR19" s="57"/>
      <c r="CT19" s="117">
        <v>4</v>
      </c>
      <c r="CU19" s="134" t="s">
        <v>65</v>
      </c>
      <c r="CV19" s="215">
        <v>1718715.8200423345</v>
      </c>
      <c r="CW19" s="215">
        <v>1309865.1372423554</v>
      </c>
      <c r="CX19" s="142">
        <f>+CW19-CV19</f>
        <v>-408850.6827999791</v>
      </c>
      <c r="CZ19" s="117">
        <v>4</v>
      </c>
      <c r="DA19" s="134" t="s">
        <v>116</v>
      </c>
      <c r="DB19" s="134"/>
      <c r="DC19" s="134"/>
      <c r="DD19" s="191">
        <v>475599</v>
      </c>
      <c r="DE19" s="191">
        <v>499345</v>
      </c>
      <c r="DF19" s="191">
        <f t="shared" si="2"/>
        <v>23746</v>
      </c>
      <c r="DH19" s="117">
        <v>4</v>
      </c>
      <c r="DI19" s="233" t="s">
        <v>119</v>
      </c>
      <c r="DJ19" s="127"/>
      <c r="DK19" s="127"/>
      <c r="DL19" s="234">
        <f>SUM(DK17:DK18)</f>
        <v>2153141.088</v>
      </c>
      <c r="DN19" s="117">
        <v>4</v>
      </c>
      <c r="DO19" s="53" t="s">
        <v>93</v>
      </c>
      <c r="DP19" s="194"/>
      <c r="DQ19" s="235">
        <f>SUM(DQ17:DQ18)</f>
        <v>9657899.0938</v>
      </c>
      <c r="DS19" s="117">
        <f t="shared" si="3"/>
        <v>4</v>
      </c>
      <c r="DT19" s="187" t="s">
        <v>116</v>
      </c>
      <c r="DU19" s="187"/>
      <c r="DV19" s="57">
        <v>32680</v>
      </c>
      <c r="DW19" s="57">
        <v>22598</v>
      </c>
      <c r="DX19" s="185">
        <f t="shared" si="0"/>
        <v>-10082</v>
      </c>
      <c r="DY19" s="55"/>
      <c r="DZ19" s="117">
        <f t="shared" si="4"/>
        <v>4</v>
      </c>
      <c r="EA19" s="57"/>
      <c r="EB19" s="443"/>
      <c r="EC19" s="57"/>
      <c r="ED19" s="57"/>
      <c r="EE19" s="443"/>
      <c r="EF19" s="117">
        <v>4</v>
      </c>
      <c r="EG19" s="57"/>
      <c r="EH19" s="57"/>
      <c r="EI19" s="57"/>
      <c r="EJ19" s="57"/>
      <c r="EK19" s="57"/>
      <c r="EL19" s="443"/>
      <c r="EM19" s="443"/>
      <c r="EN19" s="443"/>
      <c r="EO19" s="443"/>
      <c r="EP19" s="443"/>
      <c r="EQ19" s="443"/>
      <c r="ER19" s="443"/>
      <c r="ES19" s="443"/>
      <c r="ET19" s="443"/>
      <c r="EU19" s="443"/>
      <c r="EV19" s="443"/>
      <c r="EW19" s="443"/>
      <c r="EX19" s="443"/>
      <c r="EY19" s="443"/>
      <c r="EZ19" s="443"/>
      <c r="FA19" s="443"/>
      <c r="FB19" s="443"/>
      <c r="FC19" s="443"/>
      <c r="FD19" s="443"/>
      <c r="FE19" s="443"/>
      <c r="FF19" s="443"/>
      <c r="FG19" s="443"/>
      <c r="FH19" s="443"/>
      <c r="FI19" s="443"/>
      <c r="FJ19" s="443"/>
      <c r="FK19" s="55"/>
      <c r="FL19" s="175"/>
      <c r="FM19" s="432">
        <v>0.05469911657115748</v>
      </c>
      <c r="FN19" s="53"/>
      <c r="FO19" s="53"/>
      <c r="FP19" s="53"/>
      <c r="FQ19" s="53"/>
      <c r="FR19" s="53"/>
    </row>
    <row r="20" spans="2:174" ht="14.25" customHeight="1" thickBot="1">
      <c r="B20" s="117">
        <v>5</v>
      </c>
      <c r="C20" s="219">
        <v>39022</v>
      </c>
      <c r="D20" s="188">
        <v>122310200</v>
      </c>
      <c r="E20" s="188">
        <v>119321723</v>
      </c>
      <c r="F20" s="236">
        <v>-2988477</v>
      </c>
      <c r="G20" s="194"/>
      <c r="H20" s="194"/>
      <c r="I20" s="117">
        <v>5</v>
      </c>
      <c r="J20" s="198" t="s">
        <v>308</v>
      </c>
      <c r="K20" s="237"/>
      <c r="L20" s="199"/>
      <c r="M20" s="56"/>
      <c r="N20" s="56"/>
      <c r="O20" s="56"/>
      <c r="P20" s="117">
        <v>5</v>
      </c>
      <c r="Q20" s="122" t="s">
        <v>3</v>
      </c>
      <c r="R20" s="174">
        <f>SUM(R17:R19)</f>
        <v>4150352</v>
      </c>
      <c r="S20" s="174">
        <f>SUM(S17:S19)</f>
        <v>-4150352</v>
      </c>
      <c r="T20" s="224">
        <f>S20+R20</f>
        <v>0</v>
      </c>
      <c r="U20" s="365"/>
      <c r="V20" s="365"/>
      <c r="W20" s="117">
        <v>5</v>
      </c>
      <c r="X20" s="134" t="s">
        <v>73</v>
      </c>
      <c r="Y20" s="134"/>
      <c r="Z20" s="141"/>
      <c r="AA20" s="200">
        <v>43360625</v>
      </c>
      <c r="AC20" s="117">
        <v>5</v>
      </c>
      <c r="AD20" s="124" t="s">
        <v>121</v>
      </c>
      <c r="AE20" s="238">
        <v>0.0374</v>
      </c>
      <c r="AF20" s="180" t="s">
        <v>19</v>
      </c>
      <c r="AH20" s="117">
        <v>5</v>
      </c>
      <c r="AI20" s="56" t="s">
        <v>286</v>
      </c>
      <c r="AJ20" s="239">
        <f>SUM(AJ17:AJ19)</f>
        <v>72282512.54222499</v>
      </c>
      <c r="AK20" s="239">
        <f>SUM(AK17:AK19)</f>
        <v>86343483.72513777</v>
      </c>
      <c r="AL20" s="239">
        <f>SUM(AL17:AL19)</f>
        <v>14060971.18291278</v>
      </c>
      <c r="AN20" s="179">
        <v>5</v>
      </c>
      <c r="AO20" s="122" t="s">
        <v>276</v>
      </c>
      <c r="AP20" s="180"/>
      <c r="AQ20" s="180"/>
      <c r="AR20" s="207">
        <v>49121411.349999994</v>
      </c>
      <c r="AS20" s="53"/>
      <c r="AU20" s="147">
        <v>5</v>
      </c>
      <c r="AV20" s="53"/>
      <c r="AW20" s="45"/>
      <c r="AX20" s="208"/>
      <c r="AY20" s="46"/>
      <c r="AZ20" s="53"/>
      <c r="BB20" s="131">
        <v>6</v>
      </c>
      <c r="BC20" s="53" t="s">
        <v>315</v>
      </c>
      <c r="BD20" s="194">
        <v>-168077</v>
      </c>
      <c r="BE20" s="194"/>
      <c r="BF20" s="208">
        <v>168077</v>
      </c>
      <c r="BH20" s="117">
        <v>5</v>
      </c>
      <c r="BI20" s="134" t="s">
        <v>72</v>
      </c>
      <c r="BJ20" s="202">
        <v>0.35</v>
      </c>
      <c r="BK20" s="53"/>
      <c r="BL20" s="207">
        <f>-BL18*BJ20</f>
        <v>-664874.5390000003</v>
      </c>
      <c r="BN20" s="117">
        <v>5</v>
      </c>
      <c r="BO20" s="240" t="s">
        <v>149</v>
      </c>
      <c r="BP20" s="240"/>
      <c r="BQ20" s="148">
        <v>2451362.5155</v>
      </c>
      <c r="BS20" s="117">
        <v>5</v>
      </c>
      <c r="BT20" s="122" t="s">
        <v>64</v>
      </c>
      <c r="BU20" s="228"/>
      <c r="BV20" s="228"/>
      <c r="BW20" s="201">
        <f>+BW18</f>
        <v>24617.69374775444</v>
      </c>
      <c r="BY20" s="482">
        <f t="shared" si="1"/>
        <v>5</v>
      </c>
      <c r="CE20" s="147">
        <v>5</v>
      </c>
      <c r="CF20" s="134" t="s">
        <v>64</v>
      </c>
      <c r="CG20" s="242">
        <f>-CG19</f>
        <v>-241861</v>
      </c>
      <c r="CH20" s="231">
        <f>+CG20</f>
        <v>-241861</v>
      </c>
      <c r="CJ20" s="158">
        <v>5</v>
      </c>
      <c r="CK20" s="173" t="s">
        <v>234</v>
      </c>
      <c r="CL20" s="194">
        <f>CL18/3</f>
        <v>-284823.08854666725</v>
      </c>
      <c r="CN20" s="117">
        <v>5</v>
      </c>
      <c r="CO20" s="53"/>
      <c r="CP20" s="53"/>
      <c r="CQ20" s="53"/>
      <c r="CR20" s="194"/>
      <c r="CT20" s="117">
        <v>5</v>
      </c>
      <c r="CU20" s="134"/>
      <c r="CV20" s="53"/>
      <c r="CW20" s="53"/>
      <c r="CX20" s="57"/>
      <c r="CZ20" s="117">
        <v>5</v>
      </c>
      <c r="DA20" s="134" t="s">
        <v>81</v>
      </c>
      <c r="DB20" s="134"/>
      <c r="DC20" s="134"/>
      <c r="DD20" s="191">
        <v>246149</v>
      </c>
      <c r="DE20" s="191">
        <v>260558</v>
      </c>
      <c r="DF20" s="191">
        <f t="shared" si="2"/>
        <v>14409</v>
      </c>
      <c r="DH20" s="117">
        <v>5</v>
      </c>
      <c r="DI20" s="139"/>
      <c r="DJ20" s="139"/>
      <c r="DK20" s="139"/>
      <c r="DL20" s="234"/>
      <c r="DN20" s="117">
        <v>5</v>
      </c>
      <c r="DO20" s="53"/>
      <c r="DP20" s="194"/>
      <c r="DQ20" s="57"/>
      <c r="DS20" s="117">
        <f t="shared" si="3"/>
        <v>5</v>
      </c>
      <c r="DT20" s="187" t="s">
        <v>81</v>
      </c>
      <c r="DU20" s="187"/>
      <c r="DV20" s="57">
        <v>16907</v>
      </c>
      <c r="DW20" s="57">
        <v>11771</v>
      </c>
      <c r="DX20" s="185">
        <f t="shared" si="0"/>
        <v>-5136</v>
      </c>
      <c r="DY20" s="55"/>
      <c r="DZ20" s="117">
        <f t="shared" si="4"/>
        <v>5</v>
      </c>
      <c r="EA20" s="57" t="s">
        <v>352</v>
      </c>
      <c r="EB20" s="443"/>
      <c r="EC20" s="57"/>
      <c r="ED20" s="168"/>
      <c r="EE20" s="443"/>
      <c r="EF20" s="117">
        <v>5</v>
      </c>
      <c r="EG20" s="57"/>
      <c r="EH20" s="57"/>
      <c r="EI20" s="57"/>
      <c r="EJ20" s="57"/>
      <c r="EK20" s="57"/>
      <c r="EL20" s="443"/>
      <c r="EM20" s="443"/>
      <c r="EN20" s="443"/>
      <c r="EO20" s="443"/>
      <c r="EP20" s="443"/>
      <c r="EQ20" s="443"/>
      <c r="ER20" s="443"/>
      <c r="ES20" s="443"/>
      <c r="ET20" s="443"/>
      <c r="EU20" s="443"/>
      <c r="EV20" s="443"/>
      <c r="EW20" s="443"/>
      <c r="EX20" s="443"/>
      <c r="EY20" s="443"/>
      <c r="EZ20" s="443"/>
      <c r="FA20" s="443"/>
      <c r="FB20" s="443"/>
      <c r="FC20" s="443"/>
      <c r="FD20" s="443"/>
      <c r="FE20" s="443"/>
      <c r="FF20" s="443"/>
      <c r="FG20" s="443"/>
      <c r="FH20" s="443"/>
      <c r="FI20" s="443"/>
      <c r="FJ20" s="443"/>
      <c r="FK20" s="55"/>
      <c r="FL20" s="201"/>
      <c r="FM20" s="433"/>
      <c r="FN20" s="53"/>
      <c r="FO20" s="53"/>
      <c r="FP20" s="53"/>
      <c r="FQ20" s="53"/>
      <c r="FR20" s="53"/>
    </row>
    <row r="21" spans="2:174" ht="14.25" thickBot="1" thickTop="1">
      <c r="B21" s="117">
        <v>6</v>
      </c>
      <c r="C21" s="219">
        <v>39052</v>
      </c>
      <c r="D21" s="188">
        <v>152312019</v>
      </c>
      <c r="E21" s="188">
        <v>151250129</v>
      </c>
      <c r="F21" s="236">
        <v>-1061890</v>
      </c>
      <c r="G21" s="53"/>
      <c r="H21" s="53"/>
      <c r="I21" s="117">
        <v>6</v>
      </c>
      <c r="J21" s="221" t="s">
        <v>309</v>
      </c>
      <c r="K21" s="237"/>
      <c r="L21" s="57">
        <v>-47385173.73641455</v>
      </c>
      <c r="M21" s="56"/>
      <c r="N21" s="56"/>
      <c r="O21" s="56"/>
      <c r="P21" s="117">
        <v>6</v>
      </c>
      <c r="Q21" s="139"/>
      <c r="R21" s="139"/>
      <c r="S21" s="139"/>
      <c r="T21" s="139"/>
      <c r="U21" s="139"/>
      <c r="V21" s="139"/>
      <c r="W21" s="117">
        <v>6</v>
      </c>
      <c r="X21" s="53" t="s">
        <v>77</v>
      </c>
      <c r="Y21" s="53"/>
      <c r="Z21" s="141"/>
      <c r="AA21" s="200">
        <v>-33624571</v>
      </c>
      <c r="AC21" s="117">
        <v>6</v>
      </c>
      <c r="AD21" s="124" t="s">
        <v>229</v>
      </c>
      <c r="AE21" s="59"/>
      <c r="AF21" s="143">
        <f>AE18*AE20</f>
        <v>51037898.7426</v>
      </c>
      <c r="AH21" s="117">
        <v>6</v>
      </c>
      <c r="AI21" s="56"/>
      <c r="AJ21" s="243"/>
      <c r="AK21" s="243"/>
      <c r="AL21" s="243"/>
      <c r="AN21" s="179">
        <v>6</v>
      </c>
      <c r="AO21" s="56" t="s">
        <v>275</v>
      </c>
      <c r="AP21" s="180"/>
      <c r="AQ21" s="180"/>
      <c r="AR21" s="207">
        <v>358182.45</v>
      </c>
      <c r="AS21" s="53"/>
      <c r="AU21" s="147">
        <v>6</v>
      </c>
      <c r="AV21" s="244" t="s">
        <v>180</v>
      </c>
      <c r="AW21" s="53"/>
      <c r="AX21" s="149">
        <f>+AX18</f>
        <v>1235767832.04</v>
      </c>
      <c r="AY21" s="149">
        <f>+AY18</f>
        <v>1235767832.04</v>
      </c>
      <c r="AZ21" s="53"/>
      <c r="BB21" s="131">
        <v>7</v>
      </c>
      <c r="BC21" s="477" t="s">
        <v>338</v>
      </c>
      <c r="BD21" s="194">
        <v>30140.883295</v>
      </c>
      <c r="BE21" s="246">
        <v>0</v>
      </c>
      <c r="BF21" s="208">
        <v>-30140.883295</v>
      </c>
      <c r="BH21" s="117">
        <v>6</v>
      </c>
      <c r="BI21" s="134" t="s">
        <v>76</v>
      </c>
      <c r="BJ21" s="247"/>
      <c r="BK21" s="152"/>
      <c r="BL21" s="248">
        <f>+BL18+BL20</f>
        <v>1234767.0010000006</v>
      </c>
      <c r="BN21" s="117">
        <v>6</v>
      </c>
      <c r="BO21" s="183" t="s">
        <v>146</v>
      </c>
      <c r="BP21" s="183"/>
      <c r="BQ21" s="182">
        <v>2527692.43</v>
      </c>
      <c r="BS21" s="117">
        <v>6</v>
      </c>
      <c r="BT21" s="122"/>
      <c r="BU21" s="228"/>
      <c r="BV21" s="228"/>
      <c r="BW21" s="201"/>
      <c r="BY21" s="482">
        <f t="shared" si="1"/>
        <v>6</v>
      </c>
      <c r="BZ21" s="479" t="s">
        <v>347</v>
      </c>
      <c r="CA21" s="249"/>
      <c r="CB21" s="119"/>
      <c r="CC21" s="146"/>
      <c r="CE21" s="147">
        <v>6</v>
      </c>
      <c r="CF21" s="134"/>
      <c r="CG21" s="250"/>
      <c r="CH21" s="251"/>
      <c r="CJ21" s="158">
        <v>6</v>
      </c>
      <c r="CK21" s="188"/>
      <c r="CL21" s="56"/>
      <c r="CN21" s="117">
        <v>6</v>
      </c>
      <c r="CO21" s="134" t="s">
        <v>70</v>
      </c>
      <c r="CP21" s="252">
        <v>0.35</v>
      </c>
      <c r="CQ21" s="202"/>
      <c r="CR21" s="191">
        <f>-CR18*CP21</f>
        <v>-45828.747638322326</v>
      </c>
      <c r="CT21" s="117">
        <v>6</v>
      </c>
      <c r="CU21" s="53"/>
      <c r="CV21" s="53"/>
      <c r="CW21" s="53"/>
      <c r="CX21" s="194"/>
      <c r="CZ21" s="117">
        <v>6</v>
      </c>
      <c r="DA21" s="134" t="s">
        <v>84</v>
      </c>
      <c r="DB21" s="134"/>
      <c r="DC21" s="134"/>
      <c r="DD21" s="191">
        <v>17003356</v>
      </c>
      <c r="DE21" s="191">
        <v>18102499</v>
      </c>
      <c r="DF21" s="191">
        <f t="shared" si="2"/>
        <v>1099143</v>
      </c>
      <c r="DH21" s="117">
        <v>6</v>
      </c>
      <c r="DI21" s="164" t="s">
        <v>216</v>
      </c>
      <c r="DJ21" s="253"/>
      <c r="DK21" s="253"/>
      <c r="DL21" s="234"/>
      <c r="DN21" s="117">
        <v>6</v>
      </c>
      <c r="DO21" s="62" t="s">
        <v>95</v>
      </c>
      <c r="DP21" s="216">
        <v>0.5572</v>
      </c>
      <c r="DQ21" s="57">
        <f>DQ19*DP21</f>
        <v>5381381.375065361</v>
      </c>
      <c r="DS21" s="117">
        <f t="shared" si="3"/>
        <v>6</v>
      </c>
      <c r="DT21" s="187" t="s">
        <v>84</v>
      </c>
      <c r="DU21" s="187"/>
      <c r="DV21" s="57">
        <v>1168107</v>
      </c>
      <c r="DW21" s="57">
        <v>817757</v>
      </c>
      <c r="DX21" s="185">
        <f t="shared" si="0"/>
        <v>-350350</v>
      </c>
      <c r="DY21" s="55"/>
      <c r="DZ21" s="117">
        <f t="shared" si="4"/>
        <v>6</v>
      </c>
      <c r="EA21" s="57"/>
      <c r="EB21" s="443"/>
      <c r="EC21" s="57"/>
      <c r="ED21" s="57"/>
      <c r="EE21" s="443"/>
      <c r="EF21" s="117">
        <v>6</v>
      </c>
      <c r="EG21" s="57"/>
      <c r="EH21" s="57"/>
      <c r="EI21" s="57"/>
      <c r="EJ21" s="57"/>
      <c r="EK21" s="57"/>
      <c r="EL21" s="443"/>
      <c r="EM21" s="443"/>
      <c r="EN21" s="443"/>
      <c r="EO21" s="443"/>
      <c r="EP21" s="443"/>
      <c r="EQ21" s="443"/>
      <c r="ER21" s="443"/>
      <c r="ES21" s="443"/>
      <c r="ET21" s="443"/>
      <c r="EU21" s="443"/>
      <c r="EV21" s="443"/>
      <c r="EW21" s="443"/>
      <c r="EX21" s="443"/>
      <c r="EY21" s="443"/>
      <c r="EZ21" s="443"/>
      <c r="FA21" s="443"/>
      <c r="FB21" s="443"/>
      <c r="FC21" s="443"/>
      <c r="FD21" s="443"/>
      <c r="FE21" s="443"/>
      <c r="FF21" s="443"/>
      <c r="FG21" s="443"/>
      <c r="FH21" s="443"/>
      <c r="FI21" s="443"/>
      <c r="FJ21" s="443"/>
      <c r="FK21" s="55"/>
      <c r="FL21" s="365"/>
      <c r="FM21" s="434">
        <v>0.028755578062532247</v>
      </c>
      <c r="FN21" s="53"/>
      <c r="FO21" s="53"/>
      <c r="FP21" s="53"/>
      <c r="FQ21" s="53"/>
      <c r="FR21" s="53"/>
    </row>
    <row r="22" spans="2:174" ht="14.25" customHeight="1" thickBot="1" thickTop="1">
      <c r="B22" s="117">
        <v>7</v>
      </c>
      <c r="C22" s="219">
        <v>39083</v>
      </c>
      <c r="D22" s="188">
        <v>162522738</v>
      </c>
      <c r="E22" s="188">
        <v>146997535</v>
      </c>
      <c r="F22" s="236">
        <v>-15525203</v>
      </c>
      <c r="G22" s="53"/>
      <c r="H22" s="53"/>
      <c r="I22" s="117">
        <v>7</v>
      </c>
      <c r="J22" s="198" t="s">
        <v>297</v>
      </c>
      <c r="K22" s="237"/>
      <c r="L22" s="57">
        <v>-2218410.955238052</v>
      </c>
      <c r="M22" s="56"/>
      <c r="N22" s="56"/>
      <c r="O22" s="56"/>
      <c r="P22" s="117">
        <v>7</v>
      </c>
      <c r="Q22" s="139"/>
      <c r="R22" s="138"/>
      <c r="S22" s="138"/>
      <c r="T22" s="138"/>
      <c r="U22" s="138"/>
      <c r="V22" s="138"/>
      <c r="W22" s="117">
        <v>7</v>
      </c>
      <c r="X22" s="53" t="s">
        <v>80</v>
      </c>
      <c r="Y22" s="53"/>
      <c r="Z22" s="141"/>
      <c r="AA22" s="254">
        <v>-902422.5</v>
      </c>
      <c r="AC22" s="117">
        <v>7</v>
      </c>
      <c r="AD22" s="124"/>
      <c r="AE22" s="255"/>
      <c r="AF22" s="180" t="s">
        <v>19</v>
      </c>
      <c r="AH22" s="117">
        <v>7</v>
      </c>
      <c r="AI22" s="56" t="s">
        <v>287</v>
      </c>
      <c r="AJ22" s="206">
        <v>614403.38</v>
      </c>
      <c r="AK22" s="206">
        <v>614403.38</v>
      </c>
      <c r="AL22" s="205">
        <v>0</v>
      </c>
      <c r="AN22" s="179">
        <v>7</v>
      </c>
      <c r="AO22" s="180" t="s">
        <v>322</v>
      </c>
      <c r="AP22" s="180"/>
      <c r="AQ22" s="180"/>
      <c r="AR22" s="256">
        <f>SUM(AR17:AR21)</f>
        <v>97849756.40395598</v>
      </c>
      <c r="AS22" s="257"/>
      <c r="AU22" s="147">
        <v>7</v>
      </c>
      <c r="AV22" s="53"/>
      <c r="AW22" s="53"/>
      <c r="AX22" s="53"/>
      <c r="AY22" s="53"/>
      <c r="AZ22" s="53"/>
      <c r="BB22" s="131">
        <v>8</v>
      </c>
      <c r="BC22" s="477" t="s">
        <v>338</v>
      </c>
      <c r="BD22" s="194">
        <v>27648.487965</v>
      </c>
      <c r="BE22" s="246">
        <v>0</v>
      </c>
      <c r="BF22" s="208">
        <v>-27648.487965</v>
      </c>
      <c r="BH22" s="152"/>
      <c r="BI22" s="152"/>
      <c r="BJ22" s="152"/>
      <c r="BK22" s="152"/>
      <c r="BL22" s="152"/>
      <c r="BN22" s="117">
        <v>7</v>
      </c>
      <c r="BO22" s="258" t="s">
        <v>148</v>
      </c>
      <c r="BP22" s="258"/>
      <c r="BQ22" s="259">
        <f>+BQ20-BQ21</f>
        <v>-76329.91449999996</v>
      </c>
      <c r="BS22" s="117">
        <v>7</v>
      </c>
      <c r="BT22" s="122" t="s">
        <v>70</v>
      </c>
      <c r="BU22" s="228"/>
      <c r="BV22" s="260">
        <v>0.35</v>
      </c>
      <c r="BW22" s="261">
        <f>-BW20*BV22</f>
        <v>-8616.192811714054</v>
      </c>
      <c r="BY22" s="482">
        <f t="shared" si="1"/>
        <v>7</v>
      </c>
      <c r="BZ22" s="119"/>
      <c r="CA22" s="119"/>
      <c r="CB22" s="262"/>
      <c r="CC22" s="235" t="s">
        <v>348</v>
      </c>
      <c r="CE22" s="147">
        <v>7</v>
      </c>
      <c r="CF22" s="57"/>
      <c r="CG22" s="57"/>
      <c r="CH22" s="57"/>
      <c r="CJ22" s="158">
        <v>7</v>
      </c>
      <c r="CK22" s="67" t="s">
        <v>235</v>
      </c>
      <c r="CL22" s="194">
        <v>-504501.83</v>
      </c>
      <c r="CN22" s="117">
        <v>7</v>
      </c>
      <c r="CO22" s="134" t="s">
        <v>79</v>
      </c>
      <c r="CP22" s="53"/>
      <c r="CQ22" s="53"/>
      <c r="CR22" s="248">
        <f>-CR18-CR21</f>
        <v>-85110.5313283129</v>
      </c>
      <c r="CT22" s="117">
        <v>7</v>
      </c>
      <c r="CU22" s="134" t="s">
        <v>70</v>
      </c>
      <c r="CV22" s="252">
        <v>0.35</v>
      </c>
      <c r="CW22" s="202"/>
      <c r="CX22" s="191">
        <f>-CX19*CV22</f>
        <v>143097.7389799927</v>
      </c>
      <c r="CZ22" s="117">
        <v>7</v>
      </c>
      <c r="DA22" s="134" t="s">
        <v>86</v>
      </c>
      <c r="DB22" s="134"/>
      <c r="DC22" s="134"/>
      <c r="DD22" s="191">
        <v>6116658</v>
      </c>
      <c r="DE22" s="191">
        <v>6541419</v>
      </c>
      <c r="DF22" s="191">
        <f t="shared" si="2"/>
        <v>424761</v>
      </c>
      <c r="DH22" s="117">
        <v>7</v>
      </c>
      <c r="DI22" s="122" t="s">
        <v>217</v>
      </c>
      <c r="DJ22" s="127"/>
      <c r="DK22" s="176">
        <v>541567</v>
      </c>
      <c r="DL22" s="119"/>
      <c r="DN22" s="117">
        <v>7</v>
      </c>
      <c r="DO22" s="162" t="s">
        <v>242</v>
      </c>
      <c r="DP22" s="202"/>
      <c r="DQ22" s="218">
        <v>4493039.803592312</v>
      </c>
      <c r="DS22" s="117">
        <f t="shared" si="3"/>
        <v>7</v>
      </c>
      <c r="DT22" s="187" t="s">
        <v>86</v>
      </c>
      <c r="DU22" s="187"/>
      <c r="DV22" s="57">
        <v>420197</v>
      </c>
      <c r="DW22" s="57">
        <v>296100</v>
      </c>
      <c r="DX22" s="185">
        <f t="shared" si="0"/>
        <v>-124097</v>
      </c>
      <c r="DY22" s="55"/>
      <c r="DZ22" s="117">
        <f t="shared" si="4"/>
        <v>7</v>
      </c>
      <c r="EA22" s="57" t="s">
        <v>86</v>
      </c>
      <c r="EB22" s="478">
        <v>0.00278</v>
      </c>
      <c r="EC22" s="57"/>
      <c r="ED22" s="57">
        <f>ED18*EB22</f>
        <v>3414.91864</v>
      </c>
      <c r="EE22" s="443"/>
      <c r="EF22" s="117">
        <v>7</v>
      </c>
      <c r="EG22" s="57"/>
      <c r="EH22" s="57"/>
      <c r="EI22" s="57"/>
      <c r="EJ22" s="57"/>
      <c r="EK22" s="57"/>
      <c r="EL22" s="443"/>
      <c r="EM22" s="443"/>
      <c r="EN22" s="443"/>
      <c r="EO22" s="443"/>
      <c r="EP22" s="443"/>
      <c r="EQ22" s="443"/>
      <c r="ER22" s="443"/>
      <c r="ES22" s="443"/>
      <c r="ET22" s="443"/>
      <c r="EU22" s="443"/>
      <c r="EV22" s="443"/>
      <c r="EW22" s="443"/>
      <c r="EX22" s="443"/>
      <c r="EY22" s="443"/>
      <c r="EZ22" s="443"/>
      <c r="FA22" s="443"/>
      <c r="FB22" s="443"/>
      <c r="FC22" s="443"/>
      <c r="FD22" s="443"/>
      <c r="FE22" s="443"/>
      <c r="FF22" s="443"/>
      <c r="FG22" s="443"/>
      <c r="FH22" s="443"/>
      <c r="FI22" s="443"/>
      <c r="FJ22" s="443"/>
      <c r="FK22" s="55"/>
      <c r="FL22" s="210"/>
      <c r="FM22" s="434">
        <v>0.054357153181240014</v>
      </c>
      <c r="FN22" s="53"/>
      <c r="FO22" s="53"/>
      <c r="FP22" s="53"/>
      <c r="FQ22" s="53"/>
      <c r="FR22" s="53"/>
    </row>
    <row r="23" spans="2:174" ht="14.25" thickBot="1" thickTop="1">
      <c r="B23" s="117">
        <v>8</v>
      </c>
      <c r="C23" s="219">
        <v>39114</v>
      </c>
      <c r="D23" s="188">
        <v>123546494</v>
      </c>
      <c r="E23" s="188">
        <v>124495095</v>
      </c>
      <c r="F23" s="236">
        <v>948601</v>
      </c>
      <c r="G23" s="53"/>
      <c r="H23" s="53"/>
      <c r="I23" s="117">
        <v>8</v>
      </c>
      <c r="J23" s="198" t="s">
        <v>298</v>
      </c>
      <c r="K23" s="237"/>
      <c r="L23" s="57">
        <v>-5687891.807345932</v>
      </c>
      <c r="M23" s="56"/>
      <c r="N23" s="56"/>
      <c r="O23" s="56"/>
      <c r="P23" s="117">
        <v>8</v>
      </c>
      <c r="Q23" s="263" t="s">
        <v>4</v>
      </c>
      <c r="R23" s="138"/>
      <c r="S23" s="138"/>
      <c r="T23" s="138"/>
      <c r="U23" s="138"/>
      <c r="V23" s="138"/>
      <c r="W23" s="117">
        <v>8</v>
      </c>
      <c r="X23" s="53" t="s">
        <v>83</v>
      </c>
      <c r="Y23" s="53"/>
      <c r="Z23" s="53"/>
      <c r="AA23" s="142">
        <v>16670060.32344903</v>
      </c>
      <c r="AC23" s="117">
        <v>8</v>
      </c>
      <c r="AD23" s="264" t="s">
        <v>60</v>
      </c>
      <c r="AE23" s="255"/>
      <c r="AF23" s="180" t="s">
        <v>19</v>
      </c>
      <c r="AH23" s="117">
        <v>8</v>
      </c>
      <c r="AI23" s="56" t="s">
        <v>288</v>
      </c>
      <c r="AJ23" s="206">
        <v>93.83362500000001</v>
      </c>
      <c r="AK23" s="206"/>
      <c r="AL23" s="265">
        <v>-93.83362500000001</v>
      </c>
      <c r="AN23" s="179">
        <v>8</v>
      </c>
      <c r="AO23" s="180"/>
      <c r="AP23" s="180"/>
      <c r="AQ23" s="180"/>
      <c r="AR23" s="180"/>
      <c r="AS23" s="53"/>
      <c r="AU23" s="147">
        <v>8</v>
      </c>
      <c r="AV23" s="53" t="s">
        <v>181</v>
      </c>
      <c r="AW23" s="53"/>
      <c r="AX23" s="53"/>
      <c r="AY23" s="266">
        <v>0.00278008</v>
      </c>
      <c r="AZ23" s="53"/>
      <c r="BB23" s="131">
        <v>9</v>
      </c>
      <c r="BC23" s="477" t="s">
        <v>339</v>
      </c>
      <c r="BD23" s="194">
        <v>-44441.469274999996</v>
      </c>
      <c r="BE23" s="246">
        <v>0</v>
      </c>
      <c r="BF23" s="208">
        <v>44441.469274999996</v>
      </c>
      <c r="BG23" s="241"/>
      <c r="BH23" s="241"/>
      <c r="BI23" s="63"/>
      <c r="BJ23" s="63"/>
      <c r="BK23" s="63"/>
      <c r="BL23" s="63"/>
      <c r="BN23" s="117">
        <v>8</v>
      </c>
      <c r="BO23" s="53"/>
      <c r="BP23" s="53"/>
      <c r="BQ23" s="53"/>
      <c r="BS23" s="117">
        <v>8</v>
      </c>
      <c r="BT23" s="122" t="s">
        <v>79</v>
      </c>
      <c r="BU23" s="228"/>
      <c r="BV23" s="228"/>
      <c r="BW23" s="267">
        <f>-BW20-BW22</f>
        <v>-16001.500936040387</v>
      </c>
      <c r="BY23" s="482">
        <f t="shared" si="1"/>
        <v>8</v>
      </c>
      <c r="BZ23" s="207"/>
      <c r="CA23" s="207"/>
      <c r="CB23" s="119"/>
      <c r="CC23" s="207"/>
      <c r="CE23" s="147">
        <v>8</v>
      </c>
      <c r="CF23" s="134" t="s">
        <v>201</v>
      </c>
      <c r="CG23" s="213" t="s">
        <v>274</v>
      </c>
      <c r="CH23" s="57"/>
      <c r="CJ23" s="158">
        <v>8</v>
      </c>
      <c r="CK23" s="188"/>
      <c r="CL23" s="189"/>
      <c r="CN23" s="53"/>
      <c r="CO23" s="53"/>
      <c r="CP23" s="53"/>
      <c r="CQ23" s="53"/>
      <c r="CR23" s="53"/>
      <c r="CT23" s="117">
        <v>8</v>
      </c>
      <c r="CU23" s="134" t="s">
        <v>79</v>
      </c>
      <c r="CV23" s="53"/>
      <c r="CW23" s="53"/>
      <c r="CX23" s="248">
        <f>-CX19-CX22</f>
        <v>265752.9438199864</v>
      </c>
      <c r="CZ23" s="117">
        <v>8</v>
      </c>
      <c r="DA23" s="134" t="s">
        <v>89</v>
      </c>
      <c r="DB23" s="134"/>
      <c r="DC23" s="134"/>
      <c r="DD23" s="191">
        <v>921552</v>
      </c>
      <c r="DE23" s="191">
        <v>973034</v>
      </c>
      <c r="DF23" s="191">
        <f t="shared" si="2"/>
        <v>51482</v>
      </c>
      <c r="DH23" s="117">
        <v>8</v>
      </c>
      <c r="DI23" s="139" t="s">
        <v>218</v>
      </c>
      <c r="DJ23" s="268">
        <v>0.0797</v>
      </c>
      <c r="DK23" s="217">
        <v>43162.889899999995</v>
      </c>
      <c r="DL23" s="119"/>
      <c r="DN23" s="117">
        <v>8</v>
      </c>
      <c r="DO23" s="134" t="s">
        <v>65</v>
      </c>
      <c r="DP23" s="117"/>
      <c r="DQ23" s="235">
        <f>DQ21-DQ22</f>
        <v>888341.571473049</v>
      </c>
      <c r="DS23" s="117">
        <f t="shared" si="3"/>
        <v>8</v>
      </c>
      <c r="DT23" s="187" t="s">
        <v>89</v>
      </c>
      <c r="DU23" s="187"/>
      <c r="DV23" s="57">
        <v>63306</v>
      </c>
      <c r="DW23" s="57">
        <v>44049</v>
      </c>
      <c r="DX23" s="185">
        <f t="shared" si="0"/>
        <v>-19257</v>
      </c>
      <c r="DY23" s="55"/>
      <c r="DZ23" s="117">
        <f t="shared" si="4"/>
        <v>8</v>
      </c>
      <c r="EA23" s="477" t="s">
        <v>370</v>
      </c>
      <c r="EB23" s="477">
        <v>0.002</v>
      </c>
      <c r="EC23" s="483"/>
      <c r="ED23" s="483">
        <f>+ED18*EB23</f>
        <v>2456.776</v>
      </c>
      <c r="EE23" s="443"/>
      <c r="EF23" s="117">
        <v>8</v>
      </c>
      <c r="EG23" s="477" t="s">
        <v>130</v>
      </c>
      <c r="EH23" s="57"/>
      <c r="EI23" s="57"/>
      <c r="EJ23" s="57"/>
      <c r="EK23" s="57"/>
      <c r="EL23" s="443"/>
      <c r="EM23" s="443"/>
      <c r="EN23" s="443"/>
      <c r="EO23" s="443"/>
      <c r="EP23" s="443"/>
      <c r="EQ23" s="443"/>
      <c r="ER23" s="443"/>
      <c r="ES23" s="443"/>
      <c r="ET23" s="443"/>
      <c r="EU23" s="443"/>
      <c r="EV23" s="443"/>
      <c r="EW23" s="443"/>
      <c r="EX23" s="443"/>
      <c r="EY23" s="443"/>
      <c r="EZ23" s="443"/>
      <c r="FA23" s="443"/>
      <c r="FB23" s="443"/>
      <c r="FC23" s="443"/>
      <c r="FD23" s="443"/>
      <c r="FE23" s="443"/>
      <c r="FF23" s="443"/>
      <c r="FG23" s="443"/>
      <c r="FH23" s="443"/>
      <c r="FI23" s="443"/>
      <c r="FJ23" s="443"/>
      <c r="FK23" s="55"/>
      <c r="FL23" s="53"/>
      <c r="FM23" s="53"/>
      <c r="FN23" s="53"/>
      <c r="FO23" s="53"/>
      <c r="FP23" s="53"/>
      <c r="FQ23" s="53"/>
      <c r="FR23" s="53"/>
    </row>
    <row r="24" spans="2:174" ht="13.5" thickTop="1">
      <c r="B24" s="117">
        <v>9</v>
      </c>
      <c r="C24" s="219">
        <v>39142</v>
      </c>
      <c r="D24" s="188">
        <v>115870737</v>
      </c>
      <c r="E24" s="188">
        <v>117976585</v>
      </c>
      <c r="F24" s="236">
        <v>2105848</v>
      </c>
      <c r="G24" s="53"/>
      <c r="H24" s="53"/>
      <c r="I24" s="117">
        <v>9</v>
      </c>
      <c r="J24" s="198" t="s">
        <v>299</v>
      </c>
      <c r="K24" s="237"/>
      <c r="L24" s="57">
        <v>1324517.0901985376</v>
      </c>
      <c r="M24" s="56"/>
      <c r="N24" s="56"/>
      <c r="O24" s="56"/>
      <c r="P24" s="117">
        <v>9</v>
      </c>
      <c r="Q24" s="139"/>
      <c r="R24" s="138"/>
      <c r="S24" s="138"/>
      <c r="T24" s="138"/>
      <c r="U24" s="138"/>
      <c r="V24" s="138"/>
      <c r="W24" s="117">
        <v>9</v>
      </c>
      <c r="X24" s="53"/>
      <c r="Y24" s="53"/>
      <c r="Z24" s="53"/>
      <c r="AA24" s="53"/>
      <c r="AC24" s="117">
        <v>9</v>
      </c>
      <c r="AD24" s="53" t="s">
        <v>122</v>
      </c>
      <c r="AE24" s="269">
        <v>63212987.06</v>
      </c>
      <c r="AF24" s="180" t="s">
        <v>19</v>
      </c>
      <c r="AH24" s="117">
        <v>9</v>
      </c>
      <c r="AI24" s="56" t="s">
        <v>289</v>
      </c>
      <c r="AJ24" s="239">
        <f>AJ22+AJ23</f>
        <v>614497.213625</v>
      </c>
      <c r="AK24" s="239">
        <f>AK22+AK23</f>
        <v>614403.38</v>
      </c>
      <c r="AL24" s="239">
        <f>AL22+AL23</f>
        <v>-93.83362500000001</v>
      </c>
      <c r="AN24" s="179">
        <v>9</v>
      </c>
      <c r="AO24" s="270" t="s">
        <v>268</v>
      </c>
      <c r="AP24" s="180"/>
      <c r="AQ24" s="180"/>
      <c r="AR24" s="180"/>
      <c r="AS24" s="53"/>
      <c r="AU24" s="147">
        <v>9</v>
      </c>
      <c r="AV24" s="53" t="s">
        <v>182</v>
      </c>
      <c r="AW24" s="53"/>
      <c r="AX24" s="487"/>
      <c r="AY24" s="149">
        <f>AY21*AY23</f>
        <v>3435533.434497763</v>
      </c>
      <c r="AZ24" s="53"/>
      <c r="BB24" s="131">
        <v>10</v>
      </c>
      <c r="BC24" s="151" t="s">
        <v>334</v>
      </c>
      <c r="BD24" s="53"/>
      <c r="BE24" s="53"/>
      <c r="BF24" s="53"/>
      <c r="BG24" s="53"/>
      <c r="BH24" s="53"/>
      <c r="BI24" s="53"/>
      <c r="BJ24" s="53"/>
      <c r="BK24" s="53"/>
      <c r="BL24" s="53"/>
      <c r="BN24" s="117">
        <v>9</v>
      </c>
      <c r="BO24" s="53" t="s">
        <v>173</v>
      </c>
      <c r="BP24" s="53"/>
      <c r="BQ24" s="148">
        <f>+BQ18+BQ22</f>
        <v>-468161.0279150028</v>
      </c>
      <c r="BS24" s="57"/>
      <c r="BT24" s="57"/>
      <c r="BU24" s="57"/>
      <c r="BV24" s="57"/>
      <c r="BW24" s="57"/>
      <c r="BY24" s="482">
        <f t="shared" si="1"/>
        <v>9</v>
      </c>
      <c r="BZ24" s="235"/>
      <c r="CA24" s="235"/>
      <c r="CB24" s="119"/>
      <c r="CC24" s="155"/>
      <c r="CE24" s="147">
        <v>9</v>
      </c>
      <c r="CF24" s="229" t="s">
        <v>202</v>
      </c>
      <c r="CG24" s="217">
        <v>110484</v>
      </c>
      <c r="CH24" s="271"/>
      <c r="CJ24" s="158">
        <v>9</v>
      </c>
      <c r="CK24" s="272" t="s">
        <v>214</v>
      </c>
      <c r="CL24" s="214">
        <f>-CL20+CL22</f>
        <v>-219678.74145333277</v>
      </c>
      <c r="CM24" s="241"/>
      <c r="CN24" s="241"/>
      <c r="CO24" s="53"/>
      <c r="CP24" s="53"/>
      <c r="CQ24" s="53"/>
      <c r="CR24" s="53"/>
      <c r="CS24" s="160"/>
      <c r="CT24" s="160"/>
      <c r="CU24" s="160"/>
      <c r="CV24" s="160"/>
      <c r="CW24" s="160"/>
      <c r="CX24" s="160"/>
      <c r="CZ24" s="117">
        <v>9</v>
      </c>
      <c r="DA24" s="134" t="s">
        <v>52</v>
      </c>
      <c r="DB24" s="134"/>
      <c r="DC24" s="134"/>
      <c r="DD24" s="191">
        <v>191307</v>
      </c>
      <c r="DE24" s="191">
        <v>200471</v>
      </c>
      <c r="DF24" s="191">
        <f t="shared" si="2"/>
        <v>9164</v>
      </c>
      <c r="DH24" s="117">
        <v>9</v>
      </c>
      <c r="DI24" s="233" t="s">
        <v>219</v>
      </c>
      <c r="DJ24" s="233"/>
      <c r="DK24" s="233"/>
      <c r="DL24" s="234">
        <f>SUM(DK22:DK23)</f>
        <v>584729.8899</v>
      </c>
      <c r="DN24" s="117">
        <v>9</v>
      </c>
      <c r="DO24" s="53"/>
      <c r="DP24" s="117"/>
      <c r="DQ24" s="57"/>
      <c r="DS24" s="117">
        <f t="shared" si="3"/>
        <v>9</v>
      </c>
      <c r="DT24" s="187" t="s">
        <v>52</v>
      </c>
      <c r="DU24" s="187"/>
      <c r="DV24" s="57">
        <v>13139</v>
      </c>
      <c r="DW24" s="57">
        <v>9073</v>
      </c>
      <c r="DX24" s="185">
        <f t="shared" si="0"/>
        <v>-4066</v>
      </c>
      <c r="DY24" s="55"/>
      <c r="DZ24" s="117">
        <f t="shared" si="4"/>
        <v>9</v>
      </c>
      <c r="EE24" s="443"/>
      <c r="EF24" s="117">
        <v>9</v>
      </c>
      <c r="EG24" s="518" t="s">
        <v>197</v>
      </c>
      <c r="EH24" s="57"/>
      <c r="EI24" s="57"/>
      <c r="EJ24" s="57"/>
      <c r="EK24" s="57"/>
      <c r="EL24" s="443"/>
      <c r="EM24" s="443"/>
      <c r="EN24" s="443"/>
      <c r="EO24" s="443"/>
      <c r="EP24" s="443"/>
      <c r="EQ24" s="443"/>
      <c r="ER24" s="443"/>
      <c r="ES24" s="443"/>
      <c r="ET24" s="443"/>
      <c r="EU24" s="443"/>
      <c r="EV24" s="443"/>
      <c r="EW24" s="443"/>
      <c r="EX24" s="443"/>
      <c r="EY24" s="443"/>
      <c r="EZ24" s="443"/>
      <c r="FA24" s="443"/>
      <c r="FB24" s="443"/>
      <c r="FC24" s="443"/>
      <c r="FD24" s="443"/>
      <c r="FE24" s="443"/>
      <c r="FF24" s="443"/>
      <c r="FG24" s="443"/>
      <c r="FH24" s="443"/>
      <c r="FI24" s="443"/>
      <c r="FJ24" s="443"/>
      <c r="FK24" s="55"/>
      <c r="FL24" s="152"/>
      <c r="FM24" s="152"/>
      <c r="FN24" s="53"/>
      <c r="FO24" s="53"/>
      <c r="FP24" s="53"/>
      <c r="FQ24" s="53"/>
      <c r="FR24" s="53"/>
    </row>
    <row r="25" spans="2:174" ht="13.5" thickBot="1">
      <c r="B25" s="117">
        <v>10</v>
      </c>
      <c r="C25" s="219">
        <v>39173</v>
      </c>
      <c r="D25" s="188">
        <v>88944071</v>
      </c>
      <c r="E25" s="188">
        <v>87374580</v>
      </c>
      <c r="F25" s="236">
        <v>-1569491</v>
      </c>
      <c r="G25" s="53"/>
      <c r="H25" s="53"/>
      <c r="I25" s="117">
        <v>10</v>
      </c>
      <c r="J25" s="273" t="s">
        <v>300</v>
      </c>
      <c r="K25" s="56"/>
      <c r="L25" s="274">
        <f>SUM(L17:L24)</f>
        <v>-42249171.53852976</v>
      </c>
      <c r="M25" s="56"/>
      <c r="N25" s="56"/>
      <c r="O25" s="56"/>
      <c r="P25" s="117">
        <v>10</v>
      </c>
      <c r="Q25" s="122" t="s">
        <v>168</v>
      </c>
      <c r="R25" s="138"/>
      <c r="S25" s="138"/>
      <c r="T25" s="138"/>
      <c r="U25" s="138"/>
      <c r="V25" s="138"/>
      <c r="W25" s="117">
        <v>10</v>
      </c>
      <c r="X25" s="53" t="s">
        <v>88</v>
      </c>
      <c r="Y25" s="53"/>
      <c r="Z25" s="53"/>
      <c r="AA25" s="176"/>
      <c r="AC25" s="117">
        <v>10</v>
      </c>
      <c r="AD25" s="53" t="s">
        <v>236</v>
      </c>
      <c r="AE25" s="275"/>
      <c r="AF25" s="180" t="s">
        <v>19</v>
      </c>
      <c r="AH25" s="117">
        <v>10</v>
      </c>
      <c r="AI25" s="56"/>
      <c r="AJ25" s="243"/>
      <c r="AK25" s="243"/>
      <c r="AL25" s="243"/>
      <c r="AN25" s="179">
        <v>10</v>
      </c>
      <c r="AO25" s="152" t="s">
        <v>153</v>
      </c>
      <c r="AP25" s="180"/>
      <c r="AQ25" s="276">
        <v>0.00278</v>
      </c>
      <c r="AR25" s="180">
        <f>-AR22*AQ25</f>
        <v>-272022.3228029976</v>
      </c>
      <c r="AS25" s="53"/>
      <c r="AU25" s="147">
        <v>10</v>
      </c>
      <c r="AV25" s="53"/>
      <c r="AW25" s="53"/>
      <c r="AX25" s="53"/>
      <c r="AY25" s="53"/>
      <c r="AZ25" s="53"/>
      <c r="BB25" s="131">
        <v>11</v>
      </c>
      <c r="BC25" s="151" t="s">
        <v>335</v>
      </c>
      <c r="BD25" s="194">
        <v>443034.86276000005</v>
      </c>
      <c r="BE25" s="194">
        <v>1106538.9014266666</v>
      </c>
      <c r="BF25" s="194">
        <v>663504.0386666666</v>
      </c>
      <c r="BG25" s="152"/>
      <c r="BH25" s="152"/>
      <c r="BI25" s="53"/>
      <c r="BJ25" s="53"/>
      <c r="BK25" s="53"/>
      <c r="BL25" s="53"/>
      <c r="BN25" s="117">
        <v>10</v>
      </c>
      <c r="BO25" s="53"/>
      <c r="BP25" s="53"/>
      <c r="BQ25" s="53"/>
      <c r="BR25" s="241"/>
      <c r="BS25" s="241"/>
      <c r="BT25" s="191"/>
      <c r="BU25" s="191"/>
      <c r="BV25" s="191"/>
      <c r="BW25" s="191"/>
      <c r="BY25" s="482">
        <f t="shared" si="1"/>
        <v>10</v>
      </c>
      <c r="BZ25" s="119"/>
      <c r="CA25" s="185"/>
      <c r="CB25" s="53"/>
      <c r="CC25" s="186"/>
      <c r="CE25" s="147">
        <v>10</v>
      </c>
      <c r="CF25" s="134" t="s">
        <v>64</v>
      </c>
      <c r="CG25" s="242">
        <f>-CG24</f>
        <v>-110484</v>
      </c>
      <c r="CH25" s="251">
        <f>+CG25</f>
        <v>-110484</v>
      </c>
      <c r="CJ25" s="158">
        <v>10</v>
      </c>
      <c r="CK25" s="146"/>
      <c r="CL25" s="194"/>
      <c r="CM25" s="277"/>
      <c r="CN25" s="277"/>
      <c r="CO25" s="277"/>
      <c r="CP25" s="277"/>
      <c r="CQ25" s="277"/>
      <c r="CR25" s="278"/>
      <c r="CS25" s="241"/>
      <c r="CT25" s="241"/>
      <c r="CU25" s="53"/>
      <c r="CV25" s="53"/>
      <c r="CW25" s="53"/>
      <c r="CX25" s="53" t="s">
        <v>19</v>
      </c>
      <c r="CZ25" s="117">
        <v>10</v>
      </c>
      <c r="DA25" s="134" t="s">
        <v>92</v>
      </c>
      <c r="DB25" s="134"/>
      <c r="DC25" s="134"/>
      <c r="DD25" s="182">
        <v>9637520</v>
      </c>
      <c r="DE25" s="182">
        <v>10116212</v>
      </c>
      <c r="DF25" s="182">
        <f t="shared" si="2"/>
        <v>478692</v>
      </c>
      <c r="DH25" s="117">
        <v>10</v>
      </c>
      <c r="DI25" s="139"/>
      <c r="DJ25" s="139"/>
      <c r="DK25" s="139"/>
      <c r="DL25" s="234"/>
      <c r="DN25" s="117">
        <v>10</v>
      </c>
      <c r="DO25" s="134" t="s">
        <v>72</v>
      </c>
      <c r="DP25" s="202">
        <v>0.35</v>
      </c>
      <c r="DQ25" s="191">
        <f>-DQ23*DP25</f>
        <v>-310919.5500155671</v>
      </c>
      <c r="DS25" s="117">
        <f t="shared" si="3"/>
        <v>10</v>
      </c>
      <c r="DT25" s="187" t="s">
        <v>92</v>
      </c>
      <c r="DU25" s="187"/>
      <c r="DV25" s="218">
        <v>662069</v>
      </c>
      <c r="DW25" s="218">
        <v>458063</v>
      </c>
      <c r="DX25" s="423">
        <f t="shared" si="0"/>
        <v>-204006</v>
      </c>
      <c r="DY25" s="55"/>
      <c r="DZ25" s="117">
        <f t="shared" si="4"/>
        <v>10</v>
      </c>
      <c r="EA25" s="57" t="s">
        <v>353</v>
      </c>
      <c r="EB25" s="443"/>
      <c r="EC25" s="57"/>
      <c r="ED25" s="57"/>
      <c r="EE25" s="443"/>
      <c r="EF25" s="117">
        <v>10</v>
      </c>
      <c r="EG25" s="519" t="s">
        <v>131</v>
      </c>
      <c r="EH25" s="57"/>
      <c r="EI25" s="57"/>
      <c r="EJ25" s="57"/>
      <c r="EK25" s="57"/>
      <c r="EL25" s="443"/>
      <c r="EM25" s="443"/>
      <c r="EN25" s="443"/>
      <c r="EO25" s="443"/>
      <c r="EP25" s="443"/>
      <c r="EQ25" s="443"/>
      <c r="ER25" s="443"/>
      <c r="ES25" s="443"/>
      <c r="ET25" s="443"/>
      <c r="EU25" s="443"/>
      <c r="EV25" s="443"/>
      <c r="EW25" s="443"/>
      <c r="EX25" s="443"/>
      <c r="EY25" s="443"/>
      <c r="EZ25" s="443"/>
      <c r="FA25" s="443"/>
      <c r="FB25" s="443"/>
      <c r="FC25" s="443"/>
      <c r="FD25" s="443"/>
      <c r="FE25" s="443"/>
      <c r="FF25" s="443"/>
      <c r="FG25" s="443"/>
      <c r="FH25" s="443"/>
      <c r="FI25" s="443"/>
      <c r="FJ25" s="443"/>
      <c r="FK25" s="55"/>
      <c r="FL25" s="152"/>
      <c r="FM25" s="152"/>
      <c r="FN25" s="53"/>
      <c r="FO25" s="53"/>
      <c r="FP25" s="53"/>
      <c r="FQ25" s="53"/>
      <c r="FR25" s="53"/>
    </row>
    <row r="26" spans="2:174" ht="14.25" customHeight="1" thickBot="1" thickTop="1">
      <c r="B26" s="117">
        <v>11</v>
      </c>
      <c r="C26" s="219">
        <v>39203</v>
      </c>
      <c r="D26" s="188">
        <v>66872283</v>
      </c>
      <c r="E26" s="188">
        <v>67631429</v>
      </c>
      <c r="F26" s="236">
        <v>759146</v>
      </c>
      <c r="G26" s="53"/>
      <c r="H26" s="53"/>
      <c r="I26" s="117">
        <v>11</v>
      </c>
      <c r="J26" s="56"/>
      <c r="K26" s="56"/>
      <c r="L26" s="279"/>
      <c r="M26" s="56"/>
      <c r="N26" s="56"/>
      <c r="O26" s="56"/>
      <c r="P26" s="117">
        <v>11</v>
      </c>
      <c r="Q26" s="122"/>
      <c r="R26" s="280"/>
      <c r="S26" s="280"/>
      <c r="T26" s="281"/>
      <c r="U26" s="281"/>
      <c r="V26" s="281"/>
      <c r="W26" s="117">
        <v>11</v>
      </c>
      <c r="X26" s="134" t="s">
        <v>91</v>
      </c>
      <c r="Y26" s="180"/>
      <c r="Z26" s="126"/>
      <c r="AA26" s="174">
        <v>10002284</v>
      </c>
      <c r="AC26" s="117">
        <v>11</v>
      </c>
      <c r="AD26" s="53" t="s">
        <v>123</v>
      </c>
      <c r="AE26" s="59"/>
      <c r="AF26" s="180" t="s">
        <v>19</v>
      </c>
      <c r="AH26" s="117">
        <v>11</v>
      </c>
      <c r="AI26" s="56" t="s">
        <v>290</v>
      </c>
      <c r="AJ26" s="265">
        <f>+AJ20+AJ24</f>
        <v>72897009.75584999</v>
      </c>
      <c r="AK26" s="265">
        <f>+AK20+AK24</f>
        <v>86957887.10513777</v>
      </c>
      <c r="AL26" s="265">
        <f>+AL20+AL24</f>
        <v>14060877.34928778</v>
      </c>
      <c r="AN26" s="179">
        <v>11</v>
      </c>
      <c r="AO26" s="180" t="s">
        <v>323</v>
      </c>
      <c r="AP26" s="180"/>
      <c r="AQ26" s="276">
        <v>0.002</v>
      </c>
      <c r="AR26" s="180">
        <f>-AR22*AQ26</f>
        <v>-195699.51280791196</v>
      </c>
      <c r="AS26" s="53"/>
      <c r="AU26" s="147">
        <v>11</v>
      </c>
      <c r="AV26" s="134" t="s">
        <v>183</v>
      </c>
      <c r="AW26" s="53"/>
      <c r="AX26" s="53"/>
      <c r="AY26" s="282">
        <v>3010710.28</v>
      </c>
      <c r="AZ26" s="53"/>
      <c r="BB26" s="131">
        <v>12</v>
      </c>
      <c r="BC26" s="480" t="s">
        <v>336</v>
      </c>
      <c r="BD26" s="53"/>
      <c r="BE26" s="245"/>
      <c r="BF26" s="53"/>
      <c r="BG26" s="63"/>
      <c r="BH26" s="63"/>
      <c r="BI26" s="53"/>
      <c r="BJ26" s="53"/>
      <c r="BK26" s="53"/>
      <c r="BL26" s="53"/>
      <c r="BN26" s="117">
        <v>11</v>
      </c>
      <c r="BO26" s="53" t="s">
        <v>85</v>
      </c>
      <c r="BP26" s="283">
        <v>0.35</v>
      </c>
      <c r="BQ26" s="284">
        <f>-BQ24*BP26</f>
        <v>163856.35977025097</v>
      </c>
      <c r="BR26" s="57"/>
      <c r="BS26" s="57"/>
      <c r="BT26" s="57"/>
      <c r="BU26" s="57"/>
      <c r="BV26" s="57"/>
      <c r="BW26" s="57"/>
      <c r="BY26" s="482">
        <f t="shared" si="1"/>
        <v>11</v>
      </c>
      <c r="BZ26" s="119" t="s">
        <v>79</v>
      </c>
      <c r="CA26" s="119"/>
      <c r="CB26" s="53"/>
      <c r="CC26" s="212">
        <f>+CC16</f>
        <v>187784</v>
      </c>
      <c r="CE26" s="147">
        <v>11</v>
      </c>
      <c r="CF26" s="134"/>
      <c r="CG26" s="250"/>
      <c r="CH26" s="251"/>
      <c r="CJ26" s="158">
        <v>11</v>
      </c>
      <c r="CK26" s="53" t="s">
        <v>213</v>
      </c>
      <c r="CL26" s="189">
        <f>-CL24*0.35</f>
        <v>76887.55950866647</v>
      </c>
      <c r="CM26" s="63"/>
      <c r="CN26" s="63"/>
      <c r="CO26" s="63"/>
      <c r="CP26" s="63"/>
      <c r="CQ26" s="63"/>
      <c r="CR26" s="63"/>
      <c r="CS26" s="277"/>
      <c r="CT26" s="277"/>
      <c r="CU26" s="277"/>
      <c r="CV26" s="277"/>
      <c r="CW26" s="277"/>
      <c r="CX26" s="278" t="s">
        <v>19</v>
      </c>
      <c r="CZ26" s="117">
        <v>11</v>
      </c>
      <c r="DA26" s="134" t="s">
        <v>94</v>
      </c>
      <c r="DB26" s="134"/>
      <c r="DC26" s="134"/>
      <c r="DD26" s="191">
        <f>SUM(DD17:DD25)</f>
        <v>35158692</v>
      </c>
      <c r="DE26" s="191">
        <f>SUM(DE17:DE25)</f>
        <v>37290467</v>
      </c>
      <c r="DF26" s="192">
        <f>DE26-DD26</f>
        <v>2131775</v>
      </c>
      <c r="DH26" s="117">
        <v>11</v>
      </c>
      <c r="DI26" s="164" t="s">
        <v>220</v>
      </c>
      <c r="DJ26" s="253"/>
      <c r="DK26" s="253"/>
      <c r="DL26" s="234"/>
      <c r="DN26" s="117">
        <v>11</v>
      </c>
      <c r="DO26" s="53"/>
      <c r="DP26" s="53"/>
      <c r="DQ26" s="57"/>
      <c r="DS26" s="117">
        <f t="shared" si="3"/>
        <v>11</v>
      </c>
      <c r="DT26" s="53" t="s">
        <v>226</v>
      </c>
      <c r="DU26" s="53"/>
      <c r="DV26" s="148">
        <f>SUM(DV17:DV25)</f>
        <v>2415340</v>
      </c>
      <c r="DW26" s="148">
        <f>SUM(DW17:DW25)</f>
        <v>1686410</v>
      </c>
      <c r="DX26" s="148">
        <f>SUM(DX17:DX25)</f>
        <v>-728930</v>
      </c>
      <c r="DY26" s="55"/>
      <c r="DZ26" s="117">
        <f t="shared" si="4"/>
        <v>11</v>
      </c>
      <c r="EA26" s="57"/>
      <c r="EB26" s="443"/>
      <c r="EC26" s="57"/>
      <c r="ED26" s="57"/>
      <c r="EE26" s="443"/>
      <c r="EF26" s="117">
        <v>11</v>
      </c>
      <c r="EG26" s="519" t="s">
        <v>272</v>
      </c>
      <c r="EH26" s="57"/>
      <c r="EI26" s="57"/>
      <c r="EJ26" s="57"/>
      <c r="EK26" s="57"/>
      <c r="EL26" s="443"/>
      <c r="EM26" s="443"/>
      <c r="EN26" s="443"/>
      <c r="EO26" s="443"/>
      <c r="EP26" s="443"/>
      <c r="EQ26" s="443"/>
      <c r="ER26" s="443"/>
      <c r="ES26" s="443"/>
      <c r="ET26" s="443"/>
      <c r="EU26" s="443"/>
      <c r="EV26" s="443"/>
      <c r="EW26" s="443"/>
      <c r="EX26" s="443"/>
      <c r="EY26" s="443"/>
      <c r="EZ26" s="443"/>
      <c r="FA26" s="443"/>
      <c r="FB26" s="443"/>
      <c r="FC26" s="443"/>
      <c r="FD26" s="443"/>
      <c r="FE26" s="443"/>
      <c r="FF26" s="443"/>
      <c r="FG26" s="443"/>
      <c r="FH26" s="443"/>
      <c r="FI26" s="443"/>
      <c r="FJ26" s="443"/>
      <c r="FK26" s="55"/>
      <c r="FL26" s="152"/>
      <c r="FM26" s="152"/>
      <c r="FN26" s="53"/>
      <c r="FO26" s="53"/>
      <c r="FP26" s="53"/>
      <c r="FQ26" s="53"/>
      <c r="FR26" s="53"/>
    </row>
    <row r="27" spans="2:174" ht="14.25" customHeight="1" thickBot="1" thickTop="1">
      <c r="B27" s="117">
        <v>12</v>
      </c>
      <c r="C27" s="219">
        <v>39234</v>
      </c>
      <c r="D27" s="188">
        <v>49867206</v>
      </c>
      <c r="E27" s="188">
        <v>49274516</v>
      </c>
      <c r="F27" s="236">
        <v>-592690</v>
      </c>
      <c r="G27" s="53"/>
      <c r="H27" s="53"/>
      <c r="I27" s="117">
        <v>12</v>
      </c>
      <c r="J27" s="56" t="s">
        <v>301</v>
      </c>
      <c r="K27" s="56"/>
      <c r="L27" s="56"/>
      <c r="M27" s="146">
        <f>+L25</f>
        <v>-42249171.53852976</v>
      </c>
      <c r="N27" s="146"/>
      <c r="O27" s="146"/>
      <c r="P27" s="117">
        <v>12</v>
      </c>
      <c r="Q27" s="122" t="s">
        <v>169</v>
      </c>
      <c r="R27" s="174">
        <v>0</v>
      </c>
      <c r="S27" s="174">
        <v>0</v>
      </c>
      <c r="T27" s="175">
        <v>0</v>
      </c>
      <c r="U27" s="175"/>
      <c r="V27" s="175"/>
      <c r="W27" s="117">
        <v>12</v>
      </c>
      <c r="X27" s="134" t="s">
        <v>73</v>
      </c>
      <c r="Y27" s="180"/>
      <c r="Z27" s="126"/>
      <c r="AA27" s="200">
        <v>48445101.3545</v>
      </c>
      <c r="AC27" s="117">
        <v>12</v>
      </c>
      <c r="AD27" s="53" t="s">
        <v>124</v>
      </c>
      <c r="AE27" s="285">
        <v>1126338.62</v>
      </c>
      <c r="AF27" s="180" t="s">
        <v>19</v>
      </c>
      <c r="AH27" s="117">
        <v>12</v>
      </c>
      <c r="AI27" s="56"/>
      <c r="AJ27" s="243"/>
      <c r="AK27" s="243"/>
      <c r="AL27" s="243"/>
      <c r="AN27" s="179">
        <v>12</v>
      </c>
      <c r="AO27" s="180" t="s">
        <v>324</v>
      </c>
      <c r="AP27" s="180"/>
      <c r="AQ27" s="276">
        <v>0.03841</v>
      </c>
      <c r="AR27" s="180">
        <f>-AR22*AQ27</f>
        <v>-3758409.1434759493</v>
      </c>
      <c r="AS27" s="53"/>
      <c r="AU27" s="147">
        <v>12</v>
      </c>
      <c r="AV27" s="286" t="s">
        <v>64</v>
      </c>
      <c r="AW27" s="53"/>
      <c r="AX27" s="53"/>
      <c r="AY27" s="53"/>
      <c r="AZ27" s="148">
        <f>+AY24-AY26</f>
        <v>424823.15449776314</v>
      </c>
      <c r="BB27" s="131">
        <v>13</v>
      </c>
      <c r="BC27" s="480" t="s">
        <v>335</v>
      </c>
      <c r="BD27" s="194">
        <v>0</v>
      </c>
      <c r="BE27" s="194">
        <v>-548887.5</v>
      </c>
      <c r="BF27" s="208">
        <v>-548887.5</v>
      </c>
      <c r="BG27" s="63"/>
      <c r="BH27" s="63"/>
      <c r="BI27" s="53"/>
      <c r="BJ27" s="53"/>
      <c r="BK27" s="53"/>
      <c r="BL27" s="53"/>
      <c r="BN27" s="117">
        <v>12</v>
      </c>
      <c r="BO27" s="53" t="s">
        <v>76</v>
      </c>
      <c r="BP27" s="53"/>
      <c r="BQ27" s="287">
        <f>-BQ24-BQ26</f>
        <v>304304.6681447518</v>
      </c>
      <c r="BR27" s="146"/>
      <c r="BS27" s="146"/>
      <c r="BT27" s="146"/>
      <c r="BU27" s="146"/>
      <c r="BV27" s="146"/>
      <c r="BW27" s="146"/>
      <c r="BY27" s="482">
        <f t="shared" si="1"/>
        <v>12</v>
      </c>
      <c r="BZ27" s="207"/>
      <c r="CA27" s="207"/>
      <c r="CB27" s="119"/>
      <c r="CC27" s="207"/>
      <c r="CE27" s="147">
        <v>12</v>
      </c>
      <c r="CF27" s="288"/>
      <c r="CG27" s="157"/>
      <c r="CH27" s="234"/>
      <c r="CJ27" s="158">
        <v>12</v>
      </c>
      <c r="CK27" s="53"/>
      <c r="CL27" s="279"/>
      <c r="CM27" s="160"/>
      <c r="CN27" s="160"/>
      <c r="CO27" s="160"/>
      <c r="CP27" s="160"/>
      <c r="CQ27" s="160"/>
      <c r="CR27" s="160"/>
      <c r="CS27" s="63"/>
      <c r="CT27" s="63"/>
      <c r="CU27" s="63"/>
      <c r="CV27" s="63"/>
      <c r="CW27" s="63"/>
      <c r="CX27" s="63"/>
      <c r="CZ27" s="117">
        <v>12</v>
      </c>
      <c r="DA27" s="53"/>
      <c r="DB27" s="53"/>
      <c r="DC27" s="53"/>
      <c r="DD27" s="191"/>
      <c r="DE27" s="191"/>
      <c r="DF27" s="191"/>
      <c r="DH27" s="117">
        <v>12</v>
      </c>
      <c r="DI27" s="122" t="s">
        <v>221</v>
      </c>
      <c r="DJ27" s="127"/>
      <c r="DK27" s="176">
        <v>430779</v>
      </c>
      <c r="DL27" s="119"/>
      <c r="DN27" s="117">
        <v>12</v>
      </c>
      <c r="DO27" s="134" t="s">
        <v>76</v>
      </c>
      <c r="DP27" s="53"/>
      <c r="DQ27" s="287">
        <f>-DQ23-DQ25</f>
        <v>-577422.0214574819</v>
      </c>
      <c r="DS27" s="117">
        <f t="shared" si="3"/>
        <v>12</v>
      </c>
      <c r="DY27" s="55"/>
      <c r="DZ27" s="117">
        <f t="shared" si="4"/>
        <v>12</v>
      </c>
      <c r="EA27" s="57"/>
      <c r="EB27" s="443"/>
      <c r="EC27" s="57"/>
      <c r="ED27" s="57"/>
      <c r="EE27" s="443"/>
      <c r="EF27" s="117">
        <v>12</v>
      </c>
      <c r="EG27" s="519" t="s">
        <v>196</v>
      </c>
      <c r="EH27" s="57"/>
      <c r="EI27" s="57"/>
      <c r="EJ27" s="57"/>
      <c r="EK27" s="57"/>
      <c r="EL27" s="443"/>
      <c r="EM27" s="443"/>
      <c r="EN27" s="443"/>
      <c r="EO27" s="443"/>
      <c r="EP27" s="443"/>
      <c r="EQ27" s="443"/>
      <c r="ER27" s="443"/>
      <c r="ES27" s="443"/>
      <c r="ET27" s="443"/>
      <c r="EU27" s="443"/>
      <c r="EV27" s="443"/>
      <c r="EW27" s="443"/>
      <c r="EX27" s="443"/>
      <c r="EY27" s="443"/>
      <c r="EZ27" s="443"/>
      <c r="FA27" s="443"/>
      <c r="FB27" s="443"/>
      <c r="FC27" s="443"/>
      <c r="FD27" s="443"/>
      <c r="FE27" s="443"/>
      <c r="FF27" s="443"/>
      <c r="FG27" s="443"/>
      <c r="FH27" s="443"/>
      <c r="FI27" s="443"/>
      <c r="FJ27" s="443"/>
      <c r="FK27" s="55"/>
      <c r="FL27" s="152"/>
      <c r="FM27" s="152"/>
      <c r="FN27" s="53"/>
      <c r="FO27" s="53"/>
      <c r="FP27" s="53"/>
      <c r="FQ27" s="53"/>
      <c r="FR27" s="53"/>
    </row>
    <row r="28" spans="2:174" ht="14.25" thickBot="1" thickTop="1">
      <c r="B28" s="117">
        <v>13</v>
      </c>
      <c r="C28" s="219">
        <v>39264</v>
      </c>
      <c r="D28" s="188">
        <v>43516377</v>
      </c>
      <c r="E28" s="289">
        <v>43516377</v>
      </c>
      <c r="F28" s="236">
        <v>0</v>
      </c>
      <c r="G28" s="53"/>
      <c r="H28" s="53"/>
      <c r="I28" s="117">
        <v>13</v>
      </c>
      <c r="J28" s="56"/>
      <c r="K28" s="56"/>
      <c r="L28" s="136"/>
      <c r="M28" s="56"/>
      <c r="N28" s="56"/>
      <c r="O28" s="56"/>
      <c r="P28" s="117">
        <v>13</v>
      </c>
      <c r="Q28" s="122"/>
      <c r="R28" s="290"/>
      <c r="S28" s="157"/>
      <c r="T28" s="201"/>
      <c r="U28" s="201"/>
      <c r="V28" s="201"/>
      <c r="W28" s="117">
        <v>13</v>
      </c>
      <c r="X28" s="53" t="s">
        <v>77</v>
      </c>
      <c r="Y28" s="180"/>
      <c r="Z28" s="126"/>
      <c r="AA28" s="200">
        <v>-40948243.1975</v>
      </c>
      <c r="AC28" s="117">
        <v>13</v>
      </c>
      <c r="AD28" s="53" t="s">
        <v>278</v>
      </c>
      <c r="AE28" s="285">
        <v>477460.31</v>
      </c>
      <c r="AF28" s="180"/>
      <c r="AH28" s="117">
        <v>13</v>
      </c>
      <c r="AI28" s="56" t="s">
        <v>291</v>
      </c>
      <c r="AJ28" s="206">
        <v>303738.25</v>
      </c>
      <c r="AK28" s="206">
        <v>303738.25</v>
      </c>
      <c r="AL28" s="205">
        <v>0</v>
      </c>
      <c r="AN28" s="179">
        <v>13</v>
      </c>
      <c r="AO28" s="180" t="s">
        <v>204</v>
      </c>
      <c r="AP28" s="180"/>
      <c r="AQ28" s="291">
        <v>0.04369177894836</v>
      </c>
      <c r="AR28" s="256">
        <f>SUM(AR25:AR27)</f>
        <v>-4226130.979086859</v>
      </c>
      <c r="AS28" s="53"/>
      <c r="AU28" s="147">
        <v>13</v>
      </c>
      <c r="AV28" s="292"/>
      <c r="AW28" s="53"/>
      <c r="AX28" s="53"/>
      <c r="AY28" s="53"/>
      <c r="AZ28" s="53"/>
      <c r="BB28" s="131">
        <v>14</v>
      </c>
      <c r="BC28" s="480" t="s">
        <v>375</v>
      </c>
      <c r="BD28" s="293">
        <v>39525</v>
      </c>
      <c r="BE28" s="194"/>
      <c r="BF28" s="208">
        <v>-39525</v>
      </c>
      <c r="BG28" s="53"/>
      <c r="BH28" s="53"/>
      <c r="BI28" s="53"/>
      <c r="BJ28" s="53"/>
      <c r="BK28" s="53"/>
      <c r="BL28" s="12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Y28" s="561"/>
      <c r="BZ28" s="235"/>
      <c r="CA28" s="235"/>
      <c r="CB28" s="119"/>
      <c r="CC28" s="235"/>
      <c r="CE28" s="147">
        <v>13</v>
      </c>
      <c r="CF28" s="294" t="s">
        <v>203</v>
      </c>
      <c r="CG28" s="250"/>
      <c r="CH28" s="234"/>
      <c r="CJ28" s="158">
        <v>13</v>
      </c>
      <c r="CK28" s="53" t="s">
        <v>79</v>
      </c>
      <c r="CL28" s="295">
        <v>-142791.1819446663</v>
      </c>
      <c r="CM28" s="194"/>
      <c r="CN28" s="194"/>
      <c r="CO28" s="194"/>
      <c r="CP28" s="194"/>
      <c r="CQ28" s="194"/>
      <c r="CR28" s="194"/>
      <c r="CS28" s="160"/>
      <c r="CT28" s="160"/>
      <c r="CU28" s="160"/>
      <c r="CV28" s="160"/>
      <c r="CW28" s="160"/>
      <c r="CX28" s="160"/>
      <c r="CZ28" s="117">
        <v>13</v>
      </c>
      <c r="DA28" s="134" t="s">
        <v>172</v>
      </c>
      <c r="DB28" s="134"/>
      <c r="DC28" s="134"/>
      <c r="DD28" s="254">
        <v>2956629</v>
      </c>
      <c r="DE28" s="254">
        <v>3093010</v>
      </c>
      <c r="DF28" s="182">
        <f>DE28-DD28</f>
        <v>136381</v>
      </c>
      <c r="DH28" s="117">
        <v>13</v>
      </c>
      <c r="DI28" s="139" t="s">
        <v>222</v>
      </c>
      <c r="DJ28" s="268">
        <v>0.0661</v>
      </c>
      <c r="DK28" s="217">
        <v>28474.4919</v>
      </c>
      <c r="DL28" s="119"/>
      <c r="DM28" s="53"/>
      <c r="DN28" s="53"/>
      <c r="DO28" s="53"/>
      <c r="DP28" s="53"/>
      <c r="DQ28" s="53"/>
      <c r="DS28" s="117">
        <f t="shared" si="3"/>
        <v>13</v>
      </c>
      <c r="DV28" s="1"/>
      <c r="DW28" s="1"/>
      <c r="DX28" s="1"/>
      <c r="DY28" s="55"/>
      <c r="DZ28" s="117">
        <f t="shared" si="4"/>
        <v>13</v>
      </c>
      <c r="EA28" s="57" t="s">
        <v>351</v>
      </c>
      <c r="EB28" s="436">
        <v>0.0385</v>
      </c>
      <c r="EC28" s="57"/>
      <c r="ED28" s="57">
        <f>ED18*EB28</f>
        <v>47292.938</v>
      </c>
      <c r="EE28" s="443"/>
      <c r="EF28" s="117">
        <v>13</v>
      </c>
      <c r="EG28" s="519" t="s">
        <v>135</v>
      </c>
      <c r="EH28" s="57"/>
      <c r="EI28" s="57"/>
      <c r="EJ28" s="57"/>
      <c r="EK28" s="57"/>
      <c r="EL28" s="443"/>
      <c r="EM28" s="443"/>
      <c r="EN28" s="443"/>
      <c r="EO28" s="443"/>
      <c r="EP28" s="443"/>
      <c r="EQ28" s="443"/>
      <c r="ER28" s="443"/>
      <c r="ES28" s="443"/>
      <c r="ET28" s="443"/>
      <c r="EU28" s="443"/>
      <c r="EV28" s="443"/>
      <c r="EW28" s="443"/>
      <c r="EX28" s="443"/>
      <c r="EY28" s="443"/>
      <c r="EZ28" s="443"/>
      <c r="FA28" s="443"/>
      <c r="FB28" s="443"/>
      <c r="FC28" s="443"/>
      <c r="FD28" s="443"/>
      <c r="FE28" s="443"/>
      <c r="FF28" s="443"/>
      <c r="FG28" s="443"/>
      <c r="FH28" s="443"/>
      <c r="FI28" s="443"/>
      <c r="FJ28" s="443"/>
      <c r="FK28" s="55"/>
      <c r="FL28" s="281"/>
      <c r="FM28" s="175"/>
      <c r="FN28" s="53"/>
      <c r="FO28" s="53"/>
      <c r="FP28" s="53"/>
      <c r="FQ28" s="53"/>
      <c r="FR28" s="53"/>
    </row>
    <row r="29" spans="2:174" ht="13.5" thickTop="1">
      <c r="B29" s="117">
        <v>14</v>
      </c>
      <c r="C29" s="219">
        <v>39295</v>
      </c>
      <c r="D29" s="188">
        <v>44021922</v>
      </c>
      <c r="E29" s="289">
        <v>44021922</v>
      </c>
      <c r="F29" s="236">
        <v>0</v>
      </c>
      <c r="G29" s="53"/>
      <c r="H29" s="53"/>
      <c r="I29" s="117">
        <v>14</v>
      </c>
      <c r="J29" s="475" t="s">
        <v>2</v>
      </c>
      <c r="K29" s="56"/>
      <c r="L29" s="173"/>
      <c r="M29" s="56"/>
      <c r="N29" s="56"/>
      <c r="O29" s="56"/>
      <c r="P29" s="117">
        <v>14</v>
      </c>
      <c r="Q29" s="122" t="s">
        <v>5</v>
      </c>
      <c r="R29" s="297">
        <v>0</v>
      </c>
      <c r="S29" s="297">
        <v>0</v>
      </c>
      <c r="T29" s="297">
        <v>0</v>
      </c>
      <c r="U29" s="560"/>
      <c r="V29" s="560"/>
      <c r="W29" s="117">
        <v>14</v>
      </c>
      <c r="X29" s="53" t="s">
        <v>80</v>
      </c>
      <c r="Y29" s="180"/>
      <c r="Z29" s="180"/>
      <c r="AA29" s="223">
        <v>-450709</v>
      </c>
      <c r="AC29" s="117">
        <v>14</v>
      </c>
      <c r="AD29" s="53" t="s">
        <v>125</v>
      </c>
      <c r="AE29" s="275">
        <v>8184896.36</v>
      </c>
      <c r="AF29" s="180" t="s">
        <v>19</v>
      </c>
      <c r="AH29" s="117">
        <v>14</v>
      </c>
      <c r="AI29" s="56" t="s">
        <v>292</v>
      </c>
      <c r="AJ29" s="265">
        <v>639.67175</v>
      </c>
      <c r="AK29" s="265"/>
      <c r="AL29" s="265">
        <v>-639.67175</v>
      </c>
      <c r="AN29" s="179">
        <v>14</v>
      </c>
      <c r="AO29" s="180"/>
      <c r="AP29" s="180"/>
      <c r="AQ29" s="180"/>
      <c r="AR29" s="180"/>
      <c r="AS29" s="53"/>
      <c r="AU29" s="147">
        <v>14</v>
      </c>
      <c r="AV29" s="286" t="s">
        <v>150</v>
      </c>
      <c r="AW29" s="53"/>
      <c r="AX29" s="53"/>
      <c r="AY29" s="202">
        <v>0.35</v>
      </c>
      <c r="AZ29" s="200">
        <f>-AZ27*AY29</f>
        <v>-148688.1040742171</v>
      </c>
      <c r="BB29" s="131">
        <v>15</v>
      </c>
      <c r="BC29" s="480" t="s">
        <v>340</v>
      </c>
      <c r="BD29" s="194">
        <v>1311.8099184599998</v>
      </c>
      <c r="BE29" s="53"/>
      <c r="BF29" s="208">
        <v>-1311.8099184599998</v>
      </c>
      <c r="BG29" s="53"/>
      <c r="BH29" s="53"/>
      <c r="BI29" s="53"/>
      <c r="BJ29" s="53"/>
      <c r="BK29" s="53"/>
      <c r="BL29" s="53"/>
      <c r="BM29" s="241"/>
      <c r="BN29" s="241"/>
      <c r="BO29" s="53"/>
      <c r="BP29" s="53"/>
      <c r="BQ29" s="53"/>
      <c r="BR29" s="53"/>
      <c r="BS29" s="53"/>
      <c r="BT29" s="53"/>
      <c r="BU29" s="53"/>
      <c r="BV29" s="53"/>
      <c r="BW29" s="53"/>
      <c r="BX29" s="117"/>
      <c r="BY29" s="117"/>
      <c r="BZ29" s="119"/>
      <c r="CA29" s="119"/>
      <c r="CB29" s="298"/>
      <c r="CC29" s="119"/>
      <c r="CE29" s="147">
        <v>14</v>
      </c>
      <c r="CF29" s="134"/>
      <c r="CG29" s="250"/>
      <c r="CH29" s="234"/>
      <c r="CI29" s="299"/>
      <c r="CJ29" s="299"/>
      <c r="CK29" s="299"/>
      <c r="CL29" s="299"/>
      <c r="CM29" s="194"/>
      <c r="CN29" s="194"/>
      <c r="CO29" s="194"/>
      <c r="CP29" s="194"/>
      <c r="CQ29" s="194"/>
      <c r="CR29" s="220"/>
      <c r="CS29" s="194"/>
      <c r="CT29" s="194"/>
      <c r="CU29" s="194"/>
      <c r="CV29" s="194"/>
      <c r="CW29" s="194"/>
      <c r="CX29" s="220"/>
      <c r="CZ29" s="117">
        <v>14</v>
      </c>
      <c r="DA29" s="134" t="s">
        <v>113</v>
      </c>
      <c r="DB29" s="134"/>
      <c r="DC29" s="134"/>
      <c r="DD29" s="192">
        <f>DD26+DD28</f>
        <v>38115321</v>
      </c>
      <c r="DE29" s="192">
        <f>DE26+DE28</f>
        <v>40383477</v>
      </c>
      <c r="DF29" s="192">
        <f>DE29-DD29</f>
        <v>2268156</v>
      </c>
      <c r="DH29" s="117">
        <v>14</v>
      </c>
      <c r="DI29" s="233" t="s">
        <v>223</v>
      </c>
      <c r="DJ29" s="233"/>
      <c r="DK29" s="233"/>
      <c r="DL29" s="217">
        <f>SUM(DK27:DK28)</f>
        <v>459253.4919</v>
      </c>
      <c r="DM29" s="241"/>
      <c r="DN29" s="241"/>
      <c r="DO29" s="53"/>
      <c r="DP29" s="53"/>
      <c r="DQ29" s="53"/>
      <c r="DS29" s="117">
        <f t="shared" si="3"/>
        <v>14</v>
      </c>
      <c r="DT29" s="53" t="s">
        <v>65</v>
      </c>
      <c r="DU29" s="53"/>
      <c r="DV29" s="185">
        <f>+DV26</f>
        <v>2415340</v>
      </c>
      <c r="DW29" s="185">
        <f>+DW26</f>
        <v>1686410</v>
      </c>
      <c r="DX29" s="185">
        <f>+DX26</f>
        <v>-728930</v>
      </c>
      <c r="DY29" s="55"/>
      <c r="DZ29" s="117">
        <f t="shared" si="4"/>
        <v>14</v>
      </c>
      <c r="EA29" s="57"/>
      <c r="EB29" s="443"/>
      <c r="EC29" s="57"/>
      <c r="ED29" s="57"/>
      <c r="EE29" s="443"/>
      <c r="EF29" s="117">
        <v>14</v>
      </c>
      <c r="EG29" s="519" t="s">
        <v>133</v>
      </c>
      <c r="EH29" s="57">
        <v>37061609</v>
      </c>
      <c r="EI29" s="57">
        <v>-36376049</v>
      </c>
      <c r="EJ29" s="57">
        <f>EI29+EH29</f>
        <v>685560</v>
      </c>
      <c r="EK29" s="57"/>
      <c r="EL29" s="443"/>
      <c r="EM29" s="443"/>
      <c r="EN29" s="443"/>
      <c r="EO29" s="443"/>
      <c r="EP29" s="443"/>
      <c r="EQ29" s="443"/>
      <c r="ER29" s="443"/>
      <c r="ES29" s="443"/>
      <c r="ET29" s="443"/>
      <c r="EU29" s="443"/>
      <c r="EV29" s="443"/>
      <c r="EW29" s="443"/>
      <c r="EX29" s="443"/>
      <c r="EY29" s="443"/>
      <c r="EZ29" s="443"/>
      <c r="FA29" s="443"/>
      <c r="FB29" s="443"/>
      <c r="FC29" s="443"/>
      <c r="FD29" s="443"/>
      <c r="FE29" s="443"/>
      <c r="FF29" s="443"/>
      <c r="FG29" s="443"/>
      <c r="FH29" s="443"/>
      <c r="FI29" s="443"/>
      <c r="FJ29" s="443"/>
      <c r="FK29" s="55"/>
      <c r="FL29" s="175"/>
      <c r="FM29" s="201"/>
      <c r="FN29" s="53"/>
      <c r="FO29" s="53"/>
      <c r="FP29" s="53"/>
      <c r="FQ29" s="53"/>
      <c r="FR29" s="53"/>
    </row>
    <row r="30" spans="2:174" ht="14.25" customHeight="1" thickBot="1">
      <c r="B30" s="117">
        <v>15</v>
      </c>
      <c r="C30" s="219">
        <v>39326</v>
      </c>
      <c r="D30" s="300">
        <v>54790972</v>
      </c>
      <c r="E30" s="300">
        <v>52732112</v>
      </c>
      <c r="F30" s="301">
        <v>-2058860</v>
      </c>
      <c r="G30" s="53"/>
      <c r="H30" s="53"/>
      <c r="I30" s="117">
        <v>15</v>
      </c>
      <c r="J30" s="476" t="s">
        <v>302</v>
      </c>
      <c r="K30" s="56"/>
      <c r="L30" s="173"/>
      <c r="M30" s="56"/>
      <c r="N30" s="56"/>
      <c r="O30" s="56"/>
      <c r="P30" s="117">
        <v>15</v>
      </c>
      <c r="Q30" s="302"/>
      <c r="R30" s="303"/>
      <c r="S30" s="303"/>
      <c r="T30" s="303"/>
      <c r="U30" s="303"/>
      <c r="V30" s="303"/>
      <c r="W30" s="117">
        <v>15</v>
      </c>
      <c r="X30" s="53"/>
      <c r="Y30" s="180"/>
      <c r="Z30" s="180"/>
      <c r="AA30" s="234"/>
      <c r="AC30" s="117">
        <v>15</v>
      </c>
      <c r="AD30" s="53" t="s">
        <v>215</v>
      </c>
      <c r="AE30" s="304">
        <v>-187784</v>
      </c>
      <c r="AF30" s="180" t="s">
        <v>19</v>
      </c>
      <c r="AH30" s="117">
        <v>15</v>
      </c>
      <c r="AI30" s="56" t="s">
        <v>293</v>
      </c>
      <c r="AJ30" s="206">
        <f>AJ28+AJ29</f>
        <v>304377.92175</v>
      </c>
      <c r="AK30" s="206">
        <f>AK28+AK29</f>
        <v>303738.25</v>
      </c>
      <c r="AL30" s="206">
        <f>AL28+AL29</f>
        <v>-639.67175</v>
      </c>
      <c r="AN30" s="179">
        <v>15</v>
      </c>
      <c r="AO30" s="270" t="s">
        <v>325</v>
      </c>
      <c r="AP30" s="180"/>
      <c r="AQ30" s="180"/>
      <c r="AR30" s="180"/>
      <c r="AS30" s="53"/>
      <c r="AU30" s="147">
        <v>15</v>
      </c>
      <c r="AV30" s="286" t="s">
        <v>79</v>
      </c>
      <c r="AW30" s="53"/>
      <c r="AX30" s="53"/>
      <c r="AY30" s="53"/>
      <c r="AZ30" s="305">
        <f>-AZ27-AZ29</f>
        <v>-276135.05042354605</v>
      </c>
      <c r="BB30" s="131">
        <v>16</v>
      </c>
      <c r="BC30" s="480" t="s">
        <v>341</v>
      </c>
      <c r="BD30" s="194">
        <v>14908.04542848</v>
      </c>
      <c r="BE30" s="53"/>
      <c r="BF30" s="208">
        <v>-14908.04542848</v>
      </c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306"/>
      <c r="BY30" s="306"/>
      <c r="BZ30" s="307"/>
      <c r="CA30" s="307"/>
      <c r="CB30" s="308"/>
      <c r="CC30" s="299"/>
      <c r="CE30" s="147">
        <v>15</v>
      </c>
      <c r="CF30" s="134" t="s">
        <v>205</v>
      </c>
      <c r="CG30" s="309">
        <v>1474000</v>
      </c>
      <c r="CH30" s="277"/>
      <c r="CI30" s="241"/>
      <c r="CJ30" s="241"/>
      <c r="CK30" s="155"/>
      <c r="CL30" s="155"/>
      <c r="CM30" s="160"/>
      <c r="CN30" s="160"/>
      <c r="CO30" s="160"/>
      <c r="CP30" s="160"/>
      <c r="CQ30" s="160"/>
      <c r="CR30" s="160"/>
      <c r="CS30" s="194"/>
      <c r="CT30" s="194"/>
      <c r="CU30" s="194"/>
      <c r="CV30" s="194"/>
      <c r="CW30" s="194"/>
      <c r="CX30" s="53"/>
      <c r="CZ30" s="117">
        <v>15</v>
      </c>
      <c r="DA30" s="134"/>
      <c r="DB30" s="134"/>
      <c r="DC30" s="134"/>
      <c r="DD30" s="126"/>
      <c r="DE30" s="126"/>
      <c r="DF30" s="126"/>
      <c r="DH30" s="117">
        <v>15</v>
      </c>
      <c r="DI30" s="139"/>
      <c r="DJ30" s="139"/>
      <c r="DK30" s="139"/>
      <c r="DL30" s="310"/>
      <c r="DM30" s="53"/>
      <c r="DN30" s="53"/>
      <c r="DO30" s="53"/>
      <c r="DP30" s="53"/>
      <c r="DQ30" s="53"/>
      <c r="DS30" s="117">
        <f t="shared" si="3"/>
        <v>15</v>
      </c>
      <c r="DT30" s="53"/>
      <c r="DU30" s="53"/>
      <c r="DV30" s="311"/>
      <c r="DW30" s="311"/>
      <c r="DX30" s="296"/>
      <c r="DY30" s="55"/>
      <c r="DZ30" s="117">
        <f t="shared" si="4"/>
        <v>15</v>
      </c>
      <c r="EA30" s="57"/>
      <c r="EB30" s="443"/>
      <c r="EC30" s="57"/>
      <c r="ED30" s="57"/>
      <c r="EE30" s="443"/>
      <c r="EF30" s="117">
        <v>15</v>
      </c>
      <c r="EG30" s="518" t="s">
        <v>134</v>
      </c>
      <c r="EH30" s="57"/>
      <c r="EI30" s="57"/>
      <c r="EJ30" s="57"/>
      <c r="EK30" s="57"/>
      <c r="EL30" s="443"/>
      <c r="EM30" s="443"/>
      <c r="EN30" s="443"/>
      <c r="EO30" s="443"/>
      <c r="EP30" s="443"/>
      <c r="EQ30" s="443"/>
      <c r="ER30" s="443"/>
      <c r="ES30" s="443"/>
      <c r="ET30" s="443"/>
      <c r="EU30" s="443"/>
      <c r="EV30" s="443"/>
      <c r="EW30" s="443"/>
      <c r="EX30" s="443"/>
      <c r="EY30" s="443"/>
      <c r="EZ30" s="443"/>
      <c r="FA30" s="443"/>
      <c r="FB30" s="443"/>
      <c r="FC30" s="443"/>
      <c r="FD30" s="443"/>
      <c r="FE30" s="443"/>
      <c r="FF30" s="443"/>
      <c r="FG30" s="443"/>
      <c r="FH30" s="443"/>
      <c r="FI30" s="443"/>
      <c r="FJ30" s="443"/>
      <c r="FK30" s="55"/>
      <c r="FL30" s="365"/>
      <c r="FM30" s="201"/>
      <c r="FN30" s="53"/>
      <c r="FO30" s="53"/>
      <c r="FP30" s="53"/>
      <c r="FQ30" s="53"/>
      <c r="FR30" s="53"/>
    </row>
    <row r="31" spans="2:174" s="10" customFormat="1" ht="13.5" thickTop="1">
      <c r="B31" s="117">
        <v>16</v>
      </c>
      <c r="C31" s="56"/>
      <c r="D31" s="312">
        <f>SUM(D19:D30)</f>
        <v>1106973902</v>
      </c>
      <c r="E31" s="312">
        <f>SUM(E19:E30)</f>
        <v>1084208169</v>
      </c>
      <c r="F31" s="312">
        <f>SUM(F19:F30)</f>
        <v>-22765733</v>
      </c>
      <c r="G31" s="312"/>
      <c r="H31" s="312"/>
      <c r="I31" s="117">
        <v>16</v>
      </c>
      <c r="J31" s="313" t="s">
        <v>303</v>
      </c>
      <c r="K31" s="56"/>
      <c r="L31" s="173">
        <v>220410.71762274764</v>
      </c>
      <c r="M31" s="56"/>
      <c r="N31" s="56"/>
      <c r="O31" s="56"/>
      <c r="P31" s="117">
        <v>16</v>
      </c>
      <c r="Q31" s="263" t="s">
        <v>99</v>
      </c>
      <c r="R31" s="280">
        <v>0</v>
      </c>
      <c r="S31" s="280">
        <v>0</v>
      </c>
      <c r="T31" s="281">
        <v>0</v>
      </c>
      <c r="U31" s="281"/>
      <c r="V31" s="281"/>
      <c r="W31" s="117">
        <v>16</v>
      </c>
      <c r="X31" s="271" t="s">
        <v>97</v>
      </c>
      <c r="Y31" s="314"/>
      <c r="Z31" s="485"/>
      <c r="AA31" s="315">
        <f>SUM(AA26:AA29)</f>
        <v>17048433.157000005</v>
      </c>
      <c r="AC31" s="117">
        <v>16</v>
      </c>
      <c r="AD31" s="277" t="s">
        <v>126</v>
      </c>
      <c r="AE31" s="316"/>
      <c r="AF31" s="317">
        <f>SUM(AE24:AE30)</f>
        <v>72813898.35000001</v>
      </c>
      <c r="AH31" s="117">
        <v>16</v>
      </c>
      <c r="AI31" s="56"/>
      <c r="AJ31" s="239"/>
      <c r="AK31" s="239"/>
      <c r="AL31" s="239"/>
      <c r="AN31" s="179">
        <v>16</v>
      </c>
      <c r="AO31" s="122" t="s">
        <v>329</v>
      </c>
      <c r="AP31" s="180"/>
      <c r="AQ31" s="180"/>
      <c r="AR31" s="180">
        <v>-3344943</v>
      </c>
      <c r="AS31" s="53"/>
      <c r="AU31" s="318"/>
      <c r="AV31" s="53"/>
      <c r="AW31" s="53"/>
      <c r="AX31" s="53"/>
      <c r="AY31" s="53"/>
      <c r="AZ31" s="271"/>
      <c r="BB31" s="131">
        <v>17</v>
      </c>
      <c r="BC31" s="480" t="s">
        <v>342</v>
      </c>
      <c r="BD31" s="194">
        <v>3923.1698496</v>
      </c>
      <c r="BE31" s="53"/>
      <c r="BF31" s="208">
        <v>-3923.1698496</v>
      </c>
      <c r="BG31" s="271"/>
      <c r="BH31" s="271"/>
      <c r="BI31" s="271"/>
      <c r="BJ31" s="271"/>
      <c r="BK31" s="271"/>
      <c r="BL31" s="319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117"/>
      <c r="BY31" s="117"/>
      <c r="BZ31" s="307"/>
      <c r="CA31" s="307"/>
      <c r="CB31" s="307"/>
      <c r="CC31" s="155"/>
      <c r="CE31" s="147">
        <v>16</v>
      </c>
      <c r="CF31" s="134"/>
      <c r="CG31" s="250"/>
      <c r="CH31" s="234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160"/>
      <c r="CT31" s="160"/>
      <c r="CU31" s="160"/>
      <c r="CV31" s="160"/>
      <c r="CW31" s="160"/>
      <c r="CX31" s="53"/>
      <c r="CZ31" s="117">
        <v>16</v>
      </c>
      <c r="DA31" s="320" t="s">
        <v>175</v>
      </c>
      <c r="DB31" s="320"/>
      <c r="DC31" s="320"/>
      <c r="DD31" s="321"/>
      <c r="DE31" s="321"/>
      <c r="DF31" s="322">
        <f>+DF29</f>
        <v>2268156</v>
      </c>
      <c r="DH31" s="117">
        <v>16</v>
      </c>
      <c r="DI31" s="323" t="s">
        <v>38</v>
      </c>
      <c r="DJ31" s="324"/>
      <c r="DK31" s="324"/>
      <c r="DL31" s="325"/>
      <c r="DM31" s="271"/>
      <c r="DN31" s="271"/>
      <c r="DO31" s="271"/>
      <c r="DP31" s="271"/>
      <c r="DQ31" s="271"/>
      <c r="DS31" s="117">
        <f t="shared" si="3"/>
        <v>16</v>
      </c>
      <c r="DT31" s="53"/>
      <c r="DU31" s="53"/>
      <c r="DV31" s="311"/>
      <c r="DW31" s="311"/>
      <c r="DX31" s="296"/>
      <c r="DY31" s="55"/>
      <c r="DZ31" s="117">
        <f t="shared" si="4"/>
        <v>16</v>
      </c>
      <c r="EA31" s="57" t="s">
        <v>96</v>
      </c>
      <c r="EB31" s="436">
        <v>0.35</v>
      </c>
      <c r="EC31" s="57"/>
      <c r="ED31" s="218">
        <f>(ED18-ED22-ED23-ED28)*EB31</f>
        <v>411328.1785759999</v>
      </c>
      <c r="EE31" s="443"/>
      <c r="EF31" s="443"/>
      <c r="EG31" s="57"/>
      <c r="EH31" s="57"/>
      <c r="EI31" s="57"/>
      <c r="EJ31" s="57"/>
      <c r="EK31" s="57"/>
      <c r="EL31" s="443"/>
      <c r="EM31" s="443"/>
      <c r="EN31" s="443"/>
      <c r="EO31" s="443"/>
      <c r="EP31" s="443"/>
      <c r="EQ31" s="443"/>
      <c r="ER31" s="443"/>
      <c r="ES31" s="443"/>
      <c r="ET31" s="443"/>
      <c r="EU31" s="443"/>
      <c r="EV31" s="443"/>
      <c r="EW31" s="443"/>
      <c r="EX31" s="443"/>
      <c r="EY31" s="443"/>
      <c r="EZ31" s="443"/>
      <c r="FA31" s="443"/>
      <c r="FB31" s="443"/>
      <c r="FC31" s="443"/>
      <c r="FD31" s="443"/>
      <c r="FE31" s="443"/>
      <c r="FF31" s="443"/>
      <c r="FG31" s="443"/>
      <c r="FH31" s="443"/>
      <c r="FI31" s="443"/>
      <c r="FJ31" s="443"/>
      <c r="FK31" s="55"/>
      <c r="FL31" s="259"/>
      <c r="FM31" s="259"/>
      <c r="FN31" s="271"/>
      <c r="FO31" s="271"/>
      <c r="FP31" s="271"/>
      <c r="FQ31" s="271"/>
      <c r="FR31" s="271"/>
    </row>
    <row r="32" spans="2:174" ht="12.75">
      <c r="B32" s="117">
        <v>17</v>
      </c>
      <c r="C32" s="56"/>
      <c r="D32" s="67"/>
      <c r="E32" s="67"/>
      <c r="F32" s="56"/>
      <c r="G32" s="53"/>
      <c r="H32" s="53"/>
      <c r="I32" s="117">
        <v>17</v>
      </c>
      <c r="J32" s="221" t="s">
        <v>298</v>
      </c>
      <c r="K32" s="56"/>
      <c r="L32" s="222">
        <v>74269.34237725195</v>
      </c>
      <c r="M32" s="56"/>
      <c r="N32" s="56"/>
      <c r="O32" s="56"/>
      <c r="P32" s="117">
        <v>17</v>
      </c>
      <c r="Q32" s="122" t="s">
        <v>6</v>
      </c>
      <c r="R32" s="280">
        <v>0</v>
      </c>
      <c r="S32" s="280">
        <v>0</v>
      </c>
      <c r="T32" s="201">
        <v>0</v>
      </c>
      <c r="U32" s="201"/>
      <c r="V32" s="201"/>
      <c r="W32" s="117">
        <v>17</v>
      </c>
      <c r="X32" s="53"/>
      <c r="Y32" s="53"/>
      <c r="Z32" s="326">
        <v>0</v>
      </c>
      <c r="AA32" s="327"/>
      <c r="AC32" s="117">
        <v>17</v>
      </c>
      <c r="AD32" s="53" t="s">
        <v>238</v>
      </c>
      <c r="AE32" s="486"/>
      <c r="AF32" s="328">
        <f>-AF21+AF31</f>
        <v>21775999.607400008</v>
      </c>
      <c r="AH32" s="117">
        <v>17</v>
      </c>
      <c r="AI32" s="56" t="s">
        <v>294</v>
      </c>
      <c r="AJ32" s="206">
        <v>48221.105915399996</v>
      </c>
      <c r="AK32" s="206">
        <v>20656.37002533174</v>
      </c>
      <c r="AL32" s="205">
        <v>-27564.735890068256</v>
      </c>
      <c r="AN32" s="179">
        <v>17</v>
      </c>
      <c r="AO32" s="122" t="s">
        <v>330</v>
      </c>
      <c r="AP32" s="180"/>
      <c r="AQ32" s="180"/>
      <c r="AR32" s="180">
        <v>-4796112.4</v>
      </c>
      <c r="AS32" s="53"/>
      <c r="AT32" s="241"/>
      <c r="AU32" s="241"/>
      <c r="AV32" s="53"/>
      <c r="AW32" s="53"/>
      <c r="AX32" s="53"/>
      <c r="AY32" s="53"/>
      <c r="AZ32" s="53"/>
      <c r="BB32" s="481">
        <f>+BB31+1</f>
        <v>18</v>
      </c>
      <c r="BC32" s="477" t="s">
        <v>372</v>
      </c>
      <c r="BD32" s="483">
        <v>104163</v>
      </c>
      <c r="BF32" s="483">
        <v>-104163</v>
      </c>
      <c r="BG32" s="152"/>
      <c r="BH32" s="152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117"/>
      <c r="BY32" s="117"/>
      <c r="BZ32" s="119"/>
      <c r="CA32" s="119"/>
      <c r="CB32" s="119"/>
      <c r="CC32" s="119"/>
      <c r="CE32" s="147">
        <v>17</v>
      </c>
      <c r="CF32" s="329" t="s">
        <v>225</v>
      </c>
      <c r="CG32" s="330">
        <v>737000</v>
      </c>
      <c r="CH32" s="57"/>
      <c r="CI32" s="53"/>
      <c r="CJ32" s="53"/>
      <c r="CK32" s="53"/>
      <c r="CL32" s="53"/>
      <c r="CM32" s="53"/>
      <c r="CN32" s="53"/>
      <c r="CO32" s="53"/>
      <c r="CP32" s="53"/>
      <c r="CQ32" s="53"/>
      <c r="CR32" s="194"/>
      <c r="CS32" s="271"/>
      <c r="CT32" s="271"/>
      <c r="CU32" s="271"/>
      <c r="CV32" s="271"/>
      <c r="CW32" s="271"/>
      <c r="CX32" s="271"/>
      <c r="CZ32" s="117">
        <v>17</v>
      </c>
      <c r="DA32" s="134" t="s">
        <v>150</v>
      </c>
      <c r="DB32" s="134" t="s">
        <v>174</v>
      </c>
      <c r="DC32" s="331">
        <v>0.35</v>
      </c>
      <c r="DD32" s="126"/>
      <c r="DE32" s="126"/>
      <c r="DF32" s="191">
        <f>-DF31*DC32</f>
        <v>-793854.6</v>
      </c>
      <c r="DH32" s="117">
        <v>17</v>
      </c>
      <c r="DI32" s="332" t="s">
        <v>224</v>
      </c>
      <c r="DJ32" s="127"/>
      <c r="DK32" s="127"/>
      <c r="DL32" s="176">
        <f>SUM(DL19:DL29)</f>
        <v>3197124.4698</v>
      </c>
      <c r="DM32" s="53"/>
      <c r="DN32" s="53"/>
      <c r="DO32" s="53"/>
      <c r="DP32" s="53"/>
      <c r="DQ32" s="220"/>
      <c r="DS32" s="117">
        <f t="shared" si="3"/>
        <v>17</v>
      </c>
      <c r="DT32" s="53"/>
      <c r="DU32" s="53"/>
      <c r="DV32" s="245"/>
      <c r="DW32" s="245"/>
      <c r="DX32" s="53"/>
      <c r="DY32" s="55"/>
      <c r="DZ32" s="117">
        <f t="shared" si="4"/>
        <v>17</v>
      </c>
      <c r="EA32" s="57" t="s">
        <v>354</v>
      </c>
      <c r="EB32" s="443"/>
      <c r="EC32" s="57"/>
      <c r="ED32" s="57">
        <f>SUM(ED22:ED31)</f>
        <v>464492.81121599994</v>
      </c>
      <c r="EE32" s="443"/>
      <c r="EF32" s="443"/>
      <c r="EG32" s="57"/>
      <c r="EH32" s="57"/>
      <c r="EI32" s="57"/>
      <c r="EJ32" s="57"/>
      <c r="EK32" s="57"/>
      <c r="EL32" s="443"/>
      <c r="EM32" s="443"/>
      <c r="EN32" s="443"/>
      <c r="EO32" s="443"/>
      <c r="EP32" s="443"/>
      <c r="EQ32" s="443"/>
      <c r="ER32" s="443"/>
      <c r="ES32" s="443"/>
      <c r="ET32" s="443"/>
      <c r="EU32" s="443"/>
      <c r="EV32" s="443"/>
      <c r="EW32" s="443"/>
      <c r="EX32" s="443"/>
      <c r="EY32" s="443"/>
      <c r="EZ32" s="443"/>
      <c r="FA32" s="443"/>
      <c r="FB32" s="443"/>
      <c r="FC32" s="443"/>
      <c r="FD32" s="443"/>
      <c r="FE32" s="443"/>
      <c r="FF32" s="443"/>
      <c r="FG32" s="443"/>
      <c r="FH32" s="443"/>
      <c r="FI32" s="443"/>
      <c r="FJ32" s="443"/>
      <c r="FK32" s="55"/>
      <c r="FL32" s="303"/>
      <c r="FM32" s="303"/>
      <c r="FN32" s="53"/>
      <c r="FO32" s="53"/>
      <c r="FP32" s="53"/>
      <c r="FQ32" s="53"/>
      <c r="FR32" s="53"/>
    </row>
    <row r="33" spans="2:174" ht="13.5" thickBot="1">
      <c r="B33" s="117">
        <v>18</v>
      </c>
      <c r="C33" s="56" t="s">
        <v>250</v>
      </c>
      <c r="D33" s="333" t="s">
        <v>258</v>
      </c>
      <c r="E33" s="296"/>
      <c r="F33" s="334">
        <v>-17702846.626214623</v>
      </c>
      <c r="G33" s="56"/>
      <c r="H33" s="56"/>
      <c r="I33" s="117">
        <v>18</v>
      </c>
      <c r="J33" s="476" t="s">
        <v>368</v>
      </c>
      <c r="K33" s="173"/>
      <c r="L33" s="57"/>
      <c r="M33" s="136"/>
      <c r="N33" s="136"/>
      <c r="O33" s="136"/>
      <c r="P33" s="117">
        <v>18</v>
      </c>
      <c r="Q33" s="122" t="s">
        <v>7</v>
      </c>
      <c r="R33" s="280">
        <v>0</v>
      </c>
      <c r="S33" s="280">
        <v>0</v>
      </c>
      <c r="T33" s="201">
        <v>0</v>
      </c>
      <c r="U33" s="201"/>
      <c r="V33" s="201"/>
      <c r="W33" s="117">
        <v>18</v>
      </c>
      <c r="X33" s="134" t="s">
        <v>85</v>
      </c>
      <c r="Y33" s="134"/>
      <c r="Z33" s="484"/>
      <c r="AA33" s="174">
        <f>+AA19-AA26</f>
        <v>-2165855.1765509667</v>
      </c>
      <c r="AC33" s="117">
        <v>18</v>
      </c>
      <c r="AD33" s="53" t="s">
        <v>19</v>
      </c>
      <c r="AE33" s="148"/>
      <c r="AF33" s="126" t="s">
        <v>19</v>
      </c>
      <c r="AH33" s="117">
        <v>18</v>
      </c>
      <c r="AI33" s="56"/>
      <c r="AJ33" s="335"/>
      <c r="AK33" s="335"/>
      <c r="AL33" s="239"/>
      <c r="AN33" s="179">
        <v>18</v>
      </c>
      <c r="AO33" s="122" t="s">
        <v>273</v>
      </c>
      <c r="AP33" s="180"/>
      <c r="AQ33" s="180"/>
      <c r="AR33" s="180">
        <v>-38113445.26</v>
      </c>
      <c r="AS33" s="53"/>
      <c r="AT33" s="53"/>
      <c r="AU33" s="53"/>
      <c r="AV33" s="53"/>
      <c r="AW33" s="53"/>
      <c r="AX33" s="53"/>
      <c r="AY33" s="53"/>
      <c r="AZ33" s="53"/>
      <c r="BB33" s="481">
        <f>+BB32+1</f>
        <v>19</v>
      </c>
      <c r="BC33" s="477" t="s">
        <v>373</v>
      </c>
      <c r="BD33" s="483">
        <v>84077</v>
      </c>
      <c r="BF33" s="483">
        <v>-84007</v>
      </c>
      <c r="BG33" s="63"/>
      <c r="BH33" s="6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E33" s="147">
        <v>18</v>
      </c>
      <c r="CF33" s="229" t="s">
        <v>206</v>
      </c>
      <c r="CG33" s="251">
        <v>316969</v>
      </c>
      <c r="CH33" s="57"/>
      <c r="CI33" s="53"/>
      <c r="CJ33" s="53"/>
      <c r="CK33" s="53"/>
      <c r="CL33" s="53"/>
      <c r="CM33" s="53"/>
      <c r="CN33" s="53"/>
      <c r="CO33" s="53"/>
      <c r="CP33" s="142"/>
      <c r="CQ33" s="336"/>
      <c r="CR33" s="194"/>
      <c r="CS33" s="53"/>
      <c r="CT33" s="53"/>
      <c r="CU33" s="53"/>
      <c r="CV33" s="53"/>
      <c r="CW33" s="53"/>
      <c r="CX33" s="53"/>
      <c r="CZ33" s="117">
        <v>18</v>
      </c>
      <c r="DA33" s="134" t="s">
        <v>79</v>
      </c>
      <c r="DB33" s="134"/>
      <c r="DC33" s="134"/>
      <c r="DD33" s="53"/>
      <c r="DE33" s="53"/>
      <c r="DF33" s="287">
        <f>-DF31-DF32</f>
        <v>-1474301.4</v>
      </c>
      <c r="DH33" s="117">
        <v>18</v>
      </c>
      <c r="DI33" s="332" t="s">
        <v>120</v>
      </c>
      <c r="DJ33" s="216">
        <v>0.5572</v>
      </c>
      <c r="DK33" s="216"/>
      <c r="DL33" s="176">
        <f>DL32*DJ33</f>
        <v>1781437.75457256</v>
      </c>
      <c r="DM33" s="53"/>
      <c r="DN33" s="53"/>
      <c r="DO33" s="53"/>
      <c r="DP33" s="53"/>
      <c r="DQ33" s="53"/>
      <c r="DS33" s="117">
        <f t="shared" si="3"/>
        <v>18</v>
      </c>
      <c r="DT33" s="167" t="s">
        <v>71</v>
      </c>
      <c r="DU33" s="463">
        <v>0.0724</v>
      </c>
      <c r="DV33" s="57">
        <v>174871</v>
      </c>
      <c r="DW33" s="57">
        <f>DW29*DU33</f>
        <v>122096.08400000002</v>
      </c>
      <c r="DX33" s="460">
        <f>+DW33-DV33</f>
        <v>-52774.91599999998</v>
      </c>
      <c r="DY33" s="55"/>
      <c r="DZ33" s="117">
        <f t="shared" si="4"/>
        <v>18</v>
      </c>
      <c r="EA33" s="57"/>
      <c r="EB33" s="443"/>
      <c r="EC33" s="57"/>
      <c r="ED33" s="57"/>
      <c r="EE33" s="443"/>
      <c r="EF33" s="443"/>
      <c r="EG33" s="57"/>
      <c r="EH33" s="57"/>
      <c r="EI33" s="57"/>
      <c r="EJ33" s="57"/>
      <c r="EK33" s="57"/>
      <c r="EL33" s="443"/>
      <c r="EM33" s="443"/>
      <c r="EN33" s="443"/>
      <c r="EO33" s="443"/>
      <c r="EP33" s="443"/>
      <c r="EQ33" s="443"/>
      <c r="ER33" s="443"/>
      <c r="ES33" s="443"/>
      <c r="ET33" s="443"/>
      <c r="EU33" s="443"/>
      <c r="EV33" s="443"/>
      <c r="EW33" s="443"/>
      <c r="EX33" s="443"/>
      <c r="EY33" s="443"/>
      <c r="EZ33" s="443"/>
      <c r="FA33" s="443"/>
      <c r="FB33" s="443"/>
      <c r="FC33" s="443"/>
      <c r="FD33" s="443"/>
      <c r="FE33" s="443"/>
      <c r="FF33" s="443"/>
      <c r="FG33" s="443"/>
      <c r="FH33" s="443"/>
      <c r="FI33" s="443"/>
      <c r="FJ33" s="443"/>
      <c r="FK33" s="55"/>
      <c r="FL33" s="175"/>
      <c r="FM33" s="175"/>
      <c r="FN33" s="53"/>
      <c r="FO33" s="53"/>
      <c r="FP33" s="53"/>
      <c r="FQ33" s="53"/>
      <c r="FR33" s="53"/>
    </row>
    <row r="34" spans="2:174" ht="14.25" customHeight="1" thickTop="1">
      <c r="B34" s="117">
        <v>19</v>
      </c>
      <c r="C34" s="127"/>
      <c r="D34" s="333" t="s">
        <v>259</v>
      </c>
      <c r="E34" s="57"/>
      <c r="F34" s="236">
        <v>0</v>
      </c>
      <c r="G34" s="56"/>
      <c r="H34" s="56"/>
      <c r="I34" s="117">
        <v>19</v>
      </c>
      <c r="J34" s="221" t="s">
        <v>310</v>
      </c>
      <c r="K34" s="173"/>
      <c r="L34" s="57"/>
      <c r="M34" s="136"/>
      <c r="N34" s="136"/>
      <c r="O34" s="136"/>
      <c r="P34" s="117">
        <v>19</v>
      </c>
      <c r="Q34" s="338" t="s">
        <v>102</v>
      </c>
      <c r="R34" s="280">
        <v>0</v>
      </c>
      <c r="S34" s="280">
        <v>0</v>
      </c>
      <c r="T34" s="201">
        <v>0</v>
      </c>
      <c r="U34" s="201"/>
      <c r="V34" s="201"/>
      <c r="W34" s="117">
        <v>19</v>
      </c>
      <c r="X34" s="134" t="s">
        <v>98</v>
      </c>
      <c r="Y34" s="53"/>
      <c r="Z34" s="57"/>
      <c r="AA34" s="177">
        <v>2239195.8429999948</v>
      </c>
      <c r="AC34" s="117">
        <v>19</v>
      </c>
      <c r="AD34" s="53" t="s">
        <v>127</v>
      </c>
      <c r="AE34" s="252">
        <v>0.35</v>
      </c>
      <c r="AF34" s="57">
        <f>AF32*AE34</f>
        <v>7621599.862590002</v>
      </c>
      <c r="AH34" s="117">
        <v>19</v>
      </c>
      <c r="AI34" s="122" t="s">
        <v>65</v>
      </c>
      <c r="AJ34" s="289"/>
      <c r="AK34" s="289"/>
      <c r="AL34" s="339">
        <f>+AL26+AL30+AL32</f>
        <v>14032672.941647712</v>
      </c>
      <c r="AN34" s="179">
        <v>19</v>
      </c>
      <c r="AO34" s="122" t="s">
        <v>276</v>
      </c>
      <c r="AP34" s="180"/>
      <c r="AQ34" s="180"/>
      <c r="AR34" s="180">
        <v>-49572239.93</v>
      </c>
      <c r="AS34" s="53"/>
      <c r="AT34" s="53"/>
      <c r="AU34" s="53"/>
      <c r="AV34" s="53"/>
      <c r="AW34" s="53"/>
      <c r="AX34" s="53"/>
      <c r="AY34" s="53"/>
      <c r="AZ34" s="53"/>
      <c r="BB34" s="481">
        <f aca="true" t="shared" si="5" ref="BB34:BB49">+BB33+1</f>
        <v>20</v>
      </c>
      <c r="BC34" s="477" t="s">
        <v>374</v>
      </c>
      <c r="BD34" s="483">
        <v>180505</v>
      </c>
      <c r="BF34" s="483">
        <v>-180505</v>
      </c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E34" s="147">
        <v>19</v>
      </c>
      <c r="CF34" s="229"/>
      <c r="CG34" s="341"/>
      <c r="CH34" s="234"/>
      <c r="CI34" s="53"/>
      <c r="CJ34" s="53"/>
      <c r="CK34" s="53"/>
      <c r="CL34" s="53"/>
      <c r="CM34" s="53"/>
      <c r="CN34" s="53"/>
      <c r="CO34" s="53"/>
      <c r="CP34" s="190"/>
      <c r="CQ34" s="336"/>
      <c r="CR34" s="194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H34" s="117">
        <v>19</v>
      </c>
      <c r="DI34" s="122" t="s">
        <v>243</v>
      </c>
      <c r="DJ34" s="202"/>
      <c r="DK34" s="202"/>
      <c r="DL34" s="217">
        <v>1686681.1752</v>
      </c>
      <c r="DM34" s="53"/>
      <c r="DN34" s="53"/>
      <c r="DO34" s="53"/>
      <c r="DP34" s="53"/>
      <c r="DQ34" s="53"/>
      <c r="DS34" s="117">
        <f t="shared" si="3"/>
        <v>19</v>
      </c>
      <c r="DY34" s="55"/>
      <c r="DZ34" s="117">
        <f t="shared" si="4"/>
        <v>19</v>
      </c>
      <c r="EA34" s="57" t="s">
        <v>355</v>
      </c>
      <c r="EB34" s="443"/>
      <c r="EC34" s="57"/>
      <c r="ED34" s="57">
        <f>+ED25+ED32</f>
        <v>464492.81121599994</v>
      </c>
      <c r="EE34" s="443"/>
      <c r="EF34" s="443"/>
      <c r="EG34" s="57"/>
      <c r="EH34" s="57"/>
      <c r="EI34" s="57"/>
      <c r="EJ34" s="57"/>
      <c r="EK34" s="57"/>
      <c r="EL34" s="443"/>
      <c r="EM34" s="443"/>
      <c r="EN34" s="443"/>
      <c r="EO34" s="443"/>
      <c r="EP34" s="443"/>
      <c r="EQ34" s="443"/>
      <c r="ER34" s="443"/>
      <c r="ES34" s="443"/>
      <c r="ET34" s="443"/>
      <c r="EU34" s="443"/>
      <c r="EV34" s="443"/>
      <c r="EW34" s="443"/>
      <c r="EX34" s="443"/>
      <c r="EY34" s="443"/>
      <c r="EZ34" s="443"/>
      <c r="FA34" s="443"/>
      <c r="FB34" s="443"/>
      <c r="FC34" s="443"/>
      <c r="FD34" s="443"/>
      <c r="FE34" s="443"/>
      <c r="FF34" s="443"/>
      <c r="FG34" s="443"/>
      <c r="FH34" s="443"/>
      <c r="FI34" s="443"/>
      <c r="FJ34" s="443"/>
      <c r="FK34" s="55"/>
      <c r="FL34" s="201"/>
      <c r="FM34" s="201"/>
      <c r="FN34" s="53"/>
      <c r="FO34" s="53"/>
      <c r="FP34" s="53"/>
      <c r="FQ34" s="53"/>
      <c r="FR34" s="53"/>
    </row>
    <row r="35" spans="2:174" ht="13.5" thickBot="1">
      <c r="B35" s="117">
        <v>20</v>
      </c>
      <c r="C35" s="56"/>
      <c r="D35" s="263" t="s">
        <v>262</v>
      </c>
      <c r="E35" s="57"/>
      <c r="F35" s="236">
        <v>-6002461.99733426</v>
      </c>
      <c r="G35" s="56"/>
      <c r="H35" s="56"/>
      <c r="I35" s="117">
        <v>20</v>
      </c>
      <c r="J35" s="273" t="s">
        <v>311</v>
      </c>
      <c r="K35" s="173"/>
      <c r="L35" s="235">
        <v>903738.7278212332</v>
      </c>
      <c r="M35" s="136"/>
      <c r="N35" s="136"/>
      <c r="O35" s="136"/>
      <c r="P35" s="117">
        <v>20</v>
      </c>
      <c r="Q35" s="122" t="s">
        <v>9</v>
      </c>
      <c r="R35" s="280">
        <v>0</v>
      </c>
      <c r="S35" s="280">
        <v>0</v>
      </c>
      <c r="T35" s="201">
        <v>0</v>
      </c>
      <c r="U35" s="201"/>
      <c r="V35" s="201"/>
      <c r="W35" s="117">
        <v>20</v>
      </c>
      <c r="X35" s="53" t="s">
        <v>100</v>
      </c>
      <c r="Y35" s="53"/>
      <c r="Z35" s="57"/>
      <c r="AA35" s="57">
        <v>-451713.5</v>
      </c>
      <c r="AC35" s="117">
        <v>20</v>
      </c>
      <c r="AD35" s="53" t="s">
        <v>79</v>
      </c>
      <c r="AE35" s="59"/>
      <c r="AF35" s="305">
        <f>-AF34</f>
        <v>-7621599.862590002</v>
      </c>
      <c r="AH35" s="117">
        <v>20</v>
      </c>
      <c r="AI35" s="122" t="s">
        <v>85</v>
      </c>
      <c r="AJ35" s="289"/>
      <c r="AK35" s="289"/>
      <c r="AL35" s="289"/>
      <c r="AN35" s="179">
        <v>20</v>
      </c>
      <c r="AO35" s="56" t="s">
        <v>275</v>
      </c>
      <c r="AP35" s="180"/>
      <c r="AQ35" s="180"/>
      <c r="AR35" s="180" t="s">
        <v>277</v>
      </c>
      <c r="AS35" s="53"/>
      <c r="AT35" s="53"/>
      <c r="AU35" s="53"/>
      <c r="AV35" s="53"/>
      <c r="AW35" s="53"/>
      <c r="AX35" s="53"/>
      <c r="AY35" s="53"/>
      <c r="AZ35" s="53"/>
      <c r="BB35" s="481">
        <f t="shared" si="5"/>
        <v>21</v>
      </c>
      <c r="BC35" s="477"/>
      <c r="BD35" s="483"/>
      <c r="BE35" s="483"/>
      <c r="BF35" s="48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E35" s="147">
        <v>20</v>
      </c>
      <c r="CF35" s="134" t="s">
        <v>64</v>
      </c>
      <c r="CG35" s="309">
        <f>+CG32-CG33</f>
        <v>420031</v>
      </c>
      <c r="CH35" s="217">
        <f>+CG35</f>
        <v>420031</v>
      </c>
      <c r="CI35" s="53"/>
      <c r="CJ35" s="53"/>
      <c r="CK35" s="53"/>
      <c r="CL35" s="53"/>
      <c r="CM35" s="53"/>
      <c r="CN35" s="53"/>
      <c r="CO35" s="53"/>
      <c r="CP35" s="53"/>
      <c r="CQ35" s="53"/>
      <c r="CR35" s="194"/>
      <c r="CS35" s="53"/>
      <c r="CT35" s="53"/>
      <c r="CU35" s="53"/>
      <c r="CV35" s="53"/>
      <c r="CW35" s="53"/>
      <c r="CX35" s="53"/>
      <c r="CY35" s="241"/>
      <c r="CZ35" s="241"/>
      <c r="DA35" s="53"/>
      <c r="DB35" s="53"/>
      <c r="DC35" s="53"/>
      <c r="DD35" s="53"/>
      <c r="DE35" s="53"/>
      <c r="DF35" s="53"/>
      <c r="DH35" s="117">
        <v>20</v>
      </c>
      <c r="DI35" s="338" t="s">
        <v>64</v>
      </c>
      <c r="DJ35" s="342"/>
      <c r="DK35" s="342"/>
      <c r="DL35" s="343">
        <f>+DL33-DL34</f>
        <v>94756.57937256014</v>
      </c>
      <c r="DM35" s="53"/>
      <c r="DN35" s="53"/>
      <c r="DO35" s="53"/>
      <c r="DP35" s="53"/>
      <c r="DQ35" s="53"/>
      <c r="DS35" s="117">
        <f t="shared" si="3"/>
        <v>20</v>
      </c>
      <c r="DT35" s="134" t="s">
        <v>72</v>
      </c>
      <c r="DU35" s="337">
        <v>0.35</v>
      </c>
      <c r="DV35" s="311"/>
      <c r="DW35" s="57"/>
      <c r="DX35" s="423">
        <f>-(DX29+DX33)*DU35</f>
        <v>273596.7206</v>
      </c>
      <c r="DY35" s="55"/>
      <c r="DZ35" s="117">
        <f t="shared" si="4"/>
        <v>20</v>
      </c>
      <c r="EA35" s="57"/>
      <c r="EB35" s="443"/>
      <c r="EC35" s="57"/>
      <c r="ED35" s="57"/>
      <c r="EE35" s="443"/>
      <c r="EF35" s="443"/>
      <c r="EG35" s="57"/>
      <c r="EH35" s="57"/>
      <c r="EI35" s="57"/>
      <c r="EJ35" s="57"/>
      <c r="EK35" s="57"/>
      <c r="EL35" s="443"/>
      <c r="EM35" s="443"/>
      <c r="EN35" s="443"/>
      <c r="EO35" s="443"/>
      <c r="EP35" s="443"/>
      <c r="EQ35" s="443"/>
      <c r="ER35" s="443"/>
      <c r="ES35" s="443"/>
      <c r="ET35" s="443"/>
      <c r="EU35" s="443"/>
      <c r="EV35" s="443"/>
      <c r="EW35" s="443"/>
      <c r="EX35" s="443"/>
      <c r="EY35" s="443"/>
      <c r="EZ35" s="443"/>
      <c r="FA35" s="443"/>
      <c r="FB35" s="443"/>
      <c r="FC35" s="443"/>
      <c r="FD35" s="443"/>
      <c r="FE35" s="443"/>
      <c r="FF35" s="443"/>
      <c r="FG35" s="443"/>
      <c r="FH35" s="443"/>
      <c r="FI35" s="443"/>
      <c r="FJ35" s="443"/>
      <c r="FK35" s="55"/>
      <c r="FL35" s="201"/>
      <c r="FM35" s="201"/>
      <c r="FN35" s="53"/>
      <c r="FO35" s="53"/>
      <c r="FP35" s="53"/>
      <c r="FQ35" s="53"/>
      <c r="FR35" s="53"/>
    </row>
    <row r="36" spans="2:174" ht="14.25" thickBot="1" thickTop="1">
      <c r="B36" s="117">
        <v>21</v>
      </c>
      <c r="C36" s="56"/>
      <c r="D36" s="333" t="s">
        <v>263</v>
      </c>
      <c r="E36" s="57"/>
      <c r="F36" s="236">
        <v>0.07790955901145935</v>
      </c>
      <c r="G36" s="56"/>
      <c r="H36" s="56"/>
      <c r="I36" s="117">
        <v>21</v>
      </c>
      <c r="J36" s="56" t="s">
        <v>304</v>
      </c>
      <c r="K36" s="173"/>
      <c r="L36" s="344"/>
      <c r="M36" s="57">
        <f>SUM(L31:L35)</f>
        <v>1198418.7878212328</v>
      </c>
      <c r="N36" s="57"/>
      <c r="O36" s="57"/>
      <c r="P36" s="117">
        <v>21</v>
      </c>
      <c r="Q36" s="122" t="s">
        <v>10</v>
      </c>
      <c r="R36" s="280">
        <v>0</v>
      </c>
      <c r="S36" s="280">
        <v>0</v>
      </c>
      <c r="T36" s="201">
        <v>0</v>
      </c>
      <c r="U36" s="201"/>
      <c r="V36" s="201"/>
      <c r="W36" s="117">
        <v>21</v>
      </c>
      <c r="X36" s="134" t="s">
        <v>101</v>
      </c>
      <c r="Y36" s="134"/>
      <c r="Z36" s="134"/>
      <c r="AA36" s="248">
        <f>(-AA33-AA34-AA35)</f>
        <v>378372.83355097193</v>
      </c>
      <c r="AB36" s="306"/>
      <c r="AC36" s="306"/>
      <c r="AD36" s="271"/>
      <c r="AE36" s="271"/>
      <c r="AF36" s="271"/>
      <c r="AH36" s="117">
        <v>21</v>
      </c>
      <c r="AI36" s="122" t="s">
        <v>98</v>
      </c>
      <c r="AJ36" s="289"/>
      <c r="AK36" s="289"/>
      <c r="AL36" s="289"/>
      <c r="AN36" s="179">
        <v>21</v>
      </c>
      <c r="AO36" s="180" t="s">
        <v>204</v>
      </c>
      <c r="AP36" s="180"/>
      <c r="AQ36" s="180"/>
      <c r="AR36" s="345">
        <f>SUM(AR31:AR35)</f>
        <v>-95826740.59</v>
      </c>
      <c r="AS36" s="53"/>
      <c r="AT36" s="53"/>
      <c r="AU36" s="53"/>
      <c r="AV36" s="53"/>
      <c r="AW36" s="53"/>
      <c r="AX36" s="53"/>
      <c r="AY36" s="53"/>
      <c r="AZ36" s="53"/>
      <c r="BB36" s="481">
        <f t="shared" si="5"/>
        <v>22</v>
      </c>
      <c r="BC36" s="477"/>
      <c r="BD36" s="483"/>
      <c r="BE36" s="483"/>
      <c r="BF36" s="48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E36" s="147">
        <v>21</v>
      </c>
      <c r="CF36" s="134"/>
      <c r="CG36" s="347"/>
      <c r="CH36" s="348"/>
      <c r="CI36" s="53"/>
      <c r="CJ36" s="53"/>
      <c r="CK36" s="53"/>
      <c r="CL36" s="53"/>
      <c r="CM36" s="53"/>
      <c r="CN36" s="53"/>
      <c r="CO36" s="53"/>
      <c r="CP36" s="53"/>
      <c r="CQ36" s="53"/>
      <c r="CR36" s="194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 t="s">
        <v>19</v>
      </c>
      <c r="DH36" s="117">
        <v>21</v>
      </c>
      <c r="DI36" s="139"/>
      <c r="DJ36" s="127"/>
      <c r="DK36" s="127"/>
      <c r="DL36" s="176"/>
      <c r="DM36" s="53"/>
      <c r="DN36" s="53"/>
      <c r="DO36" s="53"/>
      <c r="DP36" s="53"/>
      <c r="DQ36" s="53"/>
      <c r="DS36" s="117">
        <f t="shared" si="3"/>
        <v>21</v>
      </c>
      <c r="DT36" s="53" t="s">
        <v>354</v>
      </c>
      <c r="DU36" s="53"/>
      <c r="DW36" s="53"/>
      <c r="DX36" s="148">
        <f>SUM(DX33:DX35)</f>
        <v>220821.80460000003</v>
      </c>
      <c r="DY36" s="55"/>
      <c r="DZ36" s="117">
        <f t="shared" si="4"/>
        <v>21</v>
      </c>
      <c r="EA36" s="134" t="s">
        <v>76</v>
      </c>
      <c r="EB36" s="443"/>
      <c r="EC36" s="443"/>
      <c r="ED36" s="57">
        <f>+ED18-ED34</f>
        <v>763895.188784</v>
      </c>
      <c r="EE36" s="443"/>
      <c r="EF36" s="443"/>
      <c r="EG36" s="57"/>
      <c r="EH36" s="57"/>
      <c r="EI36" s="57"/>
      <c r="EJ36" s="57"/>
      <c r="EK36" s="57"/>
      <c r="EL36" s="443"/>
      <c r="EM36" s="443"/>
      <c r="EN36" s="443"/>
      <c r="EO36" s="443"/>
      <c r="EP36" s="443"/>
      <c r="EQ36" s="443"/>
      <c r="ER36" s="443"/>
      <c r="ES36" s="443"/>
      <c r="ET36" s="443"/>
      <c r="EU36" s="443"/>
      <c r="EV36" s="443"/>
      <c r="EW36" s="443"/>
      <c r="EX36" s="443"/>
      <c r="EY36" s="443"/>
      <c r="EZ36" s="443"/>
      <c r="FA36" s="443"/>
      <c r="FB36" s="443"/>
      <c r="FC36" s="443"/>
      <c r="FD36" s="443"/>
      <c r="FE36" s="443"/>
      <c r="FF36" s="443"/>
      <c r="FG36" s="443"/>
      <c r="FH36" s="443"/>
      <c r="FI36" s="443"/>
      <c r="FJ36" s="443"/>
      <c r="FK36" s="55"/>
      <c r="FL36" s="201"/>
      <c r="FM36" s="201"/>
      <c r="FN36" s="53"/>
      <c r="FO36" s="53"/>
      <c r="FP36" s="53"/>
      <c r="FQ36" s="53"/>
      <c r="FR36" s="53"/>
    </row>
    <row r="37" spans="2:174" s="5" customFormat="1" ht="16.5" thickBot="1" thickTop="1">
      <c r="B37" s="117">
        <v>22</v>
      </c>
      <c r="C37" s="56"/>
      <c r="D37" s="333" t="s">
        <v>264</v>
      </c>
      <c r="E37" s="57"/>
      <c r="F37" s="236">
        <v>0.07790955901145935</v>
      </c>
      <c r="G37" s="56"/>
      <c r="H37" s="56"/>
      <c r="I37" s="117">
        <v>22</v>
      </c>
      <c r="J37" s="136"/>
      <c r="K37" s="136"/>
      <c r="L37" s="235"/>
      <c r="M37" s="279"/>
      <c r="N37" s="136"/>
      <c r="O37" s="136"/>
      <c r="P37" s="117">
        <v>22</v>
      </c>
      <c r="Q37" s="122" t="s">
        <v>11</v>
      </c>
      <c r="R37" s="280">
        <v>0</v>
      </c>
      <c r="S37" s="280">
        <v>0</v>
      </c>
      <c r="T37" s="201">
        <v>0</v>
      </c>
      <c r="U37" s="201"/>
      <c r="V37" s="201"/>
      <c r="W37" s="117"/>
      <c r="X37" s="134"/>
      <c r="Y37" s="202"/>
      <c r="Z37" s="123"/>
      <c r="AA37" s="234"/>
      <c r="AB37" s="241"/>
      <c r="AC37" s="241"/>
      <c r="AD37" s="53"/>
      <c r="AE37" s="487"/>
      <c r="AF37" s="57"/>
      <c r="AH37" s="117">
        <v>22</v>
      </c>
      <c r="AI37" s="122" t="s">
        <v>76</v>
      </c>
      <c r="AJ37" s="289"/>
      <c r="AK37" s="289"/>
      <c r="AL37" s="349">
        <f>-AL34</f>
        <v>-14032672.941647712</v>
      </c>
      <c r="AN37" s="179">
        <v>22</v>
      </c>
      <c r="AO37" s="180"/>
      <c r="AP37" s="180"/>
      <c r="AQ37" s="180"/>
      <c r="AR37" s="345"/>
      <c r="AS37" s="53"/>
      <c r="AT37" s="277"/>
      <c r="AU37" s="277"/>
      <c r="AV37" s="277"/>
      <c r="AW37" s="277"/>
      <c r="AX37" s="277"/>
      <c r="AY37" s="277"/>
      <c r="AZ37" s="277"/>
      <c r="BB37" s="481">
        <f t="shared" si="5"/>
        <v>23</v>
      </c>
      <c r="BC37" s="477"/>
      <c r="BD37" s="477"/>
      <c r="BE37" s="477"/>
      <c r="BF37" s="4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E37" s="147">
        <v>22</v>
      </c>
      <c r="CF37" s="134"/>
      <c r="CG37" s="350"/>
      <c r="CH37" s="129"/>
      <c r="CI37" s="53"/>
      <c r="CJ37" s="53"/>
      <c r="CK37" s="53"/>
      <c r="CL37" s="53"/>
      <c r="CM37" s="277"/>
      <c r="CN37" s="277"/>
      <c r="CO37" s="277"/>
      <c r="CP37" s="277"/>
      <c r="CQ37" s="277"/>
      <c r="CR37" s="351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278" t="s">
        <v>19</v>
      </c>
      <c r="DH37" s="117">
        <v>22</v>
      </c>
      <c r="DI37" s="122" t="s">
        <v>70</v>
      </c>
      <c r="DJ37" s="202">
        <v>0.35</v>
      </c>
      <c r="DK37" s="202"/>
      <c r="DL37" s="203">
        <f>-DL35*DJ37</f>
        <v>-33164.80278039605</v>
      </c>
      <c r="DM37" s="277"/>
      <c r="DN37" s="277"/>
      <c r="DO37" s="277"/>
      <c r="DP37" s="277"/>
      <c r="DQ37" s="220"/>
      <c r="DS37" s="117">
        <f t="shared" si="3"/>
        <v>22</v>
      </c>
      <c r="DT37" s="277"/>
      <c r="DU37" s="277"/>
      <c r="DV37" s="277"/>
      <c r="DW37" s="277"/>
      <c r="DX37" s="277"/>
      <c r="DY37" s="55"/>
      <c r="DZ37" s="53"/>
      <c r="EA37" s="456"/>
      <c r="EB37" s="443"/>
      <c r="EC37" s="443"/>
      <c r="ED37" s="443"/>
      <c r="EE37" s="443"/>
      <c r="EF37" s="443"/>
      <c r="EG37" s="57"/>
      <c r="EH37" s="57"/>
      <c r="EI37" s="57"/>
      <c r="EJ37" s="57"/>
      <c r="EK37" s="57"/>
      <c r="EL37" s="443"/>
      <c r="EM37" s="443"/>
      <c r="EN37" s="443"/>
      <c r="EO37" s="443"/>
      <c r="EP37" s="443"/>
      <c r="EQ37" s="443"/>
      <c r="ER37" s="443"/>
      <c r="ES37" s="443"/>
      <c r="ET37" s="443"/>
      <c r="EU37" s="443"/>
      <c r="EV37" s="443"/>
      <c r="EW37" s="443"/>
      <c r="EX37" s="443"/>
      <c r="EY37" s="443"/>
      <c r="EZ37" s="443"/>
      <c r="FA37" s="443"/>
      <c r="FB37" s="443"/>
      <c r="FC37" s="443"/>
      <c r="FD37" s="443"/>
      <c r="FE37" s="443"/>
      <c r="FF37" s="443"/>
      <c r="FG37" s="443"/>
      <c r="FH37" s="443"/>
      <c r="FI37" s="443"/>
      <c r="FJ37" s="443"/>
      <c r="FK37" s="55"/>
      <c r="FL37" s="201"/>
      <c r="FM37" s="201"/>
      <c r="FN37" s="277"/>
      <c r="FO37" s="277"/>
      <c r="FP37" s="277"/>
      <c r="FQ37" s="277"/>
      <c r="FR37" s="277"/>
    </row>
    <row r="38" spans="2:174" ht="14.25" customHeight="1" thickBot="1" thickTop="1">
      <c r="B38" s="117">
        <v>23</v>
      </c>
      <c r="C38" s="56"/>
      <c r="D38" s="333" t="s">
        <v>260</v>
      </c>
      <c r="E38" s="57"/>
      <c r="F38" s="236">
        <v>-135930.8908635676</v>
      </c>
      <c r="G38" s="56"/>
      <c r="H38" s="56"/>
      <c r="I38" s="117">
        <v>23</v>
      </c>
      <c r="J38" s="56" t="s">
        <v>305</v>
      </c>
      <c r="K38" s="136"/>
      <c r="L38" s="352"/>
      <c r="M38" s="235">
        <f>+M27+M36</f>
        <v>-41050752.75070853</v>
      </c>
      <c r="N38" s="235"/>
      <c r="O38" s="235"/>
      <c r="P38" s="117">
        <v>23</v>
      </c>
      <c r="Q38" s="122" t="s">
        <v>178</v>
      </c>
      <c r="R38" s="280">
        <v>578771.64</v>
      </c>
      <c r="S38" s="280">
        <v>0</v>
      </c>
      <c r="T38" s="365">
        <f>S38+R38</f>
        <v>578771.64</v>
      </c>
      <c r="U38" s="365"/>
      <c r="V38" s="365"/>
      <c r="W38" s="241"/>
      <c r="X38" s="53"/>
      <c r="Y38" s="123"/>
      <c r="Z38" s="123"/>
      <c r="AA38" s="234"/>
      <c r="AB38" s="117" t="s">
        <v>19</v>
      </c>
      <c r="AC38" s="117"/>
      <c r="AD38" s="59"/>
      <c r="AE38" s="353"/>
      <c r="AF38" s="146"/>
      <c r="AH38" s="117">
        <v>23</v>
      </c>
      <c r="AI38" s="122"/>
      <c r="AJ38" s="289"/>
      <c r="AK38" s="289"/>
      <c r="AL38" s="289"/>
      <c r="AN38" s="179">
        <v>23</v>
      </c>
      <c r="AO38" s="180" t="s">
        <v>331</v>
      </c>
      <c r="AP38" s="180"/>
      <c r="AQ38" s="180"/>
      <c r="AR38" s="180">
        <f>-AR22-AR28-AR36</f>
        <v>2203115.1651308835</v>
      </c>
      <c r="AS38" s="53"/>
      <c r="AT38" s="53"/>
      <c r="AU38" s="53"/>
      <c r="AV38" s="53"/>
      <c r="AW38" s="53"/>
      <c r="AX38" s="53"/>
      <c r="AY38" s="53"/>
      <c r="AZ38" s="53"/>
      <c r="BB38" s="481">
        <f t="shared" si="5"/>
        <v>24</v>
      </c>
      <c r="BC38" s="477"/>
      <c r="BD38" s="477"/>
      <c r="BE38" s="477"/>
      <c r="BF38" s="477"/>
      <c r="BG38" s="53"/>
      <c r="BH38" s="53"/>
      <c r="BI38" s="53"/>
      <c r="BJ38" s="53"/>
      <c r="BK38" s="53"/>
      <c r="BL38" s="220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2"/>
      <c r="BY38" s="52"/>
      <c r="BZ38" s="477" t="s">
        <v>371</v>
      </c>
      <c r="CA38" s="52"/>
      <c r="CB38" s="52"/>
      <c r="CC38" s="52"/>
      <c r="CE38" s="147">
        <v>23</v>
      </c>
      <c r="CF38" s="134" t="s">
        <v>204</v>
      </c>
      <c r="CG38" s="350"/>
      <c r="CH38" s="354">
        <f>SUM(CH20:CH35)</f>
        <v>67686</v>
      </c>
      <c r="CI38" s="53"/>
      <c r="CJ38" s="53"/>
      <c r="CK38" s="53"/>
      <c r="CL38" s="53"/>
      <c r="CM38" s="53"/>
      <c r="CN38" s="53"/>
      <c r="CO38" s="53"/>
      <c r="CP38" s="53"/>
      <c r="CQ38" s="53"/>
      <c r="CR38" s="194"/>
      <c r="CS38" s="277"/>
      <c r="CT38" s="277"/>
      <c r="CU38" s="277"/>
      <c r="CV38" s="277"/>
      <c r="CW38" s="277"/>
      <c r="CX38" s="53"/>
      <c r="CY38" s="53"/>
      <c r="CZ38" s="53"/>
      <c r="DA38" s="53"/>
      <c r="DB38" s="53"/>
      <c r="DC38" s="53"/>
      <c r="DD38" s="53"/>
      <c r="DE38" s="53"/>
      <c r="DF38" s="53"/>
      <c r="DH38" s="117">
        <v>23</v>
      </c>
      <c r="DI38" s="122" t="s">
        <v>79</v>
      </c>
      <c r="DJ38" s="127"/>
      <c r="DK38" s="127"/>
      <c r="DL38" s="248">
        <f>-DL35-DL37</f>
        <v>-61591.77659216409</v>
      </c>
      <c r="DM38" s="53"/>
      <c r="DN38" s="53"/>
      <c r="DO38" s="53"/>
      <c r="DP38" s="53"/>
      <c r="DQ38" s="53"/>
      <c r="DS38" s="117">
        <f t="shared" si="3"/>
        <v>23</v>
      </c>
      <c r="DT38" s="53" t="s">
        <v>356</v>
      </c>
      <c r="DU38" s="53"/>
      <c r="DV38" s="53"/>
      <c r="DW38" s="53"/>
      <c r="DX38" s="148">
        <f>+DX29+DX36</f>
        <v>-508108.19539999997</v>
      </c>
      <c r="DY38" s="55"/>
      <c r="DZ38" s="53"/>
      <c r="EA38" s="443"/>
      <c r="EB38" s="443"/>
      <c r="EC38" s="443"/>
      <c r="ED38" s="443"/>
      <c r="EE38" s="443"/>
      <c r="EF38" s="53"/>
      <c r="EG38" s="57"/>
      <c r="EH38" s="57"/>
      <c r="EI38" s="57"/>
      <c r="EJ38" s="57"/>
      <c r="EK38" s="57"/>
      <c r="EL38" s="443"/>
      <c r="EM38" s="443"/>
      <c r="EN38" s="443"/>
      <c r="EO38" s="443"/>
      <c r="EP38" s="443"/>
      <c r="EQ38" s="443"/>
      <c r="ER38" s="443"/>
      <c r="ES38" s="443"/>
      <c r="ET38" s="443"/>
      <c r="EU38" s="443"/>
      <c r="EV38" s="443"/>
      <c r="EW38" s="443"/>
      <c r="EX38" s="443"/>
      <c r="EY38" s="443"/>
      <c r="EZ38" s="443"/>
      <c r="FA38" s="443"/>
      <c r="FB38" s="443"/>
      <c r="FC38" s="443"/>
      <c r="FD38" s="443"/>
      <c r="FE38" s="443"/>
      <c r="FF38" s="443"/>
      <c r="FG38" s="443"/>
      <c r="FH38" s="443"/>
      <c r="FI38" s="443"/>
      <c r="FJ38" s="443"/>
      <c r="FK38" s="55"/>
      <c r="FL38" s="201"/>
      <c r="FM38" s="201"/>
      <c r="FN38" s="53"/>
      <c r="FO38" s="53"/>
      <c r="FP38" s="53"/>
      <c r="FQ38" s="53"/>
      <c r="FR38" s="53"/>
    </row>
    <row r="39" spans="2:174" ht="14.25" customHeight="1" thickTop="1">
      <c r="B39" s="117">
        <v>24</v>
      </c>
      <c r="C39" s="56"/>
      <c r="D39" s="333" t="s">
        <v>265</v>
      </c>
      <c r="E39" s="57"/>
      <c r="F39" s="236">
        <v>-304427.87561170757</v>
      </c>
      <c r="G39" s="56"/>
      <c r="H39" s="56"/>
      <c r="I39" s="117">
        <v>24</v>
      </c>
      <c r="J39" s="56"/>
      <c r="K39" s="136"/>
      <c r="L39" s="352"/>
      <c r="M39" s="235"/>
      <c r="N39" s="235"/>
      <c r="O39" s="235"/>
      <c r="P39" s="117">
        <v>24</v>
      </c>
      <c r="Q39" s="122" t="s">
        <v>47</v>
      </c>
      <c r="R39" s="280">
        <v>0</v>
      </c>
      <c r="S39" s="280">
        <v>0</v>
      </c>
      <c r="T39" s="201">
        <v>0</v>
      </c>
      <c r="U39" s="201"/>
      <c r="V39" s="201"/>
      <c r="W39" s="117"/>
      <c r="X39" s="53"/>
      <c r="Y39" s="53"/>
      <c r="Z39" s="53"/>
      <c r="AA39" s="148" t="s">
        <v>19</v>
      </c>
      <c r="AB39" s="117"/>
      <c r="AC39" s="117"/>
      <c r="AD39" s="59"/>
      <c r="AE39" s="353"/>
      <c r="AF39" s="180"/>
      <c r="AH39" s="117">
        <v>24</v>
      </c>
      <c r="AI39" s="122"/>
      <c r="AJ39" s="289"/>
      <c r="AK39" s="289"/>
      <c r="AL39" s="289"/>
      <c r="AN39" s="179">
        <v>24</v>
      </c>
      <c r="AO39" s="53" t="s">
        <v>150</v>
      </c>
      <c r="AP39" s="53"/>
      <c r="AQ39" s="53"/>
      <c r="AR39" s="180">
        <f>AR38*0.35</f>
        <v>771090.3077958091</v>
      </c>
      <c r="AS39" s="53"/>
      <c r="AT39" s="53"/>
      <c r="AU39" s="53"/>
      <c r="AV39" s="53"/>
      <c r="AW39" s="53"/>
      <c r="AX39" s="53"/>
      <c r="AY39" s="53"/>
      <c r="AZ39" s="53"/>
      <c r="BB39" s="481">
        <f t="shared" si="5"/>
        <v>25</v>
      </c>
      <c r="BC39" s="53"/>
      <c r="BD39" s="340"/>
      <c r="BE39" s="340"/>
      <c r="BF39" s="340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7"/>
      <c r="BR39" s="52"/>
      <c r="BS39" s="52"/>
      <c r="BT39" s="52"/>
      <c r="BU39" s="52"/>
      <c r="BV39" s="52"/>
      <c r="BW39" s="52"/>
      <c r="BX39" s="79"/>
      <c r="BY39" s="79"/>
      <c r="BZ39" s="79"/>
      <c r="CA39" s="79"/>
      <c r="CB39" s="79"/>
      <c r="CC39" s="79"/>
      <c r="CE39" s="147">
        <v>24</v>
      </c>
      <c r="CF39" s="288"/>
      <c r="CG39" s="350"/>
      <c r="CH39" s="355"/>
      <c r="CI39" s="52"/>
      <c r="CJ39" s="52"/>
      <c r="CK39" s="52"/>
      <c r="CL39" s="52"/>
      <c r="CM39" s="53"/>
      <c r="CN39" s="53"/>
      <c r="CO39" s="53"/>
      <c r="CP39" s="53"/>
      <c r="CQ39" s="53"/>
      <c r="CR39" s="194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118"/>
      <c r="DN39" s="118"/>
      <c r="DO39" s="119"/>
      <c r="DP39" s="53"/>
      <c r="DQ39" s="52"/>
      <c r="DS39" s="117">
        <f t="shared" si="3"/>
        <v>24</v>
      </c>
      <c r="DT39" s="53"/>
      <c r="DU39" s="53"/>
      <c r="DV39" s="53"/>
      <c r="DW39" s="53"/>
      <c r="DX39" s="53"/>
      <c r="DY39" s="55"/>
      <c r="DZ39" s="52"/>
      <c r="EA39" s="443"/>
      <c r="EB39" s="443"/>
      <c r="EC39" s="443"/>
      <c r="ED39" s="443"/>
      <c r="EE39" s="443"/>
      <c r="EF39" s="443"/>
      <c r="EG39" s="443"/>
      <c r="EH39" s="443"/>
      <c r="EI39" s="443"/>
      <c r="EJ39" s="443"/>
      <c r="EK39" s="443"/>
      <c r="EL39" s="443"/>
      <c r="EM39" s="443"/>
      <c r="EN39" s="443"/>
      <c r="EO39" s="443"/>
      <c r="EP39" s="443"/>
      <c r="EQ39" s="443"/>
      <c r="ER39" s="443"/>
      <c r="ES39" s="443"/>
      <c r="ET39" s="443"/>
      <c r="EU39" s="443"/>
      <c r="EV39" s="443"/>
      <c r="EW39" s="443"/>
      <c r="EX39" s="443"/>
      <c r="EY39" s="443"/>
      <c r="EZ39" s="443"/>
      <c r="FA39" s="443"/>
      <c r="FB39" s="443"/>
      <c r="FC39" s="443"/>
      <c r="FD39" s="443"/>
      <c r="FE39" s="443"/>
      <c r="FF39" s="443"/>
      <c r="FG39" s="443"/>
      <c r="FH39" s="443"/>
      <c r="FI39" s="443"/>
      <c r="FJ39" s="443"/>
      <c r="FK39" s="55"/>
      <c r="FL39" s="201"/>
      <c r="FM39" s="201"/>
      <c r="FN39" s="53"/>
      <c r="FO39" s="53"/>
      <c r="FP39" s="53"/>
      <c r="FQ39" s="53"/>
      <c r="FR39" s="53"/>
    </row>
    <row r="40" spans="2:174" ht="14.25" customHeight="1" thickBot="1">
      <c r="B40" s="117">
        <v>25</v>
      </c>
      <c r="C40" s="56"/>
      <c r="D40" s="356" t="s">
        <v>266</v>
      </c>
      <c r="E40" s="57"/>
      <c r="F40" s="236">
        <v>-296094.6636107117</v>
      </c>
      <c r="G40" s="56"/>
      <c r="H40" s="56"/>
      <c r="I40" s="117">
        <v>25</v>
      </c>
      <c r="J40" s="474" t="s">
        <v>313</v>
      </c>
      <c r="K40" s="136"/>
      <c r="L40" s="352"/>
      <c r="M40" s="235"/>
      <c r="N40" s="235"/>
      <c r="O40" s="235"/>
      <c r="P40" s="117">
        <v>25</v>
      </c>
      <c r="Q40" s="122" t="s">
        <v>104</v>
      </c>
      <c r="R40" s="280">
        <v>0</v>
      </c>
      <c r="S40" s="280">
        <v>0</v>
      </c>
      <c r="T40" s="201">
        <v>0</v>
      </c>
      <c r="U40" s="201"/>
      <c r="V40" s="201"/>
      <c r="W40" s="53"/>
      <c r="X40" s="53"/>
      <c r="Y40" s="53"/>
      <c r="Z40" s="53"/>
      <c r="AA40" s="53"/>
      <c r="AB40" s="117"/>
      <c r="AC40" s="117"/>
      <c r="AD40" s="53"/>
      <c r="AE40" s="353"/>
      <c r="AF40" s="180"/>
      <c r="AH40" s="117">
        <v>25</v>
      </c>
      <c r="AI40" s="144" t="s">
        <v>78</v>
      </c>
      <c r="AJ40" s="289"/>
      <c r="AK40" s="289"/>
      <c r="AL40" s="289"/>
      <c r="AN40" s="179">
        <v>25</v>
      </c>
      <c r="AO40" s="53" t="s">
        <v>79</v>
      </c>
      <c r="AP40" s="53"/>
      <c r="AQ40" s="53"/>
      <c r="AR40" s="357">
        <f>AR38-AR39</f>
        <v>1432024.8573350743</v>
      </c>
      <c r="AS40" s="53"/>
      <c r="AT40" s="53" t="s">
        <v>103</v>
      </c>
      <c r="AU40" s="53"/>
      <c r="AV40" s="53"/>
      <c r="AW40" s="53"/>
      <c r="AX40" s="53"/>
      <c r="AY40" s="53"/>
      <c r="AZ40" s="53"/>
      <c r="BB40" s="481">
        <f t="shared" si="5"/>
        <v>26</v>
      </c>
      <c r="BC40" s="134" t="s">
        <v>75</v>
      </c>
      <c r="BD40" s="259">
        <f>SUM(BD17:BD36)</f>
        <v>11928180.78994154</v>
      </c>
      <c r="BE40" s="259">
        <f>SUM(BE17:BE36)</f>
        <v>11202562.401426667</v>
      </c>
      <c r="BF40" s="259">
        <f>SUM(BF17:BF36)</f>
        <v>-725548.3885148735</v>
      </c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7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E40" s="147">
        <v>25</v>
      </c>
      <c r="CF40" s="288" t="s">
        <v>72</v>
      </c>
      <c r="CG40" s="359">
        <v>0.35</v>
      </c>
      <c r="CH40" s="217">
        <f>-CH38*CG40</f>
        <v>-23690.1</v>
      </c>
      <c r="CI40" s="79"/>
      <c r="CJ40" s="79"/>
      <c r="CK40" s="79"/>
      <c r="CL40" s="79"/>
      <c r="CM40" s="53"/>
      <c r="CN40" s="53"/>
      <c r="CO40" s="53"/>
      <c r="CP40" s="53"/>
      <c r="CQ40" s="53"/>
      <c r="CR40" s="194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241"/>
      <c r="DH40" s="241"/>
      <c r="DI40" s="53"/>
      <c r="DJ40" s="53"/>
      <c r="DK40" s="53"/>
      <c r="DL40" s="53"/>
      <c r="DM40" s="53"/>
      <c r="DN40" s="53"/>
      <c r="DO40" s="53"/>
      <c r="DP40" s="53"/>
      <c r="DQ40" s="53"/>
      <c r="DS40" s="117">
        <f t="shared" si="3"/>
        <v>25</v>
      </c>
      <c r="DT40" s="134" t="s">
        <v>76</v>
      </c>
      <c r="DU40" s="134"/>
      <c r="DV40" s="241"/>
      <c r="DW40" s="245"/>
      <c r="DX40" s="287">
        <f>-DX38</f>
        <v>508108.19539999997</v>
      </c>
      <c r="DY40" s="55"/>
      <c r="DZ40" s="79"/>
      <c r="EA40" s="443"/>
      <c r="EB40" s="443"/>
      <c r="EC40" s="443"/>
      <c r="ED40" s="443"/>
      <c r="EE40" s="443"/>
      <c r="EF40" s="443"/>
      <c r="EG40" s="443"/>
      <c r="EH40" s="443"/>
      <c r="EI40" s="443"/>
      <c r="EJ40" s="443"/>
      <c r="EK40" s="443"/>
      <c r="EL40" s="443"/>
      <c r="EM40" s="443"/>
      <c r="EN40" s="443"/>
      <c r="EO40" s="443"/>
      <c r="EP40" s="443"/>
      <c r="EQ40" s="443"/>
      <c r="ER40" s="443"/>
      <c r="ES40" s="443"/>
      <c r="ET40" s="443"/>
      <c r="EU40" s="443"/>
      <c r="EV40" s="443"/>
      <c r="EW40" s="443"/>
      <c r="EX40" s="443"/>
      <c r="EY40" s="443"/>
      <c r="EZ40" s="443"/>
      <c r="FA40" s="443"/>
      <c r="FB40" s="443"/>
      <c r="FC40" s="443"/>
      <c r="FD40" s="443"/>
      <c r="FE40" s="443"/>
      <c r="FF40" s="443"/>
      <c r="FG40" s="443"/>
      <c r="FH40" s="443"/>
      <c r="FI40" s="443"/>
      <c r="FJ40" s="443"/>
      <c r="FK40" s="55"/>
      <c r="FL40" s="201"/>
      <c r="FM40" s="201"/>
      <c r="FN40" s="53"/>
      <c r="FO40" s="53"/>
      <c r="FP40" s="53"/>
      <c r="FQ40" s="53"/>
      <c r="FR40" s="53"/>
    </row>
    <row r="41" spans="2:174" ht="14.25" thickBot="1" thickTop="1">
      <c r="B41" s="117">
        <v>26</v>
      </c>
      <c r="C41" s="56"/>
      <c r="D41" s="356" t="s">
        <v>261</v>
      </c>
      <c r="E41" s="57"/>
      <c r="F41" s="236">
        <v>-31414.664674479514</v>
      </c>
      <c r="G41" s="56"/>
      <c r="H41" s="56"/>
      <c r="I41" s="117">
        <v>26</v>
      </c>
      <c r="J41" s="56" t="s">
        <v>314</v>
      </c>
      <c r="K41" s="56"/>
      <c r="L41" s="360">
        <v>-65382955.70796704</v>
      </c>
      <c r="M41" s="56"/>
      <c r="N41" s="56"/>
      <c r="O41" s="56"/>
      <c r="P41" s="117">
        <v>26</v>
      </c>
      <c r="Q41" s="122" t="s">
        <v>12</v>
      </c>
      <c r="R41" s="280">
        <v>0</v>
      </c>
      <c r="S41" s="280">
        <v>0</v>
      </c>
      <c r="T41" s="201">
        <v>0</v>
      </c>
      <c r="U41" s="201"/>
      <c r="V41" s="201"/>
      <c r="W41" s="53"/>
      <c r="X41" s="53"/>
      <c r="Y41" s="53"/>
      <c r="Z41" s="53"/>
      <c r="AA41" s="53"/>
      <c r="AB41" s="361"/>
      <c r="AC41" s="361"/>
      <c r="AD41" s="277"/>
      <c r="AE41" s="353"/>
      <c r="AF41" s="226"/>
      <c r="AH41" s="117">
        <v>26</v>
      </c>
      <c r="AI41" s="122" t="s">
        <v>319</v>
      </c>
      <c r="AJ41" s="252"/>
      <c r="AK41" s="56"/>
      <c r="AL41" s="339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B41" s="481">
        <f t="shared" si="5"/>
        <v>27</v>
      </c>
      <c r="BC41" s="162"/>
      <c r="BD41" s="346"/>
      <c r="BE41" s="123"/>
      <c r="BF41" s="6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7"/>
      <c r="BR41" s="79"/>
      <c r="BS41" s="79"/>
      <c r="BT41" s="79"/>
      <c r="BU41" s="79"/>
      <c r="BV41" s="79"/>
      <c r="BW41" s="79"/>
      <c r="BX41" s="51"/>
      <c r="BY41" s="51"/>
      <c r="BZ41" s="51"/>
      <c r="CA41" s="51"/>
      <c r="CB41" s="51"/>
      <c r="CC41" s="51"/>
      <c r="CE41" s="147">
        <v>26</v>
      </c>
      <c r="CF41" s="288" t="s">
        <v>76</v>
      </c>
      <c r="CG41" s="350"/>
      <c r="CH41" s="362">
        <f>-CH38-CH40</f>
        <v>-43995.9</v>
      </c>
      <c r="CI41" s="79"/>
      <c r="CJ41" s="79"/>
      <c r="CK41" s="79"/>
      <c r="CL41" s="79"/>
      <c r="CM41" s="53"/>
      <c r="CN41" s="53"/>
      <c r="CO41" s="53"/>
      <c r="CP41" s="53"/>
      <c r="CQ41" s="53"/>
      <c r="CR41" s="194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79"/>
      <c r="DS41" s="79"/>
      <c r="DT41" s="53"/>
      <c r="DU41" s="53"/>
      <c r="DV41" s="53"/>
      <c r="DW41" s="53"/>
      <c r="DX41" s="53"/>
      <c r="DY41" s="55"/>
      <c r="DZ41" s="79"/>
      <c r="EA41" s="443"/>
      <c r="EB41" s="443"/>
      <c r="EC41" s="443"/>
      <c r="ED41" s="443"/>
      <c r="EE41" s="443"/>
      <c r="EF41" s="443"/>
      <c r="EG41" s="443"/>
      <c r="EH41" s="443"/>
      <c r="EI41" s="443"/>
      <c r="EJ41" s="443"/>
      <c r="EK41" s="443"/>
      <c r="EL41" s="443"/>
      <c r="EM41" s="443"/>
      <c r="EN41" s="443"/>
      <c r="EO41" s="443"/>
      <c r="EP41" s="443"/>
      <c r="EQ41" s="443"/>
      <c r="ER41" s="443"/>
      <c r="ES41" s="443"/>
      <c r="ET41" s="443"/>
      <c r="EU41" s="443"/>
      <c r="EV41" s="443"/>
      <c r="EW41" s="443"/>
      <c r="EX41" s="443"/>
      <c r="EY41" s="443"/>
      <c r="EZ41" s="443"/>
      <c r="FA41" s="443"/>
      <c r="FB41" s="443"/>
      <c r="FC41" s="443"/>
      <c r="FD41" s="443"/>
      <c r="FE41" s="443"/>
      <c r="FF41" s="443"/>
      <c r="FG41" s="443"/>
      <c r="FH41" s="443"/>
      <c r="FI41" s="443"/>
      <c r="FJ41" s="443"/>
      <c r="FK41" s="55"/>
      <c r="FL41" s="201"/>
      <c r="FM41" s="201"/>
      <c r="FN41" s="53"/>
      <c r="FO41" s="53"/>
      <c r="FP41" s="53"/>
      <c r="FQ41" s="53"/>
      <c r="FR41" s="53"/>
    </row>
    <row r="42" spans="2:174" ht="13.5" thickTop="1">
      <c r="B42" s="117">
        <v>27</v>
      </c>
      <c r="C42" s="56"/>
      <c r="D42" s="356" t="s">
        <v>267</v>
      </c>
      <c r="E42" s="57"/>
      <c r="F42" s="301">
        <v>-11711.067872121232</v>
      </c>
      <c r="G42" s="56"/>
      <c r="H42" s="56"/>
      <c r="I42" s="117">
        <v>27</v>
      </c>
      <c r="J42" s="122" t="s">
        <v>252</v>
      </c>
      <c r="K42" s="363">
        <v>0.00278</v>
      </c>
      <c r="L42" s="360">
        <f>+M38*K42</f>
        <v>-114121.0926469697</v>
      </c>
      <c r="M42" s="57"/>
      <c r="N42" s="57"/>
      <c r="O42" s="57"/>
      <c r="P42" s="117">
        <v>27</v>
      </c>
      <c r="Q42" s="139" t="s">
        <v>185</v>
      </c>
      <c r="R42" s="280">
        <v>0</v>
      </c>
      <c r="S42" s="280">
        <v>0</v>
      </c>
      <c r="T42" s="201">
        <v>0</v>
      </c>
      <c r="U42" s="201"/>
      <c r="V42" s="201"/>
      <c r="W42" s="53"/>
      <c r="X42" s="53"/>
      <c r="Y42" s="53"/>
      <c r="Z42" s="53"/>
      <c r="AA42" s="53"/>
      <c r="AB42" s="117"/>
      <c r="AC42" s="117"/>
      <c r="AD42" s="53"/>
      <c r="AE42" s="353"/>
      <c r="AF42" s="180"/>
      <c r="AH42" s="117">
        <v>27</v>
      </c>
      <c r="AI42" s="122" t="s">
        <v>320</v>
      </c>
      <c r="AJ42" s="79"/>
      <c r="AK42" s="79"/>
      <c r="AL42" s="289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B42" s="481">
        <f t="shared" si="5"/>
        <v>28</v>
      </c>
      <c r="BC42" s="134"/>
      <c r="BD42" s="63"/>
      <c r="BE42" s="152"/>
      <c r="BF42" s="152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7"/>
      <c r="BR42" s="51"/>
      <c r="BS42" s="51"/>
      <c r="BT42" s="51"/>
      <c r="BU42" s="51"/>
      <c r="BV42" s="51"/>
      <c r="BW42" s="51"/>
      <c r="BX42" s="79"/>
      <c r="BY42" s="79"/>
      <c r="BZ42" s="79"/>
      <c r="CA42" s="79"/>
      <c r="CB42" s="79"/>
      <c r="CC42" s="79"/>
      <c r="CD42" s="147"/>
      <c r="CE42" s="147"/>
      <c r="CF42" s="57"/>
      <c r="CG42" s="57"/>
      <c r="CH42" s="57"/>
      <c r="CI42" s="51"/>
      <c r="CJ42" s="51"/>
      <c r="CK42" s="51"/>
      <c r="CL42" s="51"/>
      <c r="CM42" s="53"/>
      <c r="CN42" s="53"/>
      <c r="CO42" s="53"/>
      <c r="CP42" s="53"/>
      <c r="CQ42" s="53"/>
      <c r="CR42" s="194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364"/>
      <c r="DP42" s="364"/>
      <c r="DQ42" s="53"/>
      <c r="DR42" s="51"/>
      <c r="DS42" s="51"/>
      <c r="DT42" s="79"/>
      <c r="DU42" s="79"/>
      <c r="DV42" s="79"/>
      <c r="DW42" s="79"/>
      <c r="DX42" s="79"/>
      <c r="DY42" s="55"/>
      <c r="DZ42" s="51"/>
      <c r="EA42" s="443"/>
      <c r="EB42" s="443"/>
      <c r="EC42" s="443"/>
      <c r="ED42" s="443"/>
      <c r="EE42" s="443"/>
      <c r="EF42" s="443"/>
      <c r="EG42" s="443"/>
      <c r="EH42" s="443"/>
      <c r="EI42" s="443"/>
      <c r="EJ42" s="443"/>
      <c r="EK42" s="443"/>
      <c r="EL42" s="443"/>
      <c r="EM42" s="443"/>
      <c r="EN42" s="443"/>
      <c r="EO42" s="443"/>
      <c r="EP42" s="443"/>
      <c r="EQ42" s="443"/>
      <c r="ER42" s="443"/>
      <c r="ES42" s="443"/>
      <c r="ET42" s="443"/>
      <c r="EU42" s="443"/>
      <c r="EV42" s="443"/>
      <c r="EW42" s="443"/>
      <c r="EX42" s="443"/>
      <c r="EY42" s="443"/>
      <c r="EZ42" s="443"/>
      <c r="FA42" s="443"/>
      <c r="FB42" s="443"/>
      <c r="FC42" s="443"/>
      <c r="FD42" s="443"/>
      <c r="FE42" s="443"/>
      <c r="FF42" s="443"/>
      <c r="FG42" s="443"/>
      <c r="FH42" s="443"/>
      <c r="FI42" s="443"/>
      <c r="FJ42" s="443"/>
      <c r="FK42" s="55"/>
      <c r="FL42" s="201"/>
      <c r="FM42" s="201"/>
      <c r="FN42" s="53"/>
      <c r="FO42" s="53"/>
      <c r="FP42" s="53"/>
      <c r="FQ42" s="53"/>
      <c r="FR42" s="53"/>
    </row>
    <row r="43" spans="2:174" ht="14.25" customHeight="1" thickBot="1">
      <c r="B43" s="117">
        <v>28</v>
      </c>
      <c r="C43" s="56" t="s">
        <v>251</v>
      </c>
      <c r="D43" s="56"/>
      <c r="E43" s="56"/>
      <c r="F43" s="148"/>
      <c r="G43" s="360">
        <f>SUM(F33:F42)</f>
        <v>-24484887.630362354</v>
      </c>
      <c r="H43" s="360"/>
      <c r="I43" s="117">
        <v>28</v>
      </c>
      <c r="J43" s="122" t="s">
        <v>253</v>
      </c>
      <c r="K43" s="363">
        <v>0.002</v>
      </c>
      <c r="L43" s="365">
        <f>M38*K43</f>
        <v>-82101.50550141705</v>
      </c>
      <c r="M43" s="57"/>
      <c r="N43" s="57"/>
      <c r="O43" s="57"/>
      <c r="P43" s="117">
        <v>28</v>
      </c>
      <c r="Q43" s="122" t="s">
        <v>239</v>
      </c>
      <c r="R43" s="280">
        <v>491909.5219141876</v>
      </c>
      <c r="S43" s="280">
        <v>0</v>
      </c>
      <c r="T43" s="365">
        <f>S43+R43</f>
        <v>491909.5219141876</v>
      </c>
      <c r="U43" s="365"/>
      <c r="V43" s="365"/>
      <c r="W43" s="53"/>
      <c r="X43" s="53"/>
      <c r="Y43" s="53"/>
      <c r="Z43" s="53"/>
      <c r="AA43" s="53"/>
      <c r="AB43" s="117"/>
      <c r="AC43" s="117"/>
      <c r="AD43" s="53"/>
      <c r="AE43" s="353"/>
      <c r="AF43" s="180"/>
      <c r="AH43" s="117">
        <v>28</v>
      </c>
      <c r="AI43" s="122" t="s">
        <v>108</v>
      </c>
      <c r="AJ43" s="51"/>
      <c r="AK43" s="51"/>
      <c r="AL43" s="366">
        <v>0</v>
      </c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B43" s="481">
        <f t="shared" si="5"/>
        <v>29</v>
      </c>
      <c r="BC43" s="134" t="s">
        <v>72</v>
      </c>
      <c r="BD43" s="63"/>
      <c r="BE43" s="202">
        <v>0.35</v>
      </c>
      <c r="BF43" s="235">
        <f>-BF40*BE43</f>
        <v>253941.9359802057</v>
      </c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7"/>
      <c r="BR43" s="79"/>
      <c r="BS43" s="79"/>
      <c r="BT43" s="79"/>
      <c r="BU43" s="79"/>
      <c r="BV43" s="79"/>
      <c r="BW43" s="79"/>
      <c r="BX43" s="88"/>
      <c r="BY43" s="88"/>
      <c r="BZ43" s="88"/>
      <c r="CA43" s="88"/>
      <c r="CB43" s="88"/>
      <c r="CC43" s="88"/>
      <c r="CD43" s="147"/>
      <c r="CE43" s="147"/>
      <c r="CF43" s="57"/>
      <c r="CG43" s="57"/>
      <c r="CH43" s="57"/>
      <c r="CI43" s="79"/>
      <c r="CJ43" s="79"/>
      <c r="CK43" s="79"/>
      <c r="CL43" s="79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367"/>
      <c r="DN43" s="367"/>
      <c r="DO43" s="189"/>
      <c r="DP43" s="189"/>
      <c r="DQ43" s="53"/>
      <c r="DR43" s="79"/>
      <c r="DS43" s="79"/>
      <c r="DT43" s="51"/>
      <c r="DU43" s="51"/>
      <c r="DV43" s="51"/>
      <c r="DW43" s="51"/>
      <c r="DX43" s="51"/>
      <c r="DY43" s="55"/>
      <c r="DZ43" s="79"/>
      <c r="EA43" s="443"/>
      <c r="EB43" s="443"/>
      <c r="EC43" s="443"/>
      <c r="ED43" s="443"/>
      <c r="EE43" s="443"/>
      <c r="EF43" s="443"/>
      <c r="EG43" s="443"/>
      <c r="EH43" s="443"/>
      <c r="EI43" s="443"/>
      <c r="EJ43" s="443"/>
      <c r="EK43" s="443"/>
      <c r="EL43" s="443"/>
      <c r="EM43" s="443"/>
      <c r="EN43" s="443"/>
      <c r="EO43" s="443"/>
      <c r="EP43" s="443"/>
      <c r="EQ43" s="443"/>
      <c r="ER43" s="443"/>
      <c r="ES43" s="443"/>
      <c r="ET43" s="443"/>
      <c r="EU43" s="443"/>
      <c r="EV43" s="443"/>
      <c r="EW43" s="443"/>
      <c r="EX43" s="443"/>
      <c r="EY43" s="443"/>
      <c r="EZ43" s="443"/>
      <c r="FA43" s="443"/>
      <c r="FB43" s="443"/>
      <c r="FC43" s="443"/>
      <c r="FD43" s="443"/>
      <c r="FE43" s="443"/>
      <c r="FF43" s="443"/>
      <c r="FG43" s="443"/>
      <c r="FH43" s="443"/>
      <c r="FI43" s="443"/>
      <c r="FJ43" s="443"/>
      <c r="FK43" s="55"/>
      <c r="FL43" s="201"/>
      <c r="FM43" s="201"/>
      <c r="FN43" s="53"/>
      <c r="FO43" s="53"/>
      <c r="FP43" s="53"/>
      <c r="FQ43" s="53"/>
      <c r="FR43" s="53"/>
    </row>
    <row r="44" spans="2:174" ht="14.25" customHeight="1" thickTop="1">
      <c r="B44" s="117">
        <v>29</v>
      </c>
      <c r="C44" s="368"/>
      <c r="D44" s="368"/>
      <c r="E44" s="369"/>
      <c r="F44" s="352"/>
      <c r="G44" s="56"/>
      <c r="H44" s="56"/>
      <c r="I44" s="117">
        <v>29</v>
      </c>
      <c r="J44" s="370" t="s">
        <v>254</v>
      </c>
      <c r="K44" s="363"/>
      <c r="L44" s="371"/>
      <c r="M44" s="235">
        <f>SUM(L41:L43)</f>
        <v>-65579178.30611543</v>
      </c>
      <c r="N44" s="235"/>
      <c r="O44" s="235"/>
      <c r="P44" s="117">
        <v>29</v>
      </c>
      <c r="Q44" s="122" t="s">
        <v>230</v>
      </c>
      <c r="R44" s="280">
        <v>1077884.7933300342</v>
      </c>
      <c r="S44" s="280">
        <v>-1452623.2</v>
      </c>
      <c r="T44" s="365">
        <f>S44+R44</f>
        <v>-374738.4066699657</v>
      </c>
      <c r="U44" s="365"/>
      <c r="V44" s="365"/>
      <c r="W44" s="53"/>
      <c r="X44" s="53"/>
      <c r="Y44" s="53"/>
      <c r="Z44" s="53"/>
      <c r="AA44" s="53"/>
      <c r="AB44" s="117"/>
      <c r="AC44" s="117"/>
      <c r="AD44" s="53"/>
      <c r="AE44" s="353"/>
      <c r="AF44" s="180"/>
      <c r="AG44" s="88"/>
      <c r="AH44" s="88"/>
      <c r="AI44" s="53"/>
      <c r="AJ44" s="79"/>
      <c r="AK44" s="79"/>
      <c r="AL44" s="372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B44" s="481">
        <f t="shared" si="5"/>
        <v>30</v>
      </c>
      <c r="BC44" s="134"/>
      <c r="BD44" s="63"/>
      <c r="BE44" s="252"/>
      <c r="BF44" s="6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7"/>
      <c r="BR44" s="88"/>
      <c r="BS44" s="88"/>
      <c r="BT44" s="88"/>
      <c r="BU44" s="88"/>
      <c r="BV44" s="88"/>
      <c r="BW44" s="88"/>
      <c r="BX44" s="52"/>
      <c r="BY44" s="52"/>
      <c r="BZ44" s="52"/>
      <c r="CA44" s="52"/>
      <c r="CB44" s="52"/>
      <c r="CC44" s="52"/>
      <c r="CD44" s="147"/>
      <c r="CE44" s="147"/>
      <c r="CF44" s="57"/>
      <c r="CG44" s="57"/>
      <c r="CH44" s="57"/>
      <c r="CI44" s="88"/>
      <c r="CJ44" s="88"/>
      <c r="CK44" s="88"/>
      <c r="CL44" s="88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367"/>
      <c r="DN44" s="367"/>
      <c r="DO44" s="189"/>
      <c r="DP44" s="189"/>
      <c r="DQ44" s="88"/>
      <c r="DR44" s="88"/>
      <c r="DS44" s="88"/>
      <c r="DT44" s="79"/>
      <c r="DU44" s="79"/>
      <c r="DV44" s="79"/>
      <c r="DW44" s="461"/>
      <c r="DX44" s="79"/>
      <c r="DY44" s="55"/>
      <c r="DZ44" s="88"/>
      <c r="EA44" s="443"/>
      <c r="EB44" s="443"/>
      <c r="EC44" s="443"/>
      <c r="ED44" s="443"/>
      <c r="EE44" s="443"/>
      <c r="EF44" s="443"/>
      <c r="EG44" s="443"/>
      <c r="EH44" s="443"/>
      <c r="EI44" s="443"/>
      <c r="EJ44" s="443"/>
      <c r="EK44" s="443"/>
      <c r="EL44" s="443"/>
      <c r="EM44" s="443"/>
      <c r="EN44" s="443"/>
      <c r="EO44" s="443"/>
      <c r="EP44" s="443"/>
      <c r="EQ44" s="443"/>
      <c r="ER44" s="443"/>
      <c r="ES44" s="443"/>
      <c r="ET44" s="443"/>
      <c r="EU44" s="443"/>
      <c r="EV44" s="443"/>
      <c r="EW44" s="443"/>
      <c r="EX44" s="443"/>
      <c r="EY44" s="443"/>
      <c r="EZ44" s="443"/>
      <c r="FA44" s="443"/>
      <c r="FB44" s="443"/>
      <c r="FC44" s="443"/>
      <c r="FD44" s="443"/>
      <c r="FE44" s="443"/>
      <c r="FF44" s="443"/>
      <c r="FG44" s="443"/>
      <c r="FH44" s="443"/>
      <c r="FI44" s="443"/>
      <c r="FJ44" s="443"/>
      <c r="FK44" s="55"/>
      <c r="FL44" s="201"/>
      <c r="FM44" s="201"/>
      <c r="FN44" s="53"/>
      <c r="FO44" s="53"/>
      <c r="FP44" s="53"/>
      <c r="FQ44" s="53"/>
      <c r="FR44" s="53"/>
    </row>
    <row r="45" spans="2:174" ht="14.25" customHeight="1" thickBot="1">
      <c r="B45" s="117">
        <v>30</v>
      </c>
      <c r="C45" s="122" t="s">
        <v>252</v>
      </c>
      <c r="D45" s="122"/>
      <c r="E45" s="374">
        <v>0.00278</v>
      </c>
      <c r="F45" s="175">
        <f>G43*E45</f>
        <v>-68067.98761240735</v>
      </c>
      <c r="G45" s="57"/>
      <c r="H45" s="57"/>
      <c r="I45" s="117">
        <v>30</v>
      </c>
      <c r="J45" s="122"/>
      <c r="K45" s="375"/>
      <c r="L45" s="189"/>
      <c r="M45" s="57"/>
      <c r="N45" s="57"/>
      <c r="O45" s="57"/>
      <c r="P45" s="117">
        <v>30</v>
      </c>
      <c r="Q45" s="139" t="s">
        <v>13</v>
      </c>
      <c r="R45" s="280">
        <v>0</v>
      </c>
      <c r="S45" s="280">
        <v>0</v>
      </c>
      <c r="T45" s="224">
        <v>0</v>
      </c>
      <c r="U45" s="365"/>
      <c r="V45" s="365"/>
      <c r="W45" s="53"/>
      <c r="X45" s="53"/>
      <c r="Y45" s="53"/>
      <c r="Z45" s="53"/>
      <c r="AA45" s="53"/>
      <c r="AB45" s="117"/>
      <c r="AC45" s="117"/>
      <c r="AD45" s="53"/>
      <c r="AE45" s="353"/>
      <c r="AF45" s="180"/>
      <c r="AG45" s="52"/>
      <c r="AH45" s="52"/>
      <c r="AI45" s="88"/>
      <c r="AJ45" s="88"/>
      <c r="AK45" s="88"/>
      <c r="AL45" s="18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B45" s="481">
        <f t="shared" si="5"/>
        <v>31</v>
      </c>
      <c r="BC45" s="134" t="s">
        <v>76</v>
      </c>
      <c r="BD45" s="63"/>
      <c r="BE45" s="152"/>
      <c r="BF45" s="358">
        <f>-BF40-BF43</f>
        <v>471606.4525346678</v>
      </c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7"/>
      <c r="BR45" s="52"/>
      <c r="BS45" s="52"/>
      <c r="BT45" s="52"/>
      <c r="BU45" s="52"/>
      <c r="BV45" s="52"/>
      <c r="BW45" s="52"/>
      <c r="BX45" s="189"/>
      <c r="BY45" s="189"/>
      <c r="BZ45" s="189"/>
      <c r="CA45" s="189"/>
      <c r="CB45" s="189"/>
      <c r="CC45" s="189"/>
      <c r="CD45" s="147"/>
      <c r="CE45" s="147"/>
      <c r="CF45" s="57"/>
      <c r="CG45" s="57"/>
      <c r="CH45" s="57"/>
      <c r="CI45" s="52"/>
      <c r="CJ45" s="52"/>
      <c r="CK45" s="52"/>
      <c r="CL45" s="52"/>
      <c r="CM45" s="53"/>
      <c r="CN45" s="53"/>
      <c r="CO45" s="53"/>
      <c r="CP45" s="53"/>
      <c r="CQ45" s="53"/>
      <c r="CR45" s="53"/>
      <c r="CS45" s="59"/>
      <c r="CT45" s="59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367"/>
      <c r="DN45" s="367"/>
      <c r="DO45" s="189"/>
      <c r="DP45" s="189"/>
      <c r="DQ45" s="52"/>
      <c r="DR45" s="52"/>
      <c r="DS45" s="52"/>
      <c r="DT45" s="88"/>
      <c r="DU45" s="88"/>
      <c r="DV45" s="462"/>
      <c r="DW45" s="88"/>
      <c r="DX45" s="88"/>
      <c r="DY45" s="55"/>
      <c r="DZ45" s="443"/>
      <c r="EA45" s="443"/>
      <c r="EB45" s="443"/>
      <c r="EC45" s="443"/>
      <c r="ED45" s="443"/>
      <c r="EE45" s="443"/>
      <c r="EF45" s="443"/>
      <c r="EG45" s="443"/>
      <c r="EH45" s="443"/>
      <c r="EI45" s="443"/>
      <c r="EJ45" s="443"/>
      <c r="EK45" s="443"/>
      <c r="EL45" s="443"/>
      <c r="EM45" s="443"/>
      <c r="EN45" s="443"/>
      <c r="EO45" s="443"/>
      <c r="EP45" s="443"/>
      <c r="EQ45" s="443"/>
      <c r="ER45" s="443"/>
      <c r="ES45" s="443"/>
      <c r="ET45" s="443"/>
      <c r="EU45" s="443"/>
      <c r="EV45" s="443"/>
      <c r="EW45" s="443"/>
      <c r="EX45" s="443"/>
      <c r="EY45" s="443"/>
      <c r="EZ45" s="443"/>
      <c r="FA45" s="443"/>
      <c r="FB45" s="443"/>
      <c r="FC45" s="443"/>
      <c r="FD45" s="443"/>
      <c r="FE45" s="443"/>
      <c r="FF45" s="443"/>
      <c r="FG45" s="443"/>
      <c r="FH45" s="443"/>
      <c r="FI45" s="443"/>
      <c r="FJ45" s="443"/>
      <c r="FK45" s="55"/>
      <c r="FL45" s="201"/>
      <c r="FM45" s="365"/>
      <c r="FN45" s="53"/>
      <c r="FO45" s="53"/>
      <c r="FP45" s="53"/>
      <c r="FQ45" s="53"/>
      <c r="FR45" s="53"/>
    </row>
    <row r="46" spans="2:174" ht="14.25" customHeight="1" thickTop="1">
      <c r="B46" s="117">
        <v>31</v>
      </c>
      <c r="C46" s="122" t="s">
        <v>253</v>
      </c>
      <c r="D46" s="122"/>
      <c r="E46" s="374">
        <v>0.002</v>
      </c>
      <c r="F46" s="224">
        <f>G43*E46</f>
        <v>-48969.77526072471</v>
      </c>
      <c r="G46" s="57"/>
      <c r="H46" s="57"/>
      <c r="I46" s="117">
        <v>31</v>
      </c>
      <c r="J46" s="122" t="s">
        <v>255</v>
      </c>
      <c r="K46" s="363">
        <v>0.03841</v>
      </c>
      <c r="L46" s="352">
        <f>M38*K46</f>
        <v>-1576759.4131547145</v>
      </c>
      <c r="M46" s="57"/>
      <c r="N46" s="57"/>
      <c r="O46" s="57"/>
      <c r="P46" s="117">
        <v>31</v>
      </c>
      <c r="Q46" s="122" t="s">
        <v>14</v>
      </c>
      <c r="R46" s="297">
        <f>SUM(R31:R45)</f>
        <v>2148565.9552442217</v>
      </c>
      <c r="S46" s="297">
        <f>SUM(S31:S45)</f>
        <v>-1452623.2</v>
      </c>
      <c r="T46" s="365">
        <f>SUM(T31:T45)</f>
        <v>695942.7552442218</v>
      </c>
      <c r="U46" s="365"/>
      <c r="V46" s="365"/>
      <c r="W46" s="53"/>
      <c r="X46" s="53"/>
      <c r="Y46" s="53"/>
      <c r="Z46" s="53"/>
      <c r="AA46" s="53"/>
      <c r="AB46" s="117"/>
      <c r="AC46" s="117"/>
      <c r="AD46" s="53"/>
      <c r="AE46" s="353"/>
      <c r="AF46" s="180"/>
      <c r="AG46" s="189"/>
      <c r="AH46" s="189"/>
      <c r="AI46" s="52"/>
      <c r="AJ46" s="52"/>
      <c r="AK46" s="52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B46" s="481">
        <f t="shared" si="5"/>
        <v>32</v>
      </c>
      <c r="BC46" s="53"/>
      <c r="BD46" s="63"/>
      <c r="BE46" s="53"/>
      <c r="BF46" s="57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7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47"/>
      <c r="CE46" s="147"/>
      <c r="CF46" s="57"/>
      <c r="CG46" s="57"/>
      <c r="CH46" s="57"/>
      <c r="CI46" s="189"/>
      <c r="CJ46" s="189"/>
      <c r="CK46" s="189"/>
      <c r="CL46" s="189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367"/>
      <c r="DP46" s="189"/>
      <c r="DQ46" s="189"/>
      <c r="DR46" s="189"/>
      <c r="DS46" s="189"/>
      <c r="DT46" s="52"/>
      <c r="DU46" s="52"/>
      <c r="DV46" s="52"/>
      <c r="DW46" s="52"/>
      <c r="DX46" s="52"/>
      <c r="DY46" s="55"/>
      <c r="DZ46" s="443"/>
      <c r="EA46" s="443"/>
      <c r="EB46" s="443"/>
      <c r="EC46" s="443"/>
      <c r="ED46" s="443"/>
      <c r="EE46" s="443"/>
      <c r="EF46" s="443"/>
      <c r="EG46" s="443"/>
      <c r="EH46" s="443"/>
      <c r="EI46" s="443"/>
      <c r="EJ46" s="443"/>
      <c r="EK46" s="443"/>
      <c r="EL46" s="443"/>
      <c r="EM46" s="443"/>
      <c r="EN46" s="443"/>
      <c r="EO46" s="443"/>
      <c r="EP46" s="443"/>
      <c r="EQ46" s="443"/>
      <c r="ER46" s="443"/>
      <c r="ES46" s="443"/>
      <c r="ET46" s="443"/>
      <c r="EU46" s="443"/>
      <c r="EV46" s="443"/>
      <c r="EW46" s="443"/>
      <c r="EX46" s="443"/>
      <c r="EY46" s="443"/>
      <c r="EZ46" s="443"/>
      <c r="FA46" s="443"/>
      <c r="FB46" s="443"/>
      <c r="FC46" s="443"/>
      <c r="FD46" s="443"/>
      <c r="FE46" s="443"/>
      <c r="FF46" s="443"/>
      <c r="FG46" s="443"/>
      <c r="FH46" s="443"/>
      <c r="FI46" s="443"/>
      <c r="FJ46" s="443"/>
      <c r="FK46" s="55"/>
      <c r="FL46" s="365"/>
      <c r="FM46" s="262"/>
      <c r="FN46" s="53"/>
      <c r="FO46" s="53"/>
      <c r="FP46" s="53"/>
      <c r="FQ46" s="53"/>
      <c r="FR46" s="53"/>
    </row>
    <row r="47" spans="2:174" ht="14.25" customHeight="1">
      <c r="B47" s="117">
        <v>32</v>
      </c>
      <c r="C47" s="370" t="s">
        <v>254</v>
      </c>
      <c r="D47" s="122"/>
      <c r="E47" s="377"/>
      <c r="F47" s="194"/>
      <c r="G47" s="378">
        <f>+F45+F46</f>
        <v>-117037.76287313206</v>
      </c>
      <c r="H47" s="378"/>
      <c r="I47" s="117">
        <v>32</v>
      </c>
      <c r="J47" s="370"/>
      <c r="K47" s="56"/>
      <c r="L47" s="274"/>
      <c r="M47" s="57"/>
      <c r="N47" s="57"/>
      <c r="O47" s="57"/>
      <c r="P47" s="117">
        <v>32</v>
      </c>
      <c r="Q47" s="139"/>
      <c r="R47" s="379"/>
      <c r="S47" s="379"/>
      <c r="T47" s="379" t="s">
        <v>19</v>
      </c>
      <c r="U47" s="379"/>
      <c r="V47" s="379"/>
      <c r="W47" s="53"/>
      <c r="X47" s="53"/>
      <c r="Y47" s="53"/>
      <c r="Z47" s="53"/>
      <c r="AA47" s="53"/>
      <c r="AB47" s="117"/>
      <c r="AC47" s="117"/>
      <c r="AD47" s="53"/>
      <c r="AE47" s="353"/>
      <c r="AF47" s="180"/>
      <c r="AG47" s="189"/>
      <c r="AH47" s="189"/>
      <c r="AI47" s="189"/>
      <c r="AJ47" s="189"/>
      <c r="AK47" s="189"/>
      <c r="AL47" s="189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B47" s="481">
        <f t="shared" si="5"/>
        <v>33</v>
      </c>
      <c r="BC47" s="53"/>
      <c r="BD47" s="6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7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47"/>
      <c r="CE47" s="147"/>
      <c r="CF47" s="57"/>
      <c r="CG47" s="57"/>
      <c r="CH47" s="57"/>
      <c r="CI47" s="189"/>
      <c r="CJ47" s="189"/>
      <c r="CK47" s="189"/>
      <c r="CL47" s="189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367"/>
      <c r="DP47" s="189"/>
      <c r="DQ47" s="189"/>
      <c r="DR47" s="189"/>
      <c r="DS47" s="189"/>
      <c r="DT47" s="189"/>
      <c r="DU47" s="189"/>
      <c r="DV47" s="189"/>
      <c r="DW47" s="189"/>
      <c r="DX47" s="189"/>
      <c r="DY47" s="55"/>
      <c r="DZ47" s="443"/>
      <c r="EA47" s="443"/>
      <c r="EB47" s="443"/>
      <c r="EC47" s="443"/>
      <c r="ED47" s="443"/>
      <c r="EE47" s="443"/>
      <c r="EF47" s="443"/>
      <c r="EG47" s="443"/>
      <c r="EH47" s="443"/>
      <c r="EI47" s="443"/>
      <c r="EJ47" s="443"/>
      <c r="EK47" s="443"/>
      <c r="EL47" s="443"/>
      <c r="EM47" s="443"/>
      <c r="EN47" s="443"/>
      <c r="EO47" s="443"/>
      <c r="EP47" s="443"/>
      <c r="EQ47" s="443"/>
      <c r="ER47" s="443"/>
      <c r="ES47" s="443"/>
      <c r="ET47" s="443"/>
      <c r="EU47" s="443"/>
      <c r="EV47" s="443"/>
      <c r="EW47" s="443"/>
      <c r="EX47" s="443"/>
      <c r="EY47" s="443"/>
      <c r="EZ47" s="443"/>
      <c r="FA47" s="443"/>
      <c r="FB47" s="443"/>
      <c r="FC47" s="443"/>
      <c r="FD47" s="443"/>
      <c r="FE47" s="443"/>
      <c r="FF47" s="443"/>
      <c r="FG47" s="443"/>
      <c r="FH47" s="443"/>
      <c r="FI47" s="443"/>
      <c r="FJ47" s="443"/>
      <c r="FK47" s="55"/>
      <c r="FL47" s="259"/>
      <c r="FM47" s="435"/>
      <c r="FN47" s="53"/>
      <c r="FO47" s="53"/>
      <c r="FP47" s="53"/>
      <c r="FQ47" s="53"/>
      <c r="FR47" s="53"/>
    </row>
    <row r="48" spans="2:174" ht="14.25" customHeight="1">
      <c r="B48" s="117">
        <v>33</v>
      </c>
      <c r="C48" s="122"/>
      <c r="D48" s="122"/>
      <c r="E48" s="380"/>
      <c r="F48" s="189"/>
      <c r="G48" s="57"/>
      <c r="H48" s="57"/>
      <c r="I48" s="117">
        <v>33</v>
      </c>
      <c r="J48" s="370" t="s">
        <v>256</v>
      </c>
      <c r="K48" s="56"/>
      <c r="L48" s="189"/>
      <c r="M48" s="381">
        <f>+L46</f>
        <v>-1576759.4131547145</v>
      </c>
      <c r="N48" s="381"/>
      <c r="O48" s="381"/>
      <c r="P48" s="117">
        <v>33</v>
      </c>
      <c r="Q48" s="139" t="s">
        <v>15</v>
      </c>
      <c r="R48" s="142">
        <f>R20-R46</f>
        <v>2001786.0447557783</v>
      </c>
      <c r="S48" s="142">
        <f>S20-S46</f>
        <v>-2697728.8</v>
      </c>
      <c r="T48" s="142">
        <f>T20-T46</f>
        <v>-695942.7552442218</v>
      </c>
      <c r="U48" s="142"/>
      <c r="V48" s="142"/>
      <c r="W48" s="53"/>
      <c r="X48" s="53"/>
      <c r="Y48" s="53"/>
      <c r="Z48" s="53"/>
      <c r="AA48" s="53"/>
      <c r="AB48" s="117"/>
      <c r="AC48" s="117"/>
      <c r="AD48" s="53"/>
      <c r="AE48" s="353"/>
      <c r="AF48" s="180"/>
      <c r="AG48" s="189"/>
      <c r="AH48" s="189"/>
      <c r="AI48" s="189"/>
      <c r="AJ48" s="189"/>
      <c r="AK48" s="189"/>
      <c r="AL48" s="189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B48" s="481">
        <f t="shared" si="5"/>
        <v>34</v>
      </c>
      <c r="BC48" s="118" t="s">
        <v>106</v>
      </c>
      <c r="BD48" s="63"/>
      <c r="BE48" s="53"/>
      <c r="BF48" s="299" t="s">
        <v>19</v>
      </c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7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47"/>
      <c r="CE48" s="147"/>
      <c r="CF48" s="57"/>
      <c r="CG48" s="57"/>
      <c r="CH48" s="57"/>
      <c r="CI48" s="189"/>
      <c r="CJ48" s="189"/>
      <c r="CK48" s="189"/>
      <c r="CL48" s="189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367"/>
      <c r="DP48" s="189"/>
      <c r="DQ48" s="189"/>
      <c r="DY48" s="55"/>
      <c r="DZ48" s="443"/>
      <c r="EA48" s="443"/>
      <c r="EB48" s="443"/>
      <c r="EC48" s="443"/>
      <c r="ED48" s="443"/>
      <c r="EE48" s="443"/>
      <c r="EF48" s="443"/>
      <c r="EG48" s="443"/>
      <c r="EH48" s="443"/>
      <c r="EI48" s="443"/>
      <c r="EJ48" s="443"/>
      <c r="EK48" s="443"/>
      <c r="EL48" s="443"/>
      <c r="EM48" s="443"/>
      <c r="EN48" s="443"/>
      <c r="EO48" s="443"/>
      <c r="EP48" s="443"/>
      <c r="EQ48" s="443"/>
      <c r="ER48" s="443"/>
      <c r="ES48" s="443"/>
      <c r="ET48" s="443"/>
      <c r="EU48" s="443"/>
      <c r="EV48" s="443"/>
      <c r="EW48" s="443"/>
      <c r="EX48" s="443"/>
      <c r="EY48" s="443"/>
      <c r="EZ48" s="443"/>
      <c r="FA48" s="443"/>
      <c r="FB48" s="443"/>
      <c r="FC48" s="443"/>
      <c r="FD48" s="443"/>
      <c r="FE48" s="443"/>
      <c r="FF48" s="443"/>
      <c r="FG48" s="443"/>
      <c r="FH48" s="443"/>
      <c r="FI48" s="443"/>
      <c r="FJ48" s="443"/>
      <c r="FK48" s="55"/>
      <c r="FL48" s="148"/>
      <c r="FM48" s="142"/>
      <c r="FN48" s="53"/>
      <c r="FO48" s="53"/>
      <c r="FP48" s="53"/>
      <c r="FQ48" s="53"/>
      <c r="FR48" s="53"/>
    </row>
    <row r="49" spans="2:174" ht="14.25" customHeight="1">
      <c r="B49" s="117">
        <v>34</v>
      </c>
      <c r="C49" s="122" t="s">
        <v>255</v>
      </c>
      <c r="D49" s="122"/>
      <c r="E49" s="374">
        <v>0.03841</v>
      </c>
      <c r="F49" s="382">
        <f>G43*E49</f>
        <v>-940464.5338822181</v>
      </c>
      <c r="G49" s="57"/>
      <c r="H49" s="57"/>
      <c r="I49" s="117">
        <v>34</v>
      </c>
      <c r="J49" s="122"/>
      <c r="K49" s="56"/>
      <c r="L49" s="56"/>
      <c r="M49" s="274"/>
      <c r="N49" s="235"/>
      <c r="O49" s="235"/>
      <c r="P49" s="117">
        <v>34</v>
      </c>
      <c r="Q49" s="122"/>
      <c r="R49" s="383"/>
      <c r="S49" s="383"/>
      <c r="T49" s="383"/>
      <c r="U49" s="383"/>
      <c r="V49" s="383"/>
      <c r="W49" s="53"/>
      <c r="X49" s="53"/>
      <c r="Y49" s="53"/>
      <c r="Z49" s="53"/>
      <c r="AA49" s="53"/>
      <c r="AB49" s="117"/>
      <c r="AC49" s="117"/>
      <c r="AD49" s="53"/>
      <c r="AE49" s="353"/>
      <c r="AF49" s="180"/>
      <c r="AG49" s="189"/>
      <c r="AH49" s="189"/>
      <c r="AI49" s="189"/>
      <c r="AJ49" s="189"/>
      <c r="AK49" s="189"/>
      <c r="AL49" s="189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B49" s="481">
        <f t="shared" si="5"/>
        <v>35</v>
      </c>
      <c r="BC49" s="53" t="s">
        <v>128</v>
      </c>
      <c r="BD49" s="373"/>
      <c r="BE49" s="307"/>
      <c r="BF49" s="57">
        <v>2458688</v>
      </c>
      <c r="BG49" s="53"/>
      <c r="BH49" s="53"/>
      <c r="BI49" s="53"/>
      <c r="BJ49" s="53"/>
      <c r="BK49" s="53"/>
      <c r="BL49" s="53"/>
      <c r="BM49" s="117"/>
      <c r="BN49" s="117"/>
      <c r="BO49" s="167"/>
      <c r="BP49" s="119"/>
      <c r="BQ49" s="235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235"/>
      <c r="CE49" s="235"/>
      <c r="CF49" s="57"/>
      <c r="CG49" s="57"/>
      <c r="CH49" s="57"/>
      <c r="CI49" s="189"/>
      <c r="CJ49" s="189"/>
      <c r="CK49" s="189"/>
      <c r="CL49" s="189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367"/>
      <c r="DP49" s="189"/>
      <c r="DQ49" s="189"/>
      <c r="DY49" s="55"/>
      <c r="DZ49" s="443"/>
      <c r="EA49" s="443"/>
      <c r="EB49" s="443"/>
      <c r="EC49" s="443"/>
      <c r="ED49" s="443"/>
      <c r="EE49" s="443"/>
      <c r="EF49" s="443"/>
      <c r="EG49" s="443"/>
      <c r="EH49" s="443"/>
      <c r="EI49" s="443"/>
      <c r="EJ49" s="443"/>
      <c r="EK49" s="443"/>
      <c r="EL49" s="443"/>
      <c r="EM49" s="443"/>
      <c r="EN49" s="443"/>
      <c r="EO49" s="443"/>
      <c r="EP49" s="443"/>
      <c r="EQ49" s="443"/>
      <c r="ER49" s="443"/>
      <c r="ES49" s="443"/>
      <c r="ET49" s="443"/>
      <c r="EU49" s="443"/>
      <c r="EV49" s="443"/>
      <c r="EW49" s="443"/>
      <c r="EX49" s="443"/>
      <c r="EY49" s="443"/>
      <c r="EZ49" s="443"/>
      <c r="FA49" s="443"/>
      <c r="FB49" s="443"/>
      <c r="FC49" s="443"/>
      <c r="FD49" s="443"/>
      <c r="FE49" s="443"/>
      <c r="FF49" s="443"/>
      <c r="FG49" s="443"/>
      <c r="FH49" s="443"/>
      <c r="FI49" s="443"/>
      <c r="FJ49" s="443"/>
      <c r="FK49" s="55"/>
      <c r="FL49" s="142"/>
      <c r="FM49" s="383"/>
      <c r="FN49" s="53"/>
      <c r="FO49" s="53"/>
      <c r="FP49" s="53"/>
      <c r="FQ49" s="53"/>
      <c r="FR49" s="53"/>
    </row>
    <row r="50" spans="2:174" ht="14.25" customHeight="1">
      <c r="B50" s="117">
        <v>35</v>
      </c>
      <c r="C50" s="370" t="s">
        <v>256</v>
      </c>
      <c r="D50" s="122"/>
      <c r="E50" s="56"/>
      <c r="F50" s="189"/>
      <c r="G50" s="381">
        <f>+F49</f>
        <v>-940464.5338822181</v>
      </c>
      <c r="H50" s="381"/>
      <c r="I50" s="117">
        <v>35</v>
      </c>
      <c r="J50" s="122" t="s">
        <v>238</v>
      </c>
      <c r="K50" s="56"/>
      <c r="L50" s="194"/>
      <c r="M50" s="381">
        <f>+M38-M44-M48</f>
        <v>26105184.96856162</v>
      </c>
      <c r="N50" s="381"/>
      <c r="O50" s="381"/>
      <c r="P50" s="117">
        <v>35</v>
      </c>
      <c r="Q50" s="122" t="s">
        <v>16</v>
      </c>
      <c r="R50" s="379">
        <f>+R61</f>
        <v>23765912.4875</v>
      </c>
      <c r="S50" s="384">
        <v>0</v>
      </c>
      <c r="T50" s="379">
        <f>+T61</f>
        <v>23765912.4875</v>
      </c>
      <c r="U50" s="379"/>
      <c r="V50" s="379"/>
      <c r="W50" s="53"/>
      <c r="X50" s="53"/>
      <c r="Y50" s="53"/>
      <c r="Z50" s="53"/>
      <c r="AA50" s="53"/>
      <c r="AB50" s="117"/>
      <c r="AC50" s="117"/>
      <c r="AD50" s="53"/>
      <c r="AE50" s="353"/>
      <c r="AF50" s="180"/>
      <c r="AG50" s="189"/>
      <c r="AH50" s="189"/>
      <c r="AI50" s="189"/>
      <c r="AJ50" s="189"/>
      <c r="AK50" s="189"/>
      <c r="AL50" s="189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7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241"/>
      <c r="CE50" s="241"/>
      <c r="CF50" s="235"/>
      <c r="CG50" s="235"/>
      <c r="CH50" s="235"/>
      <c r="CI50" s="189"/>
      <c r="CJ50" s="189"/>
      <c r="CK50" s="189"/>
      <c r="CL50" s="189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367"/>
      <c r="DP50" s="189"/>
      <c r="DQ50" s="189"/>
      <c r="DR50" s="189"/>
      <c r="DS50" s="189"/>
      <c r="DT50" s="189"/>
      <c r="DU50" s="189"/>
      <c r="DV50" s="189"/>
      <c r="DW50" s="189"/>
      <c r="DX50" s="189"/>
      <c r="DY50" s="55"/>
      <c r="DZ50" s="443"/>
      <c r="EA50" s="443"/>
      <c r="EB50" s="443"/>
      <c r="EC50" s="443"/>
      <c r="ED50" s="443"/>
      <c r="EE50" s="443"/>
      <c r="EF50" s="443"/>
      <c r="EG50" s="443"/>
      <c r="EH50" s="443"/>
      <c r="EI50" s="443"/>
      <c r="EJ50" s="443"/>
      <c r="EK50" s="443"/>
      <c r="EL50" s="443"/>
      <c r="EM50" s="443"/>
      <c r="EN50" s="443"/>
      <c r="EO50" s="443"/>
      <c r="EP50" s="443"/>
      <c r="EQ50" s="443"/>
      <c r="ER50" s="443"/>
      <c r="ES50" s="443"/>
      <c r="ET50" s="443"/>
      <c r="EU50" s="443"/>
      <c r="EV50" s="443"/>
      <c r="EW50" s="443"/>
      <c r="EX50" s="443"/>
      <c r="EY50" s="443"/>
      <c r="EZ50" s="443"/>
      <c r="FA50" s="443"/>
      <c r="FB50" s="443"/>
      <c r="FC50" s="443"/>
      <c r="FD50" s="443"/>
      <c r="FE50" s="443"/>
      <c r="FF50" s="443"/>
      <c r="FG50" s="443"/>
      <c r="FH50" s="443"/>
      <c r="FI50" s="443"/>
      <c r="FJ50" s="443"/>
      <c r="FK50" s="55"/>
      <c r="FL50" s="383"/>
      <c r="FM50" s="148"/>
      <c r="FN50" s="53"/>
      <c r="FO50" s="53"/>
      <c r="FP50" s="53"/>
      <c r="FQ50" s="53"/>
      <c r="FR50" s="53"/>
    </row>
    <row r="51" spans="2:174" ht="12.75" customHeight="1">
      <c r="B51" s="117">
        <v>36</v>
      </c>
      <c r="C51" s="122"/>
      <c r="D51" s="122"/>
      <c r="E51" s="56"/>
      <c r="F51" s="56"/>
      <c r="G51" s="57"/>
      <c r="H51" s="57"/>
      <c r="I51" s="117">
        <v>36</v>
      </c>
      <c r="J51" s="122" t="s">
        <v>70</v>
      </c>
      <c r="K51" s="260">
        <v>0.35</v>
      </c>
      <c r="L51" s="194"/>
      <c r="M51" s="235">
        <f>M50*K51</f>
        <v>9136814.738996565</v>
      </c>
      <c r="N51" s="235"/>
      <c r="O51" s="235"/>
      <c r="P51" s="117">
        <v>36</v>
      </c>
      <c r="Q51" s="139"/>
      <c r="R51" s="139"/>
      <c r="S51" s="139"/>
      <c r="T51" s="139"/>
      <c r="U51" s="139"/>
      <c r="V51" s="139"/>
      <c r="W51" s="53"/>
      <c r="X51" s="53"/>
      <c r="Y51" s="53"/>
      <c r="Z51" s="53"/>
      <c r="AA51" s="53"/>
      <c r="AB51" s="117"/>
      <c r="AC51" s="117"/>
      <c r="AD51" s="53"/>
      <c r="AE51" s="353"/>
      <c r="AF51" s="180"/>
      <c r="AG51" s="189"/>
      <c r="AH51" s="189"/>
      <c r="AI51" s="189"/>
      <c r="AJ51" s="189"/>
      <c r="AK51" s="189"/>
      <c r="AL51" s="189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9"/>
      <c r="BD51" s="59"/>
      <c r="BE51" s="59"/>
      <c r="BF51" s="53"/>
      <c r="BG51" s="53"/>
      <c r="BH51" s="53"/>
      <c r="BI51" s="53"/>
      <c r="BJ51" s="53"/>
      <c r="BK51" s="53"/>
      <c r="BL51" s="53"/>
      <c r="BM51" s="117"/>
      <c r="BN51" s="117"/>
      <c r="BO51" s="53"/>
      <c r="BP51" s="53"/>
      <c r="BQ51" s="57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57"/>
      <c r="CE51" s="57"/>
      <c r="CF51" s="235"/>
      <c r="CG51" s="235"/>
      <c r="CH51" s="235"/>
      <c r="CI51" s="189"/>
      <c r="CJ51" s="189"/>
      <c r="CK51" s="189"/>
      <c r="CL51" s="189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367"/>
      <c r="DP51" s="189"/>
      <c r="DQ51" s="189"/>
      <c r="DR51" s="189"/>
      <c r="DS51" s="189"/>
      <c r="DT51" s="189"/>
      <c r="DU51" s="189"/>
      <c r="DV51" s="189"/>
      <c r="DW51" s="189"/>
      <c r="DX51" s="189"/>
      <c r="DY51" s="55"/>
      <c r="DZ51" s="443"/>
      <c r="EA51" s="443"/>
      <c r="EB51" s="443"/>
      <c r="EC51" s="443"/>
      <c r="ED51" s="443"/>
      <c r="EE51" s="443"/>
      <c r="EF51" s="443"/>
      <c r="EG51" s="443"/>
      <c r="EH51" s="443"/>
      <c r="EI51" s="443"/>
      <c r="EJ51" s="443"/>
      <c r="EK51" s="443"/>
      <c r="EL51" s="443"/>
      <c r="EM51" s="443"/>
      <c r="EN51" s="443"/>
      <c r="EO51" s="443"/>
      <c r="EP51" s="443"/>
      <c r="EQ51" s="443"/>
      <c r="ER51" s="443"/>
      <c r="ES51" s="443"/>
      <c r="ET51" s="443"/>
      <c r="EU51" s="443"/>
      <c r="EV51" s="443"/>
      <c r="EW51" s="443"/>
      <c r="EX51" s="443"/>
      <c r="EY51" s="443"/>
      <c r="EZ51" s="443"/>
      <c r="FA51" s="443"/>
      <c r="FB51" s="443"/>
      <c r="FC51" s="443"/>
      <c r="FD51" s="443"/>
      <c r="FE51" s="443"/>
      <c r="FF51" s="443"/>
      <c r="FG51" s="443"/>
      <c r="FH51" s="443"/>
      <c r="FI51" s="443"/>
      <c r="FJ51" s="443"/>
      <c r="FK51" s="55"/>
      <c r="FL51" s="148"/>
      <c r="FM51" s="53"/>
      <c r="FN51" s="53"/>
      <c r="FO51" s="53"/>
      <c r="FP51" s="53"/>
      <c r="FQ51" s="53"/>
      <c r="FR51" s="53"/>
    </row>
    <row r="52" spans="2:174" ht="12.75" customHeight="1" thickBot="1">
      <c r="B52" s="117">
        <v>37</v>
      </c>
      <c r="C52" s="122" t="s">
        <v>238</v>
      </c>
      <c r="D52" s="122"/>
      <c r="E52" s="56"/>
      <c r="F52" s="194"/>
      <c r="G52" s="381">
        <f>G43-G47-G50</f>
        <v>-23427385.333607003</v>
      </c>
      <c r="H52" s="381"/>
      <c r="I52" s="117">
        <v>37</v>
      </c>
      <c r="J52" s="122" t="s">
        <v>79</v>
      </c>
      <c r="K52" s="56"/>
      <c r="L52" s="194"/>
      <c r="M52" s="385">
        <f>+M50-M51</f>
        <v>16968370.229565054</v>
      </c>
      <c r="N52" s="352"/>
      <c r="O52" s="352"/>
      <c r="P52" s="117">
        <v>37</v>
      </c>
      <c r="Q52" s="122" t="s">
        <v>17</v>
      </c>
      <c r="R52" s="386">
        <v>0.08422929461718098</v>
      </c>
      <c r="S52" s="139"/>
      <c r="T52" s="386">
        <v>-0.029283233101622425</v>
      </c>
      <c r="U52" s="386"/>
      <c r="V52" s="386"/>
      <c r="W52" s="53"/>
      <c r="X52" s="53"/>
      <c r="Y52" s="53"/>
      <c r="Z52" s="53"/>
      <c r="AA52" s="53"/>
      <c r="AB52" s="117"/>
      <c r="AC52" s="117"/>
      <c r="AD52" s="53"/>
      <c r="AE52" s="353"/>
      <c r="AF52" s="180"/>
      <c r="AG52" s="189"/>
      <c r="AH52" s="189"/>
      <c r="AI52" s="189"/>
      <c r="AJ52" s="189"/>
      <c r="AK52" s="189"/>
      <c r="AL52" s="189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9"/>
      <c r="BD52" s="59"/>
      <c r="BE52" s="59"/>
      <c r="BF52" s="53"/>
      <c r="BG52" s="53"/>
      <c r="BH52" s="53"/>
      <c r="BI52" s="53"/>
      <c r="BJ52" s="53"/>
      <c r="BK52" s="53"/>
      <c r="BL52" s="53"/>
      <c r="BM52" s="117"/>
      <c r="BN52" s="117"/>
      <c r="BO52" s="53"/>
      <c r="BP52" s="53"/>
      <c r="BQ52" s="57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57"/>
      <c r="CE52" s="57"/>
      <c r="CF52" s="235"/>
      <c r="CG52" s="235"/>
      <c r="CH52" s="235"/>
      <c r="CI52" s="189"/>
      <c r="CJ52" s="189"/>
      <c r="CK52" s="189"/>
      <c r="CL52" s="189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367"/>
      <c r="DP52" s="189"/>
      <c r="DQ52" s="189"/>
      <c r="DR52" s="189"/>
      <c r="DS52" s="189"/>
      <c r="DT52" s="189"/>
      <c r="DU52" s="189"/>
      <c r="DV52" s="189"/>
      <c r="DW52" s="189"/>
      <c r="DX52" s="189"/>
      <c r="DY52" s="55"/>
      <c r="DZ52" s="443"/>
      <c r="EA52" s="443"/>
      <c r="EB52" s="443"/>
      <c r="EC52" s="443"/>
      <c r="ED52" s="443"/>
      <c r="EE52" s="443"/>
      <c r="EF52" s="443"/>
      <c r="EG52" s="443"/>
      <c r="EH52" s="443"/>
      <c r="EI52" s="443"/>
      <c r="EJ52" s="443"/>
      <c r="EK52" s="443"/>
      <c r="EL52" s="443"/>
      <c r="EM52" s="443"/>
      <c r="EN52" s="443"/>
      <c r="EO52" s="443"/>
      <c r="EP52" s="443"/>
      <c r="EQ52" s="443"/>
      <c r="ER52" s="443"/>
      <c r="ES52" s="443"/>
      <c r="ET52" s="443"/>
      <c r="EU52" s="443"/>
      <c r="EV52" s="443"/>
      <c r="EW52" s="443"/>
      <c r="EX52" s="443"/>
      <c r="EY52" s="443"/>
      <c r="EZ52" s="443"/>
      <c r="FA52" s="443"/>
      <c r="FB52" s="443"/>
      <c r="FC52" s="443"/>
      <c r="FD52" s="443"/>
      <c r="FE52" s="443"/>
      <c r="FF52" s="443"/>
      <c r="FG52" s="443"/>
      <c r="FH52" s="443"/>
      <c r="FI52" s="443"/>
      <c r="FJ52" s="443"/>
      <c r="FK52" s="55"/>
      <c r="FL52" s="53"/>
      <c r="FM52" s="436"/>
      <c r="FN52" s="53"/>
      <c r="FO52" s="53"/>
      <c r="FP52" s="53"/>
      <c r="FQ52" s="53"/>
      <c r="FR52" s="53"/>
    </row>
    <row r="53" spans="2:174" ht="12.75" customHeight="1" thickTop="1">
      <c r="B53" s="117">
        <v>38</v>
      </c>
      <c r="C53" s="122"/>
      <c r="D53" s="122"/>
      <c r="E53" s="56"/>
      <c r="F53" s="194"/>
      <c r="G53" s="57"/>
      <c r="H53" s="57"/>
      <c r="I53" s="166"/>
      <c r="J53" s="119"/>
      <c r="K53" s="119"/>
      <c r="L53" s="119"/>
      <c r="M53" s="119"/>
      <c r="N53" s="119"/>
      <c r="O53" s="119"/>
      <c r="P53" s="117">
        <v>38</v>
      </c>
      <c r="Q53" s="139"/>
      <c r="R53" s="387"/>
      <c r="S53" s="139"/>
      <c r="T53" s="387"/>
      <c r="U53" s="387"/>
      <c r="V53" s="387"/>
      <c r="W53" s="53"/>
      <c r="X53" s="53"/>
      <c r="Y53" s="53"/>
      <c r="Z53" s="53"/>
      <c r="AA53" s="53"/>
      <c r="AB53" s="117"/>
      <c r="AC53" s="117"/>
      <c r="AD53" s="53"/>
      <c r="AE53" s="353"/>
      <c r="AF53" s="180"/>
      <c r="AG53" s="189"/>
      <c r="AH53" s="189"/>
      <c r="AI53" s="189"/>
      <c r="AJ53" s="189"/>
      <c r="AK53" s="189"/>
      <c r="AL53" s="189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G53" s="53"/>
      <c r="BH53" s="53"/>
      <c r="BI53" s="53"/>
      <c r="BJ53" s="53"/>
      <c r="BK53" s="53"/>
      <c r="BL53" s="53"/>
      <c r="BM53" s="117"/>
      <c r="BN53" s="117"/>
      <c r="BO53" s="53"/>
      <c r="BP53" s="53"/>
      <c r="BQ53" s="57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57"/>
      <c r="CE53" s="57"/>
      <c r="CF53" s="235"/>
      <c r="CG53" s="235"/>
      <c r="CH53" s="235"/>
      <c r="CI53" s="189"/>
      <c r="CJ53" s="189"/>
      <c r="CK53" s="189"/>
      <c r="CL53" s="189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367"/>
      <c r="DP53" s="189"/>
      <c r="DQ53" s="189"/>
      <c r="DR53" s="189"/>
      <c r="DS53" s="189"/>
      <c r="DT53" s="189"/>
      <c r="DU53" s="189"/>
      <c r="DV53" s="189"/>
      <c r="DW53" s="189"/>
      <c r="DX53" s="189"/>
      <c r="DY53" s="55"/>
      <c r="DZ53" s="443"/>
      <c r="EA53" s="443"/>
      <c r="EB53" s="443"/>
      <c r="EC53" s="443"/>
      <c r="ED53" s="443"/>
      <c r="EE53" s="443"/>
      <c r="EF53" s="443"/>
      <c r="EG53" s="443"/>
      <c r="EH53" s="443"/>
      <c r="EI53" s="443"/>
      <c r="EJ53" s="443"/>
      <c r="EK53" s="443"/>
      <c r="EL53" s="443"/>
      <c r="EM53" s="443"/>
      <c r="EN53" s="443"/>
      <c r="EO53" s="443"/>
      <c r="EP53" s="443"/>
      <c r="EQ53" s="443"/>
      <c r="ER53" s="443"/>
      <c r="ES53" s="443"/>
      <c r="ET53" s="443"/>
      <c r="EU53" s="443"/>
      <c r="EV53" s="443"/>
      <c r="EW53" s="443"/>
      <c r="EX53" s="443"/>
      <c r="EY53" s="443"/>
      <c r="EZ53" s="443"/>
      <c r="FA53" s="443"/>
      <c r="FB53" s="443"/>
      <c r="FC53" s="443"/>
      <c r="FD53" s="443"/>
      <c r="FE53" s="443"/>
      <c r="FF53" s="443"/>
      <c r="FG53" s="443"/>
      <c r="FH53" s="443"/>
      <c r="FI53" s="443"/>
      <c r="FJ53" s="443"/>
      <c r="FK53" s="55"/>
      <c r="FL53" s="436"/>
      <c r="FM53" s="53"/>
      <c r="FN53" s="53"/>
      <c r="FO53" s="53"/>
      <c r="FP53" s="53"/>
      <c r="FQ53" s="53"/>
      <c r="FR53" s="53"/>
    </row>
    <row r="54" spans="2:174" ht="12.75" customHeight="1">
      <c r="B54" s="117">
        <v>39</v>
      </c>
      <c r="C54" s="122" t="s">
        <v>70</v>
      </c>
      <c r="D54" s="122"/>
      <c r="E54" s="388">
        <v>0.35</v>
      </c>
      <c r="F54" s="194"/>
      <c r="G54" s="235">
        <f>G52*E54</f>
        <v>-8199584.866762451</v>
      </c>
      <c r="H54" s="235"/>
      <c r="I54" s="166"/>
      <c r="J54" s="75"/>
      <c r="K54" s="119"/>
      <c r="L54" s="352"/>
      <c r="M54" s="119"/>
      <c r="N54" s="119"/>
      <c r="O54" s="119"/>
      <c r="P54" s="117">
        <v>39</v>
      </c>
      <c r="Q54" s="139" t="s">
        <v>130</v>
      </c>
      <c r="R54" s="139"/>
      <c r="S54" s="139"/>
      <c r="T54" s="139"/>
      <c r="U54" s="139"/>
      <c r="V54" s="139"/>
      <c r="W54" s="53"/>
      <c r="X54" s="53"/>
      <c r="Y54" s="53"/>
      <c r="Z54" s="53"/>
      <c r="AA54" s="53"/>
      <c r="AB54" s="117"/>
      <c r="AC54" s="117"/>
      <c r="AD54" s="53"/>
      <c r="AE54" s="353"/>
      <c r="AF54" s="180"/>
      <c r="AG54" s="189"/>
      <c r="AH54" s="189"/>
      <c r="AI54" s="189"/>
      <c r="AJ54" s="189"/>
      <c r="AK54" s="189"/>
      <c r="AL54" s="189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7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57"/>
      <c r="CE54" s="57"/>
      <c r="CF54" s="235"/>
      <c r="CG54" s="235"/>
      <c r="CH54" s="235"/>
      <c r="CI54" s="189"/>
      <c r="CJ54" s="189"/>
      <c r="CK54" s="189"/>
      <c r="CL54" s="189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367"/>
      <c r="DP54" s="189"/>
      <c r="DQ54" s="189"/>
      <c r="DR54" s="189"/>
      <c r="DS54" s="189"/>
      <c r="DT54" s="189"/>
      <c r="DU54" s="189"/>
      <c r="DV54" s="189"/>
      <c r="DW54" s="189"/>
      <c r="DX54" s="189"/>
      <c r="DY54" s="55"/>
      <c r="DZ54" s="443"/>
      <c r="EA54" s="443"/>
      <c r="EB54" s="443"/>
      <c r="EC54" s="443"/>
      <c r="ED54" s="443"/>
      <c r="EE54" s="443"/>
      <c r="EF54" s="443"/>
      <c r="EG54" s="443"/>
      <c r="EH54" s="443"/>
      <c r="EI54" s="443"/>
      <c r="EJ54" s="443"/>
      <c r="EK54" s="443"/>
      <c r="EL54" s="443"/>
      <c r="EM54" s="443"/>
      <c r="EN54" s="443"/>
      <c r="EO54" s="443"/>
      <c r="EP54" s="443"/>
      <c r="EQ54" s="443"/>
      <c r="ER54" s="443"/>
      <c r="ES54" s="443"/>
      <c r="ET54" s="443"/>
      <c r="EU54" s="443"/>
      <c r="EV54" s="443"/>
      <c r="EW54" s="443"/>
      <c r="EX54" s="443"/>
      <c r="EY54" s="443"/>
      <c r="EZ54" s="443"/>
      <c r="FA54" s="443"/>
      <c r="FB54" s="443"/>
      <c r="FC54" s="443"/>
      <c r="FD54" s="443"/>
      <c r="FE54" s="443"/>
      <c r="FF54" s="443"/>
      <c r="FG54" s="443"/>
      <c r="FH54" s="443"/>
      <c r="FI54" s="443"/>
      <c r="FJ54" s="443"/>
      <c r="FK54" s="55"/>
      <c r="FL54" s="437"/>
      <c r="FM54" s="390"/>
      <c r="FN54" s="53"/>
      <c r="FO54" s="53"/>
      <c r="FP54" s="53"/>
      <c r="FQ54" s="53"/>
      <c r="FR54" s="53"/>
    </row>
    <row r="55" spans="2:174" ht="12.75" customHeight="1" thickBot="1">
      <c r="B55" s="117">
        <v>40</v>
      </c>
      <c r="C55" s="122" t="s">
        <v>79</v>
      </c>
      <c r="D55" s="122"/>
      <c r="E55" s="56"/>
      <c r="F55" s="194"/>
      <c r="G55" s="525">
        <f>G52-G54</f>
        <v>-15227800.466844551</v>
      </c>
      <c r="H55" s="381"/>
      <c r="I55" s="166"/>
      <c r="J55" s="263"/>
      <c r="K55" s="119"/>
      <c r="L55" s="119"/>
      <c r="M55" s="235"/>
      <c r="N55" s="235"/>
      <c r="O55" s="235"/>
      <c r="P55" s="117">
        <v>40</v>
      </c>
      <c r="Q55" s="389" t="s">
        <v>197</v>
      </c>
      <c r="R55" s="142">
        <v>30624284</v>
      </c>
      <c r="S55" s="390">
        <v>0</v>
      </c>
      <c r="T55" s="142">
        <f>S55+R55</f>
        <v>30624284</v>
      </c>
      <c r="U55" s="142"/>
      <c r="V55" s="142"/>
      <c r="W55" s="53"/>
      <c r="X55" s="53"/>
      <c r="Y55" s="53"/>
      <c r="Z55" s="53"/>
      <c r="AA55" s="53"/>
      <c r="AB55" s="117"/>
      <c r="AC55" s="117"/>
      <c r="AD55" s="53"/>
      <c r="AE55" s="353"/>
      <c r="AF55" s="180"/>
      <c r="AG55" s="189"/>
      <c r="AH55" s="189"/>
      <c r="AI55" s="189"/>
      <c r="AJ55" s="189"/>
      <c r="AK55" s="189"/>
      <c r="AL55" s="189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G55" s="53"/>
      <c r="BH55" s="53"/>
      <c r="BI55" s="59"/>
      <c r="BJ55" s="53"/>
      <c r="BK55" s="53"/>
      <c r="BL55" s="53"/>
      <c r="BM55" s="117"/>
      <c r="BN55" s="117"/>
      <c r="BO55" s="53"/>
      <c r="BP55" s="53"/>
      <c r="BQ55" s="57"/>
      <c r="BR55" s="189"/>
      <c r="BS55" s="189"/>
      <c r="BT55" s="189"/>
      <c r="BU55" s="189"/>
      <c r="BV55" s="189"/>
      <c r="BW55" s="189"/>
      <c r="BX55" s="189" t="s">
        <v>343</v>
      </c>
      <c r="BY55" s="189"/>
      <c r="BZ55" s="189"/>
      <c r="CA55" s="189"/>
      <c r="CB55" s="189"/>
      <c r="CC55" s="189"/>
      <c r="CD55" s="57"/>
      <c r="CE55" s="57"/>
      <c r="CF55" s="57"/>
      <c r="CG55" s="57"/>
      <c r="CH55" s="57"/>
      <c r="CI55" s="189"/>
      <c r="CJ55" s="189"/>
      <c r="CK55" s="189"/>
      <c r="CL55" s="189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367"/>
      <c r="DP55" s="189"/>
      <c r="DQ55" s="189"/>
      <c r="DR55" s="189"/>
      <c r="DS55" s="189"/>
      <c r="DT55" s="189"/>
      <c r="DU55" s="189"/>
      <c r="DV55" s="189"/>
      <c r="DW55" s="189"/>
      <c r="DX55" s="189"/>
      <c r="DY55" s="55"/>
      <c r="DZ55" s="443"/>
      <c r="EA55" s="443"/>
      <c r="EB55" s="443"/>
      <c r="EC55" s="443"/>
      <c r="ED55" s="443"/>
      <c r="EE55" s="443"/>
      <c r="EF55" s="443"/>
      <c r="EG55" s="443"/>
      <c r="EH55" s="443"/>
      <c r="EI55" s="443"/>
      <c r="EJ55" s="443"/>
      <c r="EK55" s="443"/>
      <c r="EL55" s="443"/>
      <c r="EM55" s="443"/>
      <c r="EN55" s="443"/>
      <c r="EO55" s="443"/>
      <c r="EP55" s="443"/>
      <c r="EQ55" s="443"/>
      <c r="ER55" s="443"/>
      <c r="ES55" s="443"/>
      <c r="ET55" s="443"/>
      <c r="EU55" s="443"/>
      <c r="EV55" s="443"/>
      <c r="EW55" s="443"/>
      <c r="EX55" s="443"/>
      <c r="EY55" s="443"/>
      <c r="EZ55" s="443"/>
      <c r="FA55" s="443"/>
      <c r="FB55" s="443"/>
      <c r="FC55" s="443"/>
      <c r="FD55" s="443"/>
      <c r="FE55" s="443"/>
      <c r="FF55" s="443"/>
      <c r="FG55" s="443"/>
      <c r="FH55" s="443"/>
      <c r="FI55" s="443"/>
      <c r="FJ55" s="443"/>
      <c r="FK55" s="55"/>
      <c r="FL55" s="53"/>
      <c r="FM55" s="438"/>
      <c r="FN55" s="53"/>
      <c r="FO55" s="53"/>
      <c r="FP55" s="53"/>
      <c r="FQ55" s="53"/>
      <c r="FR55" s="53"/>
    </row>
    <row r="56" spans="2:174" ht="12.75" customHeight="1" thickTop="1">
      <c r="B56" s="117"/>
      <c r="C56" s="53"/>
      <c r="D56" s="53"/>
      <c r="E56" s="53"/>
      <c r="F56" s="53"/>
      <c r="G56" s="158"/>
      <c r="H56" s="158"/>
      <c r="I56" s="166"/>
      <c r="J56" s="263"/>
      <c r="K56" s="391"/>
      <c r="L56" s="119"/>
      <c r="M56" s="392"/>
      <c r="N56" s="392"/>
      <c r="O56" s="392"/>
      <c r="P56" s="117">
        <v>41</v>
      </c>
      <c r="Q56" s="393" t="s">
        <v>131</v>
      </c>
      <c r="R56" s="394">
        <v>-1374635.5125</v>
      </c>
      <c r="S56" s="394">
        <v>0</v>
      </c>
      <c r="T56" s="365">
        <f>S56+R56</f>
        <v>-1374635.5125</v>
      </c>
      <c r="U56" s="365"/>
      <c r="V56" s="365"/>
      <c r="W56" s="53"/>
      <c r="X56" s="53"/>
      <c r="Y56" s="53"/>
      <c r="Z56" s="53"/>
      <c r="AA56" s="53"/>
      <c r="AB56" s="117"/>
      <c r="AC56" s="117"/>
      <c r="AD56" s="53"/>
      <c r="AE56" s="353"/>
      <c r="AF56" s="180"/>
      <c r="AG56" s="189"/>
      <c r="AH56" s="189"/>
      <c r="AI56" s="189"/>
      <c r="AJ56" s="189"/>
      <c r="AK56" s="189"/>
      <c r="AL56" s="189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G56" s="53"/>
      <c r="BH56" s="53"/>
      <c r="BI56" s="53"/>
      <c r="BJ56" s="53"/>
      <c r="BK56" s="53"/>
      <c r="BL56" s="53"/>
      <c r="BM56" s="117"/>
      <c r="BN56" s="117"/>
      <c r="BO56" s="119"/>
      <c r="BP56" s="119"/>
      <c r="BQ56" s="235"/>
      <c r="BR56" s="189"/>
      <c r="BS56" s="189"/>
      <c r="BT56" s="189"/>
      <c r="BU56" s="189"/>
      <c r="BV56" s="189"/>
      <c r="BW56" s="189"/>
      <c r="BX56" s="189"/>
      <c r="BY56" s="189"/>
      <c r="BZ56" s="189" t="s">
        <v>344</v>
      </c>
      <c r="CA56" s="189">
        <v>187784</v>
      </c>
      <c r="CB56" s="189"/>
      <c r="CC56" s="189"/>
      <c r="CD56" s="235"/>
      <c r="CE56" s="235"/>
      <c r="CF56" s="57"/>
      <c r="CG56" s="57"/>
      <c r="CH56" s="57"/>
      <c r="CI56" s="189"/>
      <c r="CJ56" s="189"/>
      <c r="CK56" s="189"/>
      <c r="CL56" s="189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367"/>
      <c r="DP56" s="189"/>
      <c r="DQ56" s="189"/>
      <c r="DR56" s="189"/>
      <c r="DS56" s="189"/>
      <c r="DT56" s="189"/>
      <c r="DU56" s="189"/>
      <c r="DV56" s="189"/>
      <c r="DW56" s="189"/>
      <c r="DX56" s="189"/>
      <c r="DY56" s="55"/>
      <c r="DZ56" s="443"/>
      <c r="EA56" s="443"/>
      <c r="EB56" s="443"/>
      <c r="EC56" s="443"/>
      <c r="ED56" s="443"/>
      <c r="EE56" s="443"/>
      <c r="EF56" s="443"/>
      <c r="EG56" s="443"/>
      <c r="EH56" s="443"/>
      <c r="EI56" s="443"/>
      <c r="EJ56" s="443"/>
      <c r="EK56" s="443"/>
      <c r="EL56" s="443"/>
      <c r="EM56" s="443"/>
      <c r="EN56" s="443"/>
      <c r="EO56" s="443"/>
      <c r="EP56" s="443"/>
      <c r="EQ56" s="443"/>
      <c r="ER56" s="443"/>
      <c r="ES56" s="443"/>
      <c r="ET56" s="443"/>
      <c r="EU56" s="443"/>
      <c r="EV56" s="443"/>
      <c r="EW56" s="443"/>
      <c r="EX56" s="443"/>
      <c r="EY56" s="443"/>
      <c r="EZ56" s="443"/>
      <c r="FA56" s="443"/>
      <c r="FB56" s="443"/>
      <c r="FC56" s="443"/>
      <c r="FD56" s="443"/>
      <c r="FE56" s="443"/>
      <c r="FF56" s="443"/>
      <c r="FG56" s="443"/>
      <c r="FH56" s="443"/>
      <c r="FI56" s="443"/>
      <c r="FJ56" s="443"/>
      <c r="FK56" s="55"/>
      <c r="FL56" s="53"/>
      <c r="FM56" s="393"/>
      <c r="FN56" s="53"/>
      <c r="FO56" s="53"/>
      <c r="FP56" s="53"/>
      <c r="FQ56" s="53"/>
      <c r="FR56" s="53"/>
    </row>
    <row r="57" spans="2:174" ht="12.75" customHeight="1">
      <c r="B57" s="117"/>
      <c r="C57" s="53"/>
      <c r="D57" s="53"/>
      <c r="E57" s="53"/>
      <c r="F57" s="53"/>
      <c r="G57" s="53"/>
      <c r="H57" s="53"/>
      <c r="I57" s="166"/>
      <c r="J57" s="263"/>
      <c r="K57" s="119"/>
      <c r="L57" s="119"/>
      <c r="M57" s="352"/>
      <c r="N57" s="352"/>
      <c r="O57" s="352"/>
      <c r="P57" s="117">
        <v>42</v>
      </c>
      <c r="Q57" s="393" t="s">
        <v>132</v>
      </c>
      <c r="R57" s="395">
        <v>-5483736</v>
      </c>
      <c r="S57" s="395">
        <v>0</v>
      </c>
      <c r="T57" s="365">
        <f>S57+R57</f>
        <v>-5483736</v>
      </c>
      <c r="U57" s="365"/>
      <c r="V57" s="365"/>
      <c r="W57" s="53"/>
      <c r="X57" s="53"/>
      <c r="Y57" s="53"/>
      <c r="Z57" s="53"/>
      <c r="AA57" s="53"/>
      <c r="AB57" s="117"/>
      <c r="AC57" s="117"/>
      <c r="AD57" s="53"/>
      <c r="AE57" s="353"/>
      <c r="AF57" s="180"/>
      <c r="AG57" s="189"/>
      <c r="AH57" s="189"/>
      <c r="AI57" s="189"/>
      <c r="AJ57" s="189"/>
      <c r="AK57" s="189"/>
      <c r="AL57" s="189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G57" s="53"/>
      <c r="BH57" s="53"/>
      <c r="BI57" s="53"/>
      <c r="BJ57" s="53"/>
      <c r="BK57" s="53"/>
      <c r="BL57" s="53"/>
      <c r="BM57" s="117"/>
      <c r="BN57" s="117"/>
      <c r="BO57" s="119"/>
      <c r="BP57" s="396"/>
      <c r="BQ57" s="235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235"/>
      <c r="CE57" s="235"/>
      <c r="CF57" s="57"/>
      <c r="CG57" s="57"/>
      <c r="CH57" s="57"/>
      <c r="CI57" s="189"/>
      <c r="CJ57" s="189"/>
      <c r="CK57" s="189"/>
      <c r="CL57" s="189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189"/>
      <c r="DQ57" s="189"/>
      <c r="DR57" s="189"/>
      <c r="DS57" s="189"/>
      <c r="DT57" s="189"/>
      <c r="DU57" s="189"/>
      <c r="DV57" s="189"/>
      <c r="DW57" s="189"/>
      <c r="DX57" s="189"/>
      <c r="DY57" s="55"/>
      <c r="DZ57" s="443"/>
      <c r="EA57" s="443"/>
      <c r="EB57" s="443"/>
      <c r="EC57" s="443"/>
      <c r="ED57" s="443"/>
      <c r="EE57" s="443"/>
      <c r="EF57" s="443"/>
      <c r="EG57" s="443"/>
      <c r="EH57" s="443"/>
      <c r="EI57" s="443"/>
      <c r="EJ57" s="443"/>
      <c r="EK57" s="443"/>
      <c r="EL57" s="443"/>
      <c r="EM57" s="443"/>
      <c r="EN57" s="443"/>
      <c r="EO57" s="443"/>
      <c r="EP57" s="443"/>
      <c r="EQ57" s="443"/>
      <c r="ER57" s="443"/>
      <c r="ES57" s="443"/>
      <c r="ET57" s="443"/>
      <c r="EU57" s="443"/>
      <c r="EV57" s="443"/>
      <c r="EW57" s="443"/>
      <c r="EX57" s="443"/>
      <c r="EY57" s="443"/>
      <c r="EZ57" s="443"/>
      <c r="FA57" s="443"/>
      <c r="FB57" s="443"/>
      <c r="FC57" s="443"/>
      <c r="FD57" s="443"/>
      <c r="FE57" s="443"/>
      <c r="FF57" s="443"/>
      <c r="FG57" s="443"/>
      <c r="FH57" s="443"/>
      <c r="FI57" s="443"/>
      <c r="FJ57" s="443"/>
      <c r="FK57" s="55"/>
      <c r="FL57" s="393"/>
      <c r="FM57" s="439"/>
      <c r="FN57" s="53"/>
      <c r="FO57" s="53"/>
      <c r="FP57" s="53"/>
      <c r="FQ57" s="53"/>
      <c r="FR57" s="53"/>
    </row>
    <row r="58" spans="2:174" ht="12.75" customHeight="1">
      <c r="B58" s="117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117">
        <v>43</v>
      </c>
      <c r="Q58" s="393" t="s">
        <v>196</v>
      </c>
      <c r="R58" s="397">
        <v>0</v>
      </c>
      <c r="S58" s="397">
        <v>0</v>
      </c>
      <c r="T58" s="224">
        <f>S58+R58</f>
        <v>0</v>
      </c>
      <c r="U58" s="365"/>
      <c r="V58" s="365"/>
      <c r="W58" s="53"/>
      <c r="X58" s="53"/>
      <c r="Y58" s="53"/>
      <c r="Z58" s="53"/>
      <c r="AA58" s="53"/>
      <c r="AB58" s="117"/>
      <c r="AC58" s="117"/>
      <c r="AD58" s="53"/>
      <c r="AE58" s="353"/>
      <c r="AF58" s="180"/>
      <c r="AG58" s="189"/>
      <c r="AH58" s="189"/>
      <c r="AI58" s="189"/>
      <c r="AJ58" s="189"/>
      <c r="AK58" s="189"/>
      <c r="AL58" s="189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G58" s="53"/>
      <c r="BH58" s="53"/>
      <c r="BI58" s="53"/>
      <c r="BJ58" s="53"/>
      <c r="BK58" s="53"/>
      <c r="BL58" s="53"/>
      <c r="BM58" s="117"/>
      <c r="BN58" s="117"/>
      <c r="BO58" s="119"/>
      <c r="BP58" s="119"/>
      <c r="BQ58" s="235"/>
      <c r="BR58" s="189"/>
      <c r="BS58" s="189"/>
      <c r="BT58" s="189"/>
      <c r="BU58" s="189"/>
      <c r="BV58" s="189"/>
      <c r="BW58" s="189"/>
      <c r="BX58" s="119"/>
      <c r="BY58" s="119"/>
      <c r="BZ58" s="119" t="s">
        <v>345</v>
      </c>
      <c r="CA58" s="119">
        <v>46738</v>
      </c>
      <c r="CB58" s="119"/>
      <c r="CC58" s="119"/>
      <c r="CD58" s="235"/>
      <c r="CE58" s="235"/>
      <c r="CF58" s="235"/>
      <c r="CG58" s="235"/>
      <c r="CH58" s="235"/>
      <c r="CI58" s="189"/>
      <c r="CJ58" s="189"/>
      <c r="CK58" s="189"/>
      <c r="CL58" s="189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189"/>
      <c r="DQ58" s="189"/>
      <c r="DR58" s="189"/>
      <c r="DS58" s="189"/>
      <c r="DT58" s="189"/>
      <c r="DU58" s="189"/>
      <c r="DV58" s="189"/>
      <c r="DW58" s="189"/>
      <c r="DX58" s="189"/>
      <c r="DY58" s="55"/>
      <c r="DZ58" s="443"/>
      <c r="EA58" s="443"/>
      <c r="EB58" s="443"/>
      <c r="EC58" s="443"/>
      <c r="ED58" s="443"/>
      <c r="EE58" s="443"/>
      <c r="EF58" s="443"/>
      <c r="EG58" s="443"/>
      <c r="EH58" s="443"/>
      <c r="EI58" s="443"/>
      <c r="EJ58" s="443"/>
      <c r="EK58" s="443"/>
      <c r="EL58" s="443"/>
      <c r="EM58" s="443"/>
      <c r="EN58" s="443"/>
      <c r="EO58" s="443"/>
      <c r="EP58" s="443"/>
      <c r="EQ58" s="443"/>
      <c r="ER58" s="443"/>
      <c r="ES58" s="443"/>
      <c r="ET58" s="443"/>
      <c r="EU58" s="443"/>
      <c r="EV58" s="443"/>
      <c r="EW58" s="443"/>
      <c r="EX58" s="443"/>
      <c r="EY58" s="443"/>
      <c r="EZ58" s="443"/>
      <c r="FA58" s="443"/>
      <c r="FB58" s="443"/>
      <c r="FC58" s="443"/>
      <c r="FD58" s="443"/>
      <c r="FE58" s="443"/>
      <c r="FF58" s="443"/>
      <c r="FG58" s="443"/>
      <c r="FH58" s="443"/>
      <c r="FI58" s="443"/>
      <c r="FJ58" s="443"/>
      <c r="FK58" s="55"/>
      <c r="FL58" s="439"/>
      <c r="FM58" s="390"/>
      <c r="FN58" s="53"/>
      <c r="FO58" s="53"/>
      <c r="FP58" s="53"/>
      <c r="FQ58" s="53"/>
      <c r="FR58" s="53"/>
    </row>
    <row r="59" spans="2:174" ht="12.75" customHeight="1">
      <c r="B59" s="398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17">
        <v>44</v>
      </c>
      <c r="Q59" s="393" t="s">
        <v>135</v>
      </c>
      <c r="R59" s="399">
        <v>23765912.4875</v>
      </c>
      <c r="S59" s="399">
        <v>0</v>
      </c>
      <c r="T59" s="399">
        <f>SUM(T55:T58)</f>
        <v>23765912.4875</v>
      </c>
      <c r="U59" s="399"/>
      <c r="V59" s="399"/>
      <c r="W59" s="119"/>
      <c r="X59" s="53"/>
      <c r="Y59" s="53"/>
      <c r="Z59" s="53"/>
      <c r="AA59" s="53"/>
      <c r="AB59" s="117"/>
      <c r="AC59" s="117"/>
      <c r="AD59" s="53"/>
      <c r="AE59" s="353"/>
      <c r="AF59" s="180"/>
      <c r="AG59" s="119"/>
      <c r="AH59" s="119"/>
      <c r="AI59" s="189"/>
      <c r="AJ59" s="189"/>
      <c r="AK59" s="189"/>
      <c r="AL59" s="189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9"/>
      <c r="BD59" s="59"/>
      <c r="BE59" s="59"/>
      <c r="BF59" s="53"/>
      <c r="BG59" s="53"/>
      <c r="BH59" s="53"/>
      <c r="BI59" s="53"/>
      <c r="BJ59" s="53"/>
      <c r="BK59" s="53"/>
      <c r="BL59" s="53"/>
      <c r="BM59" s="117"/>
      <c r="BN59" s="117"/>
      <c r="BO59" s="400"/>
      <c r="BP59" s="396"/>
      <c r="BQ59" s="235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235"/>
      <c r="CE59" s="235"/>
      <c r="CF59" s="57"/>
      <c r="CG59" s="57"/>
      <c r="CH59" s="57"/>
      <c r="CI59" s="119"/>
      <c r="CJ59" s="119"/>
      <c r="CK59" s="119"/>
      <c r="CL59" s="119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119"/>
      <c r="DQ59" s="119"/>
      <c r="DR59" s="119"/>
      <c r="DS59" s="119"/>
      <c r="DT59" s="189"/>
      <c r="DU59" s="189"/>
      <c r="DV59" s="189"/>
      <c r="DW59" s="189"/>
      <c r="DX59" s="189"/>
      <c r="DY59" s="55"/>
      <c r="DZ59" s="443"/>
      <c r="EA59" s="443"/>
      <c r="EB59" s="443"/>
      <c r="EC59" s="443"/>
      <c r="ED59" s="443"/>
      <c r="EE59" s="443"/>
      <c r="EF59" s="443"/>
      <c r="EG59" s="443"/>
      <c r="EH59" s="443"/>
      <c r="EI59" s="443"/>
      <c r="EJ59" s="443"/>
      <c r="EK59" s="443"/>
      <c r="EL59" s="443"/>
      <c r="EM59" s="443"/>
      <c r="EN59" s="443"/>
      <c r="EO59" s="443"/>
      <c r="EP59" s="443"/>
      <c r="EQ59" s="443"/>
      <c r="ER59" s="443"/>
      <c r="ES59" s="443"/>
      <c r="ET59" s="443"/>
      <c r="EU59" s="443"/>
      <c r="EV59" s="443"/>
      <c r="EW59" s="443"/>
      <c r="EX59" s="443"/>
      <c r="EY59" s="443"/>
      <c r="EZ59" s="443"/>
      <c r="FA59" s="443"/>
      <c r="FB59" s="443"/>
      <c r="FC59" s="443"/>
      <c r="FD59" s="443"/>
      <c r="FE59" s="443"/>
      <c r="FF59" s="443"/>
      <c r="FG59" s="443"/>
      <c r="FH59" s="443"/>
      <c r="FI59" s="443"/>
      <c r="FJ59" s="443"/>
      <c r="FK59" s="55"/>
      <c r="FL59" s="390"/>
      <c r="FM59" s="439"/>
      <c r="FN59" s="53"/>
      <c r="FO59" s="53"/>
      <c r="FP59" s="53"/>
      <c r="FQ59" s="53"/>
      <c r="FR59" s="53"/>
    </row>
    <row r="60" spans="2:174" ht="12.75" customHeight="1">
      <c r="B60" s="398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117">
        <v>45</v>
      </c>
      <c r="Q60" s="393" t="s">
        <v>133</v>
      </c>
      <c r="R60" s="397">
        <v>0</v>
      </c>
      <c r="S60" s="397">
        <v>0</v>
      </c>
      <c r="T60" s="397">
        <v>0</v>
      </c>
      <c r="U60" s="130"/>
      <c r="V60" s="130"/>
      <c r="W60" s="119"/>
      <c r="X60" s="53"/>
      <c r="Y60" s="53"/>
      <c r="Z60" s="53"/>
      <c r="AA60" s="53"/>
      <c r="AB60" s="117"/>
      <c r="AC60" s="117"/>
      <c r="AD60" s="53"/>
      <c r="AE60" s="353"/>
      <c r="AF60" s="180"/>
      <c r="AG60" s="119"/>
      <c r="AH60" s="119"/>
      <c r="AI60" s="119"/>
      <c r="AJ60" s="119"/>
      <c r="AK60" s="119"/>
      <c r="AL60" s="119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117"/>
      <c r="BN60" s="117"/>
      <c r="BO60" s="400"/>
      <c r="BP60" s="396"/>
      <c r="BQ60" s="235"/>
      <c r="BR60" s="119"/>
      <c r="BS60" s="119"/>
      <c r="BT60" s="119"/>
      <c r="BU60" s="119"/>
      <c r="BV60" s="119"/>
      <c r="BW60" s="119"/>
      <c r="BX60" s="119"/>
      <c r="BY60" s="119"/>
      <c r="BZ60" s="119" t="s">
        <v>346</v>
      </c>
      <c r="CA60" s="189">
        <f>-CA56-CA58</f>
        <v>-234522</v>
      </c>
      <c r="CB60" s="119"/>
      <c r="CC60" s="119"/>
      <c r="CD60" s="235"/>
      <c r="CE60" s="235"/>
      <c r="CF60" s="57"/>
      <c r="CG60" s="57"/>
      <c r="CH60" s="57"/>
      <c r="CI60" s="119"/>
      <c r="CJ60" s="119"/>
      <c r="CK60" s="119"/>
      <c r="CL60" s="119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119"/>
      <c r="DQ60" s="119"/>
      <c r="DR60" s="119"/>
      <c r="DS60" s="119"/>
      <c r="DT60" s="119"/>
      <c r="DU60" s="119"/>
      <c r="DV60" s="119"/>
      <c r="DW60" s="119"/>
      <c r="DX60" s="119"/>
      <c r="DY60" s="55"/>
      <c r="DZ60" s="443"/>
      <c r="EA60" s="443"/>
      <c r="EB60" s="443"/>
      <c r="EC60" s="443"/>
      <c r="ED60" s="443"/>
      <c r="EE60" s="443"/>
      <c r="EF60" s="443"/>
      <c r="EG60" s="443"/>
      <c r="EH60" s="443"/>
      <c r="EI60" s="443"/>
      <c r="EJ60" s="443"/>
      <c r="EK60" s="443"/>
      <c r="EL60" s="443"/>
      <c r="EM60" s="443"/>
      <c r="EN60" s="443"/>
      <c r="EO60" s="443"/>
      <c r="EP60" s="443"/>
      <c r="EQ60" s="443"/>
      <c r="ER60" s="443"/>
      <c r="ES60" s="443"/>
      <c r="ET60" s="443"/>
      <c r="EU60" s="443"/>
      <c r="EV60" s="443"/>
      <c r="EW60" s="443"/>
      <c r="EX60" s="443"/>
      <c r="EY60" s="443"/>
      <c r="EZ60" s="443"/>
      <c r="FA60" s="443"/>
      <c r="FB60" s="443"/>
      <c r="FC60" s="443"/>
      <c r="FD60" s="443"/>
      <c r="FE60" s="443"/>
      <c r="FF60" s="443"/>
      <c r="FG60" s="443"/>
      <c r="FH60" s="443"/>
      <c r="FI60" s="443"/>
      <c r="FJ60" s="443"/>
      <c r="FK60" s="55"/>
      <c r="FL60" s="439"/>
      <c r="FM60" s="440"/>
      <c r="FN60" s="53"/>
      <c r="FO60" s="53"/>
      <c r="FP60" s="53"/>
      <c r="FQ60" s="53"/>
      <c r="FR60" s="53"/>
    </row>
    <row r="61" spans="2:174" ht="12.75" customHeight="1" thickBot="1">
      <c r="B61" s="398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117">
        <v>46</v>
      </c>
      <c r="Q61" s="389" t="s">
        <v>134</v>
      </c>
      <c r="R61" s="401">
        <v>23765912.4875</v>
      </c>
      <c r="S61" s="401">
        <v>0</v>
      </c>
      <c r="T61" s="401">
        <f>+T59+T60</f>
        <v>23765912.4875</v>
      </c>
      <c r="U61" s="440"/>
      <c r="V61" s="440"/>
      <c r="W61" s="119"/>
      <c r="X61" s="53"/>
      <c r="Y61" s="53"/>
      <c r="Z61" s="53"/>
      <c r="AA61" s="53"/>
      <c r="AB61" s="53"/>
      <c r="AC61" s="53"/>
      <c r="AD61" s="53"/>
      <c r="AE61" s="53"/>
      <c r="AF61" s="53"/>
      <c r="AG61" s="119"/>
      <c r="AH61" s="119"/>
      <c r="AI61" s="119"/>
      <c r="AJ61" s="119"/>
      <c r="AK61" s="119"/>
      <c r="AL61" s="119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9"/>
      <c r="BN61" s="59"/>
      <c r="BO61" s="400"/>
      <c r="BP61" s="396"/>
      <c r="BQ61" s="235"/>
      <c r="BR61" s="119"/>
      <c r="BS61" s="119"/>
      <c r="BT61" s="119"/>
      <c r="BU61" s="119"/>
      <c r="BV61" s="119"/>
      <c r="BW61" s="119"/>
      <c r="BX61" s="194"/>
      <c r="BY61" s="194"/>
      <c r="BZ61" s="194"/>
      <c r="CA61" s="194"/>
      <c r="CB61" s="194"/>
      <c r="CC61" s="194"/>
      <c r="CD61" s="235"/>
      <c r="CE61" s="235"/>
      <c r="CF61" s="57"/>
      <c r="CG61" s="57"/>
      <c r="CH61" s="57"/>
      <c r="CI61" s="119"/>
      <c r="CJ61" s="119"/>
      <c r="CK61" s="119"/>
      <c r="CL61" s="119"/>
      <c r="CM61" s="59"/>
      <c r="CN61" s="59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119"/>
      <c r="DQ61" s="119"/>
      <c r="DR61" s="119"/>
      <c r="DS61" s="119"/>
      <c r="DT61" s="119"/>
      <c r="DU61" s="119"/>
      <c r="DV61" s="119"/>
      <c r="DW61" s="119"/>
      <c r="DX61" s="119"/>
      <c r="DY61" s="55"/>
      <c r="DZ61" s="443"/>
      <c r="EA61" s="443"/>
      <c r="EB61" s="443"/>
      <c r="EC61" s="443"/>
      <c r="ED61" s="443"/>
      <c r="EE61" s="443"/>
      <c r="EF61" s="443"/>
      <c r="EG61" s="443"/>
      <c r="EH61" s="443"/>
      <c r="EI61" s="443"/>
      <c r="EJ61" s="443"/>
      <c r="EK61" s="443"/>
      <c r="EL61" s="443"/>
      <c r="EM61" s="443"/>
      <c r="EN61" s="443"/>
      <c r="EO61" s="443"/>
      <c r="EP61" s="443"/>
      <c r="EQ61" s="443"/>
      <c r="ER61" s="443"/>
      <c r="ES61" s="443"/>
      <c r="ET61" s="443"/>
      <c r="EU61" s="443"/>
      <c r="EV61" s="443"/>
      <c r="EW61" s="443"/>
      <c r="EX61" s="443"/>
      <c r="EY61" s="443"/>
      <c r="EZ61" s="443"/>
      <c r="FA61" s="443"/>
      <c r="FB61" s="443"/>
      <c r="FC61" s="443"/>
      <c r="FD61" s="443"/>
      <c r="FE61" s="443"/>
      <c r="FF61" s="443"/>
      <c r="FG61" s="443"/>
      <c r="FH61" s="443"/>
      <c r="FI61" s="443"/>
      <c r="FJ61" s="443"/>
      <c r="FK61" s="55"/>
      <c r="FL61" s="440"/>
      <c r="FM61" s="441"/>
      <c r="FN61" s="53"/>
      <c r="FO61" s="53"/>
      <c r="FP61" s="53"/>
      <c r="FQ61" s="53"/>
      <c r="FR61" s="53"/>
    </row>
    <row r="62" spans="2:174" ht="12.75" customHeight="1" thickTop="1">
      <c r="B62" s="119"/>
      <c r="C62" s="53"/>
      <c r="D62" s="53"/>
      <c r="E62" s="53"/>
      <c r="F62" s="53"/>
      <c r="G62" s="53"/>
      <c r="H62" s="53"/>
      <c r="I62" s="402"/>
      <c r="J62" s="402"/>
      <c r="K62" s="402"/>
      <c r="L62" s="402"/>
      <c r="M62" s="402"/>
      <c r="N62" s="402"/>
      <c r="O62" s="402"/>
      <c r="P62" s="117">
        <v>47</v>
      </c>
      <c r="Q62" s="139"/>
      <c r="R62" s="139"/>
      <c r="S62" s="139"/>
      <c r="T62" s="139"/>
      <c r="U62" s="139"/>
      <c r="V62" s="139"/>
      <c r="W62" s="119"/>
      <c r="X62" s="53"/>
      <c r="Y62" s="53"/>
      <c r="Z62" s="53"/>
      <c r="AA62" s="53"/>
      <c r="AB62" s="53"/>
      <c r="AC62" s="53"/>
      <c r="AD62" s="53"/>
      <c r="AE62" s="53"/>
      <c r="AF62" s="53"/>
      <c r="AG62" s="194"/>
      <c r="AH62" s="194"/>
      <c r="AI62" s="119"/>
      <c r="AJ62" s="119"/>
      <c r="AK62" s="119"/>
      <c r="AL62" s="119"/>
      <c r="AM62" s="179"/>
      <c r="AN62" s="179"/>
      <c r="AO62" s="53"/>
      <c r="AP62" s="53"/>
      <c r="AQ62" s="53"/>
      <c r="AR62" s="53"/>
      <c r="AS62" s="59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166"/>
      <c r="BN62" s="166"/>
      <c r="BO62" s="400"/>
      <c r="BP62" s="403"/>
      <c r="BQ62" s="57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57"/>
      <c r="CE62" s="57"/>
      <c r="CF62" s="57"/>
      <c r="CG62" s="57"/>
      <c r="CH62" s="57"/>
      <c r="CI62" s="194"/>
      <c r="CJ62" s="194"/>
      <c r="CK62" s="194"/>
      <c r="CL62" s="194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194"/>
      <c r="DQ62" s="194"/>
      <c r="DR62" s="194"/>
      <c r="DS62" s="194"/>
      <c r="DT62" s="119"/>
      <c r="DU62" s="119"/>
      <c r="DV62" s="119"/>
      <c r="DW62" s="119"/>
      <c r="DX62" s="119"/>
      <c r="DY62" s="55"/>
      <c r="DZ62" s="443"/>
      <c r="EA62" s="443"/>
      <c r="EB62" s="443"/>
      <c r="EC62" s="443"/>
      <c r="ED62" s="443"/>
      <c r="EE62" s="443"/>
      <c r="EF62" s="443"/>
      <c r="EG62" s="443"/>
      <c r="EH62" s="443"/>
      <c r="EI62" s="443"/>
      <c r="EJ62" s="443"/>
      <c r="EK62" s="443"/>
      <c r="EL62" s="443"/>
      <c r="EM62" s="443"/>
      <c r="EN62" s="443"/>
      <c r="EO62" s="443"/>
      <c r="EP62" s="443"/>
      <c r="EQ62" s="443"/>
      <c r="ER62" s="443"/>
      <c r="ES62" s="443"/>
      <c r="ET62" s="443"/>
      <c r="EU62" s="443"/>
      <c r="EV62" s="443"/>
      <c r="EW62" s="443"/>
      <c r="EX62" s="443"/>
      <c r="EY62" s="443"/>
      <c r="EZ62" s="443"/>
      <c r="FA62" s="443"/>
      <c r="FB62" s="443"/>
      <c r="FC62" s="443"/>
      <c r="FD62" s="443"/>
      <c r="FE62" s="443"/>
      <c r="FF62" s="443"/>
      <c r="FG62" s="443"/>
      <c r="FH62" s="443"/>
      <c r="FI62" s="443"/>
      <c r="FJ62" s="443"/>
      <c r="FK62" s="55"/>
      <c r="FL62" s="441"/>
      <c r="FM62" s="442"/>
      <c r="FN62" s="53"/>
      <c r="FO62" s="53"/>
      <c r="FP62" s="53"/>
      <c r="FQ62" s="53"/>
      <c r="FR62" s="53"/>
    </row>
    <row r="63" spans="2:174" ht="12.75" customHeight="1">
      <c r="B63" s="398"/>
      <c r="C63" s="53"/>
      <c r="D63" s="53"/>
      <c r="E63" s="53"/>
      <c r="F63" s="53"/>
      <c r="G63" s="53"/>
      <c r="H63" s="53"/>
      <c r="I63" s="298"/>
      <c r="J63" s="298"/>
      <c r="K63" s="298"/>
      <c r="L63" s="298"/>
      <c r="M63" s="298"/>
      <c r="N63" s="298"/>
      <c r="O63" s="298"/>
      <c r="P63" s="298"/>
      <c r="Q63" s="298" t="s">
        <v>378</v>
      </c>
      <c r="R63" s="298"/>
      <c r="S63" s="298"/>
      <c r="T63" s="298"/>
      <c r="U63" s="298"/>
      <c r="V63" s="298"/>
      <c r="W63" s="119"/>
      <c r="X63" s="53"/>
      <c r="Y63" s="53"/>
      <c r="Z63" s="53"/>
      <c r="AA63" s="53"/>
      <c r="AB63" s="53"/>
      <c r="AC63" s="53"/>
      <c r="AD63" s="53"/>
      <c r="AE63" s="53"/>
      <c r="AF63" s="53"/>
      <c r="AG63" s="194"/>
      <c r="AH63" s="194"/>
      <c r="AI63" s="194"/>
      <c r="AJ63" s="194"/>
      <c r="AK63" s="194"/>
      <c r="AL63" s="194"/>
      <c r="AM63" s="179"/>
      <c r="AN63" s="179"/>
      <c r="AO63" s="180"/>
      <c r="AP63" s="180"/>
      <c r="AQ63" s="180"/>
      <c r="AR63" s="180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166"/>
      <c r="BN63" s="166"/>
      <c r="BO63" s="400"/>
      <c r="BP63" s="403"/>
      <c r="BQ63" s="57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57"/>
      <c r="CE63" s="57"/>
      <c r="CF63" s="57"/>
      <c r="CG63" s="57"/>
      <c r="CH63" s="57"/>
      <c r="CI63" s="194"/>
      <c r="CJ63" s="194"/>
      <c r="CK63" s="194"/>
      <c r="CL63" s="194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194"/>
      <c r="DQ63" s="194"/>
      <c r="DR63" s="194"/>
      <c r="DS63" s="194"/>
      <c r="DT63" s="194"/>
      <c r="DU63" s="194"/>
      <c r="DV63" s="194"/>
      <c r="DW63" s="194"/>
      <c r="DX63" s="194"/>
      <c r="DY63" s="55"/>
      <c r="DZ63" s="443"/>
      <c r="EA63" s="443"/>
      <c r="EB63" s="443"/>
      <c r="EC63" s="443"/>
      <c r="ED63" s="443"/>
      <c r="EE63" s="443"/>
      <c r="EF63" s="443"/>
      <c r="EG63" s="443"/>
      <c r="EH63" s="443"/>
      <c r="EI63" s="443"/>
      <c r="EJ63" s="443"/>
      <c r="EK63" s="443"/>
      <c r="EL63" s="443"/>
      <c r="EM63" s="443"/>
      <c r="EN63" s="443"/>
      <c r="EO63" s="443"/>
      <c r="EP63" s="443"/>
      <c r="EQ63" s="443"/>
      <c r="ER63" s="443"/>
      <c r="ES63" s="443"/>
      <c r="ET63" s="443"/>
      <c r="EU63" s="443"/>
      <c r="EV63" s="443"/>
      <c r="EW63" s="443"/>
      <c r="EX63" s="443"/>
      <c r="EY63" s="443"/>
      <c r="EZ63" s="443"/>
      <c r="FA63" s="443"/>
      <c r="FB63" s="443"/>
      <c r="FC63" s="443"/>
      <c r="FD63" s="443"/>
      <c r="FE63" s="443"/>
      <c r="FF63" s="443"/>
      <c r="FG63" s="443"/>
      <c r="FH63" s="443"/>
      <c r="FI63" s="443"/>
      <c r="FJ63" s="443"/>
      <c r="FK63" s="55"/>
      <c r="FL63" s="442"/>
      <c r="FM63" s="53"/>
      <c r="FN63" s="53"/>
      <c r="FO63" s="53"/>
      <c r="FP63" s="53"/>
      <c r="FQ63" s="53"/>
      <c r="FR63" s="53"/>
    </row>
    <row r="64" spans="2:167" ht="12.75" customHeight="1">
      <c r="B64" s="398"/>
      <c r="C64" s="53"/>
      <c r="D64" s="53"/>
      <c r="E64" s="53"/>
      <c r="F64" s="53"/>
      <c r="G64" s="53"/>
      <c r="H64" s="53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119"/>
      <c r="X64" s="53"/>
      <c r="Y64" s="53"/>
      <c r="Z64" s="53"/>
      <c r="AA64" s="53"/>
      <c r="AB64" s="117"/>
      <c r="AC64" s="117"/>
      <c r="AD64" s="53"/>
      <c r="AE64" s="353"/>
      <c r="AF64" s="180"/>
      <c r="AG64" s="194"/>
      <c r="AH64" s="194"/>
      <c r="AI64" s="194"/>
      <c r="AJ64" s="194"/>
      <c r="AK64" s="194"/>
      <c r="AL64" s="194"/>
      <c r="AM64" s="179"/>
      <c r="AN64" s="179"/>
      <c r="AO64" s="180"/>
      <c r="AP64" s="180"/>
      <c r="AQ64" s="180"/>
      <c r="AR64" s="180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166"/>
      <c r="BN64" s="166"/>
      <c r="BO64" s="400"/>
      <c r="BP64" s="403"/>
      <c r="BQ64" s="57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57"/>
      <c r="CE64" s="57"/>
      <c r="CF64" s="57"/>
      <c r="CG64" s="57"/>
      <c r="CH64" s="57"/>
      <c r="CI64" s="194"/>
      <c r="CJ64" s="194"/>
      <c r="CK64" s="194"/>
      <c r="CL64" s="194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194"/>
      <c r="DQ64" s="194"/>
      <c r="DR64" s="194"/>
      <c r="DS64" s="194"/>
      <c r="DT64" s="194"/>
      <c r="DU64" s="194"/>
      <c r="DV64" s="194"/>
      <c r="DW64" s="194"/>
      <c r="DX64" s="194"/>
      <c r="DY64" s="55"/>
      <c r="DZ64" s="454"/>
      <c r="EA64" s="454"/>
      <c r="EB64" s="454"/>
      <c r="EC64" s="454"/>
      <c r="ED64" s="454"/>
      <c r="EE64" s="454"/>
      <c r="EF64" s="454"/>
      <c r="EG64" s="454"/>
      <c r="EH64" s="454"/>
      <c r="EI64" s="454"/>
      <c r="EJ64" s="454"/>
      <c r="EK64" s="454"/>
      <c r="EL64" s="454"/>
      <c r="EM64" s="454"/>
      <c r="EN64" s="454"/>
      <c r="EO64" s="454"/>
      <c r="EP64" s="454"/>
      <c r="EQ64" s="454"/>
      <c r="ER64" s="454"/>
      <c r="ES64" s="454"/>
      <c r="ET64" s="454"/>
      <c r="EU64" s="454"/>
      <c r="EV64" s="454"/>
      <c r="EW64" s="454"/>
      <c r="EX64" s="454"/>
      <c r="EY64" s="454"/>
      <c r="EZ64" s="454"/>
      <c r="FA64" s="454"/>
      <c r="FB64" s="454"/>
      <c r="FC64" s="454"/>
      <c r="FD64" s="454"/>
      <c r="FE64" s="454"/>
      <c r="FF64" s="454"/>
      <c r="FG64" s="454"/>
      <c r="FH64" s="454"/>
      <c r="FI64" s="454"/>
      <c r="FJ64" s="454"/>
      <c r="FK64" s="44"/>
    </row>
    <row r="65" spans="2:167" ht="12.75" customHeight="1">
      <c r="B65" s="119"/>
      <c r="C65" s="53"/>
      <c r="D65" s="53"/>
      <c r="E65" s="53"/>
      <c r="F65" s="53"/>
      <c r="G65" s="53"/>
      <c r="H65" s="53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119"/>
      <c r="X65" s="53"/>
      <c r="Y65" s="53"/>
      <c r="Z65" s="53"/>
      <c r="AA65" s="53"/>
      <c r="AB65" s="117"/>
      <c r="AC65" s="117"/>
      <c r="AD65" s="53"/>
      <c r="AE65" s="353"/>
      <c r="AF65" s="180"/>
      <c r="AG65" s="194"/>
      <c r="AH65" s="194"/>
      <c r="AI65" s="194"/>
      <c r="AJ65" s="194"/>
      <c r="AK65" s="194"/>
      <c r="AL65" s="194"/>
      <c r="AM65" s="179"/>
      <c r="AN65" s="179"/>
      <c r="AO65" s="180"/>
      <c r="AP65" s="180"/>
      <c r="AQ65" s="180"/>
      <c r="AR65" s="180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166"/>
      <c r="BN65" s="166"/>
      <c r="BO65" s="400"/>
      <c r="BP65" s="403"/>
      <c r="BQ65" s="57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57"/>
      <c r="CE65" s="57"/>
      <c r="CF65" s="57"/>
      <c r="CG65" s="57"/>
      <c r="CH65" s="57"/>
      <c r="CI65" s="194"/>
      <c r="CJ65" s="194"/>
      <c r="CK65" s="194"/>
      <c r="CL65" s="194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194"/>
      <c r="DQ65" s="194"/>
      <c r="DR65" s="194"/>
      <c r="DS65" s="194"/>
      <c r="DT65" s="194"/>
      <c r="DU65" s="194"/>
      <c r="DV65" s="194"/>
      <c r="DW65" s="194"/>
      <c r="DX65" s="194"/>
      <c r="DY65" s="55"/>
      <c r="DZ65" s="454"/>
      <c r="EA65" s="454"/>
      <c r="EB65" s="454"/>
      <c r="EC65" s="454"/>
      <c r="ED65" s="454"/>
      <c r="EE65" s="454"/>
      <c r="EF65" s="454"/>
      <c r="EG65" s="454"/>
      <c r="EH65" s="454"/>
      <c r="EI65" s="454"/>
      <c r="EJ65" s="454"/>
      <c r="EK65" s="454"/>
      <c r="EL65" s="454"/>
      <c r="EM65" s="454"/>
      <c r="EN65" s="454"/>
      <c r="EO65" s="454"/>
      <c r="EP65" s="454"/>
      <c r="EQ65" s="454"/>
      <c r="ER65" s="454"/>
      <c r="ES65" s="454"/>
      <c r="ET65" s="454"/>
      <c r="EU65" s="454"/>
      <c r="EV65" s="454"/>
      <c r="EW65" s="454"/>
      <c r="EX65" s="454"/>
      <c r="EY65" s="454"/>
      <c r="EZ65" s="454"/>
      <c r="FA65" s="454"/>
      <c r="FB65" s="454"/>
      <c r="FC65" s="454"/>
      <c r="FD65" s="454"/>
      <c r="FE65" s="454"/>
      <c r="FF65" s="454"/>
      <c r="FG65" s="454"/>
      <c r="FH65" s="454"/>
      <c r="FI65" s="454"/>
      <c r="FJ65" s="454"/>
      <c r="FK65" s="44"/>
    </row>
    <row r="66" spans="2:167" ht="12.75" customHeight="1">
      <c r="B66" s="119"/>
      <c r="C66" s="53"/>
      <c r="D66" s="53"/>
      <c r="E66" s="53"/>
      <c r="F66" s="53"/>
      <c r="G66" s="53"/>
      <c r="H66" s="53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119"/>
      <c r="X66" s="53"/>
      <c r="Y66" s="53"/>
      <c r="Z66" s="53"/>
      <c r="AA66" s="53"/>
      <c r="AB66" s="119"/>
      <c r="AC66" s="119"/>
      <c r="AD66" s="119"/>
      <c r="AE66" s="119"/>
      <c r="AF66" s="119"/>
      <c r="AG66" s="194"/>
      <c r="AH66" s="194"/>
      <c r="AI66" s="194"/>
      <c r="AJ66" s="194"/>
      <c r="AK66" s="194"/>
      <c r="AL66" s="194"/>
      <c r="AM66" s="119"/>
      <c r="AN66" s="119"/>
      <c r="AO66" s="180"/>
      <c r="AP66" s="180"/>
      <c r="AQ66" s="180"/>
      <c r="AR66" s="180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166"/>
      <c r="BN66" s="166"/>
      <c r="BO66" s="400"/>
      <c r="BP66" s="403"/>
      <c r="BQ66" s="57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57"/>
      <c r="CE66" s="57"/>
      <c r="CF66" s="57"/>
      <c r="CG66" s="57"/>
      <c r="CH66" s="57"/>
      <c r="CI66" s="194"/>
      <c r="CJ66" s="194"/>
      <c r="CK66" s="194"/>
      <c r="CL66" s="194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194"/>
      <c r="DQ66" s="194"/>
      <c r="DR66" s="194"/>
      <c r="DS66" s="194"/>
      <c r="DT66" s="194"/>
      <c r="DU66" s="194"/>
      <c r="DV66" s="194"/>
      <c r="DW66" s="194"/>
      <c r="DX66" s="194"/>
      <c r="DY66" s="55"/>
      <c r="DZ66" s="454"/>
      <c r="EA66" s="454"/>
      <c r="EB66" s="454"/>
      <c r="EC66" s="454"/>
      <c r="ED66" s="454"/>
      <c r="EE66" s="454"/>
      <c r="EF66" s="454"/>
      <c r="EG66" s="454"/>
      <c r="EH66" s="454"/>
      <c r="EI66" s="454"/>
      <c r="EJ66" s="454"/>
      <c r="EK66" s="454"/>
      <c r="EL66" s="454"/>
      <c r="EM66" s="454"/>
      <c r="EN66" s="454"/>
      <c r="EO66" s="454"/>
      <c r="EP66" s="454"/>
      <c r="EQ66" s="454"/>
      <c r="ER66" s="454"/>
      <c r="ES66" s="454"/>
      <c r="ET66" s="454"/>
      <c r="EU66" s="454"/>
      <c r="EV66" s="454"/>
      <c r="EW66" s="454"/>
      <c r="EX66" s="454"/>
      <c r="EY66" s="454"/>
      <c r="EZ66" s="454"/>
      <c r="FA66" s="454"/>
      <c r="FB66" s="454"/>
      <c r="FC66" s="454"/>
      <c r="FD66" s="454"/>
      <c r="FE66" s="454"/>
      <c r="FF66" s="454"/>
      <c r="FG66" s="454"/>
      <c r="FH66" s="454"/>
      <c r="FI66" s="454"/>
      <c r="FJ66" s="454"/>
      <c r="FK66" s="44"/>
    </row>
    <row r="67" spans="2:167" ht="12.75" customHeight="1">
      <c r="B67" s="119"/>
      <c r="C67" s="53"/>
      <c r="D67" s="53"/>
      <c r="E67" s="53"/>
      <c r="F67" s="53"/>
      <c r="G67" s="53"/>
      <c r="H67" s="53"/>
      <c r="I67" s="259"/>
      <c r="J67" s="259"/>
      <c r="K67" s="259"/>
      <c r="L67" s="259"/>
      <c r="M67" s="259"/>
      <c r="N67" s="259"/>
      <c r="O67" s="259"/>
      <c r="P67" s="298"/>
      <c r="Q67" s="298"/>
      <c r="R67" s="298"/>
      <c r="S67" s="298"/>
      <c r="T67" s="298"/>
      <c r="U67" s="298"/>
      <c r="V67" s="298"/>
      <c r="W67" s="119"/>
      <c r="X67" s="53"/>
      <c r="Y67" s="53"/>
      <c r="Z67" s="53"/>
      <c r="AA67" s="53"/>
      <c r="AB67" s="119"/>
      <c r="AC67" s="119"/>
      <c r="AD67" s="119"/>
      <c r="AE67" s="119"/>
      <c r="AF67" s="119"/>
      <c r="AG67" s="194"/>
      <c r="AH67" s="194"/>
      <c r="AI67" s="194"/>
      <c r="AJ67" s="194"/>
      <c r="AK67" s="194"/>
      <c r="AL67" s="194"/>
      <c r="AM67" s="53"/>
      <c r="AN67" s="53"/>
      <c r="AO67" s="180"/>
      <c r="AP67" s="180"/>
      <c r="AQ67" s="180"/>
      <c r="AR67" s="180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166"/>
      <c r="BN67" s="166"/>
      <c r="BO67" s="400"/>
      <c r="BP67" s="403"/>
      <c r="BQ67" s="57"/>
      <c r="BR67" s="194"/>
      <c r="BS67" s="194"/>
      <c r="BT67" s="194"/>
      <c r="BU67" s="194"/>
      <c r="BV67" s="194"/>
      <c r="BW67" s="194"/>
      <c r="BX67" s="53"/>
      <c r="BY67" s="53"/>
      <c r="BZ67" s="53"/>
      <c r="CA67" s="53"/>
      <c r="CB67" s="53"/>
      <c r="CC67" s="53"/>
      <c r="CD67" s="57"/>
      <c r="CE67" s="57"/>
      <c r="CF67" s="57"/>
      <c r="CG67" s="57"/>
      <c r="CH67" s="57"/>
      <c r="CI67" s="194"/>
      <c r="CJ67" s="194"/>
      <c r="CK67" s="194"/>
      <c r="CL67" s="194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194"/>
      <c r="DQ67" s="194"/>
      <c r="DR67" s="194"/>
      <c r="DS67" s="194"/>
      <c r="DT67" s="194"/>
      <c r="DU67" s="194"/>
      <c r="DV67" s="194"/>
      <c r="DW67" s="194"/>
      <c r="DX67" s="194"/>
      <c r="DY67" s="55"/>
      <c r="DZ67" s="454"/>
      <c r="EA67" s="454"/>
      <c r="EB67" s="454"/>
      <c r="EC67" s="454"/>
      <c r="ED67" s="454"/>
      <c r="EE67" s="454"/>
      <c r="EF67" s="454"/>
      <c r="EG67" s="454"/>
      <c r="EH67" s="454"/>
      <c r="EI67" s="454"/>
      <c r="EJ67" s="454"/>
      <c r="EK67" s="454"/>
      <c r="EL67" s="454"/>
      <c r="EM67" s="454"/>
      <c r="EN67" s="454"/>
      <c r="EO67" s="454"/>
      <c r="EP67" s="454"/>
      <c r="EQ67" s="454"/>
      <c r="ER67" s="454"/>
      <c r="ES67" s="454"/>
      <c r="ET67" s="454"/>
      <c r="EU67" s="454"/>
      <c r="EV67" s="454"/>
      <c r="EW67" s="454"/>
      <c r="EX67" s="454"/>
      <c r="EY67" s="454"/>
      <c r="EZ67" s="454"/>
      <c r="FA67" s="454"/>
      <c r="FB67" s="454"/>
      <c r="FC67" s="454"/>
      <c r="FD67" s="454"/>
      <c r="FE67" s="454"/>
      <c r="FF67" s="454"/>
      <c r="FG67" s="454"/>
      <c r="FH67" s="454"/>
      <c r="FI67" s="454"/>
      <c r="FJ67" s="454"/>
      <c r="FK67" s="44"/>
    </row>
    <row r="68" spans="2:167" ht="12.75" customHeight="1">
      <c r="B68" s="119"/>
      <c r="C68" s="53"/>
      <c r="D68" s="53"/>
      <c r="E68" s="53"/>
      <c r="F68" s="53"/>
      <c r="G68" s="53"/>
      <c r="H68" s="53"/>
      <c r="I68" s="259"/>
      <c r="J68" s="259"/>
      <c r="K68" s="259"/>
      <c r="L68" s="259"/>
      <c r="M68" s="259"/>
      <c r="N68" s="259"/>
      <c r="O68" s="259"/>
      <c r="P68" s="298"/>
      <c r="Q68" s="298"/>
      <c r="R68" s="298"/>
      <c r="S68" s="298"/>
      <c r="T68" s="298"/>
      <c r="U68" s="298"/>
      <c r="V68" s="298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194"/>
      <c r="AJ68" s="194"/>
      <c r="AK68" s="194"/>
      <c r="AL68" s="194"/>
      <c r="AM68" s="53"/>
      <c r="AN68" s="53"/>
      <c r="AO68" s="180"/>
      <c r="AP68" s="180"/>
      <c r="AQ68" s="180"/>
      <c r="AR68" s="180"/>
      <c r="AS68" s="18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7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7"/>
      <c r="CE68" s="57"/>
      <c r="CF68" s="57"/>
      <c r="CG68" s="57"/>
      <c r="CH68" s="57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404"/>
      <c r="DH68" s="404"/>
      <c r="DI68" s="404"/>
      <c r="DJ68" s="404"/>
      <c r="DK68" s="404"/>
      <c r="DL68" s="404"/>
      <c r="DM68" s="53"/>
      <c r="DN68" s="53"/>
      <c r="DO68" s="53"/>
      <c r="DP68" s="53"/>
      <c r="DQ68" s="53"/>
      <c r="DR68" s="53"/>
      <c r="DS68" s="53"/>
      <c r="DT68" s="194"/>
      <c r="DU68" s="194"/>
      <c r="DV68" s="194"/>
      <c r="DW68" s="194"/>
      <c r="DX68" s="194"/>
      <c r="DY68" s="55"/>
      <c r="DZ68" s="454"/>
      <c r="EA68" s="454"/>
      <c r="EB68" s="454"/>
      <c r="EC68" s="454"/>
      <c r="ED68" s="454"/>
      <c r="EE68" s="454"/>
      <c r="EF68" s="454"/>
      <c r="EG68" s="454"/>
      <c r="EH68" s="454"/>
      <c r="EI68" s="454"/>
      <c r="EJ68" s="454"/>
      <c r="EK68" s="454"/>
      <c r="EL68" s="454"/>
      <c r="EM68" s="454"/>
      <c r="EN68" s="454"/>
      <c r="EO68" s="454"/>
      <c r="EP68" s="454"/>
      <c r="EQ68" s="454"/>
      <c r="ER68" s="454"/>
      <c r="ES68" s="454"/>
      <c r="ET68" s="454"/>
      <c r="EU68" s="454"/>
      <c r="EV68" s="454"/>
      <c r="EW68" s="454"/>
      <c r="EX68" s="454"/>
      <c r="EY68" s="454"/>
      <c r="EZ68" s="454"/>
      <c r="FA68" s="454"/>
      <c r="FB68" s="454"/>
      <c r="FC68" s="454"/>
      <c r="FD68" s="454"/>
      <c r="FE68" s="454"/>
      <c r="FF68" s="454"/>
      <c r="FG68" s="454"/>
      <c r="FH68" s="454"/>
      <c r="FI68" s="454"/>
      <c r="FJ68" s="454"/>
      <c r="FK68" s="44"/>
    </row>
    <row r="69" spans="2:169" ht="12.75" customHeight="1">
      <c r="B69" s="119"/>
      <c r="C69" s="53"/>
      <c r="D69" s="53"/>
      <c r="E69" s="53"/>
      <c r="F69" s="53"/>
      <c r="G69" s="53"/>
      <c r="H69" s="53"/>
      <c r="I69" s="405"/>
      <c r="J69" s="405"/>
      <c r="K69" s="405"/>
      <c r="L69" s="405"/>
      <c r="M69" s="405"/>
      <c r="N69" s="405"/>
      <c r="O69" s="405"/>
      <c r="P69" s="53"/>
      <c r="Q69" s="119"/>
      <c r="R69" s="119"/>
      <c r="S69" s="119"/>
      <c r="T69" s="119"/>
      <c r="U69" s="119"/>
      <c r="V69" s="119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180"/>
      <c r="AP69" s="180"/>
      <c r="AQ69" s="180"/>
      <c r="AR69" s="180"/>
      <c r="AS69" s="18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7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7"/>
      <c r="CE69" s="57"/>
      <c r="CF69" s="57"/>
      <c r="CG69" s="57"/>
      <c r="CH69" s="57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5"/>
      <c r="DZ69" s="454"/>
      <c r="EA69" s="454"/>
      <c r="EB69" s="454"/>
      <c r="EC69" s="454"/>
      <c r="ED69" s="454"/>
      <c r="EE69" s="454"/>
      <c r="EF69" s="454"/>
      <c r="EG69" s="454"/>
      <c r="EH69" s="454"/>
      <c r="EI69" s="454"/>
      <c r="EJ69" s="454"/>
      <c r="EK69" s="454"/>
      <c r="EL69" s="454"/>
      <c r="EM69" s="454"/>
      <c r="EN69" s="454"/>
      <c r="EO69" s="454"/>
      <c r="EP69" s="454"/>
      <c r="EQ69" s="454"/>
      <c r="ER69" s="454"/>
      <c r="ES69" s="454"/>
      <c r="ET69" s="454"/>
      <c r="EU69" s="454"/>
      <c r="EV69" s="454"/>
      <c r="EW69" s="454"/>
      <c r="EX69" s="454"/>
      <c r="EY69" s="454"/>
      <c r="EZ69" s="454"/>
      <c r="FA69" s="454"/>
      <c r="FB69" s="454"/>
      <c r="FC69" s="454"/>
      <c r="FD69" s="454"/>
      <c r="FE69" s="454"/>
      <c r="FF69" s="454"/>
      <c r="FG69" s="454"/>
      <c r="FH69" s="454"/>
      <c r="FI69" s="454"/>
      <c r="FJ69" s="454"/>
      <c r="FK69" s="44"/>
      <c r="FM69" s="1"/>
    </row>
    <row r="70" spans="2:169" ht="12.75" customHeight="1">
      <c r="B70" s="119"/>
      <c r="C70" s="53"/>
      <c r="D70" s="53"/>
      <c r="E70" s="53"/>
      <c r="F70" s="53"/>
      <c r="G70" s="53"/>
      <c r="H70" s="53"/>
      <c r="I70" s="119"/>
      <c r="J70" s="119"/>
      <c r="K70" s="119"/>
      <c r="L70" s="119"/>
      <c r="M70" s="119"/>
      <c r="N70" s="119"/>
      <c r="O70" s="119"/>
      <c r="P70" s="53"/>
      <c r="Q70" s="406"/>
      <c r="R70" s="406"/>
      <c r="S70" s="406"/>
      <c r="T70" s="406"/>
      <c r="U70" s="406"/>
      <c r="V70" s="406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180"/>
      <c r="AP70" s="180"/>
      <c r="AQ70" s="180"/>
      <c r="AR70" s="180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7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7"/>
      <c r="CE70" s="57"/>
      <c r="CF70" s="57"/>
      <c r="CG70" s="57"/>
      <c r="CH70" s="57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5"/>
      <c r="DZ70" s="454"/>
      <c r="EA70" s="454"/>
      <c r="EB70" s="454"/>
      <c r="EC70" s="454"/>
      <c r="ED70" s="454"/>
      <c r="EE70" s="454"/>
      <c r="EF70" s="454"/>
      <c r="EG70" s="454"/>
      <c r="EH70" s="454"/>
      <c r="EI70" s="454"/>
      <c r="EJ70" s="454"/>
      <c r="EK70" s="454"/>
      <c r="EL70" s="454"/>
      <c r="EM70" s="454"/>
      <c r="EN70" s="454"/>
      <c r="EO70" s="454"/>
      <c r="EP70" s="454"/>
      <c r="EQ70" s="454"/>
      <c r="ER70" s="454"/>
      <c r="ES70" s="454"/>
      <c r="ET70" s="454"/>
      <c r="EU70" s="454"/>
      <c r="EV70" s="454"/>
      <c r="EW70" s="454"/>
      <c r="EX70" s="454"/>
      <c r="EY70" s="454"/>
      <c r="EZ70" s="454"/>
      <c r="FA70" s="454"/>
      <c r="FB70" s="454"/>
      <c r="FC70" s="454"/>
      <c r="FD70" s="454"/>
      <c r="FE70" s="454"/>
      <c r="FF70" s="454"/>
      <c r="FG70" s="454"/>
      <c r="FH70" s="454"/>
      <c r="FI70" s="454"/>
      <c r="FJ70" s="454"/>
      <c r="FK70" s="44"/>
      <c r="FM70" s="1"/>
    </row>
    <row r="71" spans="2:169" ht="12.75" customHeight="1">
      <c r="B71" s="119"/>
      <c r="C71" s="53"/>
      <c r="D71" s="53"/>
      <c r="E71" s="53"/>
      <c r="F71" s="53"/>
      <c r="G71" s="53"/>
      <c r="H71" s="53"/>
      <c r="I71" s="235"/>
      <c r="J71" s="235"/>
      <c r="K71" s="235"/>
      <c r="L71" s="235"/>
      <c r="M71" s="235"/>
      <c r="N71" s="235"/>
      <c r="O71" s="235"/>
      <c r="P71" s="53"/>
      <c r="Q71" s="407"/>
      <c r="R71" s="407"/>
      <c r="S71" s="407"/>
      <c r="T71" s="407"/>
      <c r="U71" s="407"/>
      <c r="V71" s="407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180"/>
      <c r="AP71" s="180"/>
      <c r="AQ71" s="180"/>
      <c r="AR71" s="180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7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7"/>
      <c r="CE71" s="57"/>
      <c r="CF71" s="57"/>
      <c r="CG71" s="57"/>
      <c r="CH71" s="57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5"/>
      <c r="DZ71" s="454"/>
      <c r="EA71" s="454"/>
      <c r="EB71" s="454"/>
      <c r="EC71" s="454"/>
      <c r="ED71" s="454"/>
      <c r="EE71" s="454"/>
      <c r="EF71" s="454"/>
      <c r="EG71" s="454"/>
      <c r="EH71" s="454"/>
      <c r="EI71" s="454"/>
      <c r="EJ71" s="454"/>
      <c r="EK71" s="454"/>
      <c r="EL71" s="454"/>
      <c r="EM71" s="454"/>
      <c r="EN71" s="454"/>
      <c r="EO71" s="454"/>
      <c r="EP71" s="454"/>
      <c r="EQ71" s="454"/>
      <c r="ER71" s="454"/>
      <c r="ES71" s="454"/>
      <c r="ET71" s="454"/>
      <c r="EU71" s="454"/>
      <c r="EV71" s="454"/>
      <c r="EW71" s="454"/>
      <c r="EX71" s="454"/>
      <c r="EY71" s="454"/>
      <c r="EZ71" s="454"/>
      <c r="FA71" s="454"/>
      <c r="FB71" s="454"/>
      <c r="FC71" s="454"/>
      <c r="FD71" s="454"/>
      <c r="FE71" s="454"/>
      <c r="FF71" s="454"/>
      <c r="FG71" s="454"/>
      <c r="FH71" s="454"/>
      <c r="FI71" s="454"/>
      <c r="FJ71" s="454"/>
      <c r="FK71" s="44"/>
      <c r="FM71" s="1"/>
    </row>
    <row r="72" spans="2:169" ht="12.75" customHeight="1">
      <c r="B72" s="119"/>
      <c r="C72" s="53"/>
      <c r="D72" s="53"/>
      <c r="E72" s="53"/>
      <c r="F72" s="53"/>
      <c r="G72" s="53"/>
      <c r="H72" s="53"/>
      <c r="I72" s="189"/>
      <c r="J72" s="189"/>
      <c r="K72" s="189"/>
      <c r="L72" s="189"/>
      <c r="M72" s="189"/>
      <c r="N72" s="189"/>
      <c r="O72" s="189"/>
      <c r="P72" s="53"/>
      <c r="Q72" s="207"/>
      <c r="R72" s="207"/>
      <c r="S72" s="207"/>
      <c r="T72" s="207"/>
      <c r="U72" s="207"/>
      <c r="V72" s="207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119"/>
      <c r="AN72" s="119"/>
      <c r="AO72" s="180"/>
      <c r="AP72" s="180"/>
      <c r="AQ72" s="180"/>
      <c r="AR72" s="180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7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7"/>
      <c r="CE72" s="57"/>
      <c r="CF72" s="57"/>
      <c r="CG72" s="57"/>
      <c r="CH72" s="57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5"/>
      <c r="DZ72" s="454"/>
      <c r="EA72" s="454"/>
      <c r="EB72" s="454"/>
      <c r="EC72" s="454"/>
      <c r="ED72" s="454"/>
      <c r="EE72" s="454"/>
      <c r="EF72" s="454"/>
      <c r="EG72" s="454"/>
      <c r="EH72" s="454"/>
      <c r="EI72" s="454"/>
      <c r="EJ72" s="454"/>
      <c r="EK72" s="454"/>
      <c r="EL72" s="454"/>
      <c r="EM72" s="454"/>
      <c r="EN72" s="454"/>
      <c r="EO72" s="454"/>
      <c r="EP72" s="454"/>
      <c r="EQ72" s="454"/>
      <c r="ER72" s="454"/>
      <c r="ES72" s="454"/>
      <c r="ET72" s="454"/>
      <c r="EU72" s="454"/>
      <c r="EV72" s="454"/>
      <c r="EW72" s="454"/>
      <c r="EX72" s="454"/>
      <c r="EY72" s="454"/>
      <c r="EZ72" s="454"/>
      <c r="FA72" s="454"/>
      <c r="FB72" s="454"/>
      <c r="FC72" s="454"/>
      <c r="FD72" s="454"/>
      <c r="FE72" s="454"/>
      <c r="FF72" s="454"/>
      <c r="FG72" s="454"/>
      <c r="FH72" s="454"/>
      <c r="FI72" s="454"/>
      <c r="FJ72" s="454"/>
      <c r="FK72" s="44"/>
      <c r="FM72" s="1"/>
    </row>
    <row r="73" spans="2:169" ht="12.75" customHeight="1">
      <c r="B73" s="119"/>
      <c r="C73" s="53"/>
      <c r="D73" s="53"/>
      <c r="E73" s="53"/>
      <c r="F73" s="53"/>
      <c r="G73" s="53"/>
      <c r="H73" s="53"/>
      <c r="I73" s="406"/>
      <c r="J73" s="406"/>
      <c r="K73" s="406"/>
      <c r="L73" s="406"/>
      <c r="M73" s="406"/>
      <c r="N73" s="406"/>
      <c r="O73" s="406"/>
      <c r="P73" s="53"/>
      <c r="Q73" s="207"/>
      <c r="R73" s="207"/>
      <c r="S73" s="207"/>
      <c r="T73" s="207"/>
      <c r="U73" s="207"/>
      <c r="V73" s="207"/>
      <c r="W73" s="53"/>
      <c r="X73" s="53"/>
      <c r="Y73" s="53"/>
      <c r="Z73" s="53"/>
      <c r="AA73" s="53"/>
      <c r="AB73" s="119"/>
      <c r="AC73" s="119"/>
      <c r="AD73" s="119"/>
      <c r="AE73" s="119"/>
      <c r="AF73" s="119"/>
      <c r="AG73" s="53"/>
      <c r="AH73" s="53"/>
      <c r="AI73" s="53"/>
      <c r="AJ73" s="53"/>
      <c r="AK73" s="53"/>
      <c r="AL73" s="53"/>
      <c r="AM73" s="119"/>
      <c r="AN73" s="119"/>
      <c r="AO73" s="180"/>
      <c r="AP73" s="180"/>
      <c r="AQ73" s="180"/>
      <c r="AR73" s="180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7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7"/>
      <c r="CE73" s="57"/>
      <c r="CF73" s="57"/>
      <c r="CG73" s="57"/>
      <c r="CH73" s="57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5"/>
      <c r="DZ73" s="454"/>
      <c r="EA73" s="454"/>
      <c r="EB73" s="454"/>
      <c r="EC73" s="454"/>
      <c r="ED73" s="454"/>
      <c r="EE73" s="454"/>
      <c r="EF73" s="454"/>
      <c r="EG73" s="454"/>
      <c r="EH73" s="454"/>
      <c r="EI73" s="454"/>
      <c r="EJ73" s="454"/>
      <c r="EK73" s="454"/>
      <c r="EL73" s="454"/>
      <c r="EM73" s="454"/>
      <c r="EN73" s="454"/>
      <c r="EO73" s="454"/>
      <c r="EP73" s="454"/>
      <c r="EQ73" s="454"/>
      <c r="ER73" s="454"/>
      <c r="ES73" s="454"/>
      <c r="ET73" s="454"/>
      <c r="EU73" s="454"/>
      <c r="EV73" s="454"/>
      <c r="EW73" s="454"/>
      <c r="EX73" s="454"/>
      <c r="EY73" s="454"/>
      <c r="EZ73" s="454"/>
      <c r="FA73" s="454"/>
      <c r="FB73" s="454"/>
      <c r="FC73" s="454"/>
      <c r="FD73" s="454"/>
      <c r="FE73" s="454"/>
      <c r="FF73" s="454"/>
      <c r="FG73" s="454"/>
      <c r="FH73" s="454"/>
      <c r="FI73" s="454"/>
      <c r="FJ73" s="454"/>
      <c r="FK73" s="44"/>
      <c r="FM73" s="1"/>
    </row>
    <row r="74" spans="2:169" ht="12.75" customHeight="1">
      <c r="B74" s="119"/>
      <c r="C74" s="53"/>
      <c r="D74" s="53"/>
      <c r="E74" s="53"/>
      <c r="F74" s="53"/>
      <c r="G74" s="53"/>
      <c r="H74" s="53"/>
      <c r="I74" s="406"/>
      <c r="J74" s="406"/>
      <c r="K74" s="406"/>
      <c r="L74" s="406"/>
      <c r="M74" s="406"/>
      <c r="N74" s="406"/>
      <c r="O74" s="406"/>
      <c r="P74" s="53"/>
      <c r="Q74" s="207"/>
      <c r="R74" s="207"/>
      <c r="S74" s="207"/>
      <c r="T74" s="207"/>
      <c r="U74" s="207"/>
      <c r="V74" s="207"/>
      <c r="W74" s="53"/>
      <c r="X74" s="53"/>
      <c r="Y74" s="53"/>
      <c r="Z74" s="53"/>
      <c r="AA74" s="53"/>
      <c r="AB74" s="119"/>
      <c r="AC74" s="119"/>
      <c r="AD74" s="119"/>
      <c r="AE74" s="119"/>
      <c r="AF74" s="119"/>
      <c r="AG74" s="53"/>
      <c r="AH74" s="53"/>
      <c r="AI74" s="53"/>
      <c r="AJ74" s="53"/>
      <c r="AK74" s="53"/>
      <c r="AL74" s="53"/>
      <c r="AM74" s="119"/>
      <c r="AN74" s="119"/>
      <c r="AO74" s="180"/>
      <c r="AP74" s="180"/>
      <c r="AQ74" s="180"/>
      <c r="AR74" s="180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7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7"/>
      <c r="CE74" s="57"/>
      <c r="CF74" s="57"/>
      <c r="CG74" s="57"/>
      <c r="CH74" s="57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5"/>
      <c r="DZ74" s="454"/>
      <c r="EA74" s="454"/>
      <c r="EB74" s="454"/>
      <c r="EC74" s="454"/>
      <c r="ED74" s="454"/>
      <c r="EE74" s="454"/>
      <c r="EF74" s="454"/>
      <c r="EG74" s="454"/>
      <c r="EH74" s="454"/>
      <c r="EI74" s="454"/>
      <c r="EJ74" s="454"/>
      <c r="EK74" s="454"/>
      <c r="EL74" s="454"/>
      <c r="EM74" s="454"/>
      <c r="EN74" s="454"/>
      <c r="EO74" s="454"/>
      <c r="EP74" s="454"/>
      <c r="EQ74" s="454"/>
      <c r="ER74" s="454"/>
      <c r="ES74" s="454"/>
      <c r="ET74" s="454"/>
      <c r="EU74" s="454"/>
      <c r="EV74" s="454"/>
      <c r="EW74" s="454"/>
      <c r="EX74" s="454"/>
      <c r="EY74" s="454"/>
      <c r="EZ74" s="454"/>
      <c r="FA74" s="454"/>
      <c r="FB74" s="454"/>
      <c r="FC74" s="454"/>
      <c r="FD74" s="454"/>
      <c r="FE74" s="454"/>
      <c r="FF74" s="454"/>
      <c r="FG74" s="454"/>
      <c r="FH74" s="454"/>
      <c r="FI74" s="454"/>
      <c r="FJ74" s="454"/>
      <c r="FK74" s="44"/>
      <c r="FM74" s="1"/>
    </row>
    <row r="75" spans="2:169" ht="12.75" customHeight="1">
      <c r="B75" s="119"/>
      <c r="C75" s="53"/>
      <c r="D75" s="53"/>
      <c r="E75" s="53"/>
      <c r="F75" s="53"/>
      <c r="G75" s="53"/>
      <c r="H75" s="53"/>
      <c r="I75" s="407"/>
      <c r="J75" s="407"/>
      <c r="K75" s="407"/>
      <c r="L75" s="407"/>
      <c r="M75" s="407"/>
      <c r="N75" s="407"/>
      <c r="O75" s="407"/>
      <c r="P75" s="53"/>
      <c r="Q75" s="408"/>
      <c r="R75" s="408"/>
      <c r="S75" s="408"/>
      <c r="T75" s="408"/>
      <c r="U75" s="408"/>
      <c r="V75" s="408"/>
      <c r="W75" s="53"/>
      <c r="X75" s="53"/>
      <c r="Y75" s="53"/>
      <c r="Z75" s="53"/>
      <c r="AA75" s="53"/>
      <c r="AB75" s="119"/>
      <c r="AC75" s="119"/>
      <c r="AD75" s="119"/>
      <c r="AE75" s="119"/>
      <c r="AF75" s="119"/>
      <c r="AG75" s="53"/>
      <c r="AH75" s="53"/>
      <c r="AI75" s="53"/>
      <c r="AJ75" s="53"/>
      <c r="AK75" s="53"/>
      <c r="AL75" s="53"/>
      <c r="AM75" s="119"/>
      <c r="AN75" s="119"/>
      <c r="AO75" s="180"/>
      <c r="AP75" s="180"/>
      <c r="AQ75" s="180"/>
      <c r="AR75" s="180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7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7"/>
      <c r="CE75" s="57"/>
      <c r="CF75" s="57"/>
      <c r="CG75" s="57"/>
      <c r="CH75" s="57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5"/>
      <c r="DZ75" s="454"/>
      <c r="EA75" s="454"/>
      <c r="EB75" s="454"/>
      <c r="EC75" s="454"/>
      <c r="ED75" s="454"/>
      <c r="EE75" s="454"/>
      <c r="EF75" s="454"/>
      <c r="EG75" s="454"/>
      <c r="EH75" s="454"/>
      <c r="EI75" s="454"/>
      <c r="EJ75" s="454"/>
      <c r="EK75" s="454"/>
      <c r="EL75" s="454"/>
      <c r="EM75" s="454"/>
      <c r="EN75" s="454"/>
      <c r="EO75" s="454"/>
      <c r="EP75" s="454"/>
      <c r="EQ75" s="454"/>
      <c r="ER75" s="454"/>
      <c r="ES75" s="454"/>
      <c r="ET75" s="454"/>
      <c r="EU75" s="454"/>
      <c r="EV75" s="454"/>
      <c r="EW75" s="454"/>
      <c r="EX75" s="454"/>
      <c r="EY75" s="454"/>
      <c r="EZ75" s="454"/>
      <c r="FA75" s="454"/>
      <c r="FB75" s="454"/>
      <c r="FC75" s="454"/>
      <c r="FD75" s="454"/>
      <c r="FE75" s="454"/>
      <c r="FF75" s="454"/>
      <c r="FG75" s="454"/>
      <c r="FH75" s="454"/>
      <c r="FI75" s="454"/>
      <c r="FJ75" s="454"/>
      <c r="FK75" s="44"/>
      <c r="FM75" s="1"/>
    </row>
    <row r="76" spans="2:169" ht="12.75" customHeight="1">
      <c r="B76" s="119"/>
      <c r="C76" s="53"/>
      <c r="D76" s="53"/>
      <c r="E76" s="53"/>
      <c r="F76" s="53"/>
      <c r="G76" s="53"/>
      <c r="H76" s="53"/>
      <c r="I76" s="207"/>
      <c r="J76" s="207"/>
      <c r="K76" s="207"/>
      <c r="L76" s="207"/>
      <c r="M76" s="207"/>
      <c r="N76" s="207"/>
      <c r="O76" s="207"/>
      <c r="P76" s="53"/>
      <c r="Q76" s="408"/>
      <c r="R76" s="408"/>
      <c r="S76" s="408"/>
      <c r="T76" s="408"/>
      <c r="U76" s="408"/>
      <c r="V76" s="408"/>
      <c r="W76" s="53"/>
      <c r="X76" s="53"/>
      <c r="Y76" s="53"/>
      <c r="Z76" s="53"/>
      <c r="AA76" s="53"/>
      <c r="AB76" s="119"/>
      <c r="AC76" s="119"/>
      <c r="AD76" s="119"/>
      <c r="AE76" s="119"/>
      <c r="AF76" s="119"/>
      <c r="AG76" s="53"/>
      <c r="AH76" s="53"/>
      <c r="AI76" s="53"/>
      <c r="AJ76" s="53"/>
      <c r="AK76" s="53"/>
      <c r="AL76" s="53"/>
      <c r="AM76" s="119"/>
      <c r="AN76" s="119"/>
      <c r="AO76" s="180"/>
      <c r="AP76" s="180"/>
      <c r="AQ76" s="180"/>
      <c r="AR76" s="180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7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7"/>
      <c r="CE76" s="57"/>
      <c r="CF76" s="57"/>
      <c r="CG76" s="57"/>
      <c r="CH76" s="57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5"/>
      <c r="DZ76" s="454"/>
      <c r="EA76" s="454"/>
      <c r="EB76" s="454"/>
      <c r="EC76" s="454"/>
      <c r="ED76" s="454"/>
      <c r="EE76" s="454"/>
      <c r="EF76" s="454"/>
      <c r="EG76" s="454"/>
      <c r="EH76" s="454"/>
      <c r="EI76" s="454"/>
      <c r="EJ76" s="454"/>
      <c r="EK76" s="454"/>
      <c r="EL76" s="454"/>
      <c r="EM76" s="454"/>
      <c r="EN76" s="454"/>
      <c r="EO76" s="454"/>
      <c r="EP76" s="454"/>
      <c r="EQ76" s="454"/>
      <c r="ER76" s="454"/>
      <c r="ES76" s="454"/>
      <c r="ET76" s="454"/>
      <c r="EU76" s="454"/>
      <c r="EV76" s="454"/>
      <c r="EW76" s="454"/>
      <c r="EX76" s="454"/>
      <c r="EY76" s="454"/>
      <c r="EZ76" s="454"/>
      <c r="FA76" s="454"/>
      <c r="FB76" s="454"/>
      <c r="FC76" s="454"/>
      <c r="FD76" s="454"/>
      <c r="FE76" s="454"/>
      <c r="FF76" s="454"/>
      <c r="FG76" s="454"/>
      <c r="FH76" s="454"/>
      <c r="FI76" s="454"/>
      <c r="FJ76" s="454"/>
      <c r="FK76" s="44"/>
      <c r="FM76" s="1"/>
    </row>
    <row r="77" spans="2:169" ht="12.75" customHeight="1">
      <c r="B77" s="119"/>
      <c r="C77" s="53"/>
      <c r="D77" s="53"/>
      <c r="E77" s="53"/>
      <c r="F77" s="53"/>
      <c r="G77" s="53"/>
      <c r="H77" s="53"/>
      <c r="I77" s="207"/>
      <c r="J77" s="207"/>
      <c r="K77" s="207"/>
      <c r="L77" s="207"/>
      <c r="M77" s="207"/>
      <c r="N77" s="207"/>
      <c r="O77" s="207"/>
      <c r="P77" s="53"/>
      <c r="Q77" s="408"/>
      <c r="R77" s="408"/>
      <c r="S77" s="408"/>
      <c r="T77" s="408"/>
      <c r="U77" s="408"/>
      <c r="V77" s="408"/>
      <c r="W77" s="53"/>
      <c r="X77" s="53"/>
      <c r="Y77" s="53"/>
      <c r="Z77" s="53"/>
      <c r="AA77" s="53"/>
      <c r="AB77" s="119"/>
      <c r="AC77" s="119"/>
      <c r="AD77" s="119"/>
      <c r="AE77" s="119"/>
      <c r="AF77" s="119"/>
      <c r="AG77" s="53"/>
      <c r="AH77" s="53"/>
      <c r="AI77" s="53"/>
      <c r="AJ77" s="53"/>
      <c r="AK77" s="53"/>
      <c r="AL77" s="53"/>
      <c r="AM77" s="119"/>
      <c r="AN77" s="119"/>
      <c r="AO77" s="180"/>
      <c r="AP77" s="180"/>
      <c r="AQ77" s="180"/>
      <c r="AR77" s="180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7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7"/>
      <c r="CE77" s="57"/>
      <c r="CF77" s="57"/>
      <c r="CG77" s="57"/>
      <c r="CH77" s="57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5"/>
      <c r="DZ77" s="454"/>
      <c r="EA77" s="454"/>
      <c r="EB77" s="454"/>
      <c r="EC77" s="454"/>
      <c r="ED77" s="454"/>
      <c r="EE77" s="454"/>
      <c r="EF77" s="454"/>
      <c r="EG77" s="454"/>
      <c r="EH77" s="454"/>
      <c r="EI77" s="454"/>
      <c r="EJ77" s="454"/>
      <c r="EK77" s="454"/>
      <c r="EL77" s="454"/>
      <c r="EM77" s="454"/>
      <c r="EN77" s="454"/>
      <c r="EO77" s="454"/>
      <c r="EP77" s="454"/>
      <c r="EQ77" s="454"/>
      <c r="ER77" s="454"/>
      <c r="ES77" s="454"/>
      <c r="ET77" s="454"/>
      <c r="EU77" s="454"/>
      <c r="EV77" s="454"/>
      <c r="EW77" s="454"/>
      <c r="EX77" s="454"/>
      <c r="EY77" s="454"/>
      <c r="EZ77" s="454"/>
      <c r="FA77" s="454"/>
      <c r="FB77" s="454"/>
      <c r="FC77" s="454"/>
      <c r="FD77" s="454"/>
      <c r="FE77" s="454"/>
      <c r="FF77" s="454"/>
      <c r="FG77" s="454"/>
      <c r="FH77" s="454"/>
      <c r="FI77" s="454"/>
      <c r="FJ77" s="454"/>
      <c r="FK77" s="44"/>
      <c r="FM77" s="1"/>
    </row>
    <row r="78" spans="2:169" ht="12.75" customHeight="1">
      <c r="B78" s="119"/>
      <c r="C78" s="53"/>
      <c r="D78" s="53"/>
      <c r="E78" s="53"/>
      <c r="F78" s="53"/>
      <c r="G78" s="53"/>
      <c r="H78" s="53"/>
      <c r="I78" s="207"/>
      <c r="J78" s="207"/>
      <c r="K78" s="207"/>
      <c r="L78" s="207"/>
      <c r="M78" s="207"/>
      <c r="N78" s="207"/>
      <c r="O78" s="207"/>
      <c r="P78" s="53"/>
      <c r="Q78" s="408"/>
      <c r="R78" s="408"/>
      <c r="S78" s="408"/>
      <c r="T78" s="408"/>
      <c r="U78" s="408"/>
      <c r="V78" s="408"/>
      <c r="W78" s="53"/>
      <c r="X78" s="53"/>
      <c r="Y78" s="53"/>
      <c r="Z78" s="53"/>
      <c r="AA78" s="53"/>
      <c r="AB78" s="119"/>
      <c r="AC78" s="119"/>
      <c r="AD78" s="119"/>
      <c r="AE78" s="119"/>
      <c r="AF78" s="119"/>
      <c r="AG78" s="53"/>
      <c r="AH78" s="53"/>
      <c r="AI78" s="53"/>
      <c r="AJ78" s="53"/>
      <c r="AK78" s="53"/>
      <c r="AL78" s="53"/>
      <c r="AM78" s="119"/>
      <c r="AN78" s="119"/>
      <c r="AO78" s="180"/>
      <c r="AP78" s="180"/>
      <c r="AQ78" s="180"/>
      <c r="AR78" s="180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7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7"/>
      <c r="CE78" s="57"/>
      <c r="CF78" s="57"/>
      <c r="CG78" s="57"/>
      <c r="CH78" s="57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5"/>
      <c r="DZ78" s="454"/>
      <c r="EA78" s="454"/>
      <c r="EB78" s="454"/>
      <c r="EC78" s="454"/>
      <c r="ED78" s="454"/>
      <c r="EE78" s="454"/>
      <c r="EF78" s="454"/>
      <c r="EG78" s="454"/>
      <c r="EH78" s="454"/>
      <c r="EI78" s="454"/>
      <c r="EJ78" s="454"/>
      <c r="EK78" s="454"/>
      <c r="EL78" s="454"/>
      <c r="EM78" s="454"/>
      <c r="EN78" s="454"/>
      <c r="EO78" s="454"/>
      <c r="EP78" s="454"/>
      <c r="EQ78" s="454"/>
      <c r="ER78" s="454"/>
      <c r="ES78" s="454"/>
      <c r="ET78" s="454"/>
      <c r="EU78" s="454"/>
      <c r="EV78" s="454"/>
      <c r="EW78" s="454"/>
      <c r="EX78" s="454"/>
      <c r="EY78" s="454"/>
      <c r="EZ78" s="454"/>
      <c r="FA78" s="454"/>
      <c r="FB78" s="454"/>
      <c r="FC78" s="454"/>
      <c r="FD78" s="454"/>
      <c r="FE78" s="454"/>
      <c r="FF78" s="454"/>
      <c r="FG78" s="454"/>
      <c r="FH78" s="454"/>
      <c r="FI78" s="454"/>
      <c r="FJ78" s="454"/>
      <c r="FK78" s="44"/>
      <c r="FM78" s="1"/>
    </row>
    <row r="79" spans="2:169" ht="12.75">
      <c r="B79" s="119"/>
      <c r="C79" s="53"/>
      <c r="D79" s="53"/>
      <c r="E79" s="53"/>
      <c r="F79" s="53"/>
      <c r="G79" s="53"/>
      <c r="H79" s="53"/>
      <c r="I79" s="408"/>
      <c r="J79" s="408"/>
      <c r="K79" s="408"/>
      <c r="L79" s="408"/>
      <c r="M79" s="408"/>
      <c r="N79" s="408"/>
      <c r="O79" s="408"/>
      <c r="P79" s="53"/>
      <c r="Q79" s="408"/>
      <c r="R79" s="408"/>
      <c r="S79" s="408"/>
      <c r="T79" s="408"/>
      <c r="U79" s="408"/>
      <c r="V79" s="408"/>
      <c r="W79" s="53"/>
      <c r="X79" s="53"/>
      <c r="Y79" s="53"/>
      <c r="Z79" s="53"/>
      <c r="AA79" s="53"/>
      <c r="AB79" s="119"/>
      <c r="AC79" s="119"/>
      <c r="AD79" s="119"/>
      <c r="AE79" s="119"/>
      <c r="AF79" s="119"/>
      <c r="AG79" s="53"/>
      <c r="AH79" s="53"/>
      <c r="AI79" s="53"/>
      <c r="AJ79" s="53"/>
      <c r="AK79" s="53"/>
      <c r="AL79" s="53"/>
      <c r="AM79" s="119"/>
      <c r="AN79" s="119"/>
      <c r="AO79" s="180"/>
      <c r="AP79" s="180"/>
      <c r="AQ79" s="180"/>
      <c r="AR79" s="180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7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7"/>
      <c r="CE79" s="57"/>
      <c r="CF79" s="57"/>
      <c r="CG79" s="57"/>
      <c r="CH79" s="57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5"/>
      <c r="DZ79" s="454"/>
      <c r="EA79" s="454"/>
      <c r="EB79" s="454"/>
      <c r="EC79" s="454"/>
      <c r="ED79" s="454"/>
      <c r="EE79" s="454"/>
      <c r="EF79" s="454"/>
      <c r="EG79" s="454"/>
      <c r="EH79" s="454"/>
      <c r="EI79" s="454"/>
      <c r="EJ79" s="454"/>
      <c r="EK79" s="454"/>
      <c r="EL79" s="454"/>
      <c r="EM79" s="454"/>
      <c r="EN79" s="454"/>
      <c r="EO79" s="454"/>
      <c r="EP79" s="454"/>
      <c r="EQ79" s="454"/>
      <c r="ER79" s="454"/>
      <c r="ES79" s="454"/>
      <c r="ET79" s="454"/>
      <c r="EU79" s="454"/>
      <c r="EV79" s="454"/>
      <c r="EW79" s="454"/>
      <c r="EX79" s="454"/>
      <c r="EY79" s="454"/>
      <c r="EZ79" s="454"/>
      <c r="FA79" s="454"/>
      <c r="FB79" s="454"/>
      <c r="FC79" s="454"/>
      <c r="FD79" s="454"/>
      <c r="FE79" s="454"/>
      <c r="FF79" s="454"/>
      <c r="FG79" s="454"/>
      <c r="FH79" s="454"/>
      <c r="FI79" s="454"/>
      <c r="FJ79" s="454"/>
      <c r="FK79" s="44"/>
      <c r="FL79" s="1"/>
      <c r="FM79" s="1"/>
    </row>
    <row r="80" spans="2:169" ht="12.75" customHeight="1">
      <c r="B80" s="1"/>
      <c r="I80" s="6"/>
      <c r="J80" s="6"/>
      <c r="K80" s="6"/>
      <c r="L80" s="6"/>
      <c r="M80" s="6"/>
      <c r="N80" s="6"/>
      <c r="O80" s="6"/>
      <c r="Q80" s="6"/>
      <c r="R80" s="6"/>
      <c r="S80" s="6"/>
      <c r="T80" s="6"/>
      <c r="U80" s="6"/>
      <c r="V80" s="6"/>
      <c r="AB80" s="1"/>
      <c r="AC80" s="1"/>
      <c r="AD80" s="1"/>
      <c r="AE80" s="1"/>
      <c r="AF80" s="1"/>
      <c r="AM80" s="1"/>
      <c r="AN80" s="1"/>
      <c r="AO80" s="3"/>
      <c r="AP80" s="3"/>
      <c r="AQ80" s="3"/>
      <c r="AR80" s="3"/>
      <c r="DY80" s="44"/>
      <c r="DZ80" s="454"/>
      <c r="EA80" s="454"/>
      <c r="EB80" s="454"/>
      <c r="EC80" s="454"/>
      <c r="ED80" s="454"/>
      <c r="EE80" s="454"/>
      <c r="EF80" s="454"/>
      <c r="EG80" s="454"/>
      <c r="EH80" s="454"/>
      <c r="EI80" s="454"/>
      <c r="EJ80" s="454"/>
      <c r="EK80" s="454"/>
      <c r="EL80" s="454"/>
      <c r="EM80" s="454"/>
      <c r="EN80" s="454"/>
      <c r="EO80" s="454"/>
      <c r="EP80" s="454"/>
      <c r="EQ80" s="454"/>
      <c r="ER80" s="454"/>
      <c r="ES80" s="454"/>
      <c r="ET80" s="454"/>
      <c r="EU80" s="454"/>
      <c r="EV80" s="454"/>
      <c r="EW80" s="454"/>
      <c r="EX80" s="454"/>
      <c r="EY80" s="454"/>
      <c r="EZ80" s="454"/>
      <c r="FA80" s="454"/>
      <c r="FB80" s="454"/>
      <c r="FC80" s="454"/>
      <c r="FD80" s="454"/>
      <c r="FE80" s="454"/>
      <c r="FF80" s="454"/>
      <c r="FG80" s="454"/>
      <c r="FH80" s="454"/>
      <c r="FI80" s="454"/>
      <c r="FJ80" s="454"/>
      <c r="FK80" s="44"/>
      <c r="FL80" s="43"/>
      <c r="FM80" s="1"/>
    </row>
    <row r="81" spans="2:169" ht="12.75" customHeight="1">
      <c r="B81" s="1"/>
      <c r="I81" s="6"/>
      <c r="J81" s="6"/>
      <c r="K81" s="6"/>
      <c r="L81" s="6"/>
      <c r="M81" s="6"/>
      <c r="N81" s="6"/>
      <c r="O81" s="6"/>
      <c r="Q81" s="6"/>
      <c r="R81" s="6"/>
      <c r="S81" s="6"/>
      <c r="T81" s="6"/>
      <c r="U81" s="6"/>
      <c r="V81" s="6"/>
      <c r="AB81" s="1"/>
      <c r="AC81" s="1"/>
      <c r="AD81" s="1"/>
      <c r="AE81" s="1"/>
      <c r="AF81" s="1"/>
      <c r="AM81" s="1"/>
      <c r="AN81" s="1"/>
      <c r="AO81" s="3"/>
      <c r="AP81" s="3"/>
      <c r="AQ81" s="3"/>
      <c r="AR81" s="3"/>
      <c r="DY81" s="44"/>
      <c r="DZ81" s="454"/>
      <c r="EA81" s="454"/>
      <c r="EB81" s="454"/>
      <c r="EC81" s="454"/>
      <c r="ED81" s="454"/>
      <c r="EE81" s="454"/>
      <c r="EF81" s="454"/>
      <c r="EG81" s="454"/>
      <c r="EH81" s="454"/>
      <c r="EI81" s="454"/>
      <c r="EJ81" s="454"/>
      <c r="EK81" s="454"/>
      <c r="EL81" s="454"/>
      <c r="EM81" s="454"/>
      <c r="EN81" s="454"/>
      <c r="EO81" s="454"/>
      <c r="EP81" s="454"/>
      <c r="EQ81" s="454"/>
      <c r="ER81" s="454"/>
      <c r="ES81" s="454"/>
      <c r="ET81" s="454"/>
      <c r="EU81" s="454"/>
      <c r="EV81" s="454"/>
      <c r="EW81" s="454"/>
      <c r="EX81" s="454"/>
      <c r="EY81" s="454"/>
      <c r="EZ81" s="454"/>
      <c r="FA81" s="454"/>
      <c r="FB81" s="454"/>
      <c r="FC81" s="454"/>
      <c r="FD81" s="454"/>
      <c r="FE81" s="454"/>
      <c r="FF81" s="454"/>
      <c r="FG81" s="454"/>
      <c r="FH81" s="454"/>
      <c r="FI81" s="454"/>
      <c r="FJ81" s="454"/>
      <c r="FK81" s="44"/>
      <c r="FL81" s="1"/>
      <c r="FM81" s="1"/>
    </row>
    <row r="82" spans="2:169" ht="12.75" customHeight="1">
      <c r="B82" s="1"/>
      <c r="I82" s="6"/>
      <c r="J82" s="6"/>
      <c r="K82" s="6"/>
      <c r="L82" s="6"/>
      <c r="M82" s="6"/>
      <c r="N82" s="6"/>
      <c r="O82" s="6"/>
      <c r="Q82" s="6"/>
      <c r="R82" s="6"/>
      <c r="S82" s="6"/>
      <c r="T82" s="6"/>
      <c r="U82" s="6"/>
      <c r="V82" s="6"/>
      <c r="AB82" s="1"/>
      <c r="AC82" s="1"/>
      <c r="AD82" s="1"/>
      <c r="AE82" s="1"/>
      <c r="AF82" s="1"/>
      <c r="AM82" s="1"/>
      <c r="AN82" s="1"/>
      <c r="AO82" s="3"/>
      <c r="AP82" s="3"/>
      <c r="AQ82" s="3"/>
      <c r="AR82" s="3"/>
      <c r="DY82" s="44"/>
      <c r="DZ82" s="454"/>
      <c r="EA82" s="454"/>
      <c r="EB82" s="454"/>
      <c r="EC82" s="454"/>
      <c r="ED82" s="454"/>
      <c r="EE82" s="454"/>
      <c r="EF82" s="454"/>
      <c r="EG82" s="454"/>
      <c r="EH82" s="454"/>
      <c r="EI82" s="454"/>
      <c r="EJ82" s="454"/>
      <c r="EK82" s="454"/>
      <c r="EL82" s="454"/>
      <c r="EM82" s="454"/>
      <c r="EN82" s="454"/>
      <c r="EO82" s="454"/>
      <c r="EP82" s="454"/>
      <c r="EQ82" s="454"/>
      <c r="ER82" s="454"/>
      <c r="ES82" s="454"/>
      <c r="ET82" s="454"/>
      <c r="EU82" s="454"/>
      <c r="EV82" s="454"/>
      <c r="EW82" s="454"/>
      <c r="EX82" s="454"/>
      <c r="EY82" s="454"/>
      <c r="EZ82" s="454"/>
      <c r="FA82" s="454"/>
      <c r="FB82" s="454"/>
      <c r="FC82" s="454"/>
      <c r="FD82" s="454"/>
      <c r="FE82" s="454"/>
      <c r="FF82" s="454"/>
      <c r="FG82" s="454"/>
      <c r="FH82" s="454"/>
      <c r="FI82" s="454"/>
      <c r="FJ82" s="454"/>
      <c r="FK82" s="44"/>
      <c r="FL82" s="1"/>
      <c r="FM82" s="1"/>
    </row>
    <row r="83" spans="2:169" ht="12.75" customHeight="1">
      <c r="B83" s="1"/>
      <c r="I83" s="6"/>
      <c r="J83" s="6"/>
      <c r="K83" s="6"/>
      <c r="L83" s="6"/>
      <c r="M83" s="6"/>
      <c r="N83" s="6"/>
      <c r="O83" s="6"/>
      <c r="Q83" s="6"/>
      <c r="R83" s="6"/>
      <c r="S83" s="6"/>
      <c r="T83" s="6"/>
      <c r="U83" s="6"/>
      <c r="V83" s="6"/>
      <c r="AB83" s="1"/>
      <c r="AC83" s="1"/>
      <c r="AD83" s="1"/>
      <c r="AE83" s="1"/>
      <c r="AF83" s="1"/>
      <c r="AM83" s="1"/>
      <c r="AN83" s="1"/>
      <c r="AO83" s="3"/>
      <c r="AP83" s="3"/>
      <c r="AQ83" s="3"/>
      <c r="AR83" s="3"/>
      <c r="DY83" s="44"/>
      <c r="DZ83" s="454"/>
      <c r="EA83" s="454"/>
      <c r="EB83" s="454"/>
      <c r="EC83" s="454"/>
      <c r="ED83" s="454"/>
      <c r="EE83" s="454"/>
      <c r="EF83" s="454"/>
      <c r="EG83" s="454"/>
      <c r="EH83" s="454"/>
      <c r="EI83" s="454"/>
      <c r="EJ83" s="454"/>
      <c r="EK83" s="454"/>
      <c r="EL83" s="454"/>
      <c r="EM83" s="454"/>
      <c r="EN83" s="454"/>
      <c r="EO83" s="454"/>
      <c r="EP83" s="454"/>
      <c r="EQ83" s="454"/>
      <c r="ER83" s="454"/>
      <c r="ES83" s="454"/>
      <c r="ET83" s="454"/>
      <c r="EU83" s="454"/>
      <c r="EV83" s="454"/>
      <c r="EW83" s="454"/>
      <c r="EX83" s="454"/>
      <c r="EY83" s="454"/>
      <c r="EZ83" s="454"/>
      <c r="FA83" s="454"/>
      <c r="FB83" s="454"/>
      <c r="FC83" s="454"/>
      <c r="FD83" s="454"/>
      <c r="FE83" s="454"/>
      <c r="FF83" s="454"/>
      <c r="FG83" s="454"/>
      <c r="FH83" s="454"/>
      <c r="FI83" s="454"/>
      <c r="FJ83" s="454"/>
      <c r="FK83" s="44"/>
      <c r="FL83" s="1"/>
      <c r="FM83" s="1"/>
    </row>
    <row r="84" spans="2:169" ht="12.75" customHeight="1">
      <c r="B84" s="1"/>
      <c r="I84" s="6"/>
      <c r="J84" s="6"/>
      <c r="K84" s="6"/>
      <c r="L84" s="6"/>
      <c r="M84" s="6"/>
      <c r="N84" s="6"/>
      <c r="O84" s="6"/>
      <c r="Q84" s="6"/>
      <c r="R84" s="6"/>
      <c r="S84" s="6"/>
      <c r="T84" s="6"/>
      <c r="U84" s="6"/>
      <c r="V84" s="6"/>
      <c r="AB84" s="1"/>
      <c r="AC84" s="1"/>
      <c r="AD84" s="1"/>
      <c r="AE84" s="1"/>
      <c r="AF84" s="1"/>
      <c r="AM84" s="1"/>
      <c r="AN84" s="1"/>
      <c r="AO84" s="1"/>
      <c r="AP84" s="1"/>
      <c r="AQ84" s="1"/>
      <c r="AR84" s="1"/>
      <c r="DY84" s="44"/>
      <c r="DZ84" s="454"/>
      <c r="EA84" s="454"/>
      <c r="EB84" s="454"/>
      <c r="EC84" s="454"/>
      <c r="ED84" s="454"/>
      <c r="EE84" s="454"/>
      <c r="EF84" s="454"/>
      <c r="EG84" s="454"/>
      <c r="EH84" s="454"/>
      <c r="EI84" s="454"/>
      <c r="EJ84" s="454"/>
      <c r="EK84" s="454"/>
      <c r="EL84" s="454"/>
      <c r="EM84" s="454"/>
      <c r="EN84" s="454"/>
      <c r="EO84" s="454"/>
      <c r="EP84" s="454"/>
      <c r="EQ84" s="454"/>
      <c r="ER84" s="454"/>
      <c r="ES84" s="454"/>
      <c r="ET84" s="454"/>
      <c r="EU84" s="454"/>
      <c r="EV84" s="454"/>
      <c r="EW84" s="454"/>
      <c r="EX84" s="454"/>
      <c r="EY84" s="454"/>
      <c r="EZ84" s="454"/>
      <c r="FA84" s="454"/>
      <c r="FB84" s="454"/>
      <c r="FC84" s="454"/>
      <c r="FD84" s="454"/>
      <c r="FE84" s="454"/>
      <c r="FF84" s="454"/>
      <c r="FG84" s="454"/>
      <c r="FH84" s="454"/>
      <c r="FI84" s="454"/>
      <c r="FJ84" s="454"/>
      <c r="FK84" s="44"/>
      <c r="FM84" s="1"/>
    </row>
    <row r="85" spans="2:169" ht="12.75" customHeight="1">
      <c r="B85" s="1"/>
      <c r="I85" s="6"/>
      <c r="J85" s="6"/>
      <c r="K85" s="6"/>
      <c r="L85" s="6"/>
      <c r="M85" s="6"/>
      <c r="N85" s="6"/>
      <c r="O85" s="6"/>
      <c r="Q85" s="6"/>
      <c r="R85" s="6"/>
      <c r="S85" s="6"/>
      <c r="T85" s="6"/>
      <c r="U85" s="6"/>
      <c r="V85" s="6"/>
      <c r="AB85" s="1"/>
      <c r="AC85" s="1"/>
      <c r="AD85" s="1"/>
      <c r="AE85" s="1"/>
      <c r="AF85" s="1"/>
      <c r="AM85" s="1"/>
      <c r="AN85" s="1"/>
      <c r="AO85" s="1"/>
      <c r="AP85" s="1"/>
      <c r="AQ85" s="1"/>
      <c r="AR85" s="1"/>
      <c r="DY85" s="44"/>
      <c r="DZ85" s="454"/>
      <c r="EA85" s="454"/>
      <c r="EB85" s="454"/>
      <c r="EC85" s="454"/>
      <c r="ED85" s="454"/>
      <c r="EE85" s="454"/>
      <c r="EF85" s="454"/>
      <c r="EG85" s="454"/>
      <c r="EH85" s="454"/>
      <c r="EI85" s="454"/>
      <c r="EJ85" s="454"/>
      <c r="EK85" s="454"/>
      <c r="EL85" s="454"/>
      <c r="EM85" s="454"/>
      <c r="EN85" s="454"/>
      <c r="EO85" s="454"/>
      <c r="EP85" s="454"/>
      <c r="EQ85" s="454"/>
      <c r="ER85" s="454"/>
      <c r="ES85" s="454"/>
      <c r="ET85" s="454"/>
      <c r="EU85" s="454"/>
      <c r="EV85" s="454"/>
      <c r="EW85" s="454"/>
      <c r="EX85" s="454"/>
      <c r="EY85" s="454"/>
      <c r="EZ85" s="454"/>
      <c r="FA85" s="454"/>
      <c r="FB85" s="454"/>
      <c r="FC85" s="454"/>
      <c r="FD85" s="454"/>
      <c r="FE85" s="454"/>
      <c r="FF85" s="454"/>
      <c r="FG85" s="454"/>
      <c r="FH85" s="454"/>
      <c r="FI85" s="454"/>
      <c r="FJ85" s="454"/>
      <c r="FK85" s="44"/>
      <c r="FM85" s="1"/>
    </row>
    <row r="86" spans="2:169" ht="12.75" customHeight="1">
      <c r="B86" s="1"/>
      <c r="I86" s="6"/>
      <c r="J86" s="6"/>
      <c r="K86" s="6"/>
      <c r="L86" s="6"/>
      <c r="M86" s="6"/>
      <c r="N86" s="6"/>
      <c r="O86" s="6"/>
      <c r="Q86" s="6"/>
      <c r="R86" s="6"/>
      <c r="S86" s="6"/>
      <c r="T86" s="6"/>
      <c r="U86" s="6"/>
      <c r="V86" s="6"/>
      <c r="AB86" s="1"/>
      <c r="AC86" s="1"/>
      <c r="AD86" s="1"/>
      <c r="AE86" s="1"/>
      <c r="AF86" s="1"/>
      <c r="AM86" s="1"/>
      <c r="AN86" s="1"/>
      <c r="AO86" s="1"/>
      <c r="AP86" s="1"/>
      <c r="AQ86" s="1"/>
      <c r="AR86" s="1"/>
      <c r="DY86" s="48"/>
      <c r="DZ86" s="9"/>
      <c r="EA86" s="42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8"/>
      <c r="FG86" s="8"/>
      <c r="FH86" s="8"/>
      <c r="FI86" s="8"/>
      <c r="FJ86" s="8"/>
      <c r="FM86" s="43"/>
    </row>
    <row r="87" spans="2:169" ht="12.75" customHeight="1">
      <c r="B87" s="1"/>
      <c r="I87" s="6"/>
      <c r="J87" s="6"/>
      <c r="K87" s="6"/>
      <c r="L87" s="6"/>
      <c r="M87" s="6"/>
      <c r="N87" s="6"/>
      <c r="O87" s="6"/>
      <c r="Q87" s="1"/>
      <c r="R87" s="1"/>
      <c r="S87" s="1"/>
      <c r="T87" s="1"/>
      <c r="U87" s="1"/>
      <c r="V87" s="1"/>
      <c r="AB87" s="11"/>
      <c r="AC87" s="11"/>
      <c r="AD87" s="1"/>
      <c r="AE87" s="1"/>
      <c r="AF87" s="1"/>
      <c r="AM87" s="1"/>
      <c r="AN87" s="1"/>
      <c r="AO87" s="1"/>
      <c r="AP87" s="1"/>
      <c r="AQ87" s="1"/>
      <c r="AR87" s="1"/>
      <c r="DY87" s="49"/>
      <c r="DZ87" s="9"/>
      <c r="EA87" s="42"/>
      <c r="EB87" s="42"/>
      <c r="EC87" s="42"/>
      <c r="ED87" s="42"/>
      <c r="EE87" s="42"/>
      <c r="EF87" s="42"/>
      <c r="EG87" s="9"/>
      <c r="EH87" s="9"/>
      <c r="EI87" s="42"/>
      <c r="EJ87" s="42"/>
      <c r="EK87" s="42"/>
      <c r="EL87" s="42"/>
      <c r="EM87" s="42"/>
      <c r="EN87" s="42"/>
      <c r="EO87" s="42"/>
      <c r="EP87" s="9"/>
      <c r="EQ87" s="9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9"/>
      <c r="FF87" s="8"/>
      <c r="FG87" s="8"/>
      <c r="FH87" s="8"/>
      <c r="FI87" s="8"/>
      <c r="FJ87" s="8"/>
      <c r="FM87" s="1"/>
    </row>
    <row r="88" spans="2:169" ht="12.75" customHeight="1">
      <c r="B88" s="1"/>
      <c r="I88" s="6"/>
      <c r="J88" s="6"/>
      <c r="K88" s="6"/>
      <c r="L88" s="6"/>
      <c r="M88" s="6"/>
      <c r="N88" s="6"/>
      <c r="O88" s="6"/>
      <c r="Q88" s="1"/>
      <c r="R88" s="1"/>
      <c r="S88" s="1"/>
      <c r="T88" s="1"/>
      <c r="U88" s="1"/>
      <c r="V88" s="1"/>
      <c r="AB88" s="11"/>
      <c r="AC88" s="11"/>
      <c r="AD88" s="1"/>
      <c r="AE88" s="1"/>
      <c r="AF88" s="1"/>
      <c r="AM88" s="1"/>
      <c r="AN88" s="1"/>
      <c r="AO88" s="1"/>
      <c r="AP88" s="1"/>
      <c r="AQ88" s="1"/>
      <c r="AR88" s="1"/>
      <c r="DY88" s="1"/>
      <c r="DZ88" s="455"/>
      <c r="EA88" s="9"/>
      <c r="EB88" s="9"/>
      <c r="EC88" s="9"/>
      <c r="ED88" s="9"/>
      <c r="EE88" s="9"/>
      <c r="EF88" s="9"/>
      <c r="EG88" s="9"/>
      <c r="EH88" s="455"/>
      <c r="EI88" s="9"/>
      <c r="EJ88" s="9"/>
      <c r="EK88" s="9"/>
      <c r="EL88" s="9"/>
      <c r="EM88" s="9"/>
      <c r="EN88" s="9"/>
      <c r="EO88" s="4"/>
      <c r="EP88" s="9"/>
      <c r="EQ88" s="455"/>
      <c r="ER88" s="4"/>
      <c r="ES88" s="9"/>
      <c r="ET88" s="4"/>
      <c r="EU88" s="9"/>
      <c r="EV88" s="9"/>
      <c r="EW88" s="9"/>
      <c r="EX88" s="9"/>
      <c r="EY88" s="9"/>
      <c r="EZ88" s="9"/>
      <c r="FA88" s="9"/>
      <c r="FB88" s="9"/>
      <c r="FC88" s="4"/>
      <c r="FD88" s="4"/>
      <c r="FE88" s="9"/>
      <c r="FF88" s="8"/>
      <c r="FG88" s="8"/>
      <c r="FH88" s="8"/>
      <c r="FI88" s="8"/>
      <c r="FJ88" s="8"/>
      <c r="FM88" s="1"/>
    </row>
    <row r="89" spans="2:169" ht="12.75" customHeight="1">
      <c r="B89" s="1"/>
      <c r="I89" s="6"/>
      <c r="J89" s="6"/>
      <c r="K89" s="6"/>
      <c r="L89" s="6"/>
      <c r="M89" s="6"/>
      <c r="N89" s="6"/>
      <c r="O89" s="6"/>
      <c r="Q89" s="1"/>
      <c r="R89" s="1"/>
      <c r="S89" s="1"/>
      <c r="T89" s="1"/>
      <c r="U89" s="1"/>
      <c r="V89" s="1"/>
      <c r="AB89" s="11"/>
      <c r="AC89" s="11"/>
      <c r="AD89" s="1"/>
      <c r="AE89" s="1"/>
      <c r="AF89" s="1"/>
      <c r="AM89" s="1"/>
      <c r="AN89" s="1"/>
      <c r="AO89" s="1"/>
      <c r="AP89" s="1"/>
      <c r="AQ89" s="1"/>
      <c r="AR89" s="1"/>
      <c r="DY89" s="1"/>
      <c r="DZ89" s="50"/>
      <c r="EA89" s="9"/>
      <c r="EB89" s="9"/>
      <c r="EC89" s="9"/>
      <c r="ED89" s="9"/>
      <c r="EE89" s="9"/>
      <c r="EF89" s="9"/>
      <c r="EG89" s="9"/>
      <c r="EH89" s="50"/>
      <c r="EI89" s="9"/>
      <c r="EJ89" s="9"/>
      <c r="EK89" s="9"/>
      <c r="EL89" s="9"/>
      <c r="EM89" s="9"/>
      <c r="EN89" s="9"/>
      <c r="EO89" s="9"/>
      <c r="EP89" s="9"/>
      <c r="EQ89" s="50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8"/>
      <c r="FG89" s="8"/>
      <c r="FH89" s="8"/>
      <c r="FI89" s="8"/>
      <c r="FJ89" s="8"/>
      <c r="FM89" s="1"/>
    </row>
    <row r="90" spans="2:169" ht="12.75" customHeight="1">
      <c r="B90" s="1"/>
      <c r="I90" s="6"/>
      <c r="J90" s="6"/>
      <c r="K90" s="6"/>
      <c r="L90" s="6"/>
      <c r="M90" s="6"/>
      <c r="N90" s="6"/>
      <c r="O90" s="6"/>
      <c r="Q90" s="1"/>
      <c r="R90" s="1"/>
      <c r="S90" s="1"/>
      <c r="T90" s="1"/>
      <c r="U90" s="1"/>
      <c r="V90" s="1"/>
      <c r="AB90" s="1"/>
      <c r="AC90" s="1"/>
      <c r="AD90" s="1"/>
      <c r="AE90" s="1"/>
      <c r="AF90" s="1"/>
      <c r="AM90" s="1"/>
      <c r="AN90" s="1"/>
      <c r="AO90" s="1"/>
      <c r="AP90" s="1"/>
      <c r="AQ90" s="1"/>
      <c r="AR90" s="1"/>
      <c r="DY90" s="1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8"/>
      <c r="FG90" s="8"/>
      <c r="FH90" s="8"/>
      <c r="FI90" s="8"/>
      <c r="FJ90" s="8"/>
      <c r="FM90" s="1"/>
    </row>
    <row r="91" spans="2:169" ht="12.75" customHeight="1">
      <c r="B91" s="1"/>
      <c r="I91" s="1"/>
      <c r="J91" s="1"/>
      <c r="K91" s="1"/>
      <c r="L91" s="1"/>
      <c r="M91" s="1"/>
      <c r="N91" s="1"/>
      <c r="O91" s="1"/>
      <c r="Q91" s="1"/>
      <c r="R91" s="1"/>
      <c r="S91" s="1"/>
      <c r="T91" s="1"/>
      <c r="U91" s="1"/>
      <c r="V91" s="1"/>
      <c r="AB91" s="1"/>
      <c r="AC91" s="1"/>
      <c r="AD91" s="1"/>
      <c r="AE91" s="1"/>
      <c r="AF91" s="1"/>
      <c r="AM91" s="1"/>
      <c r="AN91" s="1"/>
      <c r="AO91" s="1"/>
      <c r="AP91" s="1"/>
      <c r="AQ91" s="1"/>
      <c r="AR91" s="1"/>
      <c r="DY91" s="1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8"/>
      <c r="FG91" s="8"/>
      <c r="FH91" s="8"/>
      <c r="FI91" s="8"/>
      <c r="FJ91" s="8"/>
      <c r="FM91" s="1"/>
    </row>
    <row r="92" spans="9:169" ht="12.75" customHeight="1">
      <c r="I92" s="1"/>
      <c r="J92" s="1"/>
      <c r="K92" s="1"/>
      <c r="L92" s="1"/>
      <c r="M92" s="1"/>
      <c r="N92" s="1"/>
      <c r="O92" s="1"/>
      <c r="Q92" s="1"/>
      <c r="R92" s="1"/>
      <c r="S92" s="1"/>
      <c r="T92" s="1"/>
      <c r="U92" s="1"/>
      <c r="V92" s="1"/>
      <c r="AB92" s="1"/>
      <c r="AC92" s="1"/>
      <c r="AD92" s="1"/>
      <c r="AE92" s="1"/>
      <c r="AF92" s="1"/>
      <c r="AM92" s="1"/>
      <c r="AN92" s="1"/>
      <c r="AO92" s="1"/>
      <c r="AP92" s="1"/>
      <c r="AQ92" s="1"/>
      <c r="AR92" s="1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8"/>
      <c r="FF92" s="8"/>
      <c r="FG92" s="8"/>
      <c r="FH92" s="8"/>
      <c r="FI92" s="8"/>
      <c r="FJ92" s="8"/>
      <c r="FM92" s="1"/>
    </row>
    <row r="93" spans="9:169" ht="12.75" customHeight="1">
      <c r="I93" s="1"/>
      <c r="J93" s="1"/>
      <c r="K93" s="1"/>
      <c r="L93" s="1"/>
      <c r="M93" s="1"/>
      <c r="N93" s="1"/>
      <c r="O93" s="1"/>
      <c r="Q93" s="1"/>
      <c r="R93" s="1"/>
      <c r="S93" s="1"/>
      <c r="T93" s="1"/>
      <c r="U93" s="1"/>
      <c r="V93" s="1"/>
      <c r="AB93" s="1"/>
      <c r="AC93" s="1"/>
      <c r="AD93" s="1"/>
      <c r="AE93" s="1"/>
      <c r="AF93" s="1"/>
      <c r="AM93" s="1"/>
      <c r="AN93" s="1"/>
      <c r="AO93" s="1"/>
      <c r="AP93" s="1"/>
      <c r="AQ93" s="1"/>
      <c r="AR93" s="1"/>
      <c r="DZ93" s="8"/>
      <c r="EA93" s="42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M93" s="1"/>
    </row>
    <row r="94" spans="9:169" ht="12.75" customHeight="1">
      <c r="I94" s="1"/>
      <c r="J94" s="1"/>
      <c r="K94" s="1"/>
      <c r="L94" s="1"/>
      <c r="M94" s="1"/>
      <c r="N94" s="1"/>
      <c r="O94" s="1"/>
      <c r="Q94" s="1"/>
      <c r="R94" s="1"/>
      <c r="S94" s="1"/>
      <c r="T94" s="1"/>
      <c r="U94" s="1"/>
      <c r="V94" s="1"/>
      <c r="AB94" s="1"/>
      <c r="AC94" s="1"/>
      <c r="AD94" s="1"/>
      <c r="AE94" s="1"/>
      <c r="AF94" s="1"/>
      <c r="AM94" s="1"/>
      <c r="AN94" s="1"/>
      <c r="AO94" s="1"/>
      <c r="AP94" s="1"/>
      <c r="AQ94" s="1"/>
      <c r="AR94" s="1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M94" s="1"/>
    </row>
    <row r="95" spans="9:169" ht="12.75" customHeight="1">
      <c r="I95" s="1"/>
      <c r="J95" s="1"/>
      <c r="K95" s="1"/>
      <c r="L95" s="1"/>
      <c r="M95" s="1"/>
      <c r="N95" s="1"/>
      <c r="O95" s="1"/>
      <c r="Q95" s="1"/>
      <c r="R95" s="1"/>
      <c r="S95" s="1"/>
      <c r="T95" s="1"/>
      <c r="U95" s="1"/>
      <c r="V95" s="1"/>
      <c r="AB95" s="1"/>
      <c r="AC95" s="1"/>
      <c r="AD95" s="1"/>
      <c r="AE95" s="1"/>
      <c r="AF95" s="1"/>
      <c r="AM95" s="1"/>
      <c r="AN95" s="1"/>
      <c r="AO95" s="1"/>
      <c r="AP95" s="1"/>
      <c r="AQ95" s="1"/>
      <c r="AR95" s="1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M95" s="1"/>
    </row>
    <row r="96" spans="9:166" ht="12.75" customHeight="1">
      <c r="I96" s="1"/>
      <c r="J96" s="1"/>
      <c r="K96" s="1"/>
      <c r="L96" s="1"/>
      <c r="M96" s="1"/>
      <c r="N96" s="1"/>
      <c r="O96" s="1"/>
      <c r="Q96" s="1"/>
      <c r="R96" s="1"/>
      <c r="S96" s="1"/>
      <c r="T96" s="1"/>
      <c r="U96" s="1"/>
      <c r="V96" s="1"/>
      <c r="AB96" s="1"/>
      <c r="AC96" s="1"/>
      <c r="AD96" s="1"/>
      <c r="AE96" s="1"/>
      <c r="AF96" s="1"/>
      <c r="AM96" s="1"/>
      <c r="AN96" s="1"/>
      <c r="AO96" s="1"/>
      <c r="AP96" s="1"/>
      <c r="AQ96" s="1"/>
      <c r="AR96" s="1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</row>
    <row r="97" spans="9:166" ht="12.75" customHeight="1">
      <c r="I97" s="1"/>
      <c r="J97" s="1"/>
      <c r="K97" s="1"/>
      <c r="L97" s="1"/>
      <c r="M97" s="1"/>
      <c r="N97" s="1"/>
      <c r="O97" s="1"/>
      <c r="Q97" s="1"/>
      <c r="R97" s="1"/>
      <c r="S97" s="1"/>
      <c r="T97" s="1"/>
      <c r="U97" s="1"/>
      <c r="V97" s="1"/>
      <c r="AB97" s="1"/>
      <c r="AC97" s="1"/>
      <c r="AD97" s="1"/>
      <c r="AE97" s="1"/>
      <c r="AF97" s="1"/>
      <c r="AM97" s="1"/>
      <c r="AN97" s="1"/>
      <c r="AO97" s="1"/>
      <c r="AP97" s="1"/>
      <c r="AQ97" s="1"/>
      <c r="AR97" s="1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</row>
    <row r="98" spans="9:166" ht="12.75" customHeight="1">
      <c r="I98" s="1"/>
      <c r="J98" s="1"/>
      <c r="K98" s="1"/>
      <c r="L98" s="1"/>
      <c r="M98" s="1"/>
      <c r="N98" s="1"/>
      <c r="O98" s="1"/>
      <c r="Q98" s="1"/>
      <c r="R98" s="1"/>
      <c r="S98" s="1"/>
      <c r="T98" s="1"/>
      <c r="U98" s="1"/>
      <c r="V98" s="1"/>
      <c r="AB98" s="1"/>
      <c r="AC98" s="1"/>
      <c r="AD98" s="1"/>
      <c r="AE98" s="1"/>
      <c r="AF98" s="1"/>
      <c r="AM98" s="1"/>
      <c r="AN98" s="1"/>
      <c r="AO98" s="1"/>
      <c r="AP98" s="1"/>
      <c r="AQ98" s="1"/>
      <c r="AR98" s="1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</row>
    <row r="99" spans="9:166" ht="12.75" customHeight="1">
      <c r="I99" s="1"/>
      <c r="J99" s="1"/>
      <c r="K99" s="1"/>
      <c r="L99" s="1"/>
      <c r="M99" s="1"/>
      <c r="N99" s="1"/>
      <c r="O99" s="1"/>
      <c r="Q99" s="1"/>
      <c r="R99" s="1"/>
      <c r="S99" s="1"/>
      <c r="T99" s="1"/>
      <c r="U99" s="1"/>
      <c r="V99" s="1"/>
      <c r="AB99" s="1"/>
      <c r="AC99" s="1"/>
      <c r="AD99" s="1"/>
      <c r="AE99" s="1"/>
      <c r="AF99" s="1"/>
      <c r="AM99" s="1"/>
      <c r="AN99" s="1"/>
      <c r="AO99" s="1"/>
      <c r="AP99" s="1"/>
      <c r="AQ99" s="1"/>
      <c r="AR99" s="1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</row>
    <row r="100" spans="9:166" ht="12.75" customHeight="1">
      <c r="I100" s="1"/>
      <c r="J100" s="1"/>
      <c r="K100" s="1"/>
      <c r="L100" s="1"/>
      <c r="M100" s="1"/>
      <c r="N100" s="1"/>
      <c r="O100" s="1"/>
      <c r="Q100" s="1"/>
      <c r="R100" s="1"/>
      <c r="S100" s="1"/>
      <c r="T100" s="1"/>
      <c r="U100" s="1"/>
      <c r="V100" s="1"/>
      <c r="AB100" s="1"/>
      <c r="AC100" s="1"/>
      <c r="AD100" s="1"/>
      <c r="AE100" s="1"/>
      <c r="AF100" s="1"/>
      <c r="AM100" s="1"/>
      <c r="AN100" s="1"/>
      <c r="AO100" s="1"/>
      <c r="AP100" s="1"/>
      <c r="AQ100" s="1"/>
      <c r="AR100" s="1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</row>
    <row r="101" spans="9:166" ht="12.75" customHeight="1">
      <c r="I101" s="1"/>
      <c r="J101" s="1"/>
      <c r="K101" s="1"/>
      <c r="L101" s="1"/>
      <c r="M101" s="1"/>
      <c r="N101" s="1"/>
      <c r="O101" s="1"/>
      <c r="Q101" s="1"/>
      <c r="R101" s="1"/>
      <c r="S101" s="1"/>
      <c r="T101" s="1"/>
      <c r="U101" s="1"/>
      <c r="V101" s="1"/>
      <c r="AB101" s="1"/>
      <c r="AC101" s="1"/>
      <c r="AD101" s="1"/>
      <c r="AE101" s="1"/>
      <c r="AF101" s="1"/>
      <c r="AM101" s="1"/>
      <c r="AN101" s="1"/>
      <c r="AO101" s="1"/>
      <c r="AP101" s="1"/>
      <c r="AQ101" s="1"/>
      <c r="AR101" s="1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</row>
    <row r="102" spans="9:166" ht="12.75" customHeight="1">
      <c r="I102" s="1"/>
      <c r="J102" s="1"/>
      <c r="K102" s="1"/>
      <c r="L102" s="1"/>
      <c r="M102" s="1"/>
      <c r="N102" s="1"/>
      <c r="O102" s="1"/>
      <c r="Q102" s="1"/>
      <c r="R102" s="1"/>
      <c r="S102" s="1"/>
      <c r="T102" s="1"/>
      <c r="U102" s="1"/>
      <c r="V102" s="1"/>
      <c r="AB102" s="1"/>
      <c r="AC102" s="1"/>
      <c r="AD102" s="1"/>
      <c r="AE102" s="1"/>
      <c r="AF102" s="1"/>
      <c r="AM102" s="1"/>
      <c r="AN102" s="1"/>
      <c r="AO102" s="1"/>
      <c r="AP102" s="1"/>
      <c r="AQ102" s="1"/>
      <c r="AR102" s="1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</row>
    <row r="103" spans="9:166" ht="12.75" customHeight="1">
      <c r="I103" s="1"/>
      <c r="J103" s="1"/>
      <c r="K103" s="1"/>
      <c r="L103" s="1"/>
      <c r="M103" s="1"/>
      <c r="N103" s="1"/>
      <c r="O103" s="1"/>
      <c r="Q103" s="1"/>
      <c r="R103" s="1"/>
      <c r="S103" s="1"/>
      <c r="T103" s="1"/>
      <c r="U103" s="1"/>
      <c r="V103" s="1"/>
      <c r="AB103" s="1"/>
      <c r="AC103" s="1"/>
      <c r="AD103" s="1"/>
      <c r="AE103" s="1"/>
      <c r="AF103" s="1"/>
      <c r="AM103" s="1"/>
      <c r="AN103" s="1"/>
      <c r="AO103" s="1"/>
      <c r="AP103" s="1"/>
      <c r="AQ103" s="1"/>
      <c r="AR103" s="1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</row>
    <row r="104" spans="9:166" ht="12.75" customHeight="1">
      <c r="I104" s="1"/>
      <c r="J104" s="1"/>
      <c r="K104" s="1"/>
      <c r="L104" s="1"/>
      <c r="M104" s="1"/>
      <c r="N104" s="1"/>
      <c r="O104" s="1"/>
      <c r="Q104" s="1"/>
      <c r="R104" s="1"/>
      <c r="S104" s="1"/>
      <c r="T104" s="1"/>
      <c r="U104" s="1"/>
      <c r="V104" s="1"/>
      <c r="AB104" s="1"/>
      <c r="AC104" s="1"/>
      <c r="AD104" s="1"/>
      <c r="AE104" s="1"/>
      <c r="AF104" s="1"/>
      <c r="AM104" s="1"/>
      <c r="AN104" s="1"/>
      <c r="AO104" s="1"/>
      <c r="AP104" s="1"/>
      <c r="AQ104" s="1"/>
      <c r="AR104" s="1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</row>
    <row r="105" spans="9:166" ht="12.75" customHeight="1">
      <c r="I105" s="1"/>
      <c r="J105" s="1"/>
      <c r="K105" s="1"/>
      <c r="L105" s="1"/>
      <c r="M105" s="1"/>
      <c r="N105" s="1"/>
      <c r="O105" s="1"/>
      <c r="Q105" s="1"/>
      <c r="R105" s="1"/>
      <c r="S105" s="1"/>
      <c r="T105" s="1"/>
      <c r="U105" s="1"/>
      <c r="V105" s="1"/>
      <c r="AB105" s="1"/>
      <c r="AC105" s="1"/>
      <c r="AD105" s="1"/>
      <c r="AE105" s="1"/>
      <c r="AF105" s="1"/>
      <c r="AM105" s="1"/>
      <c r="AN105" s="1"/>
      <c r="AO105" s="1"/>
      <c r="AP105" s="1"/>
      <c r="AQ105" s="1"/>
      <c r="AR105" s="1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</row>
    <row r="106" spans="9:166" ht="12.75" customHeight="1">
      <c r="I106" s="1"/>
      <c r="J106" s="1"/>
      <c r="K106" s="1"/>
      <c r="L106" s="1"/>
      <c r="M106" s="1"/>
      <c r="N106" s="1"/>
      <c r="O106" s="1"/>
      <c r="Q106" s="1"/>
      <c r="R106" s="1"/>
      <c r="S106" s="1"/>
      <c r="T106" s="1"/>
      <c r="U106" s="1"/>
      <c r="V106" s="1"/>
      <c r="AB106" s="1"/>
      <c r="AC106" s="1"/>
      <c r="AD106" s="1"/>
      <c r="AE106" s="1"/>
      <c r="AF106" s="1"/>
      <c r="AM106" s="1"/>
      <c r="AN106" s="1"/>
      <c r="AO106" s="1"/>
      <c r="AP106" s="1"/>
      <c r="AQ106" s="1"/>
      <c r="AR106" s="1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</row>
    <row r="107" spans="9:166" ht="12.75" customHeight="1">
      <c r="I107" s="1"/>
      <c r="J107" s="1"/>
      <c r="K107" s="1"/>
      <c r="L107" s="1"/>
      <c r="M107" s="1"/>
      <c r="N107" s="1"/>
      <c r="O107" s="1"/>
      <c r="Q107" s="1"/>
      <c r="R107" s="1"/>
      <c r="S107" s="1"/>
      <c r="T107" s="1"/>
      <c r="U107" s="1"/>
      <c r="V107" s="1"/>
      <c r="AB107" s="1"/>
      <c r="AC107" s="1"/>
      <c r="AD107" s="1"/>
      <c r="AE107" s="1"/>
      <c r="AF107" s="1"/>
      <c r="AM107" s="1"/>
      <c r="AN107" s="1"/>
      <c r="AO107" s="1"/>
      <c r="AP107" s="1"/>
      <c r="AQ107" s="1"/>
      <c r="AR107" s="1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</row>
    <row r="108" spans="3:166" ht="12.7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Q108" s="1"/>
      <c r="R108" s="1"/>
      <c r="S108" s="1"/>
      <c r="T108" s="1"/>
      <c r="U108" s="1"/>
      <c r="V108" s="1"/>
      <c r="AB108" s="1"/>
      <c r="AC108" s="1"/>
      <c r="AD108" s="1"/>
      <c r="AE108" s="1"/>
      <c r="AF108" s="1"/>
      <c r="AM108" s="1"/>
      <c r="AN108" s="1"/>
      <c r="AO108" s="1"/>
      <c r="AP108" s="1"/>
      <c r="AQ108" s="1"/>
      <c r="AR108" s="1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</row>
    <row r="109" spans="3:166" ht="12.7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Q109" s="1"/>
      <c r="R109" s="1"/>
      <c r="S109" s="1"/>
      <c r="T109" s="1"/>
      <c r="U109" s="1"/>
      <c r="V109" s="1"/>
      <c r="AB109" s="1"/>
      <c r="AC109" s="1"/>
      <c r="AD109" s="1"/>
      <c r="AE109" s="1"/>
      <c r="AF109" s="1"/>
      <c r="AM109" s="1"/>
      <c r="AN109" s="1"/>
      <c r="AO109" s="1"/>
      <c r="AP109" s="1"/>
      <c r="AQ109" s="1"/>
      <c r="AR109" s="1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</row>
    <row r="110" spans="3:166" ht="12.7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Q110" s="1"/>
      <c r="R110" s="1"/>
      <c r="S110" s="1"/>
      <c r="T110" s="1"/>
      <c r="U110" s="1"/>
      <c r="V110" s="1"/>
      <c r="AB110" s="1"/>
      <c r="AC110" s="1"/>
      <c r="AD110" s="1"/>
      <c r="AE110" s="1"/>
      <c r="AF110" s="1"/>
      <c r="AM110" s="1"/>
      <c r="AN110" s="1"/>
      <c r="AO110" s="1"/>
      <c r="AP110" s="1"/>
      <c r="AQ110" s="1"/>
      <c r="AR110" s="1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</row>
    <row r="111" spans="3:166" ht="12.7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Q111" s="1"/>
      <c r="R111" s="1"/>
      <c r="S111" s="1"/>
      <c r="T111" s="1"/>
      <c r="U111" s="1"/>
      <c r="V111" s="1"/>
      <c r="AB111" s="1"/>
      <c r="AC111" s="1"/>
      <c r="AD111" s="1"/>
      <c r="AE111" s="1"/>
      <c r="AF111" s="1"/>
      <c r="AM111" s="1"/>
      <c r="AN111" s="1"/>
      <c r="AO111" s="1"/>
      <c r="AP111" s="1"/>
      <c r="AQ111" s="1"/>
      <c r="AR111" s="1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</row>
    <row r="112" spans="3:166" ht="12.7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Q112" s="1"/>
      <c r="R112" s="1"/>
      <c r="S112" s="1"/>
      <c r="T112" s="1"/>
      <c r="U112" s="1"/>
      <c r="V112" s="1"/>
      <c r="AB112" s="1"/>
      <c r="AC112" s="1"/>
      <c r="AD112" s="1"/>
      <c r="AE112" s="1"/>
      <c r="AF112" s="1"/>
      <c r="AM112" s="1"/>
      <c r="AN112" s="1"/>
      <c r="AO112" s="1"/>
      <c r="AP112" s="1"/>
      <c r="AQ112" s="1"/>
      <c r="AR112" s="1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</row>
    <row r="113" spans="3:166" ht="12.7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Q113" s="1"/>
      <c r="R113" s="1"/>
      <c r="S113" s="1"/>
      <c r="T113" s="1"/>
      <c r="U113" s="1"/>
      <c r="V113" s="1"/>
      <c r="AB113" s="1"/>
      <c r="AC113" s="1"/>
      <c r="AD113" s="1"/>
      <c r="AE113" s="1"/>
      <c r="AF113" s="1"/>
      <c r="AM113" s="1"/>
      <c r="AN113" s="1"/>
      <c r="AO113" s="1"/>
      <c r="AP113" s="1"/>
      <c r="AQ113" s="1"/>
      <c r="AR113" s="1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</row>
    <row r="114" spans="3:166" ht="12.7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Q114" s="1"/>
      <c r="R114" s="1"/>
      <c r="S114" s="1"/>
      <c r="T114" s="1"/>
      <c r="U114" s="1"/>
      <c r="V114" s="1"/>
      <c r="AB114" s="1"/>
      <c r="AC114" s="1"/>
      <c r="AD114" s="1"/>
      <c r="AE114" s="1"/>
      <c r="AF114" s="1"/>
      <c r="AM114" s="1"/>
      <c r="AN114" s="1"/>
      <c r="AO114" s="1"/>
      <c r="AP114" s="1"/>
      <c r="AQ114" s="1"/>
      <c r="AR114" s="1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</row>
    <row r="115" spans="3:166" ht="12.7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Q115" s="1"/>
      <c r="R115" s="1"/>
      <c r="S115" s="1"/>
      <c r="T115" s="1"/>
      <c r="U115" s="1"/>
      <c r="V115" s="1"/>
      <c r="AB115" s="1"/>
      <c r="AC115" s="1"/>
      <c r="AD115" s="1"/>
      <c r="AE115" s="1"/>
      <c r="AF115" s="1"/>
      <c r="AM115" s="1"/>
      <c r="AN115" s="1"/>
      <c r="AO115" s="1"/>
      <c r="AP115" s="1"/>
      <c r="AQ115" s="1"/>
      <c r="AR115" s="1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</row>
    <row r="116" spans="3:166" ht="12.7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Q116" s="1"/>
      <c r="R116" s="1"/>
      <c r="S116" s="1"/>
      <c r="T116" s="1"/>
      <c r="U116" s="1"/>
      <c r="V116" s="1"/>
      <c r="AB116" s="1"/>
      <c r="AC116" s="1"/>
      <c r="AD116" s="1"/>
      <c r="AE116" s="1"/>
      <c r="AF116" s="1"/>
      <c r="AM116" s="1"/>
      <c r="AN116" s="1"/>
      <c r="AO116" s="1"/>
      <c r="AP116" s="1"/>
      <c r="AQ116" s="1"/>
      <c r="AR116" s="1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</row>
    <row r="117" spans="9:166" ht="12.75" customHeight="1">
      <c r="I117" s="1"/>
      <c r="J117" s="1"/>
      <c r="K117" s="1"/>
      <c r="L117" s="1"/>
      <c r="M117" s="1"/>
      <c r="N117" s="1"/>
      <c r="O117" s="1"/>
      <c r="AB117" s="1"/>
      <c r="AC117" s="1"/>
      <c r="AD117" s="1"/>
      <c r="AE117" s="1"/>
      <c r="AF117" s="1"/>
      <c r="AM117" s="1"/>
      <c r="AN117" s="1"/>
      <c r="AO117" s="1"/>
      <c r="AP117" s="1"/>
      <c r="AQ117" s="1"/>
      <c r="AR117" s="1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</row>
    <row r="118" spans="9:166" ht="12.75" customHeight="1">
      <c r="I118" s="1"/>
      <c r="J118" s="1"/>
      <c r="K118" s="1"/>
      <c r="L118" s="1"/>
      <c r="M118" s="1"/>
      <c r="N118" s="1"/>
      <c r="O118" s="1"/>
      <c r="AB118" s="1"/>
      <c r="AC118" s="1"/>
      <c r="AD118" s="1"/>
      <c r="AE118" s="1"/>
      <c r="AF118" s="1"/>
      <c r="AM118" s="1"/>
      <c r="AN118" s="1"/>
      <c r="AO118" s="1"/>
      <c r="AP118" s="1"/>
      <c r="AQ118" s="1"/>
      <c r="AR118" s="1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</row>
    <row r="119" spans="9:166" ht="12.75" customHeight="1">
      <c r="I119" s="1"/>
      <c r="J119" s="1"/>
      <c r="K119" s="1"/>
      <c r="L119" s="1"/>
      <c r="M119" s="1"/>
      <c r="N119" s="1"/>
      <c r="O119" s="1"/>
      <c r="AB119" s="1"/>
      <c r="AC119" s="1"/>
      <c r="AD119" s="1"/>
      <c r="AE119" s="1"/>
      <c r="AF119" s="1"/>
      <c r="AM119" s="1"/>
      <c r="AN119" s="1"/>
      <c r="AO119" s="1"/>
      <c r="AP119" s="1"/>
      <c r="AQ119" s="1"/>
      <c r="AR119" s="1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</row>
    <row r="120" spans="9:166" ht="12.75" customHeight="1">
      <c r="I120" s="1"/>
      <c r="J120" s="1"/>
      <c r="K120" s="1"/>
      <c r="L120" s="1"/>
      <c r="M120" s="1"/>
      <c r="N120" s="1"/>
      <c r="O120" s="1"/>
      <c r="AB120" s="1"/>
      <c r="AC120" s="1"/>
      <c r="AD120" s="1"/>
      <c r="AE120" s="1"/>
      <c r="AF120" s="1"/>
      <c r="AM120" s="1"/>
      <c r="AN120" s="1"/>
      <c r="AO120" s="1"/>
      <c r="AP120" s="1"/>
      <c r="AQ120" s="1"/>
      <c r="AR120" s="1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</row>
    <row r="121" spans="28:166" ht="12.75" customHeight="1">
      <c r="AB121" s="1"/>
      <c r="AC121" s="1"/>
      <c r="AD121" s="1"/>
      <c r="AE121" s="1"/>
      <c r="AF121" s="1"/>
      <c r="AM121" s="1"/>
      <c r="AN121" s="1"/>
      <c r="AO121" s="1"/>
      <c r="AP121" s="1"/>
      <c r="AQ121" s="1"/>
      <c r="AR121" s="1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</row>
    <row r="122" spans="28:166" ht="12.75" customHeight="1">
      <c r="AB122" s="1"/>
      <c r="AC122" s="1"/>
      <c r="AD122" s="1"/>
      <c r="AE122" s="1"/>
      <c r="AF122" s="1"/>
      <c r="AM122" s="1"/>
      <c r="AN122" s="1"/>
      <c r="AO122" s="1"/>
      <c r="AP122" s="1"/>
      <c r="AQ122" s="1"/>
      <c r="AR122" s="1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</row>
    <row r="123" spans="28:166" ht="12.75" customHeight="1">
      <c r="AB123" s="1"/>
      <c r="AC123" s="1"/>
      <c r="AD123" s="1"/>
      <c r="AE123" s="1"/>
      <c r="AF123" s="1"/>
      <c r="AM123" s="1"/>
      <c r="AN123" s="1"/>
      <c r="AO123" s="1"/>
      <c r="AP123" s="1"/>
      <c r="AQ123" s="1"/>
      <c r="AR123" s="1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</row>
    <row r="124" spans="28:166" ht="12.75" customHeight="1">
      <c r="AB124" s="1"/>
      <c r="AC124" s="1"/>
      <c r="AD124" s="1"/>
      <c r="AE124" s="1"/>
      <c r="AF124" s="1"/>
      <c r="AM124" s="1"/>
      <c r="AN124" s="1"/>
      <c r="AO124" s="1"/>
      <c r="AP124" s="1"/>
      <c r="AQ124" s="1"/>
      <c r="AR124" s="1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</row>
    <row r="125" spans="28:166" ht="12.75" customHeight="1">
      <c r="AB125" s="1"/>
      <c r="AC125" s="1"/>
      <c r="AD125" s="1"/>
      <c r="AE125" s="1"/>
      <c r="AF125" s="1"/>
      <c r="AM125" s="1"/>
      <c r="AN125" s="1"/>
      <c r="AO125" s="1"/>
      <c r="AP125" s="1"/>
      <c r="AQ125" s="1"/>
      <c r="AR125" s="1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</row>
    <row r="126" spans="28:166" ht="12.75" customHeight="1">
      <c r="AB126" s="1"/>
      <c r="AC126" s="1"/>
      <c r="AD126" s="1"/>
      <c r="AE126" s="1"/>
      <c r="AF126" s="1"/>
      <c r="AM126" s="1"/>
      <c r="AN126" s="1"/>
      <c r="AO126" s="1"/>
      <c r="AP126" s="1"/>
      <c r="AQ126" s="1"/>
      <c r="AR126" s="1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</row>
    <row r="127" spans="28:166" ht="12.75" customHeight="1">
      <c r="AB127" s="1"/>
      <c r="AC127" s="1"/>
      <c r="AD127" s="1"/>
      <c r="AE127" s="1"/>
      <c r="AF127" s="1"/>
      <c r="AM127" s="1"/>
      <c r="AN127" s="1"/>
      <c r="AO127" s="1"/>
      <c r="AP127" s="1"/>
      <c r="AQ127" s="1"/>
      <c r="AR127" s="1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</row>
    <row r="128" spans="28:166" ht="12.75" customHeight="1">
      <c r="AB128" s="1"/>
      <c r="AC128" s="1"/>
      <c r="AD128" s="1"/>
      <c r="AE128" s="1"/>
      <c r="AF128" s="1"/>
      <c r="AM128" s="1"/>
      <c r="AN128" s="1"/>
      <c r="AO128" s="1"/>
      <c r="AP128" s="1"/>
      <c r="AQ128" s="1"/>
      <c r="AR128" s="1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</row>
    <row r="129" spans="28:166" ht="12.75" customHeight="1">
      <c r="AB129" s="1"/>
      <c r="AC129" s="1"/>
      <c r="AD129" s="1"/>
      <c r="AE129" s="1"/>
      <c r="AF129" s="1"/>
      <c r="AM129" s="1"/>
      <c r="AN129" s="1"/>
      <c r="AO129" s="1"/>
      <c r="AP129" s="1"/>
      <c r="AQ129" s="1"/>
      <c r="AR129" s="1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</row>
    <row r="130" spans="28:166" ht="12.75" customHeight="1">
      <c r="AB130" s="1"/>
      <c r="AC130" s="1"/>
      <c r="AD130" s="1"/>
      <c r="AE130" s="1"/>
      <c r="AF130" s="1"/>
      <c r="AM130" s="1"/>
      <c r="AN130" s="1"/>
      <c r="AO130" s="1"/>
      <c r="AP130" s="1"/>
      <c r="AQ130" s="1"/>
      <c r="AR130" s="1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</row>
    <row r="131" spans="28:166" ht="12.75" customHeight="1">
      <c r="AB131" s="1"/>
      <c r="AC131" s="1"/>
      <c r="AD131" s="1"/>
      <c r="AE131" s="1"/>
      <c r="AF131" s="1"/>
      <c r="AM131" s="1"/>
      <c r="AN131" s="1"/>
      <c r="AO131" s="1"/>
      <c r="AP131" s="1"/>
      <c r="AQ131" s="1"/>
      <c r="AR131" s="1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</row>
    <row r="132" spans="28:166" ht="12.75" customHeight="1">
      <c r="AB132" s="1"/>
      <c r="AC132" s="1"/>
      <c r="AD132" s="1"/>
      <c r="AE132" s="1"/>
      <c r="AF132" s="1"/>
      <c r="AM132" s="1"/>
      <c r="AN132" s="1"/>
      <c r="AO132" s="1"/>
      <c r="AP132" s="1"/>
      <c r="AQ132" s="1"/>
      <c r="AR132" s="1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</row>
    <row r="133" spans="28:166" ht="12.75" customHeight="1">
      <c r="AB133" s="1"/>
      <c r="AC133" s="1"/>
      <c r="AD133" s="1"/>
      <c r="AE133" s="1"/>
      <c r="AF133" s="1"/>
      <c r="AM133" s="1"/>
      <c r="AN133" s="1"/>
      <c r="AO133" s="1"/>
      <c r="AP133" s="1"/>
      <c r="AQ133" s="1"/>
      <c r="AR133" s="1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</row>
    <row r="134" spans="28:166" ht="12.75" customHeight="1">
      <c r="AB134" s="1"/>
      <c r="AC134" s="1"/>
      <c r="AD134" s="1"/>
      <c r="AE134" s="1"/>
      <c r="AF134" s="1"/>
      <c r="AM134" s="1"/>
      <c r="AN134" s="1"/>
      <c r="AO134" s="1"/>
      <c r="AP134" s="1"/>
      <c r="AQ134" s="1"/>
      <c r="AR134" s="1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</row>
    <row r="135" spans="2:166" ht="12.75" customHeight="1">
      <c r="B135" s="12"/>
      <c r="AB135" s="1"/>
      <c r="AC135" s="1"/>
      <c r="AD135" s="1"/>
      <c r="AE135" s="1"/>
      <c r="AF135" s="1"/>
      <c r="AM135" s="1"/>
      <c r="AN135" s="1"/>
      <c r="AO135" s="1"/>
      <c r="AP135" s="1"/>
      <c r="AQ135" s="1"/>
      <c r="AR135" s="1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</row>
    <row r="136" spans="2:166" ht="12.75" customHeight="1">
      <c r="B136" s="12"/>
      <c r="AB136" s="1"/>
      <c r="AC136" s="1"/>
      <c r="AD136" s="1"/>
      <c r="AE136" s="1"/>
      <c r="AF136" s="1"/>
      <c r="AM136" s="1"/>
      <c r="AN136" s="1"/>
      <c r="AO136" s="1"/>
      <c r="AP136" s="1"/>
      <c r="AQ136" s="1"/>
      <c r="AR136" s="1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</row>
    <row r="137" spans="2:166" ht="12.75" customHeight="1">
      <c r="B137" s="12"/>
      <c r="AB137" s="1"/>
      <c r="AC137" s="1"/>
      <c r="AD137" s="1"/>
      <c r="AE137" s="1"/>
      <c r="AF137" s="1"/>
      <c r="AM137" s="1"/>
      <c r="AN137" s="1"/>
      <c r="AO137" s="1"/>
      <c r="AP137" s="1"/>
      <c r="AQ137" s="1"/>
      <c r="AR137" s="1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</row>
    <row r="138" spans="2:166" ht="12.75" customHeight="1">
      <c r="B138" s="12"/>
      <c r="AB138" s="1"/>
      <c r="AC138" s="1"/>
      <c r="AD138" s="1"/>
      <c r="AE138" s="1"/>
      <c r="AF138" s="1"/>
      <c r="AM138" s="1"/>
      <c r="AN138" s="1"/>
      <c r="AO138" s="1"/>
      <c r="AP138" s="1"/>
      <c r="AQ138" s="1"/>
      <c r="AR138" s="1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</row>
    <row r="139" spans="2:166" ht="12.75" customHeight="1">
      <c r="B139" s="14"/>
      <c r="AB139" s="1"/>
      <c r="AC139" s="1"/>
      <c r="AD139" s="1"/>
      <c r="AE139" s="1"/>
      <c r="AF139" s="1"/>
      <c r="AM139" s="1"/>
      <c r="AN139" s="1"/>
      <c r="AO139" s="1"/>
      <c r="AP139" s="1"/>
      <c r="AQ139" s="1"/>
      <c r="AR139" s="1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</row>
    <row r="140" spans="2:166" ht="12.75" customHeight="1">
      <c r="B140" s="14"/>
      <c r="AB140" s="1"/>
      <c r="AC140" s="1"/>
      <c r="AD140" s="1"/>
      <c r="AE140" s="1"/>
      <c r="AF140" s="1"/>
      <c r="AM140" s="1"/>
      <c r="AN140" s="1"/>
      <c r="AO140" s="1"/>
      <c r="AP140" s="1"/>
      <c r="AQ140" s="1"/>
      <c r="AR140" s="1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</row>
    <row r="141" spans="2:166" ht="12.75" customHeight="1">
      <c r="B141" s="17"/>
      <c r="AB141" s="1"/>
      <c r="AC141" s="1"/>
      <c r="AD141" s="1"/>
      <c r="AE141" s="1"/>
      <c r="AF141" s="1"/>
      <c r="AM141" s="1"/>
      <c r="AN141" s="1"/>
      <c r="AO141" s="1"/>
      <c r="AP141" s="1"/>
      <c r="AQ141" s="1"/>
      <c r="AR141" s="1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</row>
    <row r="142" spans="2:166" ht="12.75" customHeight="1">
      <c r="B142" s="20"/>
      <c r="AB142" s="1"/>
      <c r="AC142" s="1"/>
      <c r="AD142" s="1"/>
      <c r="AE142" s="1"/>
      <c r="AF142" s="1"/>
      <c r="AM142" s="1"/>
      <c r="AN142" s="1"/>
      <c r="AO142" s="1"/>
      <c r="AP142" s="1"/>
      <c r="AQ142" s="1"/>
      <c r="AR142" s="1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</row>
    <row r="143" spans="2:166" ht="12.75" customHeight="1">
      <c r="B143" s="20"/>
      <c r="AB143" s="1"/>
      <c r="AC143" s="1"/>
      <c r="AD143" s="1"/>
      <c r="AE143" s="1"/>
      <c r="AF143" s="1"/>
      <c r="AM143" s="1"/>
      <c r="AN143" s="1"/>
      <c r="AO143" s="1"/>
      <c r="AP143" s="1"/>
      <c r="AQ143" s="1"/>
      <c r="AR143" s="1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</row>
    <row r="144" spans="2:166" ht="12.75" customHeight="1">
      <c r="B144" s="20"/>
      <c r="AB144" s="1"/>
      <c r="AC144" s="1"/>
      <c r="AD144" s="1"/>
      <c r="AE144" s="1"/>
      <c r="AF144" s="1"/>
      <c r="AM144" s="1"/>
      <c r="AN144" s="1"/>
      <c r="AO144" s="1"/>
      <c r="AP144" s="1"/>
      <c r="AQ144" s="1"/>
      <c r="AR144" s="1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</row>
    <row r="145" spans="2:166" ht="12.75" customHeight="1">
      <c r="B145" s="20"/>
      <c r="AB145" s="1"/>
      <c r="AC145" s="1"/>
      <c r="AD145" s="1"/>
      <c r="AE145" s="1"/>
      <c r="AF145" s="1"/>
      <c r="AM145" s="1"/>
      <c r="AN145" s="1"/>
      <c r="AO145" s="1"/>
      <c r="AP145" s="1"/>
      <c r="AQ145" s="1"/>
      <c r="AR145" s="1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</row>
    <row r="146" spans="2:166" ht="12.75" customHeight="1">
      <c r="B146" s="20"/>
      <c r="AB146" s="1"/>
      <c r="AC146" s="1"/>
      <c r="AD146" s="1"/>
      <c r="AE146" s="1"/>
      <c r="AF146" s="1"/>
      <c r="AM146" s="1"/>
      <c r="AN146" s="1"/>
      <c r="AO146" s="1"/>
      <c r="AP146" s="1"/>
      <c r="AQ146" s="1"/>
      <c r="AR146" s="1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</row>
    <row r="147" spans="2:166" ht="12.75" customHeight="1">
      <c r="B147" s="20"/>
      <c r="AB147" s="1"/>
      <c r="AC147" s="1"/>
      <c r="AD147" s="1"/>
      <c r="AE147" s="1"/>
      <c r="AF147" s="1"/>
      <c r="AM147" s="1"/>
      <c r="AN147" s="1"/>
      <c r="AO147" s="1"/>
      <c r="AP147" s="1"/>
      <c r="AQ147" s="1"/>
      <c r="AR147" s="1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</row>
    <row r="148" spans="2:166" ht="12.75" customHeight="1">
      <c r="B148" s="20"/>
      <c r="AB148" s="1"/>
      <c r="AC148" s="1"/>
      <c r="AD148" s="1"/>
      <c r="AE148" s="1"/>
      <c r="AF148" s="1"/>
      <c r="AM148" s="1"/>
      <c r="AN148" s="1"/>
      <c r="AO148" s="1"/>
      <c r="AP148" s="1"/>
      <c r="AQ148" s="1"/>
      <c r="AR148" s="1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</row>
    <row r="149" spans="2:166" ht="12.75" customHeight="1">
      <c r="B149" s="20"/>
      <c r="AB149" s="1"/>
      <c r="AC149" s="1"/>
      <c r="AD149" s="1"/>
      <c r="AE149" s="1"/>
      <c r="AF149" s="1"/>
      <c r="AM149" s="1"/>
      <c r="AN149" s="1"/>
      <c r="AO149" s="1"/>
      <c r="AP149" s="1"/>
      <c r="AQ149" s="1"/>
      <c r="AR149" s="1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</row>
    <row r="150" spans="2:166" ht="12.75" customHeight="1">
      <c r="B150" s="20"/>
      <c r="AB150" s="1"/>
      <c r="AC150" s="1"/>
      <c r="AD150" s="1"/>
      <c r="AE150" s="1"/>
      <c r="AF150" s="1"/>
      <c r="AM150" s="1"/>
      <c r="AN150" s="1"/>
      <c r="AO150" s="1"/>
      <c r="AP150" s="1"/>
      <c r="AQ150" s="1"/>
      <c r="AR150" s="1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</row>
    <row r="151" spans="2:166" ht="12.75" customHeight="1">
      <c r="B151" s="20"/>
      <c r="AB151" s="1"/>
      <c r="AC151" s="1"/>
      <c r="AD151" s="1"/>
      <c r="AE151" s="1"/>
      <c r="AF151" s="1"/>
      <c r="AM151" s="1"/>
      <c r="AN151" s="1"/>
      <c r="AO151" s="1"/>
      <c r="AP151" s="1"/>
      <c r="AQ151" s="1"/>
      <c r="AR151" s="1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</row>
    <row r="152" spans="2:166" ht="12.75" customHeight="1">
      <c r="B152" s="20"/>
      <c r="AB152" s="1"/>
      <c r="AC152" s="1"/>
      <c r="AD152" s="1"/>
      <c r="AE152" s="1"/>
      <c r="AF152" s="1"/>
      <c r="AM152" s="1"/>
      <c r="AN152" s="1"/>
      <c r="AO152" s="1"/>
      <c r="AP152" s="1"/>
      <c r="AQ152" s="1"/>
      <c r="AR152" s="1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</row>
    <row r="153" spans="2:166" ht="12.75" customHeight="1">
      <c r="B153" s="20"/>
      <c r="AB153" s="1"/>
      <c r="AC153" s="1"/>
      <c r="AD153" s="1"/>
      <c r="AE153" s="1"/>
      <c r="AF153" s="1"/>
      <c r="AM153" s="1"/>
      <c r="AN153" s="1"/>
      <c r="AO153" s="1"/>
      <c r="AP153" s="1"/>
      <c r="AQ153" s="1"/>
      <c r="AR153" s="1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</row>
    <row r="154" spans="2:166" ht="12.75" customHeight="1">
      <c r="B154" s="20"/>
      <c r="AB154" s="1"/>
      <c r="AC154" s="1"/>
      <c r="AD154" s="1"/>
      <c r="AE154" s="1"/>
      <c r="AF154" s="1"/>
      <c r="AM154" s="1"/>
      <c r="AN154" s="1"/>
      <c r="AO154" s="1"/>
      <c r="AP154" s="1"/>
      <c r="AQ154" s="1"/>
      <c r="AR154" s="1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</row>
    <row r="155" spans="2:166" ht="12.75" customHeight="1">
      <c r="B155" s="17"/>
      <c r="AB155" s="1"/>
      <c r="AC155" s="1"/>
      <c r="AD155" s="1"/>
      <c r="AE155" s="1"/>
      <c r="AF155" s="1"/>
      <c r="AM155" s="1"/>
      <c r="AN155" s="1"/>
      <c r="AO155" s="1"/>
      <c r="AP155" s="1"/>
      <c r="AQ155" s="1"/>
      <c r="AR155" s="1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</row>
    <row r="156" spans="2:166" ht="12.75" customHeight="1">
      <c r="B156" s="20"/>
      <c r="AB156" s="1"/>
      <c r="AC156" s="1"/>
      <c r="AD156" s="1"/>
      <c r="AE156" s="1"/>
      <c r="AF156" s="1"/>
      <c r="AM156" s="1"/>
      <c r="AN156" s="1"/>
      <c r="AO156" s="1"/>
      <c r="AP156" s="1"/>
      <c r="AQ156" s="1"/>
      <c r="AR156" s="1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</row>
    <row r="157" spans="2:166" ht="12.75" customHeight="1">
      <c r="B157" s="20"/>
      <c r="AB157" s="1"/>
      <c r="AC157" s="1"/>
      <c r="AD157" s="1"/>
      <c r="AE157" s="1"/>
      <c r="AF157" s="1"/>
      <c r="AM157" s="1"/>
      <c r="AN157" s="1"/>
      <c r="AO157" s="1"/>
      <c r="AP157" s="1"/>
      <c r="AQ157" s="1"/>
      <c r="AR157" s="1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</row>
    <row r="158" spans="2:166" ht="12.75" customHeight="1">
      <c r="B158" s="17"/>
      <c r="AB158" s="1"/>
      <c r="AC158" s="1"/>
      <c r="AD158" s="1"/>
      <c r="AE158" s="1"/>
      <c r="AF158" s="1"/>
      <c r="AM158" s="1"/>
      <c r="AN158" s="1"/>
      <c r="AO158" s="1"/>
      <c r="AP158" s="1"/>
      <c r="AQ158" s="1"/>
      <c r="AR158" s="1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</row>
    <row r="159" spans="2:166" ht="12.75" customHeight="1">
      <c r="B159" s="17"/>
      <c r="AB159" s="1"/>
      <c r="AC159" s="1"/>
      <c r="AD159" s="1"/>
      <c r="AE159" s="1"/>
      <c r="AF159" s="1"/>
      <c r="AM159" s="1"/>
      <c r="AN159" s="1"/>
      <c r="AO159" s="1"/>
      <c r="AP159" s="1"/>
      <c r="AQ159" s="1"/>
      <c r="AR159" s="1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</row>
    <row r="160" spans="2:166" ht="12.75" customHeight="1">
      <c r="B160" s="20"/>
      <c r="F160" s="13"/>
      <c r="G160" s="12"/>
      <c r="H160" s="12"/>
      <c r="Q160" s="12"/>
      <c r="R160" s="12"/>
      <c r="S160" s="12"/>
      <c r="T160" s="12"/>
      <c r="U160" s="12"/>
      <c r="V160" s="12"/>
      <c r="AB160" s="1"/>
      <c r="AC160" s="1"/>
      <c r="AD160" s="1"/>
      <c r="AE160" s="1"/>
      <c r="AF160" s="1"/>
      <c r="AM160" s="1"/>
      <c r="AN160" s="1"/>
      <c r="AO160" s="1"/>
      <c r="AP160" s="1"/>
      <c r="AQ160" s="1"/>
      <c r="AR160" s="1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</row>
    <row r="161" spans="2:166" ht="12.75" customHeight="1">
      <c r="B161" s="20"/>
      <c r="F161" s="13"/>
      <c r="G161" s="12"/>
      <c r="H161" s="12"/>
      <c r="Q161" s="12"/>
      <c r="R161" s="12"/>
      <c r="S161" s="12"/>
      <c r="T161" s="12"/>
      <c r="U161" s="12"/>
      <c r="V161" s="12"/>
      <c r="AB161" s="1"/>
      <c r="AC161" s="1"/>
      <c r="AD161" s="1"/>
      <c r="AE161" s="1"/>
      <c r="AF161" s="1"/>
      <c r="AM161" s="1"/>
      <c r="AN161" s="1"/>
      <c r="AO161" s="1"/>
      <c r="AP161" s="1"/>
      <c r="AQ161" s="1"/>
      <c r="AR161" s="1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</row>
    <row r="162" spans="2:166" ht="12.75" customHeight="1">
      <c r="B162" s="20"/>
      <c r="F162" s="13"/>
      <c r="G162" s="12"/>
      <c r="H162" s="12"/>
      <c r="Q162" s="12"/>
      <c r="R162" s="12"/>
      <c r="S162" s="12"/>
      <c r="T162" s="12"/>
      <c r="U162" s="12"/>
      <c r="V162" s="12"/>
      <c r="AB162" s="1"/>
      <c r="AC162" s="1"/>
      <c r="AD162" s="1"/>
      <c r="AE162" s="1"/>
      <c r="AF162" s="1"/>
      <c r="AM162" s="1"/>
      <c r="AN162" s="1"/>
      <c r="AO162" s="1"/>
      <c r="AP162" s="1"/>
      <c r="AQ162" s="1"/>
      <c r="AR162" s="1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</row>
    <row r="163" spans="2:166" ht="12.75" customHeight="1">
      <c r="B163" s="20"/>
      <c r="F163" s="13"/>
      <c r="G163" s="12"/>
      <c r="H163" s="12"/>
      <c r="Q163" s="12"/>
      <c r="R163" s="12"/>
      <c r="S163" s="12"/>
      <c r="T163" s="12"/>
      <c r="U163" s="12"/>
      <c r="V163" s="12"/>
      <c r="AB163" s="1"/>
      <c r="AC163" s="1"/>
      <c r="AD163" s="1"/>
      <c r="AE163" s="1"/>
      <c r="AF163" s="1"/>
      <c r="AM163" s="1"/>
      <c r="AN163" s="1"/>
      <c r="AO163" s="1"/>
      <c r="AP163" s="1"/>
      <c r="AQ163" s="1"/>
      <c r="AR163" s="1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</row>
    <row r="164" spans="2:166" ht="12.75" customHeight="1">
      <c r="B164" s="20"/>
      <c r="C164" s="12"/>
      <c r="D164" s="12"/>
      <c r="E164" s="12"/>
      <c r="F164" s="12"/>
      <c r="G164" s="15"/>
      <c r="H164" s="15"/>
      <c r="I164" s="12"/>
      <c r="J164" s="12"/>
      <c r="K164" s="12"/>
      <c r="L164" s="12"/>
      <c r="M164" s="12"/>
      <c r="N164" s="12"/>
      <c r="O164" s="12"/>
      <c r="Q164" s="15"/>
      <c r="R164" s="15"/>
      <c r="S164" s="15"/>
      <c r="T164" s="15"/>
      <c r="U164" s="15"/>
      <c r="V164" s="15"/>
      <c r="AB164" s="1"/>
      <c r="AC164" s="1"/>
      <c r="AD164" s="1"/>
      <c r="AE164" s="1"/>
      <c r="AF164" s="1"/>
      <c r="AM164" s="1"/>
      <c r="AN164" s="1"/>
      <c r="AO164" s="1"/>
      <c r="AP164" s="1"/>
      <c r="AQ164" s="1"/>
      <c r="AR164" s="1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</row>
    <row r="165" spans="2:166" ht="12.75" customHeight="1">
      <c r="B165" s="20"/>
      <c r="C165" s="16"/>
      <c r="D165" s="16"/>
      <c r="E165" s="16"/>
      <c r="F165" s="16"/>
      <c r="G165" s="15"/>
      <c r="H165" s="15"/>
      <c r="I165" s="12"/>
      <c r="J165" s="12"/>
      <c r="K165" s="12"/>
      <c r="L165" s="12"/>
      <c r="M165" s="12"/>
      <c r="N165" s="12"/>
      <c r="O165" s="12"/>
      <c r="Q165" s="15"/>
      <c r="R165" s="15"/>
      <c r="S165" s="15"/>
      <c r="T165" s="15"/>
      <c r="U165" s="15"/>
      <c r="V165" s="15"/>
      <c r="AB165" s="1"/>
      <c r="AC165" s="1"/>
      <c r="AD165" s="1"/>
      <c r="AE165" s="1"/>
      <c r="AF165" s="1"/>
      <c r="AM165" s="1"/>
      <c r="AN165" s="1"/>
      <c r="AO165" s="1"/>
      <c r="AP165" s="1"/>
      <c r="AQ165" s="1"/>
      <c r="AR165" s="1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</row>
    <row r="166" spans="2:166" ht="12.75" customHeight="1">
      <c r="B166" s="20"/>
      <c r="C166" s="18"/>
      <c r="D166" s="18"/>
      <c r="E166" s="18"/>
      <c r="F166" s="18"/>
      <c r="G166" s="19"/>
      <c r="H166" s="19"/>
      <c r="I166" s="12"/>
      <c r="J166" s="12"/>
      <c r="K166" s="12"/>
      <c r="L166" s="12"/>
      <c r="M166" s="12"/>
      <c r="N166" s="12"/>
      <c r="O166" s="12"/>
      <c r="Q166" s="19"/>
      <c r="R166" s="19"/>
      <c r="S166" s="19"/>
      <c r="T166" s="19"/>
      <c r="U166" s="19"/>
      <c r="V166" s="19"/>
      <c r="AB166" s="1"/>
      <c r="AC166" s="1"/>
      <c r="AD166" s="1"/>
      <c r="AE166" s="1"/>
      <c r="AF166" s="1"/>
      <c r="AM166" s="1"/>
      <c r="AN166" s="1"/>
      <c r="AO166" s="1"/>
      <c r="AP166" s="1"/>
      <c r="AQ166" s="1"/>
      <c r="AR166" s="1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</row>
    <row r="167" spans="2:166" ht="12.75" customHeight="1">
      <c r="B167" s="20"/>
      <c r="C167" s="19"/>
      <c r="D167" s="19"/>
      <c r="E167" s="19"/>
      <c r="F167" s="19"/>
      <c r="G167" s="21"/>
      <c r="H167" s="21"/>
      <c r="I167" s="12"/>
      <c r="J167" s="12"/>
      <c r="K167" s="12"/>
      <c r="L167" s="12"/>
      <c r="M167" s="12"/>
      <c r="N167" s="12"/>
      <c r="O167" s="12"/>
      <c r="Q167" s="21"/>
      <c r="R167" s="21"/>
      <c r="S167" s="21"/>
      <c r="T167" s="21"/>
      <c r="U167" s="21"/>
      <c r="V167" s="21"/>
      <c r="AB167" s="1"/>
      <c r="AC167" s="1"/>
      <c r="AD167" s="1"/>
      <c r="AE167" s="1"/>
      <c r="AF167" s="1"/>
      <c r="AM167" s="1"/>
      <c r="AN167" s="1"/>
      <c r="AO167" s="1"/>
      <c r="AP167" s="1"/>
      <c r="AQ167" s="1"/>
      <c r="AR167" s="1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</row>
    <row r="168" spans="2:166" ht="12.75" customHeight="1">
      <c r="B168" s="20"/>
      <c r="C168" s="19"/>
      <c r="D168" s="19"/>
      <c r="E168" s="19"/>
      <c r="F168" s="19"/>
      <c r="G168" s="19"/>
      <c r="H168" s="19"/>
      <c r="I168" s="15"/>
      <c r="J168" s="15"/>
      <c r="K168" s="15"/>
      <c r="L168" s="15"/>
      <c r="M168" s="15"/>
      <c r="N168" s="15"/>
      <c r="O168" s="15"/>
      <c r="Q168" s="19"/>
      <c r="R168" s="19"/>
      <c r="S168" s="19"/>
      <c r="T168" s="19"/>
      <c r="U168" s="19"/>
      <c r="V168" s="19"/>
      <c r="AB168" s="1"/>
      <c r="AC168" s="1"/>
      <c r="AD168" s="1"/>
      <c r="AE168" s="1"/>
      <c r="AF168" s="1"/>
      <c r="AM168" s="1"/>
      <c r="AN168" s="1"/>
      <c r="AO168" s="1"/>
      <c r="AP168" s="1"/>
      <c r="AQ168" s="1"/>
      <c r="AR168" s="1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</row>
    <row r="169" spans="2:166" ht="12.75" customHeight="1">
      <c r="B169" s="20"/>
      <c r="C169" s="19"/>
      <c r="D169" s="19"/>
      <c r="E169" s="19"/>
      <c r="F169" s="19"/>
      <c r="G169" s="22"/>
      <c r="H169" s="22"/>
      <c r="I169" s="15"/>
      <c r="J169" s="15"/>
      <c r="K169" s="15"/>
      <c r="L169" s="15"/>
      <c r="M169" s="15"/>
      <c r="N169" s="15"/>
      <c r="O169" s="15"/>
      <c r="Q169" s="22"/>
      <c r="R169" s="22"/>
      <c r="S169" s="22"/>
      <c r="T169" s="22"/>
      <c r="U169" s="22"/>
      <c r="V169" s="22"/>
      <c r="AB169" s="1"/>
      <c r="AC169" s="1"/>
      <c r="AD169" s="1"/>
      <c r="AE169" s="1"/>
      <c r="AF169" s="1"/>
      <c r="AM169" s="1"/>
      <c r="AN169" s="1"/>
      <c r="AO169" s="1"/>
      <c r="AP169" s="1"/>
      <c r="AQ169" s="1"/>
      <c r="AR169" s="1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</row>
    <row r="170" spans="2:166" ht="12.75" customHeight="1">
      <c r="B170" s="20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Q170" s="19"/>
      <c r="R170" s="19"/>
      <c r="S170" s="19"/>
      <c r="T170" s="19"/>
      <c r="U170" s="19"/>
      <c r="V170" s="19"/>
      <c r="AB170" s="1"/>
      <c r="AC170" s="1"/>
      <c r="AD170" s="1"/>
      <c r="AE170" s="1"/>
      <c r="AF170" s="1"/>
      <c r="AM170" s="1"/>
      <c r="AN170" s="1"/>
      <c r="AO170" s="1"/>
      <c r="AP170" s="1"/>
      <c r="AQ170" s="1"/>
      <c r="AR170" s="1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</row>
    <row r="171" spans="2:166" ht="12.75" customHeight="1">
      <c r="B171" s="20"/>
      <c r="C171" s="19"/>
      <c r="D171" s="19"/>
      <c r="E171" s="19"/>
      <c r="F171" s="19"/>
      <c r="G171" s="23"/>
      <c r="H171" s="23"/>
      <c r="I171" s="21"/>
      <c r="J171" s="21"/>
      <c r="K171" s="21"/>
      <c r="L171" s="21"/>
      <c r="M171" s="21"/>
      <c r="N171" s="21"/>
      <c r="O171" s="21"/>
      <c r="Q171" s="23"/>
      <c r="R171" s="23"/>
      <c r="S171" s="23"/>
      <c r="T171" s="23"/>
      <c r="U171" s="23"/>
      <c r="V171" s="23"/>
      <c r="AB171" s="1"/>
      <c r="AC171" s="1"/>
      <c r="AD171" s="1"/>
      <c r="AE171" s="1"/>
      <c r="AF171" s="1"/>
      <c r="AM171" s="1"/>
      <c r="AN171" s="1"/>
      <c r="AO171" s="1"/>
      <c r="AP171" s="1"/>
      <c r="AQ171" s="1"/>
      <c r="AR171" s="1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</row>
    <row r="172" spans="2:44" ht="12.75" customHeight="1">
      <c r="B172" s="20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Q172" s="19"/>
      <c r="R172" s="19"/>
      <c r="S172" s="19"/>
      <c r="T172" s="19"/>
      <c r="U172" s="19"/>
      <c r="V172" s="19"/>
      <c r="AB172" s="1"/>
      <c r="AC172" s="1"/>
      <c r="AD172" s="1"/>
      <c r="AE172" s="1"/>
      <c r="AF172" s="1"/>
      <c r="AM172" s="1"/>
      <c r="AN172" s="1"/>
      <c r="AO172" s="1"/>
      <c r="AP172" s="1"/>
      <c r="AQ172" s="1"/>
      <c r="AR172" s="1"/>
    </row>
    <row r="173" spans="2:44" ht="12.75" customHeight="1">
      <c r="B173" s="20"/>
      <c r="C173" s="19"/>
      <c r="D173" s="19"/>
      <c r="E173" s="19"/>
      <c r="F173" s="19"/>
      <c r="G173" s="24"/>
      <c r="H173" s="24"/>
      <c r="I173" s="22"/>
      <c r="J173" s="22"/>
      <c r="K173" s="22"/>
      <c r="L173" s="22"/>
      <c r="M173" s="22"/>
      <c r="N173" s="22"/>
      <c r="O173" s="22"/>
      <c r="Q173" s="24"/>
      <c r="R173" s="24"/>
      <c r="S173" s="24"/>
      <c r="T173" s="24"/>
      <c r="U173" s="24"/>
      <c r="V173" s="24"/>
      <c r="AB173" s="1"/>
      <c r="AC173" s="1"/>
      <c r="AD173" s="1"/>
      <c r="AE173" s="1"/>
      <c r="AF173" s="1"/>
      <c r="AM173" s="1"/>
      <c r="AN173" s="1"/>
      <c r="AO173" s="1"/>
      <c r="AP173" s="1"/>
      <c r="AQ173" s="1"/>
      <c r="AR173" s="1"/>
    </row>
    <row r="174" spans="2:44" ht="12.75" customHeight="1">
      <c r="B174" s="20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Q174" s="19"/>
      <c r="R174" s="19"/>
      <c r="S174" s="19"/>
      <c r="T174" s="19"/>
      <c r="U174" s="19"/>
      <c r="V174" s="19"/>
      <c r="AB174" s="1"/>
      <c r="AC174" s="1"/>
      <c r="AD174" s="1"/>
      <c r="AE174" s="1"/>
      <c r="AF174" s="1"/>
      <c r="AM174" s="1"/>
      <c r="AN174" s="1"/>
      <c r="AO174" s="1"/>
      <c r="AP174" s="1"/>
      <c r="AQ174" s="1"/>
      <c r="AR174" s="1"/>
    </row>
    <row r="175" spans="2:44" ht="12.75" customHeight="1">
      <c r="B175" s="20"/>
      <c r="C175" s="19"/>
      <c r="D175" s="19"/>
      <c r="E175" s="19"/>
      <c r="F175" s="19"/>
      <c r="G175" s="19"/>
      <c r="H175" s="19"/>
      <c r="I175" s="23"/>
      <c r="J175" s="23"/>
      <c r="K175" s="23"/>
      <c r="L175" s="23"/>
      <c r="M175" s="23"/>
      <c r="N175" s="23"/>
      <c r="O175" s="23"/>
      <c r="Q175" s="19"/>
      <c r="R175" s="19"/>
      <c r="S175" s="19"/>
      <c r="T175" s="19"/>
      <c r="U175" s="19"/>
      <c r="V175" s="19"/>
      <c r="AB175" s="1"/>
      <c r="AC175" s="1"/>
      <c r="AD175" s="1"/>
      <c r="AE175" s="1"/>
      <c r="AF175" s="1"/>
      <c r="AM175" s="1"/>
      <c r="AN175" s="1"/>
      <c r="AO175" s="1"/>
      <c r="AP175" s="1"/>
      <c r="AQ175" s="1"/>
      <c r="AR175" s="1"/>
    </row>
    <row r="176" spans="2:44" ht="12.75" customHeight="1">
      <c r="B176" s="20"/>
      <c r="C176" s="19"/>
      <c r="D176" s="19"/>
      <c r="E176" s="19"/>
      <c r="F176" s="19"/>
      <c r="G176" s="22"/>
      <c r="H176" s="22"/>
      <c r="I176" s="19"/>
      <c r="J176" s="19"/>
      <c r="K176" s="19"/>
      <c r="L176" s="19"/>
      <c r="M176" s="19"/>
      <c r="N176" s="19"/>
      <c r="O176" s="19"/>
      <c r="Q176" s="22"/>
      <c r="R176" s="22"/>
      <c r="S176" s="22"/>
      <c r="T176" s="22"/>
      <c r="U176" s="22"/>
      <c r="V176" s="22"/>
      <c r="AB176" s="1"/>
      <c r="AC176" s="1"/>
      <c r="AD176" s="1"/>
      <c r="AE176" s="1"/>
      <c r="AF176" s="1"/>
      <c r="AM176" s="1"/>
      <c r="AN176" s="1"/>
      <c r="AO176" s="1"/>
      <c r="AP176" s="1"/>
      <c r="AQ176" s="1"/>
      <c r="AR176" s="1"/>
    </row>
    <row r="177" spans="2:44" ht="12.75" customHeight="1">
      <c r="B177" s="17"/>
      <c r="C177" s="25"/>
      <c r="D177" s="25"/>
      <c r="E177" s="25"/>
      <c r="F177" s="26"/>
      <c r="G177" s="26"/>
      <c r="H177" s="26"/>
      <c r="I177" s="24"/>
      <c r="J177" s="24"/>
      <c r="K177" s="24"/>
      <c r="L177" s="24"/>
      <c r="M177" s="24"/>
      <c r="N177" s="24"/>
      <c r="O177" s="24"/>
      <c r="Q177" s="26"/>
      <c r="R177" s="26"/>
      <c r="S177" s="26"/>
      <c r="T177" s="26"/>
      <c r="U177" s="26"/>
      <c r="V177" s="26"/>
      <c r="AB177" s="1"/>
      <c r="AC177" s="1"/>
      <c r="AD177" s="1"/>
      <c r="AE177" s="1"/>
      <c r="AF177" s="1"/>
      <c r="AM177" s="1"/>
      <c r="AN177" s="1"/>
      <c r="AO177" s="1"/>
      <c r="AP177" s="1"/>
      <c r="AQ177" s="1"/>
      <c r="AR177" s="1"/>
    </row>
    <row r="178" spans="2:44" ht="12.75" customHeight="1">
      <c r="B178" s="17"/>
      <c r="C178" s="25"/>
      <c r="D178" s="25"/>
      <c r="E178" s="25"/>
      <c r="F178" s="26"/>
      <c r="G178" s="27"/>
      <c r="H178" s="27"/>
      <c r="I178" s="19"/>
      <c r="J178" s="19"/>
      <c r="K178" s="19"/>
      <c r="L178" s="19"/>
      <c r="M178" s="19"/>
      <c r="N178" s="19"/>
      <c r="O178" s="19"/>
      <c r="Q178" s="27"/>
      <c r="R178" s="27"/>
      <c r="S178" s="27"/>
      <c r="T178" s="27"/>
      <c r="U178" s="27"/>
      <c r="V178" s="27"/>
      <c r="AB178" s="1"/>
      <c r="AC178" s="1"/>
      <c r="AD178" s="1"/>
      <c r="AE178" s="1"/>
      <c r="AF178" s="1"/>
      <c r="AM178" s="1"/>
      <c r="AN178" s="1"/>
      <c r="AO178" s="1"/>
      <c r="AP178" s="1"/>
      <c r="AQ178" s="1"/>
      <c r="AR178" s="1"/>
    </row>
    <row r="179" spans="2:44" ht="12.75" customHeight="1">
      <c r="B179" s="1"/>
      <c r="C179" s="25"/>
      <c r="D179" s="25"/>
      <c r="E179" s="25"/>
      <c r="F179" s="26"/>
      <c r="G179" s="26"/>
      <c r="H179" s="26"/>
      <c r="I179" s="19"/>
      <c r="J179" s="19"/>
      <c r="K179" s="19"/>
      <c r="L179" s="19"/>
      <c r="M179" s="19"/>
      <c r="N179" s="19"/>
      <c r="O179" s="19"/>
      <c r="Q179" s="26"/>
      <c r="R179" s="26"/>
      <c r="S179" s="26"/>
      <c r="T179" s="26"/>
      <c r="U179" s="26"/>
      <c r="V179" s="26"/>
      <c r="AB179" s="1"/>
      <c r="AC179" s="1"/>
      <c r="AD179" s="1"/>
      <c r="AE179" s="1"/>
      <c r="AF179" s="1"/>
      <c r="AM179" s="1"/>
      <c r="AN179" s="1"/>
      <c r="AO179" s="1"/>
      <c r="AP179" s="1"/>
      <c r="AQ179" s="1"/>
      <c r="AR179" s="1"/>
    </row>
    <row r="180" spans="2:44" ht="12.75" customHeight="1">
      <c r="B180" s="1"/>
      <c r="C180" s="25"/>
      <c r="D180" s="25"/>
      <c r="E180" s="25"/>
      <c r="F180" s="26"/>
      <c r="G180" s="26"/>
      <c r="H180" s="26"/>
      <c r="I180" s="22"/>
      <c r="J180" s="22"/>
      <c r="K180" s="22"/>
      <c r="L180" s="22"/>
      <c r="M180" s="22"/>
      <c r="N180" s="22"/>
      <c r="O180" s="22"/>
      <c r="Q180" s="26"/>
      <c r="R180" s="26"/>
      <c r="S180" s="26"/>
      <c r="T180" s="26"/>
      <c r="U180" s="26"/>
      <c r="V180" s="26"/>
      <c r="AB180" s="1"/>
      <c r="AC180" s="1"/>
      <c r="AD180" s="1"/>
      <c r="AE180" s="1"/>
      <c r="AF180" s="1"/>
      <c r="AM180" s="1"/>
      <c r="AN180" s="1"/>
      <c r="AO180" s="1"/>
      <c r="AP180" s="1"/>
      <c r="AQ180" s="1"/>
      <c r="AR180" s="1"/>
    </row>
    <row r="181" spans="2:44" ht="12.75" customHeight="1">
      <c r="B181" s="1"/>
      <c r="C181" s="26"/>
      <c r="D181" s="26"/>
      <c r="E181" s="26"/>
      <c r="F181" s="26"/>
      <c r="G181" s="28"/>
      <c r="H181" s="28"/>
      <c r="I181" s="26"/>
      <c r="J181" s="26"/>
      <c r="K181" s="26"/>
      <c r="L181" s="26"/>
      <c r="M181" s="26"/>
      <c r="N181" s="26"/>
      <c r="O181" s="26"/>
      <c r="Q181" s="28"/>
      <c r="R181" s="28"/>
      <c r="S181" s="28"/>
      <c r="T181" s="28"/>
      <c r="U181" s="28"/>
      <c r="V181" s="28"/>
      <c r="AB181" s="1"/>
      <c r="AC181" s="1"/>
      <c r="AD181" s="1"/>
      <c r="AE181" s="1"/>
      <c r="AF181" s="1"/>
      <c r="AM181" s="1"/>
      <c r="AN181" s="1"/>
      <c r="AO181" s="1"/>
      <c r="AP181" s="1"/>
      <c r="AQ181" s="1"/>
      <c r="AR181" s="1"/>
    </row>
    <row r="182" spans="2:44" ht="12.75" customHeight="1">
      <c r="B182" s="1"/>
      <c r="C182" s="19"/>
      <c r="D182" s="19"/>
      <c r="E182" s="19"/>
      <c r="F182" s="19"/>
      <c r="G182" s="29"/>
      <c r="H182" s="29"/>
      <c r="I182" s="27"/>
      <c r="J182" s="27"/>
      <c r="K182" s="27"/>
      <c r="L182" s="27"/>
      <c r="M182" s="27"/>
      <c r="N182" s="27"/>
      <c r="O182" s="27"/>
      <c r="Q182" s="29"/>
      <c r="R182" s="29"/>
      <c r="S182" s="29"/>
      <c r="T182" s="29"/>
      <c r="U182" s="29"/>
      <c r="V182" s="29"/>
      <c r="AB182" s="1"/>
      <c r="AC182" s="1"/>
      <c r="AD182" s="1"/>
      <c r="AE182" s="1"/>
      <c r="AF182" s="1"/>
      <c r="AM182" s="1"/>
      <c r="AN182" s="1"/>
      <c r="AO182" s="1"/>
      <c r="AP182" s="1"/>
      <c r="AQ182" s="1"/>
      <c r="AR182" s="1"/>
    </row>
    <row r="183" spans="2:44" ht="12.75" customHeight="1">
      <c r="B183" s="1"/>
      <c r="C183" s="18"/>
      <c r="D183" s="18"/>
      <c r="E183" s="18"/>
      <c r="F183" s="18"/>
      <c r="G183" s="19"/>
      <c r="H183" s="19"/>
      <c r="I183" s="26"/>
      <c r="J183" s="26"/>
      <c r="K183" s="26"/>
      <c r="L183" s="26"/>
      <c r="M183" s="26"/>
      <c r="N183" s="26"/>
      <c r="O183" s="26"/>
      <c r="Q183" s="19"/>
      <c r="R183" s="19"/>
      <c r="S183" s="19"/>
      <c r="T183" s="19"/>
      <c r="U183" s="19"/>
      <c r="V183" s="19"/>
      <c r="AB183" s="1"/>
      <c r="AC183" s="1"/>
      <c r="AD183" s="1"/>
      <c r="AE183" s="1"/>
      <c r="AF183" s="1"/>
      <c r="AM183" s="1"/>
      <c r="AN183" s="1"/>
      <c r="AO183" s="1"/>
      <c r="AP183" s="1"/>
      <c r="AQ183" s="1"/>
      <c r="AR183" s="1"/>
    </row>
    <row r="184" spans="2:44" ht="12.75" customHeight="1">
      <c r="B184" s="1"/>
      <c r="C184" s="18"/>
      <c r="D184" s="18"/>
      <c r="E184" s="18"/>
      <c r="F184" s="18"/>
      <c r="G184" s="19"/>
      <c r="H184" s="19"/>
      <c r="I184" s="26"/>
      <c r="J184" s="26"/>
      <c r="K184" s="26"/>
      <c r="L184" s="26"/>
      <c r="M184" s="26"/>
      <c r="N184" s="26"/>
      <c r="O184" s="26"/>
      <c r="Q184" s="19"/>
      <c r="R184" s="19"/>
      <c r="S184" s="19"/>
      <c r="T184" s="19"/>
      <c r="U184" s="19"/>
      <c r="V184" s="19"/>
      <c r="AB184" s="1"/>
      <c r="AC184" s="1"/>
      <c r="AD184" s="1"/>
      <c r="AE184" s="1"/>
      <c r="AF184" s="1"/>
      <c r="AM184" s="1"/>
      <c r="AN184" s="1"/>
      <c r="AO184" s="1"/>
      <c r="AP184" s="1"/>
      <c r="AQ184" s="1"/>
      <c r="AR184" s="1"/>
    </row>
    <row r="185" spans="2:44" ht="12.75" customHeight="1">
      <c r="B185" s="31"/>
      <c r="C185" s="19"/>
      <c r="D185" s="19"/>
      <c r="E185" s="19"/>
      <c r="F185" s="19"/>
      <c r="G185" s="21"/>
      <c r="H185" s="21"/>
      <c r="I185" s="28"/>
      <c r="J185" s="28"/>
      <c r="K185" s="28"/>
      <c r="L185" s="28"/>
      <c r="M185" s="28"/>
      <c r="N185" s="28"/>
      <c r="O185" s="28"/>
      <c r="Q185" s="21"/>
      <c r="R185" s="21"/>
      <c r="S185" s="21"/>
      <c r="T185" s="21"/>
      <c r="U185" s="21"/>
      <c r="V185" s="21"/>
      <c r="AB185" s="1"/>
      <c r="AC185" s="1"/>
      <c r="AD185" s="1"/>
      <c r="AE185" s="1"/>
      <c r="AF185" s="1"/>
      <c r="AM185" s="1"/>
      <c r="AN185" s="1"/>
      <c r="AO185" s="1"/>
      <c r="AP185" s="1"/>
      <c r="AQ185" s="1"/>
      <c r="AR185" s="1"/>
    </row>
    <row r="186" spans="2:44" ht="12.75" customHeight="1">
      <c r="B186" s="31"/>
      <c r="C186" s="19"/>
      <c r="D186" s="19"/>
      <c r="E186" s="19"/>
      <c r="F186" s="19"/>
      <c r="G186" s="19"/>
      <c r="H186" s="19"/>
      <c r="I186" s="29"/>
      <c r="J186" s="29"/>
      <c r="K186" s="29"/>
      <c r="L186" s="29"/>
      <c r="M186" s="29"/>
      <c r="N186" s="29"/>
      <c r="O186" s="29"/>
      <c r="Q186" s="19"/>
      <c r="R186" s="19"/>
      <c r="S186" s="19"/>
      <c r="T186" s="19"/>
      <c r="U186" s="19"/>
      <c r="V186" s="19"/>
      <c r="AB186" s="1"/>
      <c r="AC186" s="1"/>
      <c r="AD186" s="1"/>
      <c r="AE186" s="1"/>
      <c r="AF186" s="1"/>
      <c r="AM186" s="1"/>
      <c r="AN186" s="1"/>
      <c r="AO186" s="1"/>
      <c r="AP186" s="1"/>
      <c r="AQ186" s="1"/>
      <c r="AR186" s="1"/>
    </row>
    <row r="187" spans="2:44" ht="12.75" customHeight="1">
      <c r="B187" s="31"/>
      <c r="C187" s="19"/>
      <c r="D187" s="19"/>
      <c r="E187" s="19"/>
      <c r="F187" s="19"/>
      <c r="G187" s="22"/>
      <c r="H187" s="22"/>
      <c r="I187" s="19"/>
      <c r="J187" s="19"/>
      <c r="K187" s="19"/>
      <c r="L187" s="19"/>
      <c r="M187" s="19"/>
      <c r="N187" s="19"/>
      <c r="O187" s="19"/>
      <c r="Q187" s="22"/>
      <c r="R187" s="22"/>
      <c r="S187" s="22"/>
      <c r="T187" s="22"/>
      <c r="U187" s="22"/>
      <c r="V187" s="22"/>
      <c r="AB187" s="1"/>
      <c r="AC187" s="1"/>
      <c r="AD187" s="1"/>
      <c r="AE187" s="1"/>
      <c r="AF187" s="1"/>
      <c r="AM187" s="1"/>
      <c r="AN187" s="1"/>
      <c r="AO187" s="1"/>
      <c r="AP187" s="1"/>
      <c r="AQ187" s="1"/>
      <c r="AR187" s="1"/>
    </row>
    <row r="188" spans="2:44" ht="12.75" customHeight="1">
      <c r="B188" s="3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Q188" s="19"/>
      <c r="R188" s="19"/>
      <c r="S188" s="19"/>
      <c r="T188" s="19"/>
      <c r="U188" s="19"/>
      <c r="V188" s="19"/>
      <c r="AB188" s="1"/>
      <c r="AC188" s="1"/>
      <c r="AD188" s="1"/>
      <c r="AE188" s="1"/>
      <c r="AF188" s="1"/>
      <c r="AM188" s="1"/>
      <c r="AN188" s="1"/>
      <c r="AO188" s="1"/>
      <c r="AP188" s="1"/>
      <c r="AQ188" s="1"/>
      <c r="AR188" s="1"/>
    </row>
    <row r="189" spans="2:44" ht="12.75" customHeight="1">
      <c r="B189" s="35"/>
      <c r="C189" s="19"/>
      <c r="D189" s="19"/>
      <c r="E189" s="19"/>
      <c r="F189" s="19"/>
      <c r="G189" s="23"/>
      <c r="H189" s="23"/>
      <c r="I189" s="21"/>
      <c r="J189" s="21"/>
      <c r="K189" s="21"/>
      <c r="L189" s="21"/>
      <c r="M189" s="21"/>
      <c r="N189" s="21"/>
      <c r="O189" s="21"/>
      <c r="Q189" s="23"/>
      <c r="R189" s="23"/>
      <c r="S189" s="23"/>
      <c r="T189" s="23"/>
      <c r="U189" s="23"/>
      <c r="V189" s="23"/>
      <c r="AB189" s="1"/>
      <c r="AC189" s="1"/>
      <c r="AD189" s="1"/>
      <c r="AE189" s="1"/>
      <c r="AF189" s="1"/>
      <c r="AM189" s="1"/>
      <c r="AN189" s="1"/>
      <c r="AO189" s="1"/>
      <c r="AP189" s="1"/>
      <c r="AQ189" s="1"/>
      <c r="AR189" s="1"/>
    </row>
    <row r="190" spans="2:44" ht="12.75" customHeight="1">
      <c r="B190" s="35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Q190" s="19"/>
      <c r="R190" s="19"/>
      <c r="S190" s="19"/>
      <c r="T190" s="19"/>
      <c r="U190" s="19"/>
      <c r="V190" s="19"/>
      <c r="AB190" s="1"/>
      <c r="AC190" s="1"/>
      <c r="AD190" s="1"/>
      <c r="AE190" s="1"/>
      <c r="AF190" s="1"/>
      <c r="AM190" s="1"/>
      <c r="AN190" s="1"/>
      <c r="AO190" s="1"/>
      <c r="AP190" s="1"/>
      <c r="AQ190" s="1"/>
      <c r="AR190" s="1"/>
    </row>
    <row r="191" spans="2:44" ht="12.75" customHeight="1">
      <c r="B191" s="17"/>
      <c r="C191" s="19"/>
      <c r="D191" s="19"/>
      <c r="E191" s="19"/>
      <c r="F191" s="19"/>
      <c r="G191" s="24"/>
      <c r="H191" s="24"/>
      <c r="I191" s="22"/>
      <c r="J191" s="22"/>
      <c r="K191" s="22"/>
      <c r="L191" s="22"/>
      <c r="M191" s="22"/>
      <c r="N191" s="22"/>
      <c r="O191" s="22"/>
      <c r="Q191" s="24"/>
      <c r="R191" s="24"/>
      <c r="S191" s="24"/>
      <c r="T191" s="24"/>
      <c r="U191" s="24"/>
      <c r="V191" s="24"/>
      <c r="AB191" s="1"/>
      <c r="AC191" s="1"/>
      <c r="AD191" s="1"/>
      <c r="AE191" s="1"/>
      <c r="AF191" s="1"/>
      <c r="AM191" s="1"/>
      <c r="AN191" s="1"/>
      <c r="AO191" s="1"/>
      <c r="AP191" s="1"/>
      <c r="AQ191" s="1"/>
      <c r="AR191" s="1"/>
    </row>
    <row r="192" spans="2:44" ht="12.75" customHeight="1">
      <c r="B192" s="37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Q192" s="19"/>
      <c r="R192" s="19"/>
      <c r="S192" s="19"/>
      <c r="T192" s="19"/>
      <c r="U192" s="19"/>
      <c r="V192" s="19"/>
      <c r="AB192" s="1"/>
      <c r="AC192" s="1"/>
      <c r="AD192" s="1"/>
      <c r="AE192" s="1"/>
      <c r="AF192" s="1"/>
      <c r="AM192" s="1"/>
      <c r="AN192" s="1"/>
      <c r="AO192" s="1"/>
      <c r="AP192" s="1"/>
      <c r="AQ192" s="1"/>
      <c r="AR192" s="1"/>
    </row>
    <row r="193" spans="2:44" ht="12.75" customHeight="1">
      <c r="B193" s="37"/>
      <c r="C193" s="19"/>
      <c r="D193" s="19"/>
      <c r="E193" s="19"/>
      <c r="F193" s="19"/>
      <c r="G193" s="19"/>
      <c r="H193" s="19"/>
      <c r="I193" s="23"/>
      <c r="J193" s="23"/>
      <c r="K193" s="23"/>
      <c r="L193" s="23"/>
      <c r="M193" s="23"/>
      <c r="N193" s="23"/>
      <c r="O193" s="23"/>
      <c r="Q193" s="19"/>
      <c r="R193" s="19"/>
      <c r="S193" s="19"/>
      <c r="T193" s="19"/>
      <c r="U193" s="19"/>
      <c r="V193" s="19"/>
      <c r="AB193" s="1"/>
      <c r="AC193" s="1"/>
      <c r="AD193" s="1"/>
      <c r="AE193" s="1"/>
      <c r="AF193" s="1"/>
      <c r="AM193" s="1"/>
      <c r="AN193" s="1"/>
      <c r="AO193" s="1"/>
      <c r="AP193" s="1"/>
      <c r="AQ193" s="1"/>
      <c r="AR193" s="1"/>
    </row>
    <row r="194" spans="2:44" ht="12.75" customHeight="1">
      <c r="B194" s="37"/>
      <c r="C194" s="19"/>
      <c r="D194" s="19"/>
      <c r="E194" s="19"/>
      <c r="F194" s="19"/>
      <c r="G194" s="22"/>
      <c r="H194" s="22"/>
      <c r="I194" s="19"/>
      <c r="J194" s="19"/>
      <c r="K194" s="19"/>
      <c r="L194" s="19"/>
      <c r="M194" s="19"/>
      <c r="N194" s="19"/>
      <c r="O194" s="19"/>
      <c r="Q194" s="22"/>
      <c r="R194" s="22"/>
      <c r="S194" s="22"/>
      <c r="T194" s="22"/>
      <c r="U194" s="22"/>
      <c r="V194" s="22"/>
      <c r="AB194" s="1"/>
      <c r="AC194" s="1"/>
      <c r="AD194" s="1"/>
      <c r="AE194" s="1"/>
      <c r="AF194" s="1"/>
      <c r="AM194" s="1"/>
      <c r="AN194" s="1"/>
      <c r="AO194" s="1"/>
      <c r="AP194" s="1"/>
      <c r="AQ194" s="1"/>
      <c r="AR194" s="1"/>
    </row>
    <row r="195" spans="2:44" ht="12.75" customHeight="1">
      <c r="B195" s="1"/>
      <c r="C195" s="19"/>
      <c r="D195" s="19"/>
      <c r="E195" s="19"/>
      <c r="F195" s="19"/>
      <c r="G195" s="19"/>
      <c r="H195" s="19"/>
      <c r="I195" s="24"/>
      <c r="J195" s="24"/>
      <c r="K195" s="24"/>
      <c r="L195" s="24"/>
      <c r="M195" s="24"/>
      <c r="N195" s="24"/>
      <c r="O195" s="24"/>
      <c r="Q195" s="19"/>
      <c r="R195" s="19"/>
      <c r="S195" s="19"/>
      <c r="T195" s="19"/>
      <c r="U195" s="19"/>
      <c r="V195" s="19"/>
      <c r="AB195" s="1"/>
      <c r="AC195" s="1"/>
      <c r="AD195" s="1"/>
      <c r="AE195" s="1"/>
      <c r="AF195" s="1"/>
      <c r="AM195" s="1"/>
      <c r="AN195" s="1"/>
      <c r="AO195" s="1"/>
      <c r="AP195" s="1"/>
      <c r="AQ195" s="1"/>
      <c r="AR195" s="1"/>
    </row>
    <row r="196" spans="2:44" ht="12.75" customHeight="1">
      <c r="B196" s="37"/>
      <c r="C196" s="19"/>
      <c r="D196" s="19"/>
      <c r="E196" s="19"/>
      <c r="F196" s="19"/>
      <c r="G196" s="21"/>
      <c r="H196" s="21"/>
      <c r="I196" s="19"/>
      <c r="J196" s="19"/>
      <c r="K196" s="19"/>
      <c r="L196" s="19"/>
      <c r="M196" s="19"/>
      <c r="N196" s="19"/>
      <c r="O196" s="19"/>
      <c r="Q196" s="21"/>
      <c r="R196" s="21"/>
      <c r="S196" s="21"/>
      <c r="T196" s="21"/>
      <c r="U196" s="21"/>
      <c r="V196" s="21"/>
      <c r="AB196" s="1"/>
      <c r="AC196" s="1"/>
      <c r="AD196" s="1"/>
      <c r="AE196" s="1"/>
      <c r="AF196" s="1"/>
      <c r="AM196" s="1"/>
      <c r="AN196" s="1"/>
      <c r="AO196" s="1"/>
      <c r="AP196" s="1"/>
      <c r="AQ196" s="1"/>
      <c r="AR196" s="1"/>
    </row>
    <row r="197" spans="2:44" ht="12.75" customHeight="1">
      <c r="B197" s="37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Q197" s="19"/>
      <c r="R197" s="19"/>
      <c r="S197" s="19"/>
      <c r="T197" s="19"/>
      <c r="U197" s="19"/>
      <c r="V197" s="19"/>
      <c r="AB197" s="1"/>
      <c r="AC197" s="1"/>
      <c r="AD197" s="1"/>
      <c r="AE197" s="1"/>
      <c r="AF197" s="1"/>
      <c r="AM197" s="1"/>
      <c r="AN197" s="1"/>
      <c r="AO197" s="1"/>
      <c r="AP197" s="1"/>
      <c r="AQ197" s="1"/>
      <c r="AR197" s="1"/>
    </row>
    <row r="198" spans="2:44" ht="12.75" customHeight="1">
      <c r="B198" s="37"/>
      <c r="C198" s="19"/>
      <c r="D198" s="19"/>
      <c r="E198" s="19"/>
      <c r="F198" s="19"/>
      <c r="G198" s="19"/>
      <c r="H198" s="19"/>
      <c r="I198" s="22"/>
      <c r="J198" s="22"/>
      <c r="K198" s="22"/>
      <c r="L198" s="22"/>
      <c r="M198" s="22"/>
      <c r="N198" s="22"/>
      <c r="O198" s="22"/>
      <c r="Q198" s="19"/>
      <c r="R198" s="19"/>
      <c r="S198" s="19"/>
      <c r="T198" s="19"/>
      <c r="U198" s="19"/>
      <c r="V198" s="19"/>
      <c r="AB198" s="1"/>
      <c r="AC198" s="1"/>
      <c r="AD198" s="1"/>
      <c r="AE198" s="1"/>
      <c r="AF198" s="1"/>
      <c r="AM198" s="1"/>
      <c r="AN198" s="1"/>
      <c r="AO198" s="1"/>
      <c r="AP198" s="1"/>
      <c r="AQ198" s="1"/>
      <c r="AR198" s="1"/>
    </row>
    <row r="199" spans="2:44" ht="12.75" customHeight="1">
      <c r="B199" s="37"/>
      <c r="C199" s="19"/>
      <c r="D199" s="19"/>
      <c r="E199" s="19"/>
      <c r="F199" s="30"/>
      <c r="G199" s="29"/>
      <c r="H199" s="29"/>
      <c r="I199" s="19"/>
      <c r="J199" s="19"/>
      <c r="K199" s="19"/>
      <c r="L199" s="19"/>
      <c r="M199" s="19"/>
      <c r="N199" s="19"/>
      <c r="O199" s="19"/>
      <c r="Q199" s="29"/>
      <c r="R199" s="29"/>
      <c r="S199" s="29"/>
      <c r="T199" s="29"/>
      <c r="U199" s="29"/>
      <c r="V199" s="29"/>
      <c r="AB199" s="1"/>
      <c r="AC199" s="1"/>
      <c r="AD199" s="1"/>
      <c r="AE199" s="1"/>
      <c r="AF199" s="1"/>
      <c r="AM199" s="1"/>
      <c r="AN199" s="1"/>
      <c r="AO199" s="1"/>
      <c r="AP199" s="1"/>
      <c r="AQ199" s="1"/>
      <c r="AR199" s="1"/>
    </row>
    <row r="200" spans="2:44" ht="12.75" customHeight="1">
      <c r="B200" s="37"/>
      <c r="C200" s="19"/>
      <c r="D200" s="19"/>
      <c r="E200" s="19"/>
      <c r="F200" s="19"/>
      <c r="G200" s="19"/>
      <c r="H200" s="19"/>
      <c r="I200" s="21"/>
      <c r="J200" s="21"/>
      <c r="K200" s="21"/>
      <c r="L200" s="21"/>
      <c r="M200" s="21"/>
      <c r="N200" s="21"/>
      <c r="O200" s="21"/>
      <c r="Q200" s="19"/>
      <c r="R200" s="19"/>
      <c r="S200" s="19"/>
      <c r="T200" s="19"/>
      <c r="U200" s="19"/>
      <c r="V200" s="19"/>
      <c r="AB200" s="1"/>
      <c r="AC200" s="1"/>
      <c r="AD200" s="1"/>
      <c r="AE200" s="1"/>
      <c r="AF200" s="1"/>
      <c r="AM200" s="1"/>
      <c r="AN200" s="1"/>
      <c r="AO200" s="1"/>
      <c r="AP200" s="1"/>
      <c r="AQ200" s="1"/>
      <c r="AR200" s="1"/>
    </row>
    <row r="201" spans="2:44" ht="12.75" customHeight="1">
      <c r="B201" s="37"/>
      <c r="C201" s="19"/>
      <c r="D201" s="19"/>
      <c r="E201" s="19"/>
      <c r="F201" s="19"/>
      <c r="G201" s="29"/>
      <c r="H201" s="29"/>
      <c r="I201" s="19"/>
      <c r="J201" s="19"/>
      <c r="K201" s="19"/>
      <c r="L201" s="19"/>
      <c r="M201" s="19"/>
      <c r="N201" s="19"/>
      <c r="O201" s="19"/>
      <c r="Q201" s="29"/>
      <c r="R201" s="29"/>
      <c r="S201" s="29"/>
      <c r="T201" s="29"/>
      <c r="U201" s="29"/>
      <c r="V201" s="29"/>
      <c r="AB201" s="1"/>
      <c r="AC201" s="1"/>
      <c r="AD201" s="1"/>
      <c r="AE201" s="1"/>
      <c r="AF201" s="1"/>
      <c r="AM201" s="1"/>
      <c r="AN201" s="1"/>
      <c r="AO201" s="1"/>
      <c r="AP201" s="1"/>
      <c r="AQ201" s="1"/>
      <c r="AR201" s="1"/>
    </row>
    <row r="202" spans="2:44" ht="12.75" customHeight="1">
      <c r="B202" s="37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Q202" s="19"/>
      <c r="R202" s="19"/>
      <c r="S202" s="19"/>
      <c r="T202" s="19"/>
      <c r="U202" s="19"/>
      <c r="V202" s="19"/>
      <c r="AB202" s="1"/>
      <c r="AC202" s="1"/>
      <c r="AD202" s="1"/>
      <c r="AE202" s="1"/>
      <c r="AF202" s="1"/>
      <c r="AM202" s="1"/>
      <c r="AN202" s="1"/>
      <c r="AO202" s="1"/>
      <c r="AP202" s="1"/>
      <c r="AQ202" s="1"/>
      <c r="AR202" s="1"/>
    </row>
    <row r="203" spans="2:44" ht="12.75" customHeight="1">
      <c r="B203" s="37"/>
      <c r="C203" s="19"/>
      <c r="D203" s="19"/>
      <c r="E203" s="19"/>
      <c r="F203" s="19"/>
      <c r="G203" s="19"/>
      <c r="H203" s="19"/>
      <c r="I203" s="29"/>
      <c r="J203" s="29"/>
      <c r="K203" s="29"/>
      <c r="L203" s="29"/>
      <c r="M203" s="29"/>
      <c r="N203" s="29"/>
      <c r="O203" s="29"/>
      <c r="Q203" s="19"/>
      <c r="R203" s="19"/>
      <c r="S203" s="19"/>
      <c r="T203" s="19"/>
      <c r="U203" s="19"/>
      <c r="V203" s="19"/>
      <c r="AB203" s="1"/>
      <c r="AC203" s="1"/>
      <c r="AD203" s="1"/>
      <c r="AE203" s="1"/>
      <c r="AF203" s="1"/>
      <c r="AM203" s="1"/>
      <c r="AN203" s="1"/>
      <c r="AO203" s="1"/>
      <c r="AP203" s="1"/>
      <c r="AQ203" s="1"/>
      <c r="AR203" s="1"/>
    </row>
    <row r="204" spans="2:44" ht="12.75" customHeight="1">
      <c r="B204" s="37"/>
      <c r="C204" s="1"/>
      <c r="D204" s="1"/>
      <c r="E204" s="1"/>
      <c r="F204" s="1"/>
      <c r="G204" s="1"/>
      <c r="H204" s="1"/>
      <c r="I204" s="19"/>
      <c r="J204" s="19"/>
      <c r="K204" s="19"/>
      <c r="L204" s="19"/>
      <c r="M204" s="19"/>
      <c r="N204" s="19"/>
      <c r="O204" s="19"/>
      <c r="Q204" s="1"/>
      <c r="R204" s="1"/>
      <c r="S204" s="1"/>
      <c r="T204" s="1"/>
      <c r="U204" s="1"/>
      <c r="V204" s="1"/>
      <c r="AB204" s="1"/>
      <c r="AC204" s="1"/>
      <c r="AD204" s="1"/>
      <c r="AE204" s="1"/>
      <c r="AF204" s="1"/>
      <c r="AM204" s="1"/>
      <c r="AN204" s="1"/>
      <c r="AO204" s="1"/>
      <c r="AP204" s="1"/>
      <c r="AQ204" s="1"/>
      <c r="AR204" s="1"/>
    </row>
    <row r="205" spans="2:44" ht="12.75" customHeight="1">
      <c r="B205" s="37"/>
      <c r="C205" s="1"/>
      <c r="D205" s="1"/>
      <c r="E205" s="1"/>
      <c r="F205" s="1"/>
      <c r="G205" s="1"/>
      <c r="H205" s="1"/>
      <c r="I205" s="29"/>
      <c r="J205" s="29"/>
      <c r="K205" s="29"/>
      <c r="L205" s="29"/>
      <c r="M205" s="29"/>
      <c r="N205" s="29"/>
      <c r="O205" s="29"/>
      <c r="Q205" s="1"/>
      <c r="R205" s="1"/>
      <c r="S205" s="1"/>
      <c r="T205" s="1"/>
      <c r="U205" s="1"/>
      <c r="V205" s="1"/>
      <c r="AB205" s="1"/>
      <c r="AC205" s="1"/>
      <c r="AD205" s="1"/>
      <c r="AE205" s="1"/>
      <c r="AF205" s="1"/>
      <c r="AM205" s="1"/>
      <c r="AN205" s="1"/>
      <c r="AO205" s="1"/>
      <c r="AP205" s="1"/>
      <c r="AQ205" s="1"/>
      <c r="AR205" s="1"/>
    </row>
    <row r="206" spans="2:44" ht="12.75" customHeight="1">
      <c r="B206" s="37"/>
      <c r="C206" s="1"/>
      <c r="D206" s="1"/>
      <c r="E206" s="1"/>
      <c r="F206" s="1"/>
      <c r="G206" s="1"/>
      <c r="H206" s="1"/>
      <c r="I206" s="19"/>
      <c r="J206" s="19"/>
      <c r="K206" s="19"/>
      <c r="L206" s="19"/>
      <c r="M206" s="19"/>
      <c r="N206" s="19"/>
      <c r="O206" s="19"/>
      <c r="Q206" s="1"/>
      <c r="R206" s="1"/>
      <c r="S206" s="1"/>
      <c r="T206" s="1"/>
      <c r="U206" s="1"/>
      <c r="V206" s="1"/>
      <c r="AB206" s="1"/>
      <c r="AC206" s="1"/>
      <c r="AD206" s="1"/>
      <c r="AE206" s="1"/>
      <c r="AF206" s="1"/>
      <c r="AM206" s="1"/>
      <c r="AN206" s="1"/>
      <c r="AO206" s="1"/>
      <c r="AP206" s="1"/>
      <c r="AQ206" s="1"/>
      <c r="AR206" s="1"/>
    </row>
    <row r="207" spans="2:44" ht="12.75" customHeight="1">
      <c r="B207" s="35"/>
      <c r="C207" s="1"/>
      <c r="D207" s="1"/>
      <c r="E207" s="1"/>
      <c r="F207" s="1"/>
      <c r="G207" s="1"/>
      <c r="H207" s="1"/>
      <c r="I207" s="19"/>
      <c r="J207" s="19"/>
      <c r="K207" s="19"/>
      <c r="L207" s="19"/>
      <c r="M207" s="19"/>
      <c r="N207" s="19"/>
      <c r="O207" s="19"/>
      <c r="Q207" s="1"/>
      <c r="R207" s="1"/>
      <c r="S207" s="1"/>
      <c r="T207" s="1"/>
      <c r="U207" s="1"/>
      <c r="V207" s="1"/>
      <c r="AB207" s="1"/>
      <c r="AC207" s="1"/>
      <c r="AD207" s="1"/>
      <c r="AE207" s="1"/>
      <c r="AF207" s="1"/>
      <c r="AM207" s="1"/>
      <c r="AN207" s="1"/>
      <c r="AO207" s="1"/>
      <c r="AP207" s="1"/>
      <c r="AQ207" s="1"/>
      <c r="AR207" s="1"/>
    </row>
    <row r="208" spans="2:44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Q208" s="1"/>
      <c r="R208" s="1"/>
      <c r="S208" s="1"/>
      <c r="T208" s="1"/>
      <c r="U208" s="1"/>
      <c r="V208" s="1"/>
      <c r="AB208" s="1"/>
      <c r="AC208" s="1"/>
      <c r="AD208" s="1"/>
      <c r="AE208" s="1"/>
      <c r="AF208" s="1"/>
      <c r="AM208" s="1"/>
      <c r="AN208" s="1"/>
      <c r="AO208" s="1"/>
      <c r="AP208" s="1"/>
      <c r="AQ208" s="1"/>
      <c r="AR208" s="1"/>
    </row>
    <row r="209" spans="2:44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Q209" s="1"/>
      <c r="R209" s="1"/>
      <c r="S209" s="1"/>
      <c r="T209" s="1"/>
      <c r="U209" s="1"/>
      <c r="V209" s="1"/>
      <c r="AB209" s="1"/>
      <c r="AC209" s="1"/>
      <c r="AD209" s="1"/>
      <c r="AE209" s="1"/>
      <c r="AF209" s="1"/>
      <c r="AM209" s="1"/>
      <c r="AN209" s="1"/>
      <c r="AO209" s="1"/>
      <c r="AP209" s="1"/>
      <c r="AQ209" s="1"/>
      <c r="AR209" s="1"/>
    </row>
    <row r="210" spans="2:44" ht="12.75" customHeight="1">
      <c r="B210" s="1"/>
      <c r="C210" s="32"/>
      <c r="D210" s="32"/>
      <c r="E210" s="32"/>
      <c r="F210" s="31"/>
      <c r="G210" s="33"/>
      <c r="H210" s="33"/>
      <c r="I210" s="1"/>
      <c r="J210" s="1"/>
      <c r="K210" s="1"/>
      <c r="L210" s="1"/>
      <c r="M210" s="1"/>
      <c r="N210" s="1"/>
      <c r="O210" s="1"/>
      <c r="Q210" s="33"/>
      <c r="R210" s="33"/>
      <c r="S210" s="33"/>
      <c r="T210" s="33"/>
      <c r="U210" s="33"/>
      <c r="V210" s="33"/>
      <c r="AB210" s="1"/>
      <c r="AC210" s="1"/>
      <c r="AD210" s="1"/>
      <c r="AE210" s="1"/>
      <c r="AF210" s="1"/>
      <c r="AM210" s="1"/>
      <c r="AN210" s="1"/>
      <c r="AO210" s="1"/>
      <c r="AP210" s="1"/>
      <c r="AQ210" s="1"/>
      <c r="AR210" s="1"/>
    </row>
    <row r="211" spans="2:44" ht="12.75" customHeight="1">
      <c r="B211" s="1"/>
      <c r="C211" s="32"/>
      <c r="D211" s="32"/>
      <c r="E211" s="32"/>
      <c r="F211" s="31"/>
      <c r="G211" s="33"/>
      <c r="H211" s="33"/>
      <c r="I211" s="1"/>
      <c r="J211" s="1"/>
      <c r="K211" s="1"/>
      <c r="L211" s="1"/>
      <c r="M211" s="1"/>
      <c r="N211" s="1"/>
      <c r="O211" s="1"/>
      <c r="Q211" s="33"/>
      <c r="R211" s="33"/>
      <c r="S211" s="33"/>
      <c r="T211" s="33"/>
      <c r="U211" s="33"/>
      <c r="V211" s="33"/>
      <c r="AB211" s="1"/>
      <c r="AC211" s="1"/>
      <c r="AD211" s="1"/>
      <c r="AE211" s="1"/>
      <c r="AF211" s="1"/>
      <c r="AM211" s="1"/>
      <c r="AN211" s="1"/>
      <c r="AO211" s="1"/>
      <c r="AP211" s="1"/>
      <c r="AQ211" s="1"/>
      <c r="AR211" s="1"/>
    </row>
    <row r="212" spans="2:44" ht="12.75" customHeight="1">
      <c r="B212" s="1"/>
      <c r="C212" s="34"/>
      <c r="D212" s="34"/>
      <c r="E212" s="34"/>
      <c r="F212" s="31"/>
      <c r="G212" s="33"/>
      <c r="H212" s="33"/>
      <c r="I212" s="1"/>
      <c r="J212" s="1"/>
      <c r="K212" s="1"/>
      <c r="L212" s="1"/>
      <c r="M212" s="1"/>
      <c r="N212" s="1"/>
      <c r="O212" s="1"/>
      <c r="Q212" s="33"/>
      <c r="R212" s="33"/>
      <c r="S212" s="33"/>
      <c r="T212" s="33"/>
      <c r="U212" s="33"/>
      <c r="V212" s="33"/>
      <c r="AB212" s="1"/>
      <c r="AC212" s="1"/>
      <c r="AD212" s="1"/>
      <c r="AE212" s="1"/>
      <c r="AF212" s="1"/>
      <c r="AM212" s="1"/>
      <c r="AN212" s="1"/>
      <c r="AO212" s="1"/>
      <c r="AP212" s="1"/>
      <c r="AQ212" s="1"/>
      <c r="AR212" s="1"/>
    </row>
    <row r="213" spans="2:44" ht="12.75" customHeight="1">
      <c r="B213" s="1"/>
      <c r="C213" s="34"/>
      <c r="D213" s="34"/>
      <c r="E213" s="34"/>
      <c r="F213" s="31"/>
      <c r="G213" s="33"/>
      <c r="H213" s="33"/>
      <c r="I213" s="1"/>
      <c r="J213" s="1"/>
      <c r="K213" s="1"/>
      <c r="L213" s="1"/>
      <c r="M213" s="1"/>
      <c r="N213" s="1"/>
      <c r="O213" s="1"/>
      <c r="Q213" s="33"/>
      <c r="R213" s="33"/>
      <c r="S213" s="33"/>
      <c r="T213" s="33"/>
      <c r="U213" s="33"/>
      <c r="V213" s="33"/>
      <c r="AB213" s="1"/>
      <c r="AC213" s="1"/>
      <c r="AD213" s="1"/>
      <c r="AE213" s="1"/>
      <c r="AF213" s="1"/>
      <c r="AM213" s="1"/>
      <c r="AN213" s="1"/>
      <c r="AO213" s="1"/>
      <c r="AP213" s="1"/>
      <c r="AQ213" s="1"/>
      <c r="AR213" s="1"/>
    </row>
    <row r="214" spans="2:44" ht="12.75" customHeight="1">
      <c r="B214" s="1"/>
      <c r="C214" s="36"/>
      <c r="D214" s="36"/>
      <c r="E214" s="36"/>
      <c r="F214" s="36"/>
      <c r="G214" s="1"/>
      <c r="H214" s="1"/>
      <c r="I214" s="33"/>
      <c r="J214" s="33"/>
      <c r="K214" s="33"/>
      <c r="L214" s="33"/>
      <c r="M214" s="33"/>
      <c r="N214" s="33"/>
      <c r="O214" s="33"/>
      <c r="Q214" s="1"/>
      <c r="R214" s="1"/>
      <c r="S214" s="1"/>
      <c r="T214" s="1"/>
      <c r="U214" s="1"/>
      <c r="V214" s="1"/>
      <c r="AB214" s="1"/>
      <c r="AC214" s="1"/>
      <c r="AD214" s="1"/>
      <c r="AE214" s="1"/>
      <c r="AF214" s="1"/>
      <c r="AM214" s="1"/>
      <c r="AN214" s="1"/>
      <c r="AO214" s="1"/>
      <c r="AP214" s="1"/>
      <c r="AQ214" s="1"/>
      <c r="AR214" s="1"/>
    </row>
    <row r="215" spans="2:44" ht="12.75" customHeight="1">
      <c r="B215" s="1"/>
      <c r="C215" s="18"/>
      <c r="D215" s="18"/>
      <c r="E215" s="18"/>
      <c r="F215" s="36"/>
      <c r="G215" s="1"/>
      <c r="H215" s="1"/>
      <c r="I215" s="33"/>
      <c r="J215" s="33"/>
      <c r="K215" s="33"/>
      <c r="L215" s="33"/>
      <c r="M215" s="33"/>
      <c r="N215" s="33"/>
      <c r="O215" s="33"/>
      <c r="Q215" s="1"/>
      <c r="R215" s="1"/>
      <c r="S215" s="1"/>
      <c r="T215" s="1"/>
      <c r="U215" s="1"/>
      <c r="V215" s="1"/>
      <c r="AB215" s="1"/>
      <c r="AC215" s="1"/>
      <c r="AD215" s="1"/>
      <c r="AE215" s="1"/>
      <c r="AF215" s="1"/>
      <c r="AM215" s="1"/>
      <c r="AN215" s="1"/>
      <c r="AO215" s="1"/>
      <c r="AP215" s="1"/>
      <c r="AQ215" s="1"/>
      <c r="AR215" s="1"/>
    </row>
    <row r="216" spans="2:44" ht="12.75" customHeight="1">
      <c r="B216" s="1"/>
      <c r="C216" s="18"/>
      <c r="D216" s="18"/>
      <c r="E216" s="18"/>
      <c r="F216" s="18"/>
      <c r="G216" s="1"/>
      <c r="H216" s="1"/>
      <c r="I216" s="33"/>
      <c r="J216" s="33"/>
      <c r="K216" s="33"/>
      <c r="L216" s="33"/>
      <c r="M216" s="33"/>
      <c r="N216" s="33"/>
      <c r="O216" s="33"/>
      <c r="Q216" s="1"/>
      <c r="R216" s="1"/>
      <c r="S216" s="1"/>
      <c r="T216" s="1"/>
      <c r="U216" s="1"/>
      <c r="V216" s="1"/>
      <c r="AB216" s="1"/>
      <c r="AC216" s="1"/>
      <c r="AD216" s="1"/>
      <c r="AE216" s="1"/>
      <c r="AF216" s="1"/>
      <c r="AM216" s="1"/>
      <c r="AN216" s="1"/>
      <c r="AO216" s="1"/>
      <c r="AP216" s="1"/>
      <c r="AQ216" s="1"/>
      <c r="AR216" s="1"/>
    </row>
    <row r="217" spans="2:44" ht="12.75" customHeight="1">
      <c r="B217" s="1"/>
      <c r="C217" s="36"/>
      <c r="D217" s="36"/>
      <c r="E217" s="36"/>
      <c r="F217" s="38"/>
      <c r="G217" s="1"/>
      <c r="H217" s="1"/>
      <c r="I217" s="33"/>
      <c r="J217" s="33"/>
      <c r="K217" s="33"/>
      <c r="L217" s="33"/>
      <c r="M217" s="33"/>
      <c r="N217" s="33"/>
      <c r="O217" s="33"/>
      <c r="Q217" s="1"/>
      <c r="R217" s="1"/>
      <c r="S217" s="1"/>
      <c r="T217" s="1"/>
      <c r="U217" s="1"/>
      <c r="V217" s="1"/>
      <c r="AB217" s="1"/>
      <c r="AC217" s="1"/>
      <c r="AD217" s="1"/>
      <c r="AE217" s="1"/>
      <c r="AF217" s="1"/>
      <c r="AM217" s="1"/>
      <c r="AN217" s="1"/>
      <c r="AO217" s="1"/>
      <c r="AP217" s="1"/>
      <c r="AQ217" s="1"/>
      <c r="AR217" s="1"/>
    </row>
    <row r="218" spans="2:44" ht="12.75" customHeight="1">
      <c r="B218" s="1"/>
      <c r="C218" s="36"/>
      <c r="D218" s="36"/>
      <c r="E218" s="36"/>
      <c r="F218" s="36"/>
      <c r="G218" s="1"/>
      <c r="H218" s="1"/>
      <c r="I218" s="1"/>
      <c r="J218" s="1"/>
      <c r="K218" s="1"/>
      <c r="L218" s="1"/>
      <c r="M218" s="1"/>
      <c r="N218" s="1"/>
      <c r="O218" s="1"/>
      <c r="Q218" s="1"/>
      <c r="R218" s="1"/>
      <c r="S218" s="1"/>
      <c r="T218" s="1"/>
      <c r="U218" s="1"/>
      <c r="V218" s="1"/>
      <c r="AB218" s="1"/>
      <c r="AC218" s="1"/>
      <c r="AD218" s="1"/>
      <c r="AE218" s="1"/>
      <c r="AF218" s="1"/>
      <c r="AM218" s="1"/>
      <c r="AN218" s="1"/>
      <c r="AO218" s="1"/>
      <c r="AP218" s="1"/>
      <c r="AQ218" s="1"/>
      <c r="AR218" s="1"/>
    </row>
    <row r="219" spans="2:44" ht="12.75" customHeight="1">
      <c r="B219" s="1"/>
      <c r="C219" s="36"/>
      <c r="D219" s="36"/>
      <c r="E219" s="36"/>
      <c r="F219" s="39"/>
      <c r="G219" s="1"/>
      <c r="H219" s="1"/>
      <c r="I219" s="1"/>
      <c r="J219" s="1"/>
      <c r="K219" s="1"/>
      <c r="L219" s="1"/>
      <c r="M219" s="1"/>
      <c r="N219" s="1"/>
      <c r="O219" s="1"/>
      <c r="Q219" s="1"/>
      <c r="R219" s="1"/>
      <c r="S219" s="1"/>
      <c r="T219" s="1"/>
      <c r="U219" s="1"/>
      <c r="V219" s="1"/>
      <c r="AB219" s="1"/>
      <c r="AC219" s="1"/>
      <c r="AD219" s="1"/>
      <c r="AE219" s="1"/>
      <c r="AF219" s="1"/>
      <c r="AM219" s="1"/>
      <c r="AN219" s="1"/>
      <c r="AO219" s="1"/>
      <c r="AP219" s="1"/>
      <c r="AQ219" s="1"/>
      <c r="AR219" s="1"/>
    </row>
    <row r="220" spans="2:44" ht="12.75" customHeight="1">
      <c r="B220" s="1"/>
      <c r="C220" s="36"/>
      <c r="D220" s="36"/>
      <c r="E220" s="36"/>
      <c r="F220" s="36"/>
      <c r="G220" s="1"/>
      <c r="H220" s="1"/>
      <c r="I220" s="1"/>
      <c r="J220" s="1"/>
      <c r="K220" s="1"/>
      <c r="L220" s="1"/>
      <c r="M220" s="1"/>
      <c r="N220" s="1"/>
      <c r="O220" s="1"/>
      <c r="Q220" s="1"/>
      <c r="R220" s="1"/>
      <c r="S220" s="1"/>
      <c r="T220" s="1"/>
      <c r="U220" s="1"/>
      <c r="V220" s="1"/>
      <c r="AB220" s="1"/>
      <c r="AC220" s="1"/>
      <c r="AD220" s="1"/>
      <c r="AE220" s="1"/>
      <c r="AF220" s="1"/>
      <c r="AM220" s="1"/>
      <c r="AN220" s="1"/>
      <c r="AO220" s="1"/>
      <c r="AP220" s="1"/>
      <c r="AQ220" s="1"/>
      <c r="AR220" s="1"/>
    </row>
    <row r="221" spans="2:44" ht="12.75" customHeight="1">
      <c r="B221" s="1"/>
      <c r="C221" s="36"/>
      <c r="D221" s="36"/>
      <c r="E221" s="36"/>
      <c r="F221" s="39"/>
      <c r="G221" s="1"/>
      <c r="H221" s="1"/>
      <c r="I221" s="1"/>
      <c r="J221" s="1"/>
      <c r="K221" s="1"/>
      <c r="L221" s="1"/>
      <c r="M221" s="1"/>
      <c r="N221" s="1"/>
      <c r="O221" s="1"/>
      <c r="Q221" s="1"/>
      <c r="R221" s="1"/>
      <c r="S221" s="1"/>
      <c r="T221" s="1"/>
      <c r="U221" s="1"/>
      <c r="V221" s="1"/>
      <c r="AB221" s="1"/>
      <c r="AC221" s="1"/>
      <c r="AD221" s="1"/>
      <c r="AE221" s="1"/>
      <c r="AF221" s="1"/>
      <c r="AM221" s="1"/>
      <c r="AN221" s="1"/>
      <c r="AO221" s="1"/>
      <c r="AP221" s="1"/>
      <c r="AQ221" s="1"/>
      <c r="AR221" s="1"/>
    </row>
    <row r="222" spans="2:44" ht="12.75" customHeight="1">
      <c r="B222" s="1"/>
      <c r="C222" s="36"/>
      <c r="D222" s="36"/>
      <c r="E222" s="36"/>
      <c r="F222" s="39"/>
      <c r="G222" s="1"/>
      <c r="H222" s="1"/>
      <c r="I222" s="1"/>
      <c r="J222" s="1"/>
      <c r="K222" s="1"/>
      <c r="L222" s="1"/>
      <c r="M222" s="1"/>
      <c r="N222" s="1"/>
      <c r="O222" s="1"/>
      <c r="Q222" s="1"/>
      <c r="R222" s="1"/>
      <c r="S222" s="1"/>
      <c r="T222" s="1"/>
      <c r="U222" s="1"/>
      <c r="V222" s="1"/>
      <c r="AB222" s="1"/>
      <c r="AC222" s="1"/>
      <c r="AD222" s="1"/>
      <c r="AE222" s="1"/>
      <c r="AF222" s="1"/>
      <c r="AM222" s="1"/>
      <c r="AN222" s="1"/>
      <c r="AO222" s="1"/>
      <c r="AP222" s="1"/>
      <c r="AQ222" s="1"/>
      <c r="AR222" s="1"/>
    </row>
    <row r="223" spans="2:44" ht="12.75" customHeight="1">
      <c r="B223" s="1"/>
      <c r="C223" s="36"/>
      <c r="D223" s="36"/>
      <c r="E223" s="36"/>
      <c r="F223" s="39"/>
      <c r="G223" s="1"/>
      <c r="H223" s="1"/>
      <c r="I223" s="1"/>
      <c r="J223" s="1"/>
      <c r="K223" s="1"/>
      <c r="L223" s="1"/>
      <c r="M223" s="1"/>
      <c r="N223" s="1"/>
      <c r="O223" s="1"/>
      <c r="Q223" s="1"/>
      <c r="R223" s="1"/>
      <c r="S223" s="1"/>
      <c r="T223" s="1"/>
      <c r="U223" s="1"/>
      <c r="V223" s="1"/>
      <c r="AB223" s="1"/>
      <c r="AC223" s="1"/>
      <c r="AD223" s="1"/>
      <c r="AE223" s="1"/>
      <c r="AF223" s="1"/>
      <c r="AM223" s="1"/>
      <c r="AN223" s="1"/>
      <c r="AO223" s="1"/>
      <c r="AP223" s="1"/>
      <c r="AQ223" s="1"/>
      <c r="AR223" s="1"/>
    </row>
    <row r="224" spans="2:44" ht="12.75" customHeight="1">
      <c r="B224" s="1"/>
      <c r="C224" s="36"/>
      <c r="D224" s="36"/>
      <c r="E224" s="36"/>
      <c r="F224" s="36"/>
      <c r="G224" s="1"/>
      <c r="H224" s="1"/>
      <c r="I224" s="1"/>
      <c r="J224" s="1"/>
      <c r="K224" s="1"/>
      <c r="L224" s="1"/>
      <c r="M224" s="1"/>
      <c r="N224" s="1"/>
      <c r="O224" s="1"/>
      <c r="Q224" s="1"/>
      <c r="R224" s="1"/>
      <c r="S224" s="1"/>
      <c r="T224" s="1"/>
      <c r="U224" s="1"/>
      <c r="V224" s="1"/>
      <c r="AB224" s="1"/>
      <c r="AC224" s="1"/>
      <c r="AD224" s="1"/>
      <c r="AE224" s="1"/>
      <c r="AF224" s="1"/>
      <c r="AM224" s="1"/>
      <c r="AN224" s="1"/>
      <c r="AO224" s="1"/>
      <c r="AP224" s="1"/>
      <c r="AQ224" s="1"/>
      <c r="AR224" s="1"/>
    </row>
    <row r="225" spans="2:44" ht="12.75" customHeight="1">
      <c r="B225" s="1"/>
      <c r="C225" s="36"/>
      <c r="D225" s="36"/>
      <c r="E225" s="36"/>
      <c r="F225" s="38"/>
      <c r="G225" s="1"/>
      <c r="H225" s="1"/>
      <c r="I225" s="1"/>
      <c r="J225" s="1"/>
      <c r="K225" s="1"/>
      <c r="L225" s="1"/>
      <c r="M225" s="1"/>
      <c r="N225" s="1"/>
      <c r="O225" s="1"/>
      <c r="Q225" s="1"/>
      <c r="R225" s="1"/>
      <c r="S225" s="1"/>
      <c r="T225" s="1"/>
      <c r="U225" s="1"/>
      <c r="V225" s="1"/>
      <c r="AB225" s="1"/>
      <c r="AC225" s="1"/>
      <c r="AD225" s="1"/>
      <c r="AE225" s="1"/>
      <c r="AF225" s="1"/>
      <c r="AM225" s="1"/>
      <c r="AN225" s="1"/>
      <c r="AO225" s="1"/>
      <c r="AP225" s="1"/>
      <c r="AQ225" s="1"/>
      <c r="AR225" s="1"/>
    </row>
    <row r="226" spans="2:44" ht="12.75" customHeight="1">
      <c r="B226" s="1"/>
      <c r="C226" s="36"/>
      <c r="D226" s="36"/>
      <c r="E226" s="36"/>
      <c r="F226" s="36"/>
      <c r="G226" s="1"/>
      <c r="H226" s="1"/>
      <c r="I226" s="1"/>
      <c r="J226" s="1"/>
      <c r="K226" s="1"/>
      <c r="L226" s="1"/>
      <c r="M226" s="1"/>
      <c r="N226" s="1"/>
      <c r="O226" s="1"/>
      <c r="Q226" s="1"/>
      <c r="R226" s="1"/>
      <c r="S226" s="1"/>
      <c r="T226" s="1"/>
      <c r="U226" s="1"/>
      <c r="V226" s="1"/>
      <c r="AB226" s="1"/>
      <c r="AC226" s="1"/>
      <c r="AD226" s="1"/>
      <c r="AE226" s="1"/>
      <c r="AF226" s="1"/>
      <c r="AM226" s="1"/>
      <c r="AN226" s="1"/>
      <c r="AO226" s="1"/>
      <c r="AP226" s="1"/>
      <c r="AQ226" s="1"/>
      <c r="AR226" s="1"/>
    </row>
    <row r="227" spans="2:44" ht="12.75" customHeight="1">
      <c r="B227" s="1"/>
      <c r="C227" s="36"/>
      <c r="D227" s="36"/>
      <c r="E227" s="36"/>
      <c r="F227" s="40"/>
      <c r="G227" s="1"/>
      <c r="H227" s="1"/>
      <c r="I227" s="1"/>
      <c r="J227" s="1"/>
      <c r="K227" s="1"/>
      <c r="L227" s="1"/>
      <c r="M227" s="1"/>
      <c r="N227" s="1"/>
      <c r="O227" s="1"/>
      <c r="Q227" s="1"/>
      <c r="R227" s="1"/>
      <c r="S227" s="1"/>
      <c r="T227" s="1"/>
      <c r="U227" s="1"/>
      <c r="V227" s="1"/>
      <c r="AB227" s="1"/>
      <c r="AC227" s="1"/>
      <c r="AD227" s="1"/>
      <c r="AE227" s="1"/>
      <c r="AF227" s="1"/>
      <c r="AM227" s="1"/>
      <c r="AN227" s="1"/>
      <c r="AO227" s="1"/>
      <c r="AP227" s="1"/>
      <c r="AQ227" s="1"/>
      <c r="AR227" s="1"/>
    </row>
    <row r="228" spans="2:44" ht="12.75" customHeight="1">
      <c r="B228" s="1"/>
      <c r="C228" s="36"/>
      <c r="D228" s="36"/>
      <c r="E228" s="36"/>
      <c r="F228" s="36"/>
      <c r="G228" s="1"/>
      <c r="H228" s="1"/>
      <c r="I228" s="1"/>
      <c r="J228" s="1"/>
      <c r="K228" s="1"/>
      <c r="L228" s="1"/>
      <c r="M228" s="1"/>
      <c r="N228" s="1"/>
      <c r="O228" s="1"/>
      <c r="Q228" s="1"/>
      <c r="R228" s="1"/>
      <c r="S228" s="1"/>
      <c r="T228" s="1"/>
      <c r="U228" s="1"/>
      <c r="V228" s="1"/>
      <c r="AB228" s="1"/>
      <c r="AC228" s="1"/>
      <c r="AD228" s="1"/>
      <c r="AE228" s="1"/>
      <c r="AF228" s="1"/>
      <c r="AM228" s="1"/>
      <c r="AN228" s="1"/>
      <c r="AO228" s="1"/>
      <c r="AP228" s="1"/>
      <c r="AQ228" s="1"/>
      <c r="AR228" s="1"/>
    </row>
    <row r="229" spans="2:44" ht="12.75" customHeight="1">
      <c r="B229" s="1"/>
      <c r="C229" s="36"/>
      <c r="D229" s="36"/>
      <c r="E229" s="36"/>
      <c r="F229" s="38"/>
      <c r="G229" s="1"/>
      <c r="H229" s="1"/>
      <c r="I229" s="1"/>
      <c r="J229" s="1"/>
      <c r="K229" s="1"/>
      <c r="L229" s="1"/>
      <c r="M229" s="1"/>
      <c r="N229" s="1"/>
      <c r="O229" s="1"/>
      <c r="Q229" s="1"/>
      <c r="R229" s="1"/>
      <c r="S229" s="1"/>
      <c r="T229" s="1"/>
      <c r="U229" s="1"/>
      <c r="V229" s="1"/>
      <c r="AB229" s="1"/>
      <c r="AC229" s="1"/>
      <c r="AD229" s="1"/>
      <c r="AE229" s="1"/>
      <c r="AF229" s="1"/>
      <c r="AM229" s="1"/>
      <c r="AN229" s="1"/>
      <c r="AO229" s="1"/>
      <c r="AP229" s="1"/>
      <c r="AQ229" s="1"/>
      <c r="AR229" s="1"/>
    </row>
    <row r="230" spans="2:44" ht="12.75" customHeight="1">
      <c r="B230" s="1"/>
      <c r="C230" s="36"/>
      <c r="D230" s="36"/>
      <c r="E230" s="36"/>
      <c r="F230" s="36"/>
      <c r="G230" s="1"/>
      <c r="H230" s="1"/>
      <c r="I230" s="1"/>
      <c r="J230" s="1"/>
      <c r="K230" s="1"/>
      <c r="L230" s="1"/>
      <c r="M230" s="1"/>
      <c r="N230" s="1"/>
      <c r="O230" s="1"/>
      <c r="Q230" s="1"/>
      <c r="R230" s="1"/>
      <c r="S230" s="1"/>
      <c r="T230" s="1"/>
      <c r="U230" s="1"/>
      <c r="V230" s="1"/>
      <c r="AB230" s="1"/>
      <c r="AC230" s="1"/>
      <c r="AD230" s="1"/>
      <c r="AE230" s="1"/>
      <c r="AF230" s="1"/>
      <c r="AM230" s="1"/>
      <c r="AN230" s="1"/>
      <c r="AO230" s="1"/>
      <c r="AP230" s="1"/>
      <c r="AQ230" s="1"/>
      <c r="AR230" s="1"/>
    </row>
    <row r="231" spans="2:44" ht="12.75" customHeight="1">
      <c r="B231" s="1"/>
      <c r="C231" s="36"/>
      <c r="D231" s="36"/>
      <c r="E231" s="36"/>
      <c r="F231" s="41"/>
      <c r="G231" s="1"/>
      <c r="H231" s="1"/>
      <c r="I231" s="1"/>
      <c r="J231" s="1"/>
      <c r="K231" s="1"/>
      <c r="L231" s="1"/>
      <c r="M231" s="1"/>
      <c r="N231" s="1"/>
      <c r="O231" s="1"/>
      <c r="Q231" s="1"/>
      <c r="R231" s="1"/>
      <c r="S231" s="1"/>
      <c r="T231" s="1"/>
      <c r="U231" s="1"/>
      <c r="V231" s="1"/>
      <c r="AB231" s="1"/>
      <c r="AC231" s="1"/>
      <c r="AD231" s="1"/>
      <c r="AE231" s="1"/>
      <c r="AF231" s="1"/>
      <c r="AM231" s="1"/>
      <c r="AN231" s="1"/>
      <c r="AO231" s="1"/>
      <c r="AP231" s="1"/>
      <c r="AQ231" s="1"/>
      <c r="AR231" s="1"/>
    </row>
    <row r="232" spans="2:44" ht="12.75" customHeight="1">
      <c r="B232" s="1"/>
      <c r="C232" s="36"/>
      <c r="D232" s="36"/>
      <c r="E232" s="36"/>
      <c r="F232" s="36"/>
      <c r="G232" s="1"/>
      <c r="H232" s="1"/>
      <c r="I232" s="1"/>
      <c r="J232" s="1"/>
      <c r="K232" s="1"/>
      <c r="L232" s="1"/>
      <c r="M232" s="1"/>
      <c r="N232" s="1"/>
      <c r="O232" s="1"/>
      <c r="Q232" s="1"/>
      <c r="R232" s="1"/>
      <c r="S232" s="1"/>
      <c r="T232" s="1"/>
      <c r="U232" s="1"/>
      <c r="V232" s="1"/>
      <c r="AB232" s="1"/>
      <c r="AC232" s="1"/>
      <c r="AD232" s="1"/>
      <c r="AE232" s="1"/>
      <c r="AF232" s="1"/>
      <c r="AM232" s="1"/>
      <c r="AN232" s="1"/>
      <c r="AO232" s="1"/>
      <c r="AP232" s="1"/>
      <c r="AQ232" s="1"/>
      <c r="AR232" s="1"/>
    </row>
    <row r="233" spans="2:44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Q233" s="1"/>
      <c r="R233" s="1"/>
      <c r="S233" s="1"/>
      <c r="T233" s="1"/>
      <c r="U233" s="1"/>
      <c r="V233" s="1"/>
      <c r="AB233" s="1"/>
      <c r="AC233" s="1"/>
      <c r="AD233" s="1"/>
      <c r="AE233" s="1"/>
      <c r="AF233" s="1"/>
      <c r="AM233" s="1"/>
      <c r="AN233" s="1"/>
      <c r="AO233" s="1"/>
      <c r="AP233" s="1"/>
      <c r="AQ233" s="1"/>
      <c r="AR233" s="1"/>
    </row>
    <row r="234" spans="2:44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Q234" s="1"/>
      <c r="R234" s="1"/>
      <c r="S234" s="1"/>
      <c r="T234" s="1"/>
      <c r="U234" s="1"/>
      <c r="V234" s="1"/>
      <c r="AB234" s="1"/>
      <c r="AC234" s="1"/>
      <c r="AD234" s="1"/>
      <c r="AE234" s="1"/>
      <c r="AF234" s="1"/>
      <c r="AM234" s="1"/>
      <c r="AN234" s="1"/>
      <c r="AO234" s="1"/>
      <c r="AP234" s="1"/>
      <c r="AQ234" s="1"/>
      <c r="AR234" s="1"/>
    </row>
    <row r="235" spans="2:44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Q235" s="1"/>
      <c r="R235" s="1"/>
      <c r="S235" s="1"/>
      <c r="T235" s="1"/>
      <c r="U235" s="1"/>
      <c r="V235" s="1"/>
      <c r="AB235" s="1"/>
      <c r="AC235" s="1"/>
      <c r="AD235" s="1"/>
      <c r="AE235" s="1"/>
      <c r="AF235" s="1"/>
      <c r="AM235" s="1"/>
      <c r="AN235" s="1"/>
      <c r="AO235" s="1"/>
      <c r="AP235" s="1"/>
      <c r="AQ235" s="1"/>
      <c r="AR235" s="1"/>
    </row>
    <row r="236" spans="2:44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Q236" s="1"/>
      <c r="R236" s="1"/>
      <c r="S236" s="1"/>
      <c r="T236" s="1"/>
      <c r="U236" s="1"/>
      <c r="V236" s="1"/>
      <c r="AB236" s="1"/>
      <c r="AC236" s="1"/>
      <c r="AD236" s="1"/>
      <c r="AE236" s="1"/>
      <c r="AF236" s="1"/>
      <c r="AM236" s="1"/>
      <c r="AN236" s="1"/>
      <c r="AO236" s="1"/>
      <c r="AP236" s="1"/>
      <c r="AQ236" s="1"/>
      <c r="AR236" s="1"/>
    </row>
    <row r="237" spans="2:44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Q237" s="1"/>
      <c r="R237" s="1"/>
      <c r="S237" s="1"/>
      <c r="T237" s="1"/>
      <c r="U237" s="1"/>
      <c r="V237" s="1"/>
      <c r="AB237" s="1"/>
      <c r="AC237" s="1"/>
      <c r="AD237" s="1"/>
      <c r="AE237" s="1"/>
      <c r="AF237" s="1"/>
      <c r="AM237" s="1"/>
      <c r="AN237" s="1"/>
      <c r="AO237" s="1"/>
      <c r="AP237" s="1"/>
      <c r="AQ237" s="1"/>
      <c r="AR237" s="1"/>
    </row>
    <row r="238" spans="2:44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Q238" s="1"/>
      <c r="R238" s="1"/>
      <c r="S238" s="1"/>
      <c r="T238" s="1"/>
      <c r="U238" s="1"/>
      <c r="V238" s="1"/>
      <c r="AB238" s="1"/>
      <c r="AC238" s="1"/>
      <c r="AD238" s="1"/>
      <c r="AE238" s="1"/>
      <c r="AF238" s="1"/>
      <c r="AM238" s="1"/>
      <c r="AN238" s="1"/>
      <c r="AO238" s="1"/>
      <c r="AP238" s="1"/>
      <c r="AQ238" s="1"/>
      <c r="AR238" s="1"/>
    </row>
    <row r="239" spans="2:44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Q239" s="1"/>
      <c r="R239" s="1"/>
      <c r="S239" s="1"/>
      <c r="T239" s="1"/>
      <c r="U239" s="1"/>
      <c r="V239" s="1"/>
      <c r="AB239" s="1"/>
      <c r="AC239" s="1"/>
      <c r="AD239" s="1"/>
      <c r="AE239" s="1"/>
      <c r="AF239" s="1"/>
      <c r="AM239" s="1"/>
      <c r="AN239" s="1"/>
      <c r="AO239" s="1"/>
      <c r="AP239" s="1"/>
      <c r="AQ239" s="1"/>
      <c r="AR239" s="1"/>
    </row>
    <row r="240" spans="2:44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Q240" s="1"/>
      <c r="R240" s="1"/>
      <c r="S240" s="1"/>
      <c r="T240" s="1"/>
      <c r="U240" s="1"/>
      <c r="V240" s="1"/>
      <c r="AB240" s="1"/>
      <c r="AC240" s="1"/>
      <c r="AD240" s="1"/>
      <c r="AE240" s="1"/>
      <c r="AF240" s="1"/>
      <c r="AM240" s="1"/>
      <c r="AN240" s="1"/>
      <c r="AO240" s="1"/>
      <c r="AP240" s="1"/>
      <c r="AQ240" s="1"/>
      <c r="AR240" s="1"/>
    </row>
    <row r="241" spans="2:44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Q241" s="1"/>
      <c r="R241" s="1"/>
      <c r="S241" s="1"/>
      <c r="T241" s="1"/>
      <c r="U241" s="1"/>
      <c r="V241" s="1"/>
      <c r="AB241" s="1"/>
      <c r="AC241" s="1"/>
      <c r="AD241" s="1"/>
      <c r="AE241" s="1"/>
      <c r="AF241" s="1"/>
      <c r="AM241" s="1"/>
      <c r="AN241" s="1"/>
      <c r="AO241" s="1"/>
      <c r="AP241" s="1"/>
      <c r="AQ241" s="1"/>
      <c r="AR241" s="1"/>
    </row>
    <row r="242" spans="3:44" ht="12.75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Q242" s="1"/>
      <c r="R242" s="1"/>
      <c r="S242" s="1"/>
      <c r="T242" s="1"/>
      <c r="U242" s="1"/>
      <c r="V242" s="1"/>
      <c r="AB242" s="1"/>
      <c r="AC242" s="1"/>
      <c r="AD242" s="1"/>
      <c r="AE242" s="1"/>
      <c r="AF242" s="1"/>
      <c r="AM242" s="1"/>
      <c r="AN242" s="1"/>
      <c r="AO242" s="1"/>
      <c r="AP242" s="1"/>
      <c r="AQ242" s="1"/>
      <c r="AR242" s="1"/>
    </row>
    <row r="243" spans="3:44" ht="12.75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Q243" s="1"/>
      <c r="R243" s="1"/>
      <c r="S243" s="1"/>
      <c r="T243" s="1"/>
      <c r="U243" s="1"/>
      <c r="V243" s="1"/>
      <c r="AB243" s="1"/>
      <c r="AC243" s="1"/>
      <c r="AD243" s="1"/>
      <c r="AE243" s="1"/>
      <c r="AF243" s="1"/>
      <c r="AM243" s="1"/>
      <c r="AN243" s="1"/>
      <c r="AO243" s="1"/>
      <c r="AP243" s="1"/>
      <c r="AQ243" s="1"/>
      <c r="AR243" s="1"/>
    </row>
    <row r="244" spans="3:44" ht="12.75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Q244" s="1"/>
      <c r="R244" s="1"/>
      <c r="S244" s="1"/>
      <c r="T244" s="1"/>
      <c r="U244" s="1"/>
      <c r="V244" s="1"/>
      <c r="AB244" s="1"/>
      <c r="AC244" s="1"/>
      <c r="AD244" s="1"/>
      <c r="AE244" s="1"/>
      <c r="AF244" s="1"/>
      <c r="AM244" s="1"/>
      <c r="AN244" s="1"/>
      <c r="AO244" s="1"/>
      <c r="AP244" s="1"/>
      <c r="AQ244" s="1"/>
      <c r="AR244" s="1"/>
    </row>
    <row r="245" spans="3:44" ht="12.75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Q245" s="1"/>
      <c r="R245" s="1"/>
      <c r="S245" s="1"/>
      <c r="T245" s="1"/>
      <c r="U245" s="1"/>
      <c r="V245" s="1"/>
      <c r="AB245" s="1"/>
      <c r="AC245" s="1"/>
      <c r="AD245" s="1"/>
      <c r="AE245" s="1"/>
      <c r="AF245" s="1"/>
      <c r="AM245" s="1"/>
      <c r="AN245" s="1"/>
      <c r="AO245" s="1"/>
      <c r="AP245" s="1"/>
      <c r="AQ245" s="1"/>
      <c r="AR245" s="1"/>
    </row>
    <row r="246" spans="3:44" ht="12.75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Q246" s="1"/>
      <c r="R246" s="1"/>
      <c r="S246" s="1"/>
      <c r="T246" s="1"/>
      <c r="U246" s="1"/>
      <c r="V246" s="1"/>
      <c r="AB246" s="1"/>
      <c r="AC246" s="1"/>
      <c r="AD246" s="1"/>
      <c r="AE246" s="1"/>
      <c r="AF246" s="1"/>
      <c r="AM246" s="1"/>
      <c r="AN246" s="1"/>
      <c r="AO246" s="1"/>
      <c r="AP246" s="1"/>
      <c r="AQ246" s="1"/>
      <c r="AR246" s="1"/>
    </row>
    <row r="247" spans="3:44" ht="12.75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Q247" s="1"/>
      <c r="R247" s="1"/>
      <c r="S247" s="1"/>
      <c r="T247" s="1"/>
      <c r="U247" s="1"/>
      <c r="V247" s="1"/>
      <c r="AB247" s="1"/>
      <c r="AC247" s="1"/>
      <c r="AD247" s="1"/>
      <c r="AE247" s="1"/>
      <c r="AF247" s="1"/>
      <c r="AM247" s="1"/>
      <c r="AN247" s="1"/>
      <c r="AO247" s="1"/>
      <c r="AP247" s="1"/>
      <c r="AQ247" s="1"/>
      <c r="AR247" s="1"/>
    </row>
    <row r="248" spans="3:44" ht="12.75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Q248" s="1"/>
      <c r="R248" s="1"/>
      <c r="S248" s="1"/>
      <c r="T248" s="1"/>
      <c r="U248" s="1"/>
      <c r="V248" s="1"/>
      <c r="AB248" s="1"/>
      <c r="AC248" s="1"/>
      <c r="AD248" s="1"/>
      <c r="AE248" s="1"/>
      <c r="AF248" s="1"/>
      <c r="AM248" s="1"/>
      <c r="AN248" s="1"/>
      <c r="AO248" s="1"/>
      <c r="AP248" s="1"/>
      <c r="AQ248" s="1"/>
      <c r="AR248" s="1"/>
    </row>
    <row r="249" spans="3:44" ht="12.75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Q249" s="1"/>
      <c r="R249" s="1"/>
      <c r="S249" s="1"/>
      <c r="T249" s="1"/>
      <c r="U249" s="1"/>
      <c r="V249" s="1"/>
      <c r="AB249" s="1"/>
      <c r="AC249" s="1"/>
      <c r="AD249" s="1"/>
      <c r="AE249" s="1"/>
      <c r="AF249" s="1"/>
      <c r="AM249" s="1"/>
      <c r="AN249" s="1"/>
      <c r="AO249" s="1"/>
      <c r="AP249" s="1"/>
      <c r="AQ249" s="1"/>
      <c r="AR249" s="1"/>
    </row>
    <row r="250" spans="3:44" ht="12.75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Q250" s="1"/>
      <c r="R250" s="1"/>
      <c r="S250" s="1"/>
      <c r="T250" s="1"/>
      <c r="U250" s="1"/>
      <c r="V250" s="1"/>
      <c r="AB250" s="1"/>
      <c r="AC250" s="1"/>
      <c r="AD250" s="1"/>
      <c r="AE250" s="1"/>
      <c r="AF250" s="1"/>
      <c r="AM250" s="1"/>
      <c r="AN250" s="1"/>
      <c r="AO250" s="1"/>
      <c r="AP250" s="1"/>
      <c r="AQ250" s="1"/>
      <c r="AR250" s="1"/>
    </row>
    <row r="251" spans="3:44" ht="12.7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Q251" s="1"/>
      <c r="R251" s="1"/>
      <c r="S251" s="1"/>
      <c r="T251" s="1"/>
      <c r="U251" s="1"/>
      <c r="V251" s="1"/>
      <c r="AB251" s="1"/>
      <c r="AC251" s="1"/>
      <c r="AD251" s="1"/>
      <c r="AE251" s="1"/>
      <c r="AF251" s="1"/>
      <c r="AM251" s="1"/>
      <c r="AN251" s="1"/>
      <c r="AO251" s="1"/>
      <c r="AP251" s="1"/>
      <c r="AQ251" s="1"/>
      <c r="AR251" s="1"/>
    </row>
    <row r="252" spans="3:44" ht="12.7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Q252" s="1"/>
      <c r="R252" s="1"/>
      <c r="S252" s="1"/>
      <c r="T252" s="1"/>
      <c r="U252" s="1"/>
      <c r="V252" s="1"/>
      <c r="AB252" s="1"/>
      <c r="AC252" s="1"/>
      <c r="AD252" s="1"/>
      <c r="AE252" s="1"/>
      <c r="AF252" s="1"/>
      <c r="AM252" s="1"/>
      <c r="AN252" s="1"/>
      <c r="AO252" s="1"/>
      <c r="AP252" s="1"/>
      <c r="AQ252" s="1"/>
      <c r="AR252" s="1"/>
    </row>
    <row r="253" spans="3:44" ht="12.7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Q253" s="1"/>
      <c r="R253" s="1"/>
      <c r="S253" s="1"/>
      <c r="T253" s="1"/>
      <c r="U253" s="1"/>
      <c r="V253" s="1"/>
      <c r="AB253" s="1"/>
      <c r="AC253" s="1"/>
      <c r="AD253" s="1"/>
      <c r="AE253" s="1"/>
      <c r="AF253" s="1"/>
      <c r="AM253" s="1"/>
      <c r="AN253" s="1"/>
      <c r="AO253" s="1"/>
      <c r="AP253" s="1"/>
      <c r="AQ253" s="1"/>
      <c r="AR253" s="1"/>
    </row>
    <row r="254" spans="3:44" ht="12.75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Q254" s="1"/>
      <c r="R254" s="1"/>
      <c r="S254" s="1"/>
      <c r="T254" s="1"/>
      <c r="U254" s="1"/>
      <c r="V254" s="1"/>
      <c r="AB254" s="1"/>
      <c r="AC254" s="1"/>
      <c r="AD254" s="1"/>
      <c r="AE254" s="1"/>
      <c r="AF254" s="1"/>
      <c r="AM254" s="1"/>
      <c r="AN254" s="1"/>
      <c r="AO254" s="1"/>
      <c r="AP254" s="1"/>
      <c r="AQ254" s="1"/>
      <c r="AR254" s="1"/>
    </row>
    <row r="255" spans="3:44" ht="12.75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Q255" s="1"/>
      <c r="R255" s="1"/>
      <c r="S255" s="1"/>
      <c r="T255" s="1"/>
      <c r="U255" s="1"/>
      <c r="V255" s="1"/>
      <c r="AB255" s="1"/>
      <c r="AC255" s="1"/>
      <c r="AD255" s="1"/>
      <c r="AE255" s="1"/>
      <c r="AF255" s="1"/>
      <c r="AM255" s="1"/>
      <c r="AN255" s="1"/>
      <c r="AO255" s="1"/>
      <c r="AP255" s="1"/>
      <c r="AQ255" s="1"/>
      <c r="AR255" s="1"/>
    </row>
    <row r="256" spans="3:44" ht="12.7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Q256" s="1"/>
      <c r="R256" s="1"/>
      <c r="S256" s="1"/>
      <c r="T256" s="1"/>
      <c r="U256" s="1"/>
      <c r="V256" s="1"/>
      <c r="AB256" s="1"/>
      <c r="AC256" s="1"/>
      <c r="AD256" s="1"/>
      <c r="AE256" s="1"/>
      <c r="AF256" s="1"/>
      <c r="AM256" s="1"/>
      <c r="AN256" s="1"/>
      <c r="AO256" s="1"/>
      <c r="AP256" s="1"/>
      <c r="AQ256" s="1"/>
      <c r="AR256" s="1"/>
    </row>
    <row r="257" spans="3:44" ht="12.7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Q257" s="1"/>
      <c r="R257" s="1"/>
      <c r="S257" s="1"/>
      <c r="T257" s="1"/>
      <c r="U257" s="1"/>
      <c r="V257" s="1"/>
      <c r="AB257" s="1"/>
      <c r="AC257" s="1"/>
      <c r="AD257" s="1"/>
      <c r="AE257" s="1"/>
      <c r="AF257" s="1"/>
      <c r="AM257" s="1"/>
      <c r="AN257" s="1"/>
      <c r="AO257" s="1"/>
      <c r="AP257" s="1"/>
      <c r="AQ257" s="1"/>
      <c r="AR257" s="1"/>
    </row>
    <row r="258" spans="3:44" ht="12.7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Q258" s="1"/>
      <c r="R258" s="1"/>
      <c r="S258" s="1"/>
      <c r="T258" s="1"/>
      <c r="U258" s="1"/>
      <c r="V258" s="1"/>
      <c r="AB258" s="1"/>
      <c r="AC258" s="1"/>
      <c r="AD258" s="1"/>
      <c r="AE258" s="1"/>
      <c r="AF258" s="1"/>
      <c r="AM258" s="1"/>
      <c r="AN258" s="1"/>
      <c r="AO258" s="1"/>
      <c r="AP258" s="1"/>
      <c r="AQ258" s="1"/>
      <c r="AR258" s="1"/>
    </row>
    <row r="259" spans="3:44" ht="12.7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Q259" s="1"/>
      <c r="R259" s="1"/>
      <c r="S259" s="1"/>
      <c r="T259" s="1"/>
      <c r="U259" s="1"/>
      <c r="V259" s="1"/>
      <c r="AB259" s="1"/>
      <c r="AC259" s="1"/>
      <c r="AD259" s="1"/>
      <c r="AE259" s="1"/>
      <c r="AF259" s="1"/>
      <c r="AM259" s="1"/>
      <c r="AN259" s="1"/>
      <c r="AO259" s="1"/>
      <c r="AP259" s="1"/>
      <c r="AQ259" s="1"/>
      <c r="AR259" s="1"/>
    </row>
    <row r="260" spans="3:44" ht="12.7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Q260" s="1"/>
      <c r="R260" s="1"/>
      <c r="S260" s="1"/>
      <c r="T260" s="1"/>
      <c r="U260" s="1"/>
      <c r="V260" s="1"/>
      <c r="AB260" s="1"/>
      <c r="AC260" s="1"/>
      <c r="AD260" s="1"/>
      <c r="AE260" s="1"/>
      <c r="AF260" s="1"/>
      <c r="AM260" s="1"/>
      <c r="AN260" s="1"/>
      <c r="AO260" s="1"/>
      <c r="AP260" s="1"/>
      <c r="AQ260" s="1"/>
      <c r="AR260" s="1"/>
    </row>
    <row r="261" spans="3:44" ht="12.7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Q261" s="1"/>
      <c r="R261" s="1"/>
      <c r="S261" s="1"/>
      <c r="T261" s="1"/>
      <c r="U261" s="1"/>
      <c r="V261" s="1"/>
      <c r="AB261" s="1"/>
      <c r="AC261" s="1"/>
      <c r="AD261" s="1"/>
      <c r="AE261" s="1"/>
      <c r="AF261" s="1"/>
      <c r="AM261" s="1"/>
      <c r="AN261" s="1"/>
      <c r="AO261" s="1"/>
      <c r="AP261" s="1"/>
      <c r="AQ261" s="1"/>
      <c r="AR261" s="1"/>
    </row>
    <row r="262" spans="3:44" ht="12.7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Q262" s="1"/>
      <c r="R262" s="1"/>
      <c r="S262" s="1"/>
      <c r="T262" s="1"/>
      <c r="U262" s="1"/>
      <c r="V262" s="1"/>
      <c r="AB262" s="1"/>
      <c r="AC262" s="1"/>
      <c r="AD262" s="1"/>
      <c r="AE262" s="1"/>
      <c r="AF262" s="1"/>
      <c r="AM262" s="1"/>
      <c r="AN262" s="1"/>
      <c r="AO262" s="1"/>
      <c r="AP262" s="1"/>
      <c r="AQ262" s="1"/>
      <c r="AR262" s="1"/>
    </row>
    <row r="263" spans="3:44" ht="12.7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Q263" s="1"/>
      <c r="R263" s="1"/>
      <c r="S263" s="1"/>
      <c r="T263" s="1"/>
      <c r="U263" s="1"/>
      <c r="V263" s="1"/>
      <c r="AB263" s="1"/>
      <c r="AC263" s="1"/>
      <c r="AD263" s="1"/>
      <c r="AE263" s="1"/>
      <c r="AF263" s="1"/>
      <c r="AM263" s="1"/>
      <c r="AN263" s="1"/>
      <c r="AO263" s="1"/>
      <c r="AP263" s="1"/>
      <c r="AQ263" s="1"/>
      <c r="AR263" s="1"/>
    </row>
    <row r="264" spans="3:44" ht="12.75" customHeight="1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Q264" s="1"/>
      <c r="R264" s="1"/>
      <c r="S264" s="1"/>
      <c r="T264" s="1"/>
      <c r="U264" s="1"/>
      <c r="V264" s="1"/>
      <c r="AB264" s="1"/>
      <c r="AC264" s="1"/>
      <c r="AD264" s="1"/>
      <c r="AE264" s="1"/>
      <c r="AF264" s="1"/>
      <c r="AM264" s="1"/>
      <c r="AN264" s="1"/>
      <c r="AO264" s="1"/>
      <c r="AP264" s="1"/>
      <c r="AQ264" s="1"/>
      <c r="AR264" s="1"/>
    </row>
    <row r="265" spans="3:44" ht="12.75" customHeight="1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Q265" s="1"/>
      <c r="R265" s="1"/>
      <c r="S265" s="1"/>
      <c r="T265" s="1"/>
      <c r="U265" s="1"/>
      <c r="V265" s="1"/>
      <c r="AB265" s="1"/>
      <c r="AC265" s="1"/>
      <c r="AD265" s="1"/>
      <c r="AE265" s="1"/>
      <c r="AF265" s="1"/>
      <c r="AM265" s="1"/>
      <c r="AN265" s="1"/>
      <c r="AO265" s="1"/>
      <c r="AP265" s="1"/>
      <c r="AQ265" s="1"/>
      <c r="AR265" s="1"/>
    </row>
    <row r="266" spans="3:44" ht="12.75" customHeight="1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Q266" s="1"/>
      <c r="R266" s="1"/>
      <c r="S266" s="1"/>
      <c r="T266" s="1"/>
      <c r="U266" s="1"/>
      <c r="V266" s="1"/>
      <c r="AB266" s="1"/>
      <c r="AC266" s="1"/>
      <c r="AD266" s="1"/>
      <c r="AE266" s="1"/>
      <c r="AF266" s="1"/>
      <c r="AM266" s="1"/>
      <c r="AN266" s="1"/>
      <c r="AO266" s="1"/>
      <c r="AP266" s="1"/>
      <c r="AQ266" s="1"/>
      <c r="AR266" s="1"/>
    </row>
    <row r="267" spans="9:44" ht="12.75" customHeight="1">
      <c r="I267" s="1"/>
      <c r="J267" s="1"/>
      <c r="K267" s="1"/>
      <c r="L267" s="1"/>
      <c r="M267" s="1"/>
      <c r="N267" s="1"/>
      <c r="O267" s="1"/>
      <c r="AB267" s="1"/>
      <c r="AC267" s="1"/>
      <c r="AD267" s="1"/>
      <c r="AE267" s="1"/>
      <c r="AF267" s="1"/>
      <c r="AM267" s="1"/>
      <c r="AN267" s="1"/>
      <c r="AO267" s="1"/>
      <c r="AP267" s="1"/>
      <c r="AQ267" s="1"/>
      <c r="AR267" s="1"/>
    </row>
    <row r="268" spans="9:44" ht="12.75" customHeight="1">
      <c r="I268" s="1"/>
      <c r="J268" s="1"/>
      <c r="K268" s="1"/>
      <c r="L268" s="1"/>
      <c r="M268" s="1"/>
      <c r="N268" s="1"/>
      <c r="O268" s="1"/>
      <c r="AB268" s="1"/>
      <c r="AC268" s="1"/>
      <c r="AD268" s="1"/>
      <c r="AE268" s="1"/>
      <c r="AF268" s="1"/>
      <c r="AM268" s="1"/>
      <c r="AN268" s="1"/>
      <c r="AO268" s="1"/>
      <c r="AP268" s="1"/>
      <c r="AQ268" s="1"/>
      <c r="AR268" s="1"/>
    </row>
    <row r="269" spans="9:44" ht="12.75" customHeight="1">
      <c r="I269" s="1"/>
      <c r="J269" s="1"/>
      <c r="K269" s="1"/>
      <c r="L269" s="1"/>
      <c r="M269" s="1"/>
      <c r="N269" s="1"/>
      <c r="O269" s="1"/>
      <c r="AB269" s="1"/>
      <c r="AC269" s="1"/>
      <c r="AD269" s="1"/>
      <c r="AE269" s="1"/>
      <c r="AF269" s="1"/>
      <c r="AM269" s="1"/>
      <c r="AN269" s="1"/>
      <c r="AO269" s="1"/>
      <c r="AP269" s="1"/>
      <c r="AQ269" s="1"/>
      <c r="AR269" s="1"/>
    </row>
    <row r="270" spans="9:44" ht="12.75" customHeight="1">
      <c r="I270" s="1"/>
      <c r="J270" s="1"/>
      <c r="K270" s="1"/>
      <c r="L270" s="1"/>
      <c r="M270" s="1"/>
      <c r="N270" s="1"/>
      <c r="O270" s="1"/>
      <c r="AB270" s="1"/>
      <c r="AC270" s="1"/>
      <c r="AD270" s="1"/>
      <c r="AE270" s="1"/>
      <c r="AF270" s="1"/>
      <c r="AM270" s="1"/>
      <c r="AN270" s="1"/>
      <c r="AO270" s="1"/>
      <c r="AP270" s="1"/>
      <c r="AQ270" s="1"/>
      <c r="AR270" s="1"/>
    </row>
    <row r="271" spans="28:44" ht="12.75" customHeight="1">
      <c r="AB271" s="1"/>
      <c r="AC271" s="1"/>
      <c r="AD271" s="1"/>
      <c r="AE271" s="1"/>
      <c r="AF271" s="1"/>
      <c r="AM271" s="1"/>
      <c r="AN271" s="1"/>
      <c r="AO271" s="1"/>
      <c r="AP271" s="1"/>
      <c r="AQ271" s="1"/>
      <c r="AR271" s="1"/>
    </row>
    <row r="272" spans="28:44" ht="12.75" customHeight="1">
      <c r="AB272" s="1"/>
      <c r="AC272" s="1"/>
      <c r="AD272" s="1"/>
      <c r="AE272" s="1"/>
      <c r="AF272" s="1"/>
      <c r="AM272" s="1"/>
      <c r="AN272" s="1"/>
      <c r="AO272" s="1"/>
      <c r="AP272" s="1"/>
      <c r="AQ272" s="1"/>
      <c r="AR272" s="1"/>
    </row>
    <row r="273" spans="28:44" ht="12.75" customHeight="1">
      <c r="AB273" s="1"/>
      <c r="AC273" s="1"/>
      <c r="AD273" s="1"/>
      <c r="AE273" s="1"/>
      <c r="AF273" s="1"/>
      <c r="AM273" s="1"/>
      <c r="AN273" s="1"/>
      <c r="AO273" s="1"/>
      <c r="AP273" s="1"/>
      <c r="AQ273" s="1"/>
      <c r="AR273" s="1"/>
    </row>
    <row r="274" spans="28:44" ht="12.75" customHeight="1">
      <c r="AB274" s="1"/>
      <c r="AC274" s="1"/>
      <c r="AD274" s="1"/>
      <c r="AE274" s="1"/>
      <c r="AF274" s="1"/>
      <c r="AM274" s="1"/>
      <c r="AN274" s="1"/>
      <c r="AO274" s="1"/>
      <c r="AP274" s="1"/>
      <c r="AQ274" s="1"/>
      <c r="AR274" s="1"/>
    </row>
    <row r="275" spans="28:44" ht="12.75" customHeight="1">
      <c r="AB275" s="1"/>
      <c r="AC275" s="1"/>
      <c r="AD275" s="1"/>
      <c r="AE275" s="1"/>
      <c r="AF275" s="1"/>
      <c r="AM275" s="1"/>
      <c r="AN275" s="1"/>
      <c r="AO275" s="1"/>
      <c r="AP275" s="1"/>
      <c r="AQ275" s="1"/>
      <c r="AR275" s="1"/>
    </row>
    <row r="276" spans="28:44" ht="12.75" customHeight="1">
      <c r="AB276" s="1"/>
      <c r="AC276" s="1"/>
      <c r="AD276" s="1"/>
      <c r="AE276" s="1"/>
      <c r="AF276" s="1"/>
      <c r="AM276" s="1"/>
      <c r="AN276" s="1"/>
      <c r="AO276" s="1"/>
      <c r="AP276" s="1"/>
      <c r="AQ276" s="1"/>
      <c r="AR276" s="1"/>
    </row>
    <row r="277" spans="28:44" ht="12.75" customHeight="1">
      <c r="AB277" s="1"/>
      <c r="AC277" s="1"/>
      <c r="AD277" s="1"/>
      <c r="AE277" s="1"/>
      <c r="AF277" s="1"/>
      <c r="AM277" s="1"/>
      <c r="AN277" s="1"/>
      <c r="AO277" s="1"/>
      <c r="AP277" s="1"/>
      <c r="AQ277" s="1"/>
      <c r="AR277" s="1"/>
    </row>
    <row r="278" spans="28:44" ht="12.75" customHeight="1">
      <c r="AB278" s="1"/>
      <c r="AC278" s="1"/>
      <c r="AD278" s="1"/>
      <c r="AE278" s="1"/>
      <c r="AF278" s="1"/>
      <c r="AM278" s="1"/>
      <c r="AN278" s="1"/>
      <c r="AO278" s="1"/>
      <c r="AP278" s="1"/>
      <c r="AQ278" s="1"/>
      <c r="AR278" s="1"/>
    </row>
    <row r="279" spans="28:44" ht="12.75" customHeight="1">
      <c r="AB279" s="1"/>
      <c r="AC279" s="1"/>
      <c r="AD279" s="1"/>
      <c r="AE279" s="1"/>
      <c r="AF279" s="1"/>
      <c r="AM279" s="1"/>
      <c r="AN279" s="1"/>
      <c r="AO279" s="1"/>
      <c r="AP279" s="1"/>
      <c r="AQ279" s="1"/>
      <c r="AR279" s="1"/>
    </row>
    <row r="280" spans="28:44" ht="12.75" customHeight="1">
      <c r="AB280" s="1"/>
      <c r="AC280" s="1"/>
      <c r="AD280" s="1"/>
      <c r="AE280" s="1"/>
      <c r="AF280" s="1"/>
      <c r="AM280" s="1"/>
      <c r="AN280" s="1"/>
      <c r="AO280" s="1"/>
      <c r="AP280" s="1"/>
      <c r="AQ280" s="1"/>
      <c r="AR280" s="1"/>
    </row>
    <row r="281" spans="28:44" ht="12.75" customHeight="1">
      <c r="AB281" s="1"/>
      <c r="AC281" s="1"/>
      <c r="AD281" s="1"/>
      <c r="AE281" s="1"/>
      <c r="AF281" s="1"/>
      <c r="AM281" s="1"/>
      <c r="AN281" s="1"/>
      <c r="AO281" s="1"/>
      <c r="AP281" s="1"/>
      <c r="AQ281" s="1"/>
      <c r="AR281" s="1"/>
    </row>
    <row r="282" spans="28:44" ht="12.75" customHeight="1">
      <c r="AB282" s="1"/>
      <c r="AC282" s="1"/>
      <c r="AD282" s="1"/>
      <c r="AE282" s="1"/>
      <c r="AF282" s="1"/>
      <c r="AM282" s="1"/>
      <c r="AN282" s="1"/>
      <c r="AO282" s="1"/>
      <c r="AP282" s="1"/>
      <c r="AQ282" s="1"/>
      <c r="AR282" s="1"/>
    </row>
    <row r="283" spans="28:44" ht="12.75" customHeight="1">
      <c r="AB283" s="1"/>
      <c r="AC283" s="1"/>
      <c r="AD283" s="1"/>
      <c r="AE283" s="1"/>
      <c r="AF283" s="1"/>
      <c r="AM283" s="1"/>
      <c r="AN283" s="1"/>
      <c r="AO283" s="1"/>
      <c r="AP283" s="1"/>
      <c r="AQ283" s="1"/>
      <c r="AR283" s="1"/>
    </row>
    <row r="284" spans="28:44" ht="12.75" customHeight="1">
      <c r="AB284" s="1"/>
      <c r="AC284" s="1"/>
      <c r="AD284" s="1"/>
      <c r="AE284" s="1"/>
      <c r="AF284" s="1"/>
      <c r="AM284" s="1"/>
      <c r="AN284" s="1"/>
      <c r="AO284" s="1"/>
      <c r="AP284" s="1"/>
      <c r="AQ284" s="1"/>
      <c r="AR284" s="1"/>
    </row>
    <row r="285" spans="28:44" ht="12.75" customHeight="1">
      <c r="AB285" s="1"/>
      <c r="AC285" s="1"/>
      <c r="AD285" s="1"/>
      <c r="AE285" s="1"/>
      <c r="AF285" s="1"/>
      <c r="AM285" s="1"/>
      <c r="AN285" s="1"/>
      <c r="AO285" s="1"/>
      <c r="AP285" s="1"/>
      <c r="AQ285" s="1"/>
      <c r="AR285" s="1"/>
    </row>
    <row r="286" spans="28:44" ht="12.75" customHeight="1">
      <c r="AB286" s="1"/>
      <c r="AC286" s="1"/>
      <c r="AD286" s="1"/>
      <c r="AE286" s="1"/>
      <c r="AF286" s="1"/>
      <c r="AM286" s="1"/>
      <c r="AN286" s="1"/>
      <c r="AO286" s="1"/>
      <c r="AP286" s="1"/>
      <c r="AQ286" s="1"/>
      <c r="AR286" s="1"/>
    </row>
    <row r="287" spans="28:44" ht="12.75" customHeight="1">
      <c r="AB287" s="1"/>
      <c r="AC287" s="1"/>
      <c r="AD287" s="1"/>
      <c r="AE287" s="1"/>
      <c r="AF287" s="1"/>
      <c r="AM287" s="1"/>
      <c r="AN287" s="1"/>
      <c r="AO287" s="1"/>
      <c r="AP287" s="1"/>
      <c r="AQ287" s="1"/>
      <c r="AR287" s="1"/>
    </row>
    <row r="288" spans="28:44" ht="12.75" customHeight="1">
      <c r="AB288" s="1"/>
      <c r="AC288" s="1"/>
      <c r="AD288" s="1"/>
      <c r="AE288" s="1"/>
      <c r="AF288" s="1"/>
      <c r="AM288" s="1"/>
      <c r="AN288" s="1"/>
      <c r="AO288" s="1"/>
      <c r="AP288" s="1"/>
      <c r="AQ288" s="1"/>
      <c r="AR288" s="1"/>
    </row>
    <row r="289" spans="28:44" ht="12.75" customHeight="1">
      <c r="AB289" s="1"/>
      <c r="AC289" s="1"/>
      <c r="AD289" s="1"/>
      <c r="AE289" s="1"/>
      <c r="AF289" s="1"/>
      <c r="AM289" s="1"/>
      <c r="AN289" s="1"/>
      <c r="AO289" s="1"/>
      <c r="AP289" s="1"/>
      <c r="AQ289" s="1"/>
      <c r="AR289" s="1"/>
    </row>
    <row r="290" spans="28:44" ht="12.75" customHeight="1">
      <c r="AB290" s="1"/>
      <c r="AC290" s="1"/>
      <c r="AD290" s="1"/>
      <c r="AE290" s="1"/>
      <c r="AF290" s="1"/>
      <c r="AM290" s="1"/>
      <c r="AN290" s="1"/>
      <c r="AO290" s="1"/>
      <c r="AP290" s="1"/>
      <c r="AQ290" s="1"/>
      <c r="AR290" s="1"/>
    </row>
    <row r="291" spans="28:44" ht="12.75" customHeight="1">
      <c r="AB291" s="1"/>
      <c r="AC291" s="1"/>
      <c r="AD291" s="1"/>
      <c r="AE291" s="1"/>
      <c r="AF291" s="1"/>
      <c r="AM291" s="1"/>
      <c r="AN291" s="1"/>
      <c r="AO291" s="1"/>
      <c r="AP291" s="1"/>
      <c r="AQ291" s="1"/>
      <c r="AR291" s="1"/>
    </row>
    <row r="292" spans="28:44" ht="12.75" customHeight="1">
      <c r="AB292" s="1"/>
      <c r="AC292" s="1"/>
      <c r="AD292" s="1"/>
      <c r="AE292" s="1"/>
      <c r="AF292" s="1"/>
      <c r="AM292" s="1"/>
      <c r="AN292" s="1"/>
      <c r="AO292" s="1"/>
      <c r="AP292" s="1"/>
      <c r="AQ292" s="1"/>
      <c r="AR292" s="1"/>
    </row>
    <row r="293" spans="28:44" ht="12.75" customHeight="1">
      <c r="AB293" s="1"/>
      <c r="AC293" s="1"/>
      <c r="AD293" s="1"/>
      <c r="AE293" s="1"/>
      <c r="AF293" s="1"/>
      <c r="AM293" s="1"/>
      <c r="AN293" s="1"/>
      <c r="AO293" s="1"/>
      <c r="AP293" s="1"/>
      <c r="AQ293" s="1"/>
      <c r="AR293" s="1"/>
    </row>
    <row r="294" spans="28:44" ht="12.75" customHeight="1">
      <c r="AB294" s="1"/>
      <c r="AC294" s="1"/>
      <c r="AD294" s="1"/>
      <c r="AE294" s="1"/>
      <c r="AF294" s="1"/>
      <c r="AM294" s="1"/>
      <c r="AN294" s="1"/>
      <c r="AO294" s="1"/>
      <c r="AP294" s="1"/>
      <c r="AQ294" s="1"/>
      <c r="AR294" s="1"/>
    </row>
    <row r="295" spans="28:44" ht="12.75" customHeight="1">
      <c r="AB295" s="1"/>
      <c r="AC295" s="1"/>
      <c r="AD295" s="1"/>
      <c r="AE295" s="1"/>
      <c r="AF295" s="1"/>
      <c r="AM295" s="1"/>
      <c r="AN295" s="1"/>
      <c r="AO295" s="1"/>
      <c r="AP295" s="1"/>
      <c r="AQ295" s="1"/>
      <c r="AR295" s="1"/>
    </row>
    <row r="296" spans="28:44" ht="12.75" customHeight="1">
      <c r="AB296" s="1"/>
      <c r="AC296" s="1"/>
      <c r="AD296" s="1"/>
      <c r="AE296" s="1"/>
      <c r="AF296" s="1"/>
      <c r="AM296" s="1"/>
      <c r="AN296" s="1"/>
      <c r="AO296" s="1"/>
      <c r="AP296" s="1"/>
      <c r="AQ296" s="1"/>
      <c r="AR296" s="1"/>
    </row>
    <row r="297" spans="28:44" ht="12.75" customHeight="1">
      <c r="AB297" s="1"/>
      <c r="AC297" s="1"/>
      <c r="AD297" s="1"/>
      <c r="AE297" s="1"/>
      <c r="AF297" s="1"/>
      <c r="AM297" s="1"/>
      <c r="AN297" s="1"/>
      <c r="AO297" s="1"/>
      <c r="AP297" s="1"/>
      <c r="AQ297" s="1"/>
      <c r="AR297" s="1"/>
    </row>
    <row r="298" spans="28:44" ht="12.75" customHeight="1">
      <c r="AB298" s="1"/>
      <c r="AC298" s="1"/>
      <c r="AD298" s="1"/>
      <c r="AE298" s="1"/>
      <c r="AF298" s="1"/>
      <c r="AM298" s="1"/>
      <c r="AN298" s="1"/>
      <c r="AO298" s="1"/>
      <c r="AP298" s="1"/>
      <c r="AQ298" s="1"/>
      <c r="AR298" s="1"/>
    </row>
    <row r="299" spans="28:44" ht="12.75" customHeight="1">
      <c r="AB299" s="1"/>
      <c r="AC299" s="1"/>
      <c r="AD299" s="1"/>
      <c r="AE299" s="1"/>
      <c r="AF299" s="1"/>
      <c r="AM299" s="1"/>
      <c r="AN299" s="1"/>
      <c r="AO299" s="1"/>
      <c r="AP299" s="1"/>
      <c r="AQ299" s="1"/>
      <c r="AR299" s="1"/>
    </row>
    <row r="300" spans="28:44" ht="12.75" customHeight="1">
      <c r="AB300" s="1"/>
      <c r="AC300" s="1"/>
      <c r="AD300" s="1"/>
      <c r="AE300" s="1"/>
      <c r="AF300" s="1"/>
      <c r="AM300" s="1"/>
      <c r="AN300" s="1"/>
      <c r="AO300" s="1"/>
      <c r="AP300" s="1"/>
      <c r="AQ300" s="1"/>
      <c r="AR300" s="1"/>
    </row>
    <row r="301" spans="28:44" ht="12.75" customHeight="1">
      <c r="AB301" s="1"/>
      <c r="AC301" s="1"/>
      <c r="AD301" s="1"/>
      <c r="AE301" s="1"/>
      <c r="AF301" s="1"/>
      <c r="AM301" s="1"/>
      <c r="AN301" s="1"/>
      <c r="AO301" s="1"/>
      <c r="AP301" s="1"/>
      <c r="AQ301" s="1"/>
      <c r="AR301" s="1"/>
    </row>
    <row r="302" spans="28:44" ht="12.75" customHeight="1">
      <c r="AB302" s="1"/>
      <c r="AC302" s="1"/>
      <c r="AD302" s="1"/>
      <c r="AE302" s="1"/>
      <c r="AF302" s="1"/>
      <c r="AM302" s="1"/>
      <c r="AN302" s="1"/>
      <c r="AO302" s="1"/>
      <c r="AP302" s="1"/>
      <c r="AQ302" s="1"/>
      <c r="AR302" s="1"/>
    </row>
    <row r="303" spans="28:44" ht="12.75" customHeight="1">
      <c r="AB303" s="1"/>
      <c r="AC303" s="1"/>
      <c r="AD303" s="1"/>
      <c r="AE303" s="1"/>
      <c r="AF303" s="1"/>
      <c r="AM303" s="1"/>
      <c r="AN303" s="1"/>
      <c r="AO303" s="1"/>
      <c r="AP303" s="1"/>
      <c r="AQ303" s="1"/>
      <c r="AR303" s="1"/>
    </row>
    <row r="304" spans="28:44" ht="12.75" customHeight="1">
      <c r="AB304" s="1"/>
      <c r="AC304" s="1"/>
      <c r="AD304" s="1"/>
      <c r="AE304" s="1"/>
      <c r="AF304" s="1"/>
      <c r="AM304" s="1"/>
      <c r="AN304" s="1"/>
      <c r="AO304" s="1"/>
      <c r="AP304" s="1"/>
      <c r="AQ304" s="1"/>
      <c r="AR304" s="1"/>
    </row>
    <row r="305" spans="28:44" ht="12.75" customHeight="1">
      <c r="AB305" s="1"/>
      <c r="AC305" s="1"/>
      <c r="AD305" s="1"/>
      <c r="AE305" s="1"/>
      <c r="AF305" s="1"/>
      <c r="AM305" s="1"/>
      <c r="AN305" s="1"/>
      <c r="AO305" s="1"/>
      <c r="AP305" s="1"/>
      <c r="AQ305" s="1"/>
      <c r="AR305" s="1"/>
    </row>
    <row r="306" spans="28:44" ht="12.75" customHeight="1">
      <c r="AB306" s="1"/>
      <c r="AC306" s="1"/>
      <c r="AD306" s="1"/>
      <c r="AE306" s="1"/>
      <c r="AF306" s="1"/>
      <c r="AM306" s="1"/>
      <c r="AN306" s="1"/>
      <c r="AO306" s="1"/>
      <c r="AP306" s="1"/>
      <c r="AQ306" s="1"/>
      <c r="AR306" s="1"/>
    </row>
    <row r="307" spans="28:44" ht="12.75" customHeight="1">
      <c r="AB307" s="1"/>
      <c r="AC307" s="1"/>
      <c r="AD307" s="1"/>
      <c r="AE307" s="1"/>
      <c r="AF307" s="1"/>
      <c r="AM307" s="1"/>
      <c r="AN307" s="1"/>
      <c r="AO307" s="1"/>
      <c r="AP307" s="1"/>
      <c r="AQ307" s="1"/>
      <c r="AR307" s="1"/>
    </row>
    <row r="308" spans="28:44" ht="12.75" customHeight="1">
      <c r="AB308" s="1"/>
      <c r="AC308" s="1"/>
      <c r="AD308" s="1"/>
      <c r="AE308" s="1"/>
      <c r="AF308" s="1"/>
      <c r="AM308" s="1"/>
      <c r="AN308" s="1"/>
      <c r="AO308" s="1"/>
      <c r="AP308" s="1"/>
      <c r="AQ308" s="1"/>
      <c r="AR308" s="1"/>
    </row>
    <row r="309" spans="28:44" ht="12.75" customHeight="1">
      <c r="AB309" s="1"/>
      <c r="AC309" s="1"/>
      <c r="AD309" s="1"/>
      <c r="AE309" s="1"/>
      <c r="AF309" s="1"/>
      <c r="AM309" s="1"/>
      <c r="AN309" s="1"/>
      <c r="AO309" s="1"/>
      <c r="AP309" s="1"/>
      <c r="AQ309" s="1"/>
      <c r="AR309" s="1"/>
    </row>
    <row r="310" spans="28:44" ht="12.75" customHeight="1">
      <c r="AB310" s="1"/>
      <c r="AC310" s="1"/>
      <c r="AD310" s="1"/>
      <c r="AE310" s="1"/>
      <c r="AF310" s="1"/>
      <c r="AM310" s="1"/>
      <c r="AN310" s="1"/>
      <c r="AO310" s="1"/>
      <c r="AP310" s="1"/>
      <c r="AQ310" s="1"/>
      <c r="AR310" s="1"/>
    </row>
    <row r="311" spans="28:44" ht="12.75" customHeight="1">
      <c r="AB311" s="1"/>
      <c r="AC311" s="1"/>
      <c r="AD311" s="1"/>
      <c r="AE311" s="1"/>
      <c r="AF311" s="1"/>
      <c r="AM311" s="1"/>
      <c r="AN311" s="1"/>
      <c r="AO311" s="1"/>
      <c r="AP311" s="1"/>
      <c r="AQ311" s="1"/>
      <c r="AR311" s="1"/>
    </row>
    <row r="312" spans="28:44" ht="12.75" customHeight="1">
      <c r="AB312" s="1"/>
      <c r="AC312" s="1"/>
      <c r="AD312" s="1"/>
      <c r="AE312" s="1"/>
      <c r="AF312" s="1"/>
      <c r="AM312" s="1"/>
      <c r="AN312" s="1"/>
      <c r="AO312" s="1"/>
      <c r="AP312" s="1"/>
      <c r="AQ312" s="1"/>
      <c r="AR312" s="1"/>
    </row>
    <row r="313" spans="28:44" ht="12.75" customHeight="1">
      <c r="AB313" s="1"/>
      <c r="AC313" s="1"/>
      <c r="AD313" s="1"/>
      <c r="AE313" s="1"/>
      <c r="AF313" s="1"/>
      <c r="AM313" s="1"/>
      <c r="AN313" s="1"/>
      <c r="AO313" s="1"/>
      <c r="AP313" s="1"/>
      <c r="AQ313" s="1"/>
      <c r="AR313" s="1"/>
    </row>
    <row r="314" spans="28:44" ht="12.75" customHeight="1">
      <c r="AB314" s="1"/>
      <c r="AC314" s="1"/>
      <c r="AD314" s="1"/>
      <c r="AE314" s="1"/>
      <c r="AF314" s="1"/>
      <c r="AM314" s="1"/>
      <c r="AN314" s="1"/>
      <c r="AO314" s="1"/>
      <c r="AP314" s="1"/>
      <c r="AQ314" s="1"/>
      <c r="AR314" s="1"/>
    </row>
    <row r="315" spans="28:44" ht="12.75" customHeight="1">
      <c r="AB315" s="1"/>
      <c r="AC315" s="1"/>
      <c r="AD315" s="1"/>
      <c r="AE315" s="1"/>
      <c r="AF315" s="1"/>
      <c r="AM315" s="1"/>
      <c r="AN315" s="1"/>
      <c r="AO315" s="1"/>
      <c r="AP315" s="1"/>
      <c r="AQ315" s="1"/>
      <c r="AR315" s="1"/>
    </row>
    <row r="316" spans="28:44" ht="12.75" customHeight="1">
      <c r="AB316" s="1"/>
      <c r="AC316" s="1"/>
      <c r="AD316" s="1"/>
      <c r="AE316" s="1"/>
      <c r="AF316" s="1"/>
      <c r="AM316" s="1"/>
      <c r="AN316" s="1"/>
      <c r="AO316" s="1"/>
      <c r="AP316" s="1"/>
      <c r="AQ316" s="1"/>
      <c r="AR316" s="1"/>
    </row>
    <row r="317" spans="28:44" ht="12.75" customHeight="1">
      <c r="AB317" s="1"/>
      <c r="AC317" s="1"/>
      <c r="AD317" s="1"/>
      <c r="AE317" s="1"/>
      <c r="AF317" s="1"/>
      <c r="AM317" s="1"/>
      <c r="AN317" s="1"/>
      <c r="AO317" s="1"/>
      <c r="AP317" s="1"/>
      <c r="AQ317" s="1"/>
      <c r="AR317" s="1"/>
    </row>
    <row r="318" spans="28:44" ht="12.75" customHeight="1">
      <c r="AB318" s="1"/>
      <c r="AC318" s="1"/>
      <c r="AD318" s="1"/>
      <c r="AE318" s="1"/>
      <c r="AF318" s="1"/>
      <c r="AM318" s="1"/>
      <c r="AN318" s="1"/>
      <c r="AO318" s="1"/>
      <c r="AP318" s="1"/>
      <c r="AQ318" s="1"/>
      <c r="AR318" s="1"/>
    </row>
    <row r="319" spans="28:44" ht="12.75" customHeight="1">
      <c r="AB319" s="1"/>
      <c r="AC319" s="1"/>
      <c r="AD319" s="1"/>
      <c r="AE319" s="1"/>
      <c r="AF319" s="1"/>
      <c r="AM319" s="1"/>
      <c r="AN319" s="1"/>
      <c r="AO319" s="1"/>
      <c r="AP319" s="1"/>
      <c r="AQ319" s="1"/>
      <c r="AR319" s="1"/>
    </row>
    <row r="320" spans="28:44" ht="12.75" customHeight="1">
      <c r="AB320" s="1"/>
      <c r="AC320" s="1"/>
      <c r="AD320" s="1"/>
      <c r="AE320" s="1"/>
      <c r="AF320" s="1"/>
      <c r="AM320" s="1"/>
      <c r="AN320" s="1"/>
      <c r="AO320" s="1"/>
      <c r="AP320" s="1"/>
      <c r="AQ320" s="1"/>
      <c r="AR320" s="1"/>
    </row>
    <row r="321" spans="28:44" ht="12.75" customHeight="1">
      <c r="AB321" s="1"/>
      <c r="AC321" s="1"/>
      <c r="AD321" s="1"/>
      <c r="AE321" s="1"/>
      <c r="AF321" s="1"/>
      <c r="AM321" s="1"/>
      <c r="AN321" s="1"/>
      <c r="AO321" s="1"/>
      <c r="AP321" s="1"/>
      <c r="AQ321" s="1"/>
      <c r="AR321" s="1"/>
    </row>
    <row r="322" spans="28:44" ht="12.75" customHeight="1">
      <c r="AB322" s="1"/>
      <c r="AC322" s="1"/>
      <c r="AD322" s="1"/>
      <c r="AE322" s="1"/>
      <c r="AF322" s="1"/>
      <c r="AM322" s="1"/>
      <c r="AN322" s="1"/>
      <c r="AO322" s="1"/>
      <c r="AP322" s="1"/>
      <c r="AQ322" s="1"/>
      <c r="AR322" s="1"/>
    </row>
    <row r="323" spans="28:44" ht="12.75" customHeight="1">
      <c r="AB323" s="1"/>
      <c r="AC323" s="1"/>
      <c r="AD323" s="1"/>
      <c r="AE323" s="1"/>
      <c r="AF323" s="1"/>
      <c r="AM323" s="1"/>
      <c r="AN323" s="1"/>
      <c r="AO323" s="1"/>
      <c r="AP323" s="1"/>
      <c r="AQ323" s="1"/>
      <c r="AR323" s="1"/>
    </row>
    <row r="324" spans="28:44" ht="12.75" customHeight="1">
      <c r="AB324" s="1"/>
      <c r="AC324" s="1"/>
      <c r="AD324" s="1"/>
      <c r="AE324" s="1"/>
      <c r="AF324" s="1"/>
      <c r="AM324" s="1"/>
      <c r="AN324" s="1"/>
      <c r="AO324" s="1"/>
      <c r="AP324" s="1"/>
      <c r="AQ324" s="1"/>
      <c r="AR324" s="1"/>
    </row>
    <row r="325" spans="28:44" ht="12.75" customHeight="1">
      <c r="AB325" s="1"/>
      <c r="AC325" s="1"/>
      <c r="AD325" s="1"/>
      <c r="AE325" s="1"/>
      <c r="AF325" s="1"/>
      <c r="AM325" s="1"/>
      <c r="AN325" s="1"/>
      <c r="AO325" s="1"/>
      <c r="AP325" s="1"/>
      <c r="AQ325" s="1"/>
      <c r="AR325" s="1"/>
    </row>
    <row r="326" spans="28:44" ht="12.75" customHeight="1">
      <c r="AB326" s="1"/>
      <c r="AC326" s="1"/>
      <c r="AD326" s="1"/>
      <c r="AE326" s="1"/>
      <c r="AF326" s="1"/>
      <c r="AM326" s="1"/>
      <c r="AN326" s="1"/>
      <c r="AO326" s="1"/>
      <c r="AP326" s="1"/>
      <c r="AQ326" s="1"/>
      <c r="AR326" s="1"/>
    </row>
    <row r="327" spans="28:44" ht="12.75" customHeight="1">
      <c r="AB327" s="1"/>
      <c r="AC327" s="1"/>
      <c r="AD327" s="1"/>
      <c r="AE327" s="1"/>
      <c r="AF327" s="1"/>
      <c r="AM327" s="1"/>
      <c r="AN327" s="1"/>
      <c r="AO327" s="1"/>
      <c r="AP327" s="1"/>
      <c r="AQ327" s="1"/>
      <c r="AR327" s="1"/>
    </row>
    <row r="328" spans="28:44" ht="12.75" customHeight="1">
      <c r="AB328" s="1"/>
      <c r="AC328" s="1"/>
      <c r="AD328" s="1"/>
      <c r="AE328" s="1"/>
      <c r="AF328" s="1"/>
      <c r="AM328" s="1"/>
      <c r="AN328" s="1"/>
      <c r="AO328" s="1"/>
      <c r="AP328" s="1"/>
      <c r="AQ328" s="1"/>
      <c r="AR328" s="1"/>
    </row>
    <row r="329" spans="28:44" ht="12.75" customHeight="1">
      <c r="AB329" s="1"/>
      <c r="AC329" s="1"/>
      <c r="AD329" s="1"/>
      <c r="AE329" s="1"/>
      <c r="AF329" s="1"/>
      <c r="AM329" s="1"/>
      <c r="AN329" s="1"/>
      <c r="AO329" s="1"/>
      <c r="AP329" s="1"/>
      <c r="AQ329" s="1"/>
      <c r="AR329" s="1"/>
    </row>
    <row r="330" spans="28:32" ht="12.75" customHeight="1">
      <c r="AB330" s="1"/>
      <c r="AC330" s="1"/>
      <c r="AD330" s="1"/>
      <c r="AE330" s="1"/>
      <c r="AF330" s="1"/>
    </row>
  </sheetData>
  <sheetProtection/>
  <mergeCells count="90">
    <mergeCell ref="EF9:EJ9"/>
    <mergeCell ref="F2:G2"/>
    <mergeCell ref="F4:G4"/>
    <mergeCell ref="L2:M2"/>
    <mergeCell ref="L3:M3"/>
    <mergeCell ref="S2:T2"/>
    <mergeCell ref="S3:T3"/>
    <mergeCell ref="Z2:AA2"/>
    <mergeCell ref="BE2:BF2"/>
    <mergeCell ref="AK3:AL3"/>
    <mergeCell ref="AR2:AS2"/>
    <mergeCell ref="AR3:AS3"/>
    <mergeCell ref="AY2:AZ2"/>
    <mergeCell ref="AY3:AZ3"/>
    <mergeCell ref="DZ9:ED9"/>
    <mergeCell ref="CQ2:CR2"/>
    <mergeCell ref="CQ3:CR3"/>
    <mergeCell ref="BP2:BQ2"/>
    <mergeCell ref="BP3:BQ3"/>
    <mergeCell ref="BV2:BW2"/>
    <mergeCell ref="BV3:BW3"/>
    <mergeCell ref="CB2:CC2"/>
    <mergeCell ref="CB3:CC3"/>
    <mergeCell ref="CG2:CH2"/>
    <mergeCell ref="CG3:CH3"/>
    <mergeCell ref="DP2:DQ2"/>
    <mergeCell ref="DP3:DQ3"/>
    <mergeCell ref="DW2:DX2"/>
    <mergeCell ref="DW3:DX3"/>
    <mergeCell ref="CW2:CX2"/>
    <mergeCell ref="CW3:CX3"/>
    <mergeCell ref="DE2:DF2"/>
    <mergeCell ref="DE3:DF3"/>
    <mergeCell ref="DK2:DL2"/>
    <mergeCell ref="DK3:DL3"/>
    <mergeCell ref="F1:G1"/>
    <mergeCell ref="F3:G3"/>
    <mergeCell ref="L1:M1"/>
    <mergeCell ref="L4:M4"/>
    <mergeCell ref="S1:T1"/>
    <mergeCell ref="S4:T4"/>
    <mergeCell ref="Z1:AA1"/>
    <mergeCell ref="Z4:AA4"/>
    <mergeCell ref="AE1:AF1"/>
    <mergeCell ref="AE4:AF4"/>
    <mergeCell ref="AK1:AL1"/>
    <mergeCell ref="AK4:AL4"/>
    <mergeCell ref="Z3:AA3"/>
    <mergeCell ref="AE2:AF2"/>
    <mergeCell ref="AE3:AF3"/>
    <mergeCell ref="AK2:AL2"/>
    <mergeCell ref="BP1:BQ1"/>
    <mergeCell ref="BP4:BQ4"/>
    <mergeCell ref="AR1:AS1"/>
    <mergeCell ref="AR4:AS4"/>
    <mergeCell ref="AY1:AZ1"/>
    <mergeCell ref="AY4:AZ4"/>
    <mergeCell ref="BE1:BF1"/>
    <mergeCell ref="BE4:BF4"/>
    <mergeCell ref="BE3:BF3"/>
    <mergeCell ref="DK1:DL1"/>
    <mergeCell ref="DK4:DL4"/>
    <mergeCell ref="CQ1:CR1"/>
    <mergeCell ref="CQ4:CR4"/>
    <mergeCell ref="BV1:BW1"/>
    <mergeCell ref="BV4:BW4"/>
    <mergeCell ref="CB1:CC1"/>
    <mergeCell ref="CB4:CC4"/>
    <mergeCell ref="CG1:CH1"/>
    <mergeCell ref="CG4:CH4"/>
    <mergeCell ref="H11:M11"/>
    <mergeCell ref="P8:T8"/>
    <mergeCell ref="DP1:DQ1"/>
    <mergeCell ref="DP4:DQ4"/>
    <mergeCell ref="DW1:DX1"/>
    <mergeCell ref="DW4:DX4"/>
    <mergeCell ref="CW1:CX1"/>
    <mergeCell ref="CW4:CX4"/>
    <mergeCell ref="DE1:DF1"/>
    <mergeCell ref="DE4:DF4"/>
    <mergeCell ref="P9:T9"/>
    <mergeCell ref="P10:T10"/>
    <mergeCell ref="P11:T11"/>
    <mergeCell ref="B8:G8"/>
    <mergeCell ref="B9:G9"/>
    <mergeCell ref="B10:G10"/>
    <mergeCell ref="B11:G11"/>
    <mergeCell ref="H8:M8"/>
    <mergeCell ref="H9:M9"/>
    <mergeCell ref="H10:M10"/>
  </mergeCells>
  <conditionalFormatting sqref="Z32">
    <cfRule type="cellIs" priority="1" dxfId="0" operator="notEqual" stopIfTrue="1">
      <formula>0</formula>
    </cfRule>
  </conditionalFormatting>
  <printOptions/>
  <pageMargins left="0.00104166666666667" right="0.7" top="0.00416666666666667" bottom="0.75" header="0.3" footer="0.3"/>
  <pageSetup fitToHeight="1" fitToWidth="1" horizontalDpi="600" verticalDpi="600" orientation="portrait" scale="91" r:id="rId2"/>
  <headerFooter>
    <oddHeader xml:space="preserve">&amp;R
&amp;7 &amp;29   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S6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6.83203125" style="0" customWidth="1"/>
    <col min="2" max="2" width="42.83203125" style="0" customWidth="1"/>
    <col min="3" max="3" width="2.83203125" style="0" customWidth="1"/>
    <col min="4" max="4" width="14.16015625" style="0" customWidth="1"/>
    <col min="5" max="5" width="3" style="0" customWidth="1"/>
    <col min="6" max="6" width="16.83203125" style="0" customWidth="1"/>
    <col min="7" max="7" width="2.83203125" style="0" customWidth="1"/>
    <col min="8" max="8" width="13.5" style="0" customWidth="1"/>
    <col min="12" max="12" width="9.66015625" style="0" bestFit="1" customWidth="1"/>
  </cols>
  <sheetData>
    <row r="6" spans="1:8" ht="12.75">
      <c r="A6" s="571" t="s">
        <v>396</v>
      </c>
      <c r="B6" s="571"/>
      <c r="C6" s="571"/>
      <c r="D6" s="571"/>
      <c r="E6" s="571"/>
      <c r="F6" s="571"/>
      <c r="G6" s="571"/>
      <c r="H6" s="571"/>
    </row>
    <row r="7" spans="1:19" ht="12.75">
      <c r="A7" s="571" t="s">
        <v>397</v>
      </c>
      <c r="B7" s="571"/>
      <c r="C7" s="571"/>
      <c r="D7" s="571"/>
      <c r="E7" s="571"/>
      <c r="F7" s="571"/>
      <c r="G7" s="571"/>
      <c r="H7" s="571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</row>
    <row r="8" spans="1:19" ht="12.75">
      <c r="A8" s="571" t="s">
        <v>398</v>
      </c>
      <c r="B8" s="571"/>
      <c r="C8" s="571"/>
      <c r="D8" s="571"/>
      <c r="E8" s="571"/>
      <c r="F8" s="571"/>
      <c r="G8" s="571"/>
      <c r="H8" s="571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</row>
    <row r="9" spans="1:19" ht="12.75">
      <c r="A9" s="465"/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</row>
    <row r="10" spans="1:19" ht="12.75">
      <c r="A10" s="465"/>
      <c r="B10" s="465"/>
      <c r="C10" s="465"/>
      <c r="D10" s="465"/>
      <c r="E10" s="465"/>
      <c r="F10" s="465"/>
      <c r="G10" s="465"/>
      <c r="H10" s="467" t="s">
        <v>399</v>
      </c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</row>
    <row r="11" spans="1:19" ht="12.75">
      <c r="A11" s="467" t="s">
        <v>400</v>
      </c>
      <c r="B11" s="465"/>
      <c r="C11" s="465"/>
      <c r="D11" s="467" t="s">
        <v>401</v>
      </c>
      <c r="E11" s="465"/>
      <c r="F11" s="465"/>
      <c r="G11" s="465"/>
      <c r="H11" s="552" t="s">
        <v>402</v>
      </c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</row>
    <row r="12" spans="1:19" ht="12.75">
      <c r="A12" s="553" t="s">
        <v>403</v>
      </c>
      <c r="B12" s="553" t="s">
        <v>404</v>
      </c>
      <c r="C12" s="554"/>
      <c r="D12" s="553" t="s">
        <v>405</v>
      </c>
      <c r="E12" s="554"/>
      <c r="F12" s="553" t="s">
        <v>402</v>
      </c>
      <c r="G12" s="554"/>
      <c r="H12" s="555" t="s">
        <v>406</v>
      </c>
      <c r="I12" s="465"/>
      <c r="J12" s="465"/>
      <c r="K12" s="465"/>
      <c r="L12" s="465"/>
      <c r="M12" s="465"/>
      <c r="N12" s="465"/>
      <c r="O12" s="465"/>
      <c r="P12" s="465"/>
      <c r="Q12" s="465"/>
      <c r="R12" s="465"/>
      <c r="S12" s="465"/>
    </row>
    <row r="13" spans="1:19" ht="12.75">
      <c r="A13" s="467"/>
      <c r="B13" s="465"/>
      <c r="C13" s="465"/>
      <c r="D13" s="468" t="s">
        <v>358</v>
      </c>
      <c r="E13" s="468"/>
      <c r="F13" s="468" t="s">
        <v>359</v>
      </c>
      <c r="G13" s="468"/>
      <c r="H13" s="468" t="s">
        <v>407</v>
      </c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</row>
    <row r="14" spans="1:19" ht="12.75">
      <c r="A14" s="468">
        <v>1</v>
      </c>
      <c r="B14" s="465"/>
      <c r="C14" s="465"/>
      <c r="D14" s="556"/>
      <c r="E14" s="465"/>
      <c r="F14" s="556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</row>
    <row r="15" spans="1:19" ht="12.75">
      <c r="A15" s="468">
        <f>+A14+1</f>
        <v>2</v>
      </c>
      <c r="B15" s="465" t="s">
        <v>408</v>
      </c>
      <c r="C15" s="465"/>
      <c r="D15" s="556">
        <v>0.0493</v>
      </c>
      <c r="E15" s="465"/>
      <c r="F15" s="556">
        <v>0.0592</v>
      </c>
      <c r="G15" s="465"/>
      <c r="H15" s="556">
        <f>ROUND(D15*F15,6)</f>
        <v>0.002919</v>
      </c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</row>
    <row r="16" spans="1:19" ht="12.75">
      <c r="A16" s="468">
        <f aca="true" t="shared" si="0" ref="A16:A46">+A15+1</f>
        <v>3</v>
      </c>
      <c r="B16" s="465"/>
      <c r="C16" s="465"/>
      <c r="D16" s="556"/>
      <c r="E16" s="465"/>
      <c r="F16" s="556"/>
      <c r="G16" s="465"/>
      <c r="H16" s="556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</row>
    <row r="17" spans="1:19" ht="12.75">
      <c r="A17" s="468">
        <f t="shared" si="0"/>
        <v>4</v>
      </c>
      <c r="B17" s="465" t="s">
        <v>409</v>
      </c>
      <c r="C17" s="465"/>
      <c r="D17" s="556">
        <v>0.5004</v>
      </c>
      <c r="E17" s="465"/>
      <c r="F17" s="556">
        <v>0.069</v>
      </c>
      <c r="G17" s="465"/>
      <c r="H17" s="556">
        <f>ROUND(D17*F17,6)</f>
        <v>0.034528</v>
      </c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</row>
    <row r="18" spans="1:19" ht="12.75">
      <c r="A18" s="468">
        <f t="shared" si="0"/>
        <v>5</v>
      </c>
      <c r="B18" s="465"/>
      <c r="C18" s="465"/>
      <c r="D18" s="556"/>
      <c r="E18" s="465"/>
      <c r="F18" s="556"/>
      <c r="G18" s="465"/>
      <c r="H18" s="556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</row>
    <row r="19" spans="1:19" ht="12.75">
      <c r="A19" s="468">
        <f t="shared" si="0"/>
        <v>6</v>
      </c>
      <c r="B19" s="465" t="s">
        <v>410</v>
      </c>
      <c r="C19" s="465"/>
      <c r="D19" s="556">
        <v>0.0003</v>
      </c>
      <c r="E19" s="465"/>
      <c r="F19" s="556">
        <v>0.0861</v>
      </c>
      <c r="G19" s="465"/>
      <c r="H19" s="556">
        <f>ROUND(D19*F19,6)</f>
        <v>2.6E-05</v>
      </c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</row>
    <row r="20" spans="1:19" ht="12.75">
      <c r="A20" s="468">
        <f t="shared" si="0"/>
        <v>7</v>
      </c>
      <c r="B20" s="465"/>
      <c r="C20" s="465"/>
      <c r="D20" s="556"/>
      <c r="E20" s="465"/>
      <c r="F20" s="556"/>
      <c r="G20" s="465"/>
      <c r="H20" s="556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</row>
    <row r="21" spans="1:19" ht="12.75">
      <c r="A21" s="468">
        <f t="shared" si="0"/>
        <v>8</v>
      </c>
      <c r="B21" s="465" t="s">
        <v>411</v>
      </c>
      <c r="C21" s="465"/>
      <c r="D21" s="557">
        <v>0.45</v>
      </c>
      <c r="E21" s="465"/>
      <c r="F21" s="556">
        <v>0.1</v>
      </c>
      <c r="G21" s="465"/>
      <c r="H21" s="556">
        <f>ROUND(D21*F21,6)</f>
        <v>0.045</v>
      </c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</row>
    <row r="22" spans="1:19" ht="12.75">
      <c r="A22" s="468">
        <f t="shared" si="0"/>
        <v>9</v>
      </c>
      <c r="B22" s="465"/>
      <c r="C22" s="465"/>
      <c r="D22" s="556"/>
      <c r="E22" s="465"/>
      <c r="F22" s="556"/>
      <c r="G22" s="465"/>
      <c r="H22" s="563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</row>
    <row r="23" spans="1:19" ht="12.75">
      <c r="A23" s="468">
        <f t="shared" si="0"/>
        <v>10</v>
      </c>
      <c r="B23" s="465"/>
      <c r="C23" s="465"/>
      <c r="D23" s="556"/>
      <c r="E23" s="465"/>
      <c r="F23" s="556"/>
      <c r="G23" s="465"/>
      <c r="H23" s="556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</row>
    <row r="24" spans="1:19" ht="12.75">
      <c r="A24" s="468">
        <f t="shared" si="0"/>
        <v>11</v>
      </c>
      <c r="B24" s="465" t="s">
        <v>357</v>
      </c>
      <c r="C24" s="465"/>
      <c r="D24" s="556"/>
      <c r="E24" s="465"/>
      <c r="F24" s="556"/>
      <c r="G24" s="465"/>
      <c r="H24" s="556">
        <f>SUM(H15:H21)</f>
        <v>0.08247299999999999</v>
      </c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</row>
    <row r="25" spans="1:19" ht="12.75">
      <c r="A25" s="468">
        <f t="shared" si="0"/>
        <v>12</v>
      </c>
      <c r="B25" s="465"/>
      <c r="C25" s="465"/>
      <c r="D25" s="556"/>
      <c r="E25" s="465"/>
      <c r="F25" s="556"/>
      <c r="G25" s="465"/>
      <c r="H25" s="556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</row>
    <row r="26" spans="1:19" ht="12.75">
      <c r="A26" s="468">
        <f t="shared" si="0"/>
        <v>13</v>
      </c>
      <c r="B26" s="465"/>
      <c r="C26" s="465"/>
      <c r="D26" s="556"/>
      <c r="E26" s="465"/>
      <c r="F26" s="556"/>
      <c r="G26" s="465"/>
      <c r="H26" s="556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</row>
    <row r="27" spans="1:19" ht="12.75">
      <c r="A27" s="468">
        <f t="shared" si="0"/>
        <v>14</v>
      </c>
      <c r="B27" s="465" t="s">
        <v>471</v>
      </c>
      <c r="C27" s="465"/>
      <c r="D27" s="556"/>
      <c r="E27" s="465"/>
      <c r="F27" s="556"/>
      <c r="G27" s="465"/>
      <c r="H27" s="556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</row>
    <row r="28" spans="1:19" ht="12.75">
      <c r="A28" s="467"/>
      <c r="B28" s="465"/>
      <c r="C28" s="465"/>
      <c r="D28" s="556"/>
      <c r="E28" s="465"/>
      <c r="F28" s="556"/>
      <c r="G28" s="465"/>
      <c r="H28" s="556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</row>
    <row r="29" spans="1:19" ht="12.75">
      <c r="A29" s="467"/>
      <c r="B29" s="467"/>
      <c r="C29" s="465"/>
      <c r="D29" s="556"/>
      <c r="E29" s="465"/>
      <c r="F29" s="556"/>
      <c r="G29" s="465"/>
      <c r="H29" s="556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</row>
    <row r="30" spans="1:19" ht="12.75">
      <c r="A30" s="467"/>
      <c r="B30" s="467"/>
      <c r="C30" s="465"/>
      <c r="D30" s="556"/>
      <c r="E30" s="465"/>
      <c r="F30" s="556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</row>
    <row r="31" spans="1:19" ht="12.75">
      <c r="A31" s="467"/>
      <c r="B31" s="467"/>
      <c r="C31" s="465"/>
      <c r="D31" s="556"/>
      <c r="E31" s="465"/>
      <c r="F31" s="556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</row>
    <row r="32" spans="1:19" ht="12.75">
      <c r="A32" s="467"/>
      <c r="B32" s="467"/>
      <c r="C32" s="465"/>
      <c r="D32" s="556"/>
      <c r="E32" s="465"/>
      <c r="F32" s="556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</row>
    <row r="33" spans="1:19" ht="12.75">
      <c r="A33" s="467"/>
      <c r="B33" s="467"/>
      <c r="C33" s="465"/>
      <c r="D33" s="556"/>
      <c r="E33" s="465"/>
      <c r="F33" s="556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</row>
    <row r="34" spans="1:19" ht="12.75">
      <c r="A34" s="467"/>
      <c r="B34" s="467"/>
      <c r="C34" s="465"/>
      <c r="D34" s="556"/>
      <c r="E34" s="465"/>
      <c r="F34" s="556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</row>
    <row r="35" spans="1:19" ht="12.75">
      <c r="A35" s="467"/>
      <c r="B35" s="467"/>
      <c r="C35" s="465"/>
      <c r="D35" s="465"/>
      <c r="E35" s="465"/>
      <c r="F35" s="556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</row>
    <row r="36" spans="1:19" ht="12.75">
      <c r="A36" s="467"/>
      <c r="B36" s="467"/>
      <c r="C36" s="465"/>
      <c r="D36" s="465"/>
      <c r="E36" s="465"/>
      <c r="F36" s="556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</row>
    <row r="37" spans="1:19" ht="12.75">
      <c r="A37" s="467"/>
      <c r="B37" s="467"/>
      <c r="C37" s="465"/>
      <c r="D37" s="465"/>
      <c r="E37" s="465"/>
      <c r="F37" s="556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</row>
    <row r="38" spans="1:19" ht="12.75">
      <c r="A38" s="467"/>
      <c r="B38" s="467"/>
      <c r="C38" s="465"/>
      <c r="D38" s="465"/>
      <c r="E38" s="465"/>
      <c r="F38" s="556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</row>
    <row r="39" spans="1:19" ht="12.75">
      <c r="A39" s="467"/>
      <c r="B39" s="467"/>
      <c r="C39" s="465"/>
      <c r="D39" s="465"/>
      <c r="E39" s="465"/>
      <c r="F39" s="556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</row>
    <row r="40" spans="1:19" ht="12.75">
      <c r="A40" s="467"/>
      <c r="B40" s="467"/>
      <c r="C40" s="465"/>
      <c r="D40" s="465"/>
      <c r="E40" s="465"/>
      <c r="F40" s="556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</row>
    <row r="41" spans="1:19" ht="12.75">
      <c r="A41" s="467"/>
      <c r="B41" s="467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</row>
    <row r="42" spans="1:19" ht="12.75">
      <c r="A42" s="467"/>
      <c r="B42" s="467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</row>
    <row r="43" spans="1:19" ht="12.75">
      <c r="A43" s="467"/>
      <c r="B43" s="467"/>
      <c r="C43" s="465"/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</row>
    <row r="44" spans="1:19" ht="12.75">
      <c r="A44" s="467"/>
      <c r="B44" s="467"/>
      <c r="C44" s="465"/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</row>
    <row r="45" spans="1:19" ht="12.75">
      <c r="A45" s="467"/>
      <c r="B45" s="467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</row>
    <row r="46" spans="1:19" ht="12.75">
      <c r="A46" s="467"/>
      <c r="B46" s="467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</row>
    <row r="47" spans="1:19" ht="12.75">
      <c r="A47" s="467"/>
      <c r="B47" s="467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</row>
    <row r="48" spans="1:19" ht="12.75">
      <c r="A48" s="467"/>
      <c r="B48" s="467"/>
      <c r="C48" s="465"/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</row>
    <row r="49" spans="1:19" ht="12.75">
      <c r="A49" s="465"/>
      <c r="B49" s="465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</row>
    <row r="50" spans="1:19" ht="12.75">
      <c r="A50" s="465"/>
      <c r="B50" s="465"/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</row>
    <row r="51" spans="1:19" ht="12.75">
      <c r="A51" s="465"/>
      <c r="B51" s="465"/>
      <c r="C51" s="465"/>
      <c r="D51" s="465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</row>
    <row r="52" spans="1:19" ht="12.75">
      <c r="A52" s="465"/>
      <c r="B52" s="465"/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</row>
    <row r="53" spans="1:19" ht="12.75">
      <c r="A53" s="465"/>
      <c r="B53" s="465"/>
      <c r="C53" s="465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</row>
    <row r="54" spans="1:19" ht="12.75">
      <c r="A54" s="465"/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</row>
    <row r="55" spans="1:19" ht="12.75">
      <c r="A55" s="465"/>
      <c r="B55" s="465"/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</row>
    <row r="56" spans="1:19" ht="12.75">
      <c r="A56" s="465"/>
      <c r="B56" s="465"/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</row>
    <row r="57" spans="1:19" ht="12.75">
      <c r="A57" s="465"/>
      <c r="B57" s="465"/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</row>
    <row r="58" spans="1:19" ht="12.75">
      <c r="A58" s="465"/>
      <c r="B58" s="465"/>
      <c r="C58" s="465"/>
      <c r="D58" s="465"/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</row>
    <row r="59" spans="1:19" ht="12.75">
      <c r="A59" s="465"/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</row>
    <row r="60" spans="1:19" ht="12.75">
      <c r="A60" s="465"/>
      <c r="B60" s="465"/>
      <c r="C60" s="465"/>
      <c r="D60" s="465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William H Weinman</cp:lastModifiedBy>
  <cp:lastPrinted>2008-05-29T18:30:33Z</cp:lastPrinted>
  <dcterms:created xsi:type="dcterms:W3CDTF">1997-10-13T22:59:17Z</dcterms:created>
  <dcterms:modified xsi:type="dcterms:W3CDTF">2008-05-29T21:19:23Z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Response</vt:lpwstr>
  </property>
  <property fmtid="{D5CDD505-2E9C-101B-9397-08002B2CF9AE}" pid="3" name="IsHighlyConfidential">
    <vt:lpwstr>0</vt:lpwstr>
  </property>
  <property fmtid="{D5CDD505-2E9C-101B-9397-08002B2CF9AE}" pid="4" name="DocketNumber">
    <vt:lpwstr>072300</vt:lpwstr>
  </property>
  <property fmtid="{D5CDD505-2E9C-101B-9397-08002B2CF9AE}" pid="5" name="IsConfidential">
    <vt:lpwstr>0</vt:lpwstr>
  </property>
  <property fmtid="{D5CDD505-2E9C-101B-9397-08002B2CF9AE}" pid="6" name="Date1">
    <vt:lpwstr>2008-05-30T00:00:00Z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2007-12-03T00:00:00Z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