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ff Cost of Capital" sheetId="1" r:id="rId1"/>
  </sheets>
  <externalReferences>
    <externalReference r:id="rId4"/>
  </externalReferences>
  <definedNames>
    <definedName name="CASE">'[1]INPUTS'!$C$8</definedName>
    <definedName name="ResRCF">'[1]INPUTS'!$F$39</definedName>
    <definedName name="ROD">'[1]INPUTS'!$F$25</definedName>
    <definedName name="ROR">'[1]INPUTS'!$F$24</definedName>
  </definedNames>
  <calcPr fullCalcOnLoad="1"/>
</workbook>
</file>

<file path=xl/comments1.xml><?xml version="1.0" encoding="utf-8"?>
<comments xmlns="http://schemas.openxmlformats.org/spreadsheetml/2006/main">
  <authors>
    <author>Joelle Steward</author>
  </authors>
  <commentList>
    <comment ref="B65" authorId="0">
      <text>
        <r>
          <rPr>
            <b/>
            <sz val="8"/>
            <rFont val="Tahoma"/>
            <family val="0"/>
          </rPr>
          <t>Joelle Steward:</t>
        </r>
        <r>
          <rPr>
            <sz val="8"/>
            <rFont val="Tahoma"/>
            <family val="0"/>
          </rPr>
          <t xml:space="preserve">
Staff's proposed after-tax Cost of Capital.</t>
        </r>
      </text>
    </comment>
  </commentList>
</comments>
</file>

<file path=xl/sharedStrings.xml><?xml version="1.0" encoding="utf-8"?>
<sst xmlns="http://schemas.openxmlformats.org/spreadsheetml/2006/main" count="114" uniqueCount="114">
  <si>
    <t>Puget Sound Energy</t>
  </si>
  <si>
    <t>Line No.</t>
  </si>
  <si>
    <t>Description</t>
  </si>
  <si>
    <t>Prod, Trans &amp; Dist Plant</t>
  </si>
  <si>
    <t>Total Distribution Plant</t>
  </si>
  <si>
    <t>Net Plant Investment</t>
  </si>
  <si>
    <t>Total Admin &amp; General</t>
  </si>
  <si>
    <t>Total Depreciation Expense</t>
  </si>
  <si>
    <t>Related General Depr Expense</t>
  </si>
  <si>
    <t>Cost of Capital (Net of Tax)</t>
  </si>
  <si>
    <t>Conversion Factor</t>
  </si>
  <si>
    <t>PLANT INVESTMENT</t>
  </si>
  <si>
    <t>- Services</t>
  </si>
  <si>
    <t>ID380.00</t>
  </si>
  <si>
    <t>- Services - CIAC</t>
  </si>
  <si>
    <t>ID380.01</t>
  </si>
  <si>
    <t>- Services - Direct Assignment</t>
  </si>
  <si>
    <t>ID380.02</t>
  </si>
  <si>
    <t>- Meters</t>
  </si>
  <si>
    <t>ID381.00</t>
  </si>
  <si>
    <t>- Meters Installation</t>
  </si>
  <si>
    <t>ID382.00</t>
  </si>
  <si>
    <t>- Meters Installation - Direct Assignment</t>
  </si>
  <si>
    <t>ID382.01</t>
  </si>
  <si>
    <t>- House Regulators</t>
  </si>
  <si>
    <t>ID383.00</t>
  </si>
  <si>
    <t>- House Regulator Installation</t>
  </si>
  <si>
    <t>ID384.00</t>
  </si>
  <si>
    <t>- Industrial Measuring &amp; Regulator Equipment</t>
  </si>
  <si>
    <t>ID385.00</t>
  </si>
  <si>
    <t>- Industrial Measuring &amp; Regulator Equipment - Direct Assignment</t>
  </si>
  <si>
    <t>ID385.01</t>
  </si>
  <si>
    <t>Subtotal Service, Meters &amp; Regulators</t>
  </si>
  <si>
    <t>(1+2+3+4+5+6+7+8+9+10)</t>
  </si>
  <si>
    <t>General Plant (GP.T)</t>
  </si>
  <si>
    <t>GP.T</t>
  </si>
  <si>
    <t>PTDP.T</t>
  </si>
  <si>
    <t>Total Related Other Plant</t>
  </si>
  <si>
    <t>(11/13*12)</t>
  </si>
  <si>
    <t>DP.T</t>
  </si>
  <si>
    <t>- Distribution</t>
  </si>
  <si>
    <t>ID108.40</t>
  </si>
  <si>
    <t>- Distribution - Direct Assignment</t>
  </si>
  <si>
    <t>ID108.41</t>
  </si>
  <si>
    <t>Total Dist Accum Depreciation</t>
  </si>
  <si>
    <t>(16+17)</t>
  </si>
  <si>
    <t>Distribution Related Accum Depr</t>
  </si>
  <si>
    <t>(11/15*18)</t>
  </si>
  <si>
    <t>General Accum Depreciation</t>
  </si>
  <si>
    <t>ID108.50</t>
  </si>
  <si>
    <t>General Related Accum Depr</t>
  </si>
  <si>
    <t>(11/13*20)</t>
  </si>
  <si>
    <t>(11+14+19+21)</t>
  </si>
  <si>
    <t>EXPENSES:</t>
  </si>
  <si>
    <t>- Supr &amp; Engineering</t>
  </si>
  <si>
    <t>ID870.00</t>
  </si>
  <si>
    <t>- Meter &amp; House Regulator</t>
  </si>
  <si>
    <t>ID878.00</t>
  </si>
  <si>
    <t>- Customer Installation</t>
  </si>
  <si>
    <t>ID879.00</t>
  </si>
  <si>
    <t>- Service Maintenance</t>
  </si>
  <si>
    <t>ID892.00</t>
  </si>
  <si>
    <t>- Meter &amp; House Regulator Maintenance</t>
  </si>
  <si>
    <t>ID893.00</t>
  </si>
  <si>
    <t>- Supervision</t>
  </si>
  <si>
    <t>ID901.00</t>
  </si>
  <si>
    <t>- Meter Reading</t>
  </si>
  <si>
    <t>ID902.00</t>
  </si>
  <si>
    <t>- Meter Reading - Direct Assignment</t>
  </si>
  <si>
    <t>ID902.01</t>
  </si>
  <si>
    <t>Records &amp; Collections (A/C 903)</t>
  </si>
  <si>
    <t>ID903.00</t>
  </si>
  <si>
    <t>Subtotal O&amp;M &amp; Customer Expense</t>
  </si>
  <si>
    <t>(23+24+25+26+27+28+29+30+31)</t>
  </si>
  <si>
    <t>AGE.T</t>
  </si>
  <si>
    <t>Total Prod, Gas, Stor, Trans Dist &amp; Cust Exp</t>
  </si>
  <si>
    <t>PTDC.T</t>
  </si>
  <si>
    <t xml:space="preserve">Related Admin &amp; General </t>
  </si>
  <si>
    <t>((32/34)*33)</t>
  </si>
  <si>
    <t>- Distribution Depreciation Exp</t>
  </si>
  <si>
    <t>ID403.04</t>
  </si>
  <si>
    <t>- Distribution - Direct Assign Depr Exp</t>
  </si>
  <si>
    <t>ID403.05</t>
  </si>
  <si>
    <t>Total Distribution Deprec Exp</t>
  </si>
  <si>
    <t>(36+37)</t>
  </si>
  <si>
    <t>Related Distribution Depr Expense</t>
  </si>
  <si>
    <t>(11/15*38)</t>
  </si>
  <si>
    <t>DEP.T</t>
  </si>
  <si>
    <t>General Depr Expense</t>
  </si>
  <si>
    <t>ID403.06</t>
  </si>
  <si>
    <t>Depreciation Net of General Exp</t>
  </si>
  <si>
    <t>(40-41)</t>
  </si>
  <si>
    <t>((39/42)*41)</t>
  </si>
  <si>
    <t>Total Related Expenses</t>
  </si>
  <si>
    <t>(32+35+39+43)</t>
  </si>
  <si>
    <t>Number of Customers</t>
  </si>
  <si>
    <t>ANN_CUST</t>
  </si>
  <si>
    <t>1-FIT Rate</t>
  </si>
  <si>
    <t>$ per Month Customer for Plant Investment</t>
  </si>
  <si>
    <t>((22*46)/47)/45</t>
  </si>
  <si>
    <t>$ per Month Customer for Expenses</t>
  </si>
  <si>
    <t>((44*48/47)/45)</t>
  </si>
  <si>
    <t>TOTAL MONTHLY BASIC CHARGE</t>
  </si>
  <si>
    <t>(49+50)</t>
  </si>
  <si>
    <t>Cost of Service Category</t>
  </si>
  <si>
    <t>Customer Charge Calculation For Residential Customers</t>
  </si>
  <si>
    <t>Method A</t>
  </si>
  <si>
    <t>100% Service Line Cost</t>
  </si>
  <si>
    <t>50% Service Line Cost</t>
  </si>
  <si>
    <t>Method B</t>
  </si>
  <si>
    <t>Method C</t>
  </si>
  <si>
    <t>0% Service Line Cost</t>
  </si>
  <si>
    <t>Based on Commission Basis COS version 2 (PC DR-5)</t>
  </si>
  <si>
    <t>Revised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</si>
</sst>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_(* #,##0.0000000_);_(* \(#,##0.0000000\);_(* &quot;-&quot;???????_);_(@_)"/>
    <numFmt numFmtId="167" formatCode="&quot;$&quot;#,##0.0"/>
    <numFmt numFmtId="168" formatCode="&quot;$&quot;#,##0"/>
    <numFmt numFmtId="169" formatCode="_(* #,##0.0_);_(* \(#,##0.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%"/>
  </numFmts>
  <fonts count="11">
    <font>
      <sz val="10"/>
      <name val="Arial"/>
      <family val="0"/>
    </font>
    <font>
      <b/>
      <sz val="12"/>
      <color indexed="5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Helv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165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2" borderId="0">
      <alignment/>
      <protection/>
    </xf>
    <xf numFmtId="42" fontId="0" fillId="2" borderId="1">
      <alignment vertical="center"/>
      <protection/>
    </xf>
    <xf numFmtId="0" fontId="3" fillId="2" borderId="2" applyNumberFormat="0">
      <alignment horizontal="center" vertical="center" wrapText="1"/>
      <protection/>
    </xf>
    <xf numFmtId="164" fontId="1" fillId="2" borderId="0">
      <alignment horizontal="left" vertical="center"/>
      <protection/>
    </xf>
    <xf numFmtId="0" fontId="3" fillId="2" borderId="0">
      <alignment horizontal="left" wrapText="1"/>
      <protection/>
    </xf>
  </cellStyleXfs>
  <cellXfs count="53">
    <xf numFmtId="0" fontId="0" fillId="0" borderId="0" xfId="0" applyAlignment="1">
      <alignment/>
    </xf>
    <xf numFmtId="0" fontId="3" fillId="2" borderId="0" xfId="24">
      <alignment horizontal="left" wrapText="1"/>
      <protection/>
    </xf>
    <xf numFmtId="0" fontId="0" fillId="2" borderId="0" xfId="0" applyAlignment="1">
      <alignment/>
    </xf>
    <xf numFmtId="0" fontId="0" fillId="2" borderId="0" xfId="0" applyAlignment="1">
      <alignment horizontal="center"/>
    </xf>
    <xf numFmtId="0" fontId="0" fillId="0" borderId="0" xfId="0" applyNumberFormat="1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37" fontId="0" fillId="0" borderId="0" xfId="0" applyNumberFormat="1" applyAlignment="1">
      <alignment/>
    </xf>
    <xf numFmtId="44" fontId="0" fillId="0" borderId="0" xfId="0" applyNumberFormat="1" applyAlignment="1">
      <alignment/>
    </xf>
    <xf numFmtId="165" fontId="0" fillId="0" borderId="0" xfId="0" applyFill="1" applyBorder="1" applyAlignment="1">
      <alignment horizontal="center" vertical="top" wrapText="1"/>
    </xf>
    <xf numFmtId="165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 quotePrefix="1">
      <alignment horizontal="left" vertical="top" wrapText="1"/>
    </xf>
    <xf numFmtId="165" fontId="0" fillId="0" borderId="0" xfId="0" applyFill="1" applyBorder="1" applyAlignment="1" quotePrefix="1">
      <alignment horizontal="center" vertical="top" wrapText="1"/>
    </xf>
    <xf numFmtId="165" fontId="0" fillId="0" borderId="0" xfId="0" applyFill="1" applyBorder="1" applyAlignment="1" quotePrefix="1">
      <alignment horizontal="left" vertical="top" wrapText="1"/>
    </xf>
    <xf numFmtId="3" fontId="5" fillId="0" borderId="0" xfId="0" applyNumberFormat="1" applyFont="1" applyFill="1" applyBorder="1" applyAlignment="1">
      <alignment vertical="top" wrapText="1"/>
    </xf>
    <xf numFmtId="41" fontId="5" fillId="0" borderId="0" xfId="0" applyNumberFormat="1" applyFont="1" applyFill="1" applyBorder="1" applyAlignment="1" quotePrefix="1">
      <alignment horizontal="center" vertical="top" wrapText="1"/>
    </xf>
    <xf numFmtId="3" fontId="5" fillId="0" borderId="0" xfId="0" applyNumberFormat="1" applyFont="1" applyFill="1" applyBorder="1" applyAlignment="1" quotePrefix="1">
      <alignment horizontal="left" vertical="top" wrapText="1"/>
    </xf>
    <xf numFmtId="165" fontId="0" fillId="0" borderId="0" xfId="0" applyAlignment="1">
      <alignment horizontal="center" vertical="top" wrapText="1"/>
    </xf>
    <xf numFmtId="10" fontId="0" fillId="0" borderId="0" xfId="19" applyNumberFormat="1" applyAlignment="1">
      <alignment vertical="top"/>
    </xf>
    <xf numFmtId="166" fontId="0" fillId="0" borderId="0" xfId="0" applyNumberFormat="1" applyFill="1" applyBorder="1" applyAlignment="1">
      <alignment horizontal="right" vertical="top" wrapText="1"/>
    </xf>
    <xf numFmtId="9" fontId="0" fillId="0" borderId="0" xfId="19" applyFill="1" applyBorder="1" applyAlignment="1">
      <alignment horizontal="right" vertical="top" wrapText="1"/>
    </xf>
    <xf numFmtId="165" fontId="0" fillId="0" borderId="0" xfId="0" applyFont="1" applyFill="1" applyBorder="1" applyAlignment="1">
      <alignment vertical="top" wrapText="1"/>
    </xf>
    <xf numFmtId="170" fontId="2" fillId="2" borderId="0" xfId="15" applyNumberFormat="1" applyFont="1" applyAlignment="1">
      <alignment horizontal="left"/>
    </xf>
    <xf numFmtId="170" fontId="0" fillId="2" borderId="0" xfId="15" applyNumberFormat="1" applyAlignment="1">
      <alignment/>
    </xf>
    <xf numFmtId="170" fontId="0" fillId="0" borderId="0" xfId="15" applyNumberFormat="1" applyFill="1" applyBorder="1" applyAlignment="1">
      <alignment horizontal="center" vertical="top" wrapText="1"/>
    </xf>
    <xf numFmtId="170" fontId="5" fillId="0" borderId="0" xfId="15" applyNumberFormat="1" applyFont="1" applyFill="1" applyBorder="1" applyAlignment="1">
      <alignment horizontal="center" vertical="top" wrapText="1"/>
    </xf>
    <xf numFmtId="170" fontId="0" fillId="0" borderId="0" xfId="15" applyNumberFormat="1" applyFill="1" applyBorder="1" applyAlignment="1">
      <alignment horizontal="center" vertical="top"/>
    </xf>
    <xf numFmtId="172" fontId="0" fillId="0" borderId="0" xfId="17" applyNumberFormat="1" applyAlignment="1">
      <alignment/>
    </xf>
    <xf numFmtId="172" fontId="0" fillId="0" borderId="0" xfId="0" applyNumberFormat="1" applyAlignment="1">
      <alignment/>
    </xf>
    <xf numFmtId="170" fontId="0" fillId="0" borderId="0" xfId="15" applyNumberFormat="1" applyAlignment="1">
      <alignment/>
    </xf>
    <xf numFmtId="43" fontId="0" fillId="0" borderId="0" xfId="0" applyNumberFormat="1" applyAlignment="1">
      <alignment/>
    </xf>
    <xf numFmtId="41" fontId="0" fillId="3" borderId="0" xfId="0" applyNumberFormat="1" applyFill="1" applyAlignment="1">
      <alignment/>
    </xf>
    <xf numFmtId="0" fontId="0" fillId="3" borderId="0" xfId="0" applyFill="1" applyAlignment="1">
      <alignment/>
    </xf>
    <xf numFmtId="170" fontId="6" fillId="0" borderId="3" xfId="15" applyNumberFormat="1" applyFont="1" applyFill="1" applyBorder="1" applyAlignment="1">
      <alignment horizontal="center" vertical="top" wrapText="1"/>
    </xf>
    <xf numFmtId="165" fontId="6" fillId="0" borderId="4" xfId="0" applyFont="1" applyFill="1" applyBorder="1" applyAlignment="1">
      <alignment vertical="top" wrapText="1"/>
    </xf>
    <xf numFmtId="165" fontId="6" fillId="0" borderId="4" xfId="0" applyFont="1" applyFill="1" applyBorder="1" applyAlignment="1" quotePrefix="1">
      <alignment horizontal="center" vertical="top" wrapText="1"/>
    </xf>
    <xf numFmtId="0" fontId="6" fillId="0" borderId="4" xfId="0" applyFont="1" applyFill="1" applyBorder="1" applyAlignment="1">
      <alignment/>
    </xf>
    <xf numFmtId="0" fontId="2" fillId="2" borderId="0" xfId="24" applyFont="1">
      <alignment horizontal="left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0" fontId="6" fillId="2" borderId="2" xfId="15" applyNumberFormat="1" applyFont="1" applyAlignment="1">
      <alignment horizontal="center" vertical="center" wrapText="1"/>
    </xf>
    <xf numFmtId="0" fontId="6" fillId="2" borderId="2" xfId="22" applyFont="1" applyBorder="1">
      <alignment horizontal="center" vertical="center" wrapText="1"/>
      <protection/>
    </xf>
    <xf numFmtId="0" fontId="6" fillId="2" borderId="2" xfId="22" applyFont="1">
      <alignment horizontal="center" vertical="center" wrapText="1"/>
      <protection/>
    </xf>
    <xf numFmtId="41" fontId="0" fillId="0" borderId="2" xfId="0" applyNumberFormat="1" applyFont="1" applyBorder="1" applyAlignment="1">
      <alignment horizontal="center" vertical="center"/>
    </xf>
    <xf numFmtId="10" fontId="9" fillId="0" borderId="0" xfId="19" applyNumberFormat="1" applyFont="1" applyAlignment="1">
      <alignment/>
    </xf>
    <xf numFmtId="44" fontId="9" fillId="0" borderId="0" xfId="17" applyFont="1" applyAlignment="1">
      <alignment/>
    </xf>
    <xf numFmtId="43" fontId="9" fillId="0" borderId="5" xfId="0" applyNumberFormat="1" applyFont="1" applyFill="1" applyBorder="1" applyAlignment="1">
      <alignment/>
    </xf>
    <xf numFmtId="43" fontId="9" fillId="0" borderId="4" xfId="0" applyNumberFormat="1" applyFont="1" applyFill="1" applyBorder="1" applyAlignment="1">
      <alignment/>
    </xf>
    <xf numFmtId="0" fontId="9" fillId="2" borderId="0" xfId="24" applyFont="1">
      <alignment horizontal="left" wrapText="1"/>
      <protection/>
    </xf>
    <xf numFmtId="170" fontId="2" fillId="2" borderId="0" xfId="15" applyNumberFormat="1" applyFont="1" applyAlignment="1">
      <alignment horizontal="center" vertical="center"/>
    </xf>
    <xf numFmtId="0" fontId="0" fillId="0" borderId="0" xfId="0" applyFont="1" applyAlignment="1">
      <alignment/>
    </xf>
    <xf numFmtId="170" fontId="6" fillId="2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port" xfId="20"/>
    <cellStyle name="Report Bar" xfId="21"/>
    <cellStyle name="Report Heading" xfId="22"/>
    <cellStyle name="Title: Major" xfId="23"/>
    <cellStyle name="Title: Minor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SE\06GRC\PSE%20Elec%20COS%20with%20CB%20distribution%20with%20PCORC%20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1">
        <row r="8">
          <cell r="C8">
            <v>2</v>
          </cell>
        </row>
        <row r="24">
          <cell r="F24">
            <v>0.0876</v>
          </cell>
        </row>
        <row r="25">
          <cell r="F25">
            <v>0.03408125</v>
          </cell>
        </row>
        <row r="39">
          <cell r="F39">
            <v>0.6207334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workbookViewId="0" topLeftCell="A46">
      <selection activeCell="B18" sqref="B18"/>
    </sheetView>
  </sheetViews>
  <sheetFormatPr defaultColWidth="9.140625" defaultRowHeight="12.75"/>
  <cols>
    <col min="1" max="1" width="8.7109375" style="23" customWidth="1"/>
    <col min="2" max="2" width="39.421875" style="2" customWidth="1"/>
    <col min="3" max="3" width="13.57421875" style="2" customWidth="1"/>
    <col min="4" max="4" width="20.28125" style="0" customWidth="1"/>
    <col min="5" max="5" width="2.28125" style="0" customWidth="1"/>
    <col min="6" max="6" width="19.140625" style="0" customWidth="1"/>
    <col min="7" max="7" width="4.140625" style="0" customWidth="1"/>
    <col min="8" max="8" width="19.00390625" style="0" customWidth="1"/>
  </cols>
  <sheetData>
    <row r="1" spans="1:8" ht="15.75">
      <c r="A1" s="49" t="s">
        <v>0</v>
      </c>
      <c r="B1" s="50"/>
      <c r="C1" s="50"/>
      <c r="D1" s="50"/>
      <c r="E1" s="50"/>
      <c r="F1" s="50"/>
      <c r="G1" s="50"/>
      <c r="H1" s="50"/>
    </row>
    <row r="2" spans="1:8" ht="15.75">
      <c r="A2" s="49" t="s">
        <v>105</v>
      </c>
      <c r="B2" s="50"/>
      <c r="C2" s="50"/>
      <c r="D2" s="50"/>
      <c r="E2" s="50"/>
      <c r="F2" s="50"/>
      <c r="G2" s="50"/>
      <c r="H2" s="50"/>
    </row>
    <row r="3" spans="1:8" ht="15">
      <c r="A3" s="51" t="s">
        <v>112</v>
      </c>
      <c r="B3" s="52"/>
      <c r="C3" s="52"/>
      <c r="D3" s="52"/>
      <c r="E3" s="52"/>
      <c r="F3" s="52"/>
      <c r="G3" s="52"/>
      <c r="H3" s="52"/>
    </row>
    <row r="4" spans="2:8" ht="12.75">
      <c r="B4" s="48" t="s">
        <v>113</v>
      </c>
      <c r="C4" s="1"/>
      <c r="D4" s="4"/>
      <c r="F4" s="4"/>
      <c r="H4" s="4"/>
    </row>
    <row r="5" spans="1:8" ht="15.75">
      <c r="A5" s="22"/>
      <c r="B5" s="37"/>
      <c r="C5" s="37"/>
      <c r="D5" s="38" t="s">
        <v>106</v>
      </c>
      <c r="E5" s="39"/>
      <c r="F5" s="38" t="s">
        <v>109</v>
      </c>
      <c r="G5" s="39"/>
      <c r="H5" s="38" t="s">
        <v>110</v>
      </c>
    </row>
    <row r="6" spans="1:8" ht="30">
      <c r="A6" s="40" t="s">
        <v>1</v>
      </c>
      <c r="B6" s="41" t="s">
        <v>104</v>
      </c>
      <c r="C6" s="42" t="s">
        <v>2</v>
      </c>
      <c r="D6" s="43" t="s">
        <v>107</v>
      </c>
      <c r="E6" s="39"/>
      <c r="F6" s="43" t="s">
        <v>108</v>
      </c>
      <c r="G6" s="39"/>
      <c r="H6" s="43" t="s">
        <v>111</v>
      </c>
    </row>
    <row r="7" spans="3:8" ht="12.75">
      <c r="C7" s="3"/>
      <c r="D7" s="4"/>
      <c r="F7" s="4"/>
      <c r="H7" s="4"/>
    </row>
    <row r="8" spans="1:8" ht="12.75">
      <c r="A8" s="24"/>
      <c r="B8" s="21" t="s">
        <v>11</v>
      </c>
      <c r="C8" s="9"/>
      <c r="D8" s="4"/>
      <c r="F8" s="4"/>
      <c r="H8" s="4"/>
    </row>
    <row r="9" spans="1:8" ht="15" customHeight="1">
      <c r="A9" s="24">
        <v>1</v>
      </c>
      <c r="B9" s="11" t="s">
        <v>12</v>
      </c>
      <c r="C9" s="12" t="s">
        <v>13</v>
      </c>
      <c r="D9" s="31">
        <f>388674689</f>
        <v>388674689</v>
      </c>
      <c r="E9" s="32"/>
      <c r="F9" s="31">
        <f>388674689/2</f>
        <v>194337344.5</v>
      </c>
      <c r="G9" s="32"/>
      <c r="H9" s="31"/>
    </row>
    <row r="10" spans="1:8" ht="12.75">
      <c r="A10" s="24">
        <v>2</v>
      </c>
      <c r="B10" s="11" t="s">
        <v>14</v>
      </c>
      <c r="C10" s="12" t="s">
        <v>15</v>
      </c>
      <c r="D10" s="5"/>
      <c r="F10" s="5"/>
      <c r="H10" s="5"/>
    </row>
    <row r="11" spans="1:8" ht="12.75">
      <c r="A11" s="24">
        <v>3</v>
      </c>
      <c r="B11" s="11" t="s">
        <v>16</v>
      </c>
      <c r="C11" s="12" t="s">
        <v>17</v>
      </c>
      <c r="D11" s="5"/>
      <c r="F11" s="5"/>
      <c r="H11" s="5"/>
    </row>
    <row r="12" spans="1:8" ht="12.75">
      <c r="A12" s="24">
        <v>4</v>
      </c>
      <c r="B12" s="11" t="s">
        <v>18</v>
      </c>
      <c r="C12" s="12" t="s">
        <v>19</v>
      </c>
      <c r="D12" s="6">
        <v>37176159</v>
      </c>
      <c r="F12" s="6">
        <v>37176159</v>
      </c>
      <c r="H12" s="6">
        <v>37176159</v>
      </c>
    </row>
    <row r="13" spans="1:8" ht="12.75">
      <c r="A13" s="24">
        <v>5</v>
      </c>
      <c r="B13" s="11" t="s">
        <v>20</v>
      </c>
      <c r="C13" s="12" t="s">
        <v>21</v>
      </c>
      <c r="D13" s="6">
        <v>125135597</v>
      </c>
      <c r="F13" s="6">
        <v>125135597</v>
      </c>
      <c r="H13" s="6">
        <v>125135597</v>
      </c>
    </row>
    <row r="14" spans="1:8" ht="12.75">
      <c r="A14" s="24">
        <v>6</v>
      </c>
      <c r="B14" s="11" t="s">
        <v>22</v>
      </c>
      <c r="C14" s="12" t="s">
        <v>23</v>
      </c>
      <c r="D14" s="6"/>
      <c r="F14" s="6"/>
      <c r="H14" s="6"/>
    </row>
    <row r="15" spans="1:8" ht="12.75">
      <c r="A15" s="24">
        <v>7</v>
      </c>
      <c r="B15" s="11" t="s">
        <v>24</v>
      </c>
      <c r="C15" s="12" t="s">
        <v>25</v>
      </c>
      <c r="D15" s="6">
        <v>8228361</v>
      </c>
      <c r="F15" s="6">
        <v>8228361</v>
      </c>
      <c r="H15" s="6">
        <v>8228361</v>
      </c>
    </row>
    <row r="16" spans="1:8" ht="12.75">
      <c r="A16" s="24">
        <v>8</v>
      </c>
      <c r="B16" s="11" t="s">
        <v>26</v>
      </c>
      <c r="C16" s="12" t="s">
        <v>27</v>
      </c>
      <c r="D16" s="6">
        <v>4420130</v>
      </c>
      <c r="F16" s="6">
        <v>4420130</v>
      </c>
      <c r="H16" s="6">
        <v>4420130</v>
      </c>
    </row>
    <row r="17" spans="1:8" ht="25.5">
      <c r="A17" s="24">
        <v>9</v>
      </c>
      <c r="B17" s="11" t="s">
        <v>28</v>
      </c>
      <c r="C17" s="12" t="s">
        <v>29</v>
      </c>
      <c r="D17" s="6">
        <v>155591</v>
      </c>
      <c r="F17" s="6">
        <v>155591</v>
      </c>
      <c r="H17" s="6">
        <v>155591</v>
      </c>
    </row>
    <row r="18" spans="1:8" ht="25.5">
      <c r="A18" s="24">
        <v>10</v>
      </c>
      <c r="B18" s="11" t="s">
        <v>30</v>
      </c>
      <c r="C18" s="12" t="s">
        <v>31</v>
      </c>
      <c r="D18" s="6"/>
      <c r="F18" s="6"/>
      <c r="H18" s="6"/>
    </row>
    <row r="19" spans="1:8" ht="26.25" customHeight="1">
      <c r="A19" s="24">
        <v>11</v>
      </c>
      <c r="B19" s="13" t="s">
        <v>32</v>
      </c>
      <c r="C19" s="12" t="s">
        <v>33</v>
      </c>
      <c r="D19" s="6">
        <f>SUM(D9:D18)</f>
        <v>563790527</v>
      </c>
      <c r="F19" s="6">
        <f>SUM(F9:F18)</f>
        <v>369453182.5</v>
      </c>
      <c r="H19" s="6">
        <f>SUM(H9:H18)</f>
        <v>175115838</v>
      </c>
    </row>
    <row r="20" spans="1:8" ht="12.75">
      <c r="A20" s="24"/>
      <c r="B20" s="13"/>
      <c r="C20" s="12"/>
      <c r="D20" s="6"/>
      <c r="F20" s="6"/>
      <c r="H20" s="6"/>
    </row>
    <row r="21" spans="1:8" ht="12.75">
      <c r="A21" s="24">
        <v>12</v>
      </c>
      <c r="B21" s="10" t="s">
        <v>34</v>
      </c>
      <c r="C21" s="9" t="s">
        <v>35</v>
      </c>
      <c r="D21" s="6">
        <v>74132588</v>
      </c>
      <c r="F21" s="6">
        <v>74132588</v>
      </c>
      <c r="H21" s="6">
        <v>74132588</v>
      </c>
    </row>
    <row r="22" spans="1:8" ht="12.75">
      <c r="A22" s="24">
        <v>13</v>
      </c>
      <c r="B22" s="10" t="s">
        <v>3</v>
      </c>
      <c r="C22" s="9" t="s">
        <v>36</v>
      </c>
      <c r="D22" s="6">
        <f>1318596212-74132588-45255</f>
        <v>1244418369</v>
      </c>
      <c r="F22" s="6">
        <f>1318596212-74132588-45255</f>
        <v>1244418369</v>
      </c>
      <c r="H22" s="6">
        <f>1318596212-74132588-45255</f>
        <v>1244418369</v>
      </c>
    </row>
    <row r="23" spans="1:8" ht="12.75">
      <c r="A23" s="24">
        <v>14</v>
      </c>
      <c r="B23" s="10" t="s">
        <v>37</v>
      </c>
      <c r="C23" s="12" t="s">
        <v>38</v>
      </c>
      <c r="D23" s="6">
        <f>(D19/D22)*D21</f>
        <v>33586173.18545374</v>
      </c>
      <c r="F23" s="6">
        <f>(F19/F22)*F21</f>
        <v>22009093.76287205</v>
      </c>
      <c r="H23" s="6">
        <f>(H19/H22)*H21</f>
        <v>10432014.340290362</v>
      </c>
    </row>
    <row r="24" spans="1:8" ht="12.75">
      <c r="A24" s="24"/>
      <c r="B24" s="10"/>
      <c r="C24" s="12"/>
      <c r="D24" s="6"/>
      <c r="F24" s="6"/>
      <c r="H24" s="6"/>
    </row>
    <row r="25" spans="1:8" ht="12.75">
      <c r="A25" s="24">
        <v>15</v>
      </c>
      <c r="B25" s="10" t="s">
        <v>4</v>
      </c>
      <c r="C25" s="9" t="s">
        <v>39</v>
      </c>
      <c r="D25" s="6">
        <v>1077596297</v>
      </c>
      <c r="F25" s="6">
        <v>1077596297</v>
      </c>
      <c r="H25" s="6">
        <v>1077596297</v>
      </c>
    </row>
    <row r="26" spans="1:8" ht="12.75">
      <c r="A26" s="24">
        <v>16</v>
      </c>
      <c r="B26" s="11" t="s">
        <v>40</v>
      </c>
      <c r="C26" s="12" t="s">
        <v>41</v>
      </c>
      <c r="D26" s="6">
        <v>-351684679</v>
      </c>
      <c r="F26" s="6">
        <v>-351684679</v>
      </c>
      <c r="H26" s="6">
        <v>-351684679</v>
      </c>
    </row>
    <row r="27" spans="1:8" ht="12.75">
      <c r="A27" s="24">
        <v>17</v>
      </c>
      <c r="B27" s="11" t="s">
        <v>42</v>
      </c>
      <c r="C27" s="12" t="s">
        <v>43</v>
      </c>
      <c r="D27" s="6"/>
      <c r="F27" s="6"/>
      <c r="H27" s="6"/>
    </row>
    <row r="28" spans="1:8" ht="12.75">
      <c r="A28" s="24">
        <v>18</v>
      </c>
      <c r="B28" s="10" t="s">
        <v>44</v>
      </c>
      <c r="C28" s="12" t="s">
        <v>45</v>
      </c>
      <c r="D28" s="6">
        <f>D26+D27</f>
        <v>-351684679</v>
      </c>
      <c r="F28" s="6">
        <f>F26+F27</f>
        <v>-351684679</v>
      </c>
      <c r="H28" s="6">
        <f>H26+H27</f>
        <v>-351684679</v>
      </c>
    </row>
    <row r="29" spans="1:8" ht="12.75">
      <c r="A29" s="24">
        <v>19</v>
      </c>
      <c r="B29" s="10" t="s">
        <v>46</v>
      </c>
      <c r="C29" s="12" t="s">
        <v>47</v>
      </c>
      <c r="D29" s="6">
        <f>D19/D25*D28</f>
        <v>-183998860.2997546</v>
      </c>
      <c r="F29" s="6">
        <f>F19/F25*F28</f>
        <v>-120574861.15604284</v>
      </c>
      <c r="H29" s="6">
        <f>H19/H25*H28</f>
        <v>-57150862.012331136</v>
      </c>
    </row>
    <row r="30" spans="1:8" ht="12.75">
      <c r="A30" s="24"/>
      <c r="B30" s="10"/>
      <c r="C30" s="12"/>
      <c r="D30" s="6"/>
      <c r="F30" s="6"/>
      <c r="H30" s="6"/>
    </row>
    <row r="31" spans="1:8" ht="12.75">
      <c r="A31" s="24">
        <v>20</v>
      </c>
      <c r="B31" s="10" t="s">
        <v>48</v>
      </c>
      <c r="C31" s="12" t="s">
        <v>49</v>
      </c>
      <c r="D31" s="6">
        <v>-18947217</v>
      </c>
      <c r="F31" s="6">
        <v>-18947217</v>
      </c>
      <c r="H31" s="6">
        <v>-18947217</v>
      </c>
    </row>
    <row r="32" spans="1:8" ht="12.75">
      <c r="A32" s="24">
        <v>21</v>
      </c>
      <c r="B32" s="10" t="s">
        <v>50</v>
      </c>
      <c r="C32" s="12" t="s">
        <v>51</v>
      </c>
      <c r="D32" s="6">
        <f>D19/D21*D31</f>
        <v>-144096702.21702445</v>
      </c>
      <c r="F32" s="6">
        <f>F19/F21*F31</f>
        <v>-94426888.48483345</v>
      </c>
      <c r="H32" s="6">
        <f>H19/H21*H31</f>
        <v>-44757074.75264247</v>
      </c>
    </row>
    <row r="33" spans="1:8" ht="12.75">
      <c r="A33" s="24"/>
      <c r="B33" s="10"/>
      <c r="C33" s="12"/>
      <c r="D33" s="6"/>
      <c r="F33" s="6"/>
      <c r="H33" s="6"/>
    </row>
    <row r="34" spans="1:8" ht="13.5" customHeight="1">
      <c r="A34" s="24">
        <v>22</v>
      </c>
      <c r="B34" s="10" t="s">
        <v>5</v>
      </c>
      <c r="C34" s="12" t="s">
        <v>52</v>
      </c>
      <c r="D34" s="6">
        <f>D19+D23+D29+D32</f>
        <v>269281137.6686747</v>
      </c>
      <c r="F34" s="6">
        <f>F19+F23+F29+F32</f>
        <v>176460526.62199572</v>
      </c>
      <c r="H34" s="6">
        <f>H19+H23+H29+H32</f>
        <v>83639915.57531677</v>
      </c>
    </row>
    <row r="35" spans="1:8" ht="12.75">
      <c r="A35" s="24"/>
      <c r="B35" s="10"/>
      <c r="C35" s="9"/>
      <c r="D35" s="6"/>
      <c r="F35" s="6"/>
      <c r="H35" s="6"/>
    </row>
    <row r="36" spans="1:8" ht="12.75">
      <c r="A36" s="24"/>
      <c r="B36" s="10" t="s">
        <v>53</v>
      </c>
      <c r="C36" s="9"/>
      <c r="D36" s="6"/>
      <c r="F36" s="6"/>
      <c r="H36" s="6"/>
    </row>
    <row r="37" spans="1:8" ht="12.75">
      <c r="A37" s="25">
        <v>23</v>
      </c>
      <c r="B37" s="14" t="s">
        <v>54</v>
      </c>
      <c r="C37" s="15" t="s">
        <v>55</v>
      </c>
      <c r="D37" s="6">
        <v>503532</v>
      </c>
      <c r="F37" s="6">
        <v>503532</v>
      </c>
      <c r="H37" s="6">
        <v>503532</v>
      </c>
    </row>
    <row r="38" spans="1:8" ht="12.75">
      <c r="A38" s="25">
        <v>24</v>
      </c>
      <c r="B38" s="14" t="s">
        <v>56</v>
      </c>
      <c r="C38" s="15" t="s">
        <v>57</v>
      </c>
      <c r="D38" s="6">
        <v>4575225</v>
      </c>
      <c r="F38" s="6">
        <v>4575225</v>
      </c>
      <c r="H38" s="6">
        <v>4575225</v>
      </c>
    </row>
    <row r="39" spans="1:8" ht="12.75">
      <c r="A39" s="25">
        <v>25</v>
      </c>
      <c r="B39" s="14" t="s">
        <v>58</v>
      </c>
      <c r="C39" s="15" t="s">
        <v>59</v>
      </c>
      <c r="D39" s="6">
        <v>3609928</v>
      </c>
      <c r="F39" s="6">
        <v>3609928</v>
      </c>
      <c r="H39" s="6">
        <v>3609928</v>
      </c>
    </row>
    <row r="40" spans="1:8" ht="12.75">
      <c r="A40" s="25">
        <v>26</v>
      </c>
      <c r="B40" s="14" t="s">
        <v>60</v>
      </c>
      <c r="C40" s="15" t="s">
        <v>61</v>
      </c>
      <c r="D40" s="6">
        <v>1656666</v>
      </c>
      <c r="F40" s="6">
        <v>1656666</v>
      </c>
      <c r="H40" s="6">
        <v>1656666</v>
      </c>
    </row>
    <row r="41" spans="1:8" ht="12.75">
      <c r="A41" s="25">
        <v>27</v>
      </c>
      <c r="B41" s="14" t="s">
        <v>62</v>
      </c>
      <c r="C41" s="15" t="s">
        <v>63</v>
      </c>
      <c r="D41" s="6">
        <v>479581</v>
      </c>
      <c r="F41" s="6">
        <v>479581</v>
      </c>
      <c r="H41" s="6">
        <v>479581</v>
      </c>
    </row>
    <row r="42" spans="1:8" ht="12.75">
      <c r="A42" s="25">
        <v>28</v>
      </c>
      <c r="B42" s="14" t="s">
        <v>64</v>
      </c>
      <c r="C42" s="15" t="s">
        <v>65</v>
      </c>
      <c r="D42" s="6">
        <v>421082</v>
      </c>
      <c r="F42" s="6">
        <v>421082</v>
      </c>
      <c r="H42" s="6">
        <v>421082</v>
      </c>
    </row>
    <row r="43" spans="1:8" ht="12.75">
      <c r="A43" s="25">
        <v>29</v>
      </c>
      <c r="B43" s="14" t="s">
        <v>66</v>
      </c>
      <c r="C43" s="15" t="s">
        <v>67</v>
      </c>
      <c r="D43" s="6">
        <v>9426664</v>
      </c>
      <c r="F43" s="6">
        <v>9426664</v>
      </c>
      <c r="H43" s="6">
        <v>9426664</v>
      </c>
    </row>
    <row r="44" spans="1:8" ht="12.75">
      <c r="A44" s="25">
        <v>30</v>
      </c>
      <c r="B44" s="14" t="s">
        <v>68</v>
      </c>
      <c r="C44" s="15" t="s">
        <v>69</v>
      </c>
      <c r="D44" s="6"/>
      <c r="F44" s="6"/>
      <c r="H44" s="6"/>
    </row>
    <row r="45" spans="1:8" ht="12.75">
      <c r="A45" s="24">
        <v>31</v>
      </c>
      <c r="B45" s="13" t="s">
        <v>70</v>
      </c>
      <c r="C45" s="9" t="s">
        <v>71</v>
      </c>
      <c r="D45" s="6">
        <v>7807981</v>
      </c>
      <c r="F45" s="6">
        <v>7807981</v>
      </c>
      <c r="H45" s="6">
        <v>7807981</v>
      </c>
    </row>
    <row r="46" spans="1:8" ht="27" customHeight="1">
      <c r="A46" s="24">
        <v>32</v>
      </c>
      <c r="B46" s="13" t="s">
        <v>72</v>
      </c>
      <c r="C46" s="12" t="s">
        <v>73</v>
      </c>
      <c r="D46" s="6">
        <f>SUM(D37:D45)</f>
        <v>28480659</v>
      </c>
      <c r="F46" s="6">
        <f>SUM(F37:F45)</f>
        <v>28480659</v>
      </c>
      <c r="H46" s="6">
        <f>SUM(H37:H45)</f>
        <v>28480659</v>
      </c>
    </row>
    <row r="47" spans="1:8" ht="12.75">
      <c r="A47" s="24"/>
      <c r="B47" s="10"/>
      <c r="C47" s="9"/>
      <c r="D47" s="6"/>
      <c r="F47" s="6"/>
      <c r="H47" s="6"/>
    </row>
    <row r="48" spans="1:8" ht="12.75">
      <c r="A48" s="24">
        <v>33</v>
      </c>
      <c r="B48" s="10" t="s">
        <v>6</v>
      </c>
      <c r="C48" s="9" t="s">
        <v>74</v>
      </c>
      <c r="D48" s="6">
        <v>27630383</v>
      </c>
      <c r="F48" s="6">
        <v>27630383</v>
      </c>
      <c r="H48" s="6">
        <v>27630383</v>
      </c>
    </row>
    <row r="49" spans="1:8" ht="12.75">
      <c r="A49" s="24">
        <v>34</v>
      </c>
      <c r="B49" s="16" t="s">
        <v>75</v>
      </c>
      <c r="C49" s="9" t="s">
        <v>76</v>
      </c>
      <c r="D49" s="6">
        <f>460539920-27630383</f>
        <v>432909537</v>
      </c>
      <c r="F49" s="6">
        <f>460539920-27630383</f>
        <v>432909537</v>
      </c>
      <c r="H49" s="6">
        <f>460539920-27630383</f>
        <v>432909537</v>
      </c>
    </row>
    <row r="50" spans="1:8" ht="12.75">
      <c r="A50" s="24">
        <v>35</v>
      </c>
      <c r="B50" s="10" t="s">
        <v>77</v>
      </c>
      <c r="C50" s="12" t="s">
        <v>78</v>
      </c>
      <c r="D50" s="6">
        <f>(D46/D49)*D48</f>
        <v>1817773.5739335236</v>
      </c>
      <c r="F50" s="6">
        <f>(F46/F49)*F48</f>
        <v>1817773.5739335236</v>
      </c>
      <c r="H50" s="6">
        <f>(H46/H49)*H48</f>
        <v>1817773.5739335236</v>
      </c>
    </row>
    <row r="51" spans="1:8" ht="12.75">
      <c r="A51" s="24"/>
      <c r="B51" s="10"/>
      <c r="C51" s="12"/>
      <c r="D51" s="6"/>
      <c r="F51" s="6"/>
      <c r="H51" s="6"/>
    </row>
    <row r="52" spans="1:8" ht="12.75">
      <c r="A52" s="25">
        <v>36</v>
      </c>
      <c r="B52" s="16" t="s">
        <v>79</v>
      </c>
      <c r="C52" s="15" t="s">
        <v>80</v>
      </c>
      <c r="D52" s="6">
        <v>32470165</v>
      </c>
      <c r="F52" s="6">
        <v>32470165</v>
      </c>
      <c r="H52" s="6">
        <v>32470165</v>
      </c>
    </row>
    <row r="53" spans="1:8" ht="12.75">
      <c r="A53" s="25">
        <v>37</v>
      </c>
      <c r="B53" s="16" t="s">
        <v>81</v>
      </c>
      <c r="C53" s="15" t="s">
        <v>82</v>
      </c>
      <c r="D53" s="6"/>
      <c r="F53" s="6"/>
      <c r="H53" s="6"/>
    </row>
    <row r="54" spans="1:8" ht="12.75">
      <c r="A54" s="25">
        <v>38</v>
      </c>
      <c r="B54" s="14" t="s">
        <v>83</v>
      </c>
      <c r="C54" s="15" t="s">
        <v>84</v>
      </c>
      <c r="D54" s="6">
        <f>D53+D52</f>
        <v>32470165</v>
      </c>
      <c r="F54" s="6">
        <f>F53+F52</f>
        <v>32470165</v>
      </c>
      <c r="H54" s="6">
        <f>H53+H52</f>
        <v>32470165</v>
      </c>
    </row>
    <row r="55" spans="1:8" ht="12.75">
      <c r="A55" s="24">
        <v>39</v>
      </c>
      <c r="B55" s="10" t="s">
        <v>85</v>
      </c>
      <c r="C55" s="12" t="s">
        <v>86</v>
      </c>
      <c r="D55" s="6">
        <f>D19/D25*D54</f>
        <v>16988153.62310674</v>
      </c>
      <c r="F55" s="6">
        <f>F19/F25*F54</f>
        <v>11132374.73898828</v>
      </c>
      <c r="H55" s="6">
        <f>H19/H25*H54</f>
        <v>5276595.854869822</v>
      </c>
    </row>
    <row r="56" spans="1:8" ht="12.75">
      <c r="A56" s="24"/>
      <c r="B56" s="10"/>
      <c r="C56" s="12"/>
      <c r="D56" s="7"/>
      <c r="F56" s="7"/>
      <c r="H56" s="7"/>
    </row>
    <row r="57" spans="1:8" ht="12.75">
      <c r="A57" s="24">
        <v>40</v>
      </c>
      <c r="B57" s="10" t="s">
        <v>7</v>
      </c>
      <c r="C57" s="12" t="s">
        <v>87</v>
      </c>
      <c r="D57" s="27">
        <v>46340193</v>
      </c>
      <c r="F57" s="27">
        <v>46340193</v>
      </c>
      <c r="H57" s="27">
        <v>46340193</v>
      </c>
    </row>
    <row r="58" spans="1:8" ht="12.75">
      <c r="A58" s="24">
        <v>41</v>
      </c>
      <c r="B58" s="10" t="s">
        <v>88</v>
      </c>
      <c r="C58" s="12" t="s">
        <v>89</v>
      </c>
      <c r="D58" s="27">
        <v>3098439</v>
      </c>
      <c r="F58" s="27">
        <v>3098439</v>
      </c>
      <c r="H58" s="27">
        <v>3098439</v>
      </c>
    </row>
    <row r="59" spans="1:8" ht="12.75">
      <c r="A59" s="24">
        <v>42</v>
      </c>
      <c r="B59" s="13" t="s">
        <v>90</v>
      </c>
      <c r="C59" s="12" t="s">
        <v>91</v>
      </c>
      <c r="D59" s="28">
        <f>D57-D58</f>
        <v>43241754</v>
      </c>
      <c r="F59" s="28">
        <f>F57-F58</f>
        <v>43241754</v>
      </c>
      <c r="H59" s="28">
        <f>H57-H58</f>
        <v>43241754</v>
      </c>
    </row>
    <row r="60" spans="1:8" ht="12.75">
      <c r="A60" s="24">
        <v>43</v>
      </c>
      <c r="B60" s="10" t="s">
        <v>8</v>
      </c>
      <c r="C60" s="12" t="s">
        <v>92</v>
      </c>
      <c r="D60" s="7">
        <f>D55/D59*D58</f>
        <v>1217266.9435154092</v>
      </c>
      <c r="F60" s="7">
        <f>F55/F59*F58</f>
        <v>797677.7272701774</v>
      </c>
      <c r="H60" s="7">
        <f>H55/H59*H58</f>
        <v>378088.5110249459</v>
      </c>
    </row>
    <row r="61" spans="1:8" ht="12.75">
      <c r="A61" s="24"/>
      <c r="B61" s="10"/>
      <c r="C61" s="12"/>
      <c r="D61" s="8"/>
      <c r="F61" s="8"/>
      <c r="H61" s="8"/>
    </row>
    <row r="62" spans="1:8" ht="13.5" customHeight="1">
      <c r="A62" s="24">
        <v>44</v>
      </c>
      <c r="B62" s="10" t="s">
        <v>93</v>
      </c>
      <c r="C62" s="12" t="s">
        <v>94</v>
      </c>
      <c r="D62" s="28">
        <f>D46+D50+D55+D60</f>
        <v>48503853.14055567</v>
      </c>
      <c r="F62" s="28">
        <f>F46+F50+F55+F60</f>
        <v>42228485.040191986</v>
      </c>
      <c r="H62" s="28">
        <f>H46+H50+H55+H60</f>
        <v>35953116.93982829</v>
      </c>
    </row>
    <row r="63" spans="1:8" ht="12.75">
      <c r="A63" s="24"/>
      <c r="B63" s="10"/>
      <c r="C63" s="9"/>
      <c r="D63" s="8"/>
      <c r="F63" s="8"/>
      <c r="H63" s="8"/>
    </row>
    <row r="64" spans="1:8" ht="12.75">
      <c r="A64" s="24">
        <v>45</v>
      </c>
      <c r="B64" s="10" t="s">
        <v>95</v>
      </c>
      <c r="C64" s="17" t="s">
        <v>96</v>
      </c>
      <c r="D64" s="29">
        <v>7497375</v>
      </c>
      <c r="F64" s="29">
        <v>7497375</v>
      </c>
      <c r="H64" s="29">
        <v>7497375</v>
      </c>
    </row>
    <row r="65" spans="1:8" ht="12.75">
      <c r="A65" s="24">
        <v>46</v>
      </c>
      <c r="B65" s="10" t="s">
        <v>9</v>
      </c>
      <c r="C65" s="18"/>
      <c r="D65" s="44">
        <v>0.0661</v>
      </c>
      <c r="F65" s="44">
        <v>0.0661</v>
      </c>
      <c r="H65" s="44">
        <v>0.0661</v>
      </c>
    </row>
    <row r="66" spans="1:8" ht="12.75">
      <c r="A66" s="24">
        <v>47</v>
      </c>
      <c r="B66" s="10" t="s">
        <v>10</v>
      </c>
      <c r="C66" s="19"/>
      <c r="D66">
        <v>0.6207334</v>
      </c>
      <c r="F66">
        <v>0.6207334</v>
      </c>
      <c r="H66">
        <v>0.6207334</v>
      </c>
    </row>
    <row r="67" spans="1:3" ht="12.75">
      <c r="A67" s="24">
        <v>48</v>
      </c>
      <c r="B67" s="13" t="s">
        <v>97</v>
      </c>
      <c r="C67" s="20">
        <f>1-0.35</f>
        <v>0.65</v>
      </c>
    </row>
    <row r="68" spans="1:3" ht="12.75">
      <c r="A68" s="24"/>
      <c r="B68" s="10"/>
      <c r="C68" s="9"/>
    </row>
    <row r="69" spans="1:8" ht="15.75" customHeight="1">
      <c r="A69" s="24">
        <v>49</v>
      </c>
      <c r="B69" s="13" t="s">
        <v>98</v>
      </c>
      <c r="C69" s="12" t="s">
        <v>99</v>
      </c>
      <c r="D69" s="45">
        <f>(D34*D65/D66)/D64</f>
        <v>3.8246618597118562</v>
      </c>
      <c r="F69" s="45">
        <f>(F34*F65/F66)/F64</f>
        <v>2.5063093975272026</v>
      </c>
      <c r="H69" s="45">
        <f>(H34*H65/H66)/H64</f>
        <v>1.1879569353425485</v>
      </c>
    </row>
    <row r="70" spans="1:3" ht="12.75">
      <c r="A70" s="24"/>
      <c r="B70" s="10"/>
      <c r="C70" s="9"/>
    </row>
    <row r="71" spans="1:8" ht="13.5" customHeight="1">
      <c r="A71" s="24">
        <v>50</v>
      </c>
      <c r="B71" s="13" t="s">
        <v>100</v>
      </c>
      <c r="C71" s="12" t="s">
        <v>101</v>
      </c>
      <c r="D71" s="30">
        <f>(D62*C67/D66)/D64</f>
        <v>6.774468831315168</v>
      </c>
      <c r="F71" s="30">
        <f>(F62*C67/F66)/F64</f>
        <v>5.897996492555811</v>
      </c>
      <c r="H71" s="30">
        <f>(H62*$C$67/H66)/H64</f>
        <v>5.021524153796452</v>
      </c>
    </row>
    <row r="72" spans="1:3" ht="13.5" thickBot="1">
      <c r="A72" s="26"/>
      <c r="B72" s="10"/>
      <c r="C72" s="9"/>
    </row>
    <row r="73" spans="1:8" ht="15.75" thickBot="1">
      <c r="A73" s="33">
        <v>51</v>
      </c>
      <c r="B73" s="34" t="s">
        <v>102</v>
      </c>
      <c r="C73" s="35" t="s">
        <v>103</v>
      </c>
      <c r="D73" s="47">
        <f>D71+D69</f>
        <v>10.599130691027025</v>
      </c>
      <c r="E73" s="36"/>
      <c r="F73" s="47">
        <f>F71+F69</f>
        <v>8.404305890083014</v>
      </c>
      <c r="G73" s="36"/>
      <c r="H73" s="46">
        <f>H71+H69</f>
        <v>6.209481089139</v>
      </c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65" r:id="rId3"/>
  <headerFooter alignWithMargins="0">
    <oddHeader>&amp;RExhibit No. __ (JOINT-5) Revised Aug 7, 2006
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 Steward</dc:creator>
  <cp:keywords/>
  <dc:description/>
  <cp:lastModifiedBy>Krista Gross</cp:lastModifiedBy>
  <cp:lastPrinted>2006-08-08T21:08:02Z</cp:lastPrinted>
  <dcterms:created xsi:type="dcterms:W3CDTF">2006-06-26T17:38:05Z</dcterms:created>
  <dcterms:modified xsi:type="dcterms:W3CDTF">2006-08-08T21:41:25Z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060266</vt:lpwstr>
  </property>
  <property fmtid="{D5CDD505-2E9C-101B-9397-08002B2CF9AE}" pid="6" name="IsConfidenti">
    <vt:lpwstr>0</vt:lpwstr>
  </property>
  <property fmtid="{D5CDD505-2E9C-101B-9397-08002B2CF9AE}" pid="7" name="Dat">
    <vt:lpwstr>2006-08-09T00:00:00Z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