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ovember 2017\Nov 15\011595\"/>
    </mc:Choice>
  </mc:AlternateContent>
  <bookViews>
    <workbookView xWindow="0" yWindow="0" windowWidth="28800" windowHeight="10920"/>
  </bookViews>
  <sheets>
    <sheet name="Monthly" sheetId="2" r:id="rId1"/>
  </sheets>
  <definedNames>
    <definedName name="_xlnm.Print_Area" localSheetId="0">Monthly!$M$1:$P$30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2" l="1"/>
  <c r="I34" i="2" s="1"/>
  <c r="K34" i="2"/>
  <c r="J34" i="2"/>
  <c r="O10" i="2" l="1"/>
  <c r="N10" i="2"/>
  <c r="P10" i="2" s="1"/>
  <c r="N12" i="2"/>
  <c r="P12" i="2" s="1"/>
  <c r="O25" i="2" l="1"/>
  <c r="N13" i="2"/>
  <c r="P13" i="2" s="1"/>
  <c r="P14" i="2" s="1"/>
  <c r="P15" i="2" s="1"/>
  <c r="P16" i="2" s="1"/>
  <c r="P17" i="2" s="1"/>
  <c r="P18" i="2" s="1"/>
  <c r="P19" i="2" s="1"/>
  <c r="P20" i="2" s="1"/>
  <c r="P21" i="2" s="1"/>
  <c r="N14" i="2"/>
  <c r="N15" i="2"/>
  <c r="N16" i="2"/>
  <c r="N17" i="2"/>
  <c r="N18" i="2"/>
  <c r="N19" i="2"/>
  <c r="N20" i="2"/>
  <c r="N21" i="2"/>
  <c r="O27" i="2" l="1"/>
  <c r="N25" i="2"/>
  <c r="N27" i="2" s="1"/>
  <c r="B25" i="2"/>
  <c r="D21" i="2"/>
  <c r="F21" i="2" s="1"/>
  <c r="C25" i="2"/>
  <c r="E25" i="2"/>
  <c r="H25" i="2"/>
  <c r="K25" i="2"/>
  <c r="K27" i="2" s="1"/>
  <c r="D12" i="2"/>
  <c r="F12" i="2" s="1"/>
  <c r="D13" i="2"/>
  <c r="F13" i="2" s="1"/>
  <c r="D14" i="2"/>
  <c r="F14" i="2" s="1"/>
  <c r="D15" i="2"/>
  <c r="F15" i="2" s="1"/>
  <c r="D16" i="2"/>
  <c r="F16" i="2" s="1"/>
  <c r="D17" i="2"/>
  <c r="F17" i="2" s="1"/>
  <c r="D18" i="2"/>
  <c r="F18" i="2" s="1"/>
  <c r="D19" i="2"/>
  <c r="F19" i="2" s="1"/>
  <c r="D20" i="2"/>
  <c r="G14" i="2" l="1"/>
  <c r="I14" i="2" s="1"/>
  <c r="J14" i="2" s="1"/>
  <c r="G17" i="2"/>
  <c r="I17" i="2" s="1"/>
  <c r="J17" i="2" s="1"/>
  <c r="G13" i="2"/>
  <c r="I13" i="2" s="1"/>
  <c r="J13" i="2" s="1"/>
  <c r="G12" i="2"/>
  <c r="I12" i="2" s="1"/>
  <c r="J12" i="2" s="1"/>
  <c r="P25" i="2"/>
  <c r="P27" i="2" s="1"/>
  <c r="G18" i="2"/>
  <c r="I18" i="2" s="1"/>
  <c r="J18" i="2" s="1"/>
  <c r="I16" i="2"/>
  <c r="J16" i="2" s="1"/>
  <c r="G16" i="2"/>
  <c r="G19" i="2"/>
  <c r="I19" i="2" s="1"/>
  <c r="J19" i="2" s="1"/>
  <c r="I15" i="2"/>
  <c r="J15" i="2" s="1"/>
  <c r="G15" i="2"/>
  <c r="G21" i="2"/>
  <c r="I21" i="2" s="1"/>
  <c r="J21" i="2" s="1"/>
  <c r="D25" i="2"/>
  <c r="F20" i="2"/>
  <c r="F25" i="2" l="1"/>
  <c r="G20" i="2"/>
  <c r="G25" i="2"/>
  <c r="I20" i="2" l="1"/>
  <c r="I25" i="2" l="1"/>
  <c r="J20" i="2"/>
  <c r="J25" i="2" s="1"/>
</calcChain>
</file>

<file path=xl/sharedStrings.xml><?xml version="1.0" encoding="utf-8"?>
<sst xmlns="http://schemas.openxmlformats.org/spreadsheetml/2006/main" count="37" uniqueCount="32">
  <si>
    <t>Actual</t>
  </si>
  <si>
    <t>Auth.</t>
  </si>
  <si>
    <t>Actual - Auth. Power Costs</t>
  </si>
  <si>
    <t>Resource Optimization</t>
  </si>
  <si>
    <t>Adj. Net Expense</t>
  </si>
  <si>
    <t>WA Allocation</t>
  </si>
  <si>
    <t>Net Power Cost
(+) Surcharge
(-) Credit
h = f + g</t>
  </si>
  <si>
    <t>Company’s Band Share</t>
  </si>
  <si>
    <t>Ratepayer’s Band Share (deferral)</t>
  </si>
  <si>
    <t>Power Cost</t>
  </si>
  <si>
    <t>Power Costs</t>
  </si>
  <si>
    <t>c = a - b</t>
  </si>
  <si>
    <t>e = c + d</t>
  </si>
  <si>
    <t>YTD Totals</t>
  </si>
  <si>
    <t xml:space="preserve"> Retail Rev. Adj.</t>
  </si>
  <si>
    <t>Total Deferral</t>
  </si>
  <si>
    <t>Previous Year's Deferral Balance AVU-170204</t>
  </si>
  <si>
    <t>Interest</t>
  </si>
  <si>
    <t>Total Deferral Balance</t>
  </si>
  <si>
    <t>Total</t>
  </si>
  <si>
    <t>Absorbed (Avista)</t>
  </si>
  <si>
    <t>Deferred (Customer)</t>
  </si>
  <si>
    <t>First $4M at 100%</t>
  </si>
  <si>
    <t>$4M to $10M at 25% (rebate)</t>
  </si>
  <si>
    <t>$4M to $10M at 50% (surcharge)</t>
  </si>
  <si>
    <t>Over $10M at 10%</t>
  </si>
  <si>
    <t>Year/Month</t>
  </si>
  <si>
    <t>Avista Utilities</t>
  </si>
  <si>
    <t>ERM Balances and Activity</t>
  </si>
  <si>
    <t>(excluding interest)</t>
  </si>
  <si>
    <t>Deferral Balances and Interest Activity</t>
  </si>
  <si>
    <t>Previous Year's Deferral Balance AVU-170204 plus YTD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</si>
</sst>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_);[Red]\(&quot;$&quot;#,##0.0\)"/>
    <numFmt numFmtId="165" formatCode="&quot;$&quot;#,##0.00"/>
  </numFmts>
  <fonts count="8" x14ac:knownFonts="1">
    <font>
      <sz val="11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1"/>
      <color theme="1"/>
      <name val="Times New Roman"/>
      <family val="2"/>
    </font>
    <font>
      <sz val="10"/>
      <name val="Arial"/>
      <family val="2"/>
    </font>
    <font>
      <sz val="12"/>
      <name val="Times New Roman"/>
      <family val="1"/>
    </font>
    <font>
      <u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46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right" vertical="center" wrapText="1" indent="1"/>
    </xf>
    <xf numFmtId="0" fontId="1" fillId="0" borderId="4" xfId="0" applyFont="1" applyFill="1" applyBorder="1" applyAlignment="1">
      <alignment horizontal="center" vertical="center" wrapText="1"/>
    </xf>
    <xf numFmtId="164" fontId="0" fillId="0" borderId="0" xfId="0" applyNumberFormat="1"/>
    <xf numFmtId="0" fontId="1" fillId="2" borderId="6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wrapText="1"/>
    </xf>
    <xf numFmtId="164" fontId="2" fillId="0" borderId="7" xfId="0" applyNumberFormat="1" applyFont="1" applyBorder="1" applyAlignment="1">
      <alignment horizontal="right" vertical="center" wrapText="1" indent="1"/>
    </xf>
    <xf numFmtId="164" fontId="2" fillId="0" borderId="4" xfId="0" applyNumberFormat="1" applyFont="1" applyBorder="1" applyAlignment="1">
      <alignment horizontal="right" vertical="center" wrapText="1" indent="1"/>
    </xf>
    <xf numFmtId="6" fontId="2" fillId="0" borderId="5" xfId="0" applyNumberFormat="1" applyFont="1" applyBorder="1" applyAlignment="1">
      <alignment horizontal="right" vertical="center" wrapText="1"/>
    </xf>
    <xf numFmtId="6" fontId="2" fillId="0" borderId="5" xfId="0" applyNumberFormat="1" applyFont="1" applyBorder="1" applyAlignment="1">
      <alignment vertical="center" wrapText="1"/>
    </xf>
    <xf numFmtId="6" fontId="2" fillId="0" borderId="5" xfId="0" applyNumberFormat="1" applyFont="1" applyBorder="1" applyAlignment="1">
      <alignment horizontal="right" vertical="center" wrapText="1" indent="1"/>
    </xf>
    <xf numFmtId="6" fontId="0" fillId="0" borderId="0" xfId="0" applyNumberFormat="1"/>
    <xf numFmtId="6" fontId="2" fillId="0" borderId="4" xfId="0" applyNumberFormat="1" applyFont="1" applyBorder="1" applyAlignment="1">
      <alignment horizontal="right" vertical="center" wrapText="1" indent="1"/>
    </xf>
    <xf numFmtId="6" fontId="3" fillId="0" borderId="5" xfId="0" applyNumberFormat="1" applyFont="1" applyFill="1" applyBorder="1" applyAlignment="1">
      <alignment horizontal="right" vertical="center" wrapText="1"/>
    </xf>
    <xf numFmtId="6" fontId="2" fillId="0" borderId="5" xfId="0" applyNumberFormat="1" applyFont="1" applyFill="1" applyBorder="1" applyAlignment="1">
      <alignment horizontal="right" vertical="center" wrapText="1" indent="1"/>
    </xf>
    <xf numFmtId="6" fontId="2" fillId="0" borderId="4" xfId="0" applyNumberFormat="1" applyFont="1" applyFill="1" applyBorder="1" applyAlignment="1">
      <alignment horizontal="right" vertical="center" wrapText="1" indent="1"/>
    </xf>
    <xf numFmtId="6" fontId="2" fillId="0" borderId="5" xfId="0" applyNumberFormat="1" applyFont="1" applyFill="1" applyBorder="1" applyAlignment="1">
      <alignment horizontal="right" vertical="center" wrapText="1"/>
    </xf>
    <xf numFmtId="6" fontId="2" fillId="0" borderId="4" xfId="0" applyNumberFormat="1" applyFont="1" applyFill="1" applyBorder="1" applyAlignment="1">
      <alignment horizontal="right" vertical="center" wrapText="1"/>
    </xf>
    <xf numFmtId="6" fontId="2" fillId="0" borderId="7" xfId="0" applyNumberFormat="1" applyFont="1" applyFill="1" applyBorder="1" applyAlignment="1">
      <alignment horizontal="right" vertical="center" wrapText="1"/>
    </xf>
    <xf numFmtId="10" fontId="2" fillId="0" borderId="5" xfId="2" applyNumberFormat="1" applyFont="1" applyBorder="1" applyAlignment="1">
      <alignment vertical="center" wrapText="1"/>
    </xf>
    <xf numFmtId="0" fontId="1" fillId="0" borderId="0" xfId="0" applyFont="1"/>
    <xf numFmtId="0" fontId="0" fillId="3" borderId="8" xfId="0" applyFill="1" applyBorder="1"/>
    <xf numFmtId="0" fontId="6" fillId="3" borderId="9" xfId="3" applyFont="1" applyFill="1" applyBorder="1"/>
    <xf numFmtId="0" fontId="7" fillId="3" borderId="9" xfId="3" applyFont="1" applyFill="1" applyBorder="1" applyAlignment="1">
      <alignment horizontal="center"/>
    </xf>
    <xf numFmtId="165" fontId="7" fillId="3" borderId="9" xfId="3" applyNumberFormat="1" applyFont="1" applyFill="1" applyBorder="1" applyAlignment="1">
      <alignment horizontal="center"/>
    </xf>
    <xf numFmtId="0" fontId="7" fillId="3" borderId="6" xfId="3" applyFont="1" applyFill="1" applyBorder="1" applyAlignment="1">
      <alignment horizontal="center"/>
    </xf>
    <xf numFmtId="0" fontId="6" fillId="3" borderId="10" xfId="3" applyFont="1" applyFill="1" applyBorder="1"/>
    <xf numFmtId="0" fontId="6" fillId="3" borderId="0" xfId="3" applyFont="1" applyFill="1" applyBorder="1"/>
    <xf numFmtId="6" fontId="6" fillId="3" borderId="0" xfId="1" applyNumberFormat="1" applyFont="1" applyFill="1" applyBorder="1"/>
    <xf numFmtId="44" fontId="6" fillId="3" borderId="2" xfId="1" applyFont="1" applyFill="1" applyBorder="1"/>
    <xf numFmtId="44" fontId="6" fillId="3" borderId="0" xfId="1" applyFont="1" applyFill="1" applyBorder="1"/>
    <xf numFmtId="0" fontId="0" fillId="3" borderId="11" xfId="0" applyFill="1" applyBorder="1"/>
    <xf numFmtId="0" fontId="6" fillId="3" borderId="12" xfId="3" applyFont="1" applyFill="1" applyBorder="1"/>
    <xf numFmtId="44" fontId="6" fillId="3" borderId="5" xfId="1" applyFont="1" applyFill="1" applyBorder="1"/>
    <xf numFmtId="6" fontId="6" fillId="3" borderId="12" xfId="1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4">
    <cellStyle name="Currency" xfId="1" builtinId="4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workbookViewId="0">
      <selection activeCell="I3" sqref="I3"/>
    </sheetView>
  </sheetViews>
  <sheetFormatPr defaultRowHeight="15" x14ac:dyDescent="0.25"/>
  <cols>
    <col min="1" max="1" width="19.85546875" customWidth="1"/>
    <col min="2" max="10" width="18.140625" customWidth="1"/>
    <col min="11" max="11" width="19.28515625" customWidth="1"/>
    <col min="13" max="13" width="30.5703125" customWidth="1"/>
    <col min="14" max="16" width="19.85546875" customWidth="1"/>
  </cols>
  <sheetData>
    <row r="1" spans="1:16" ht="15.75" x14ac:dyDescent="0.25">
      <c r="A1" s="25" t="s">
        <v>27</v>
      </c>
      <c r="M1" s="25" t="s">
        <v>27</v>
      </c>
    </row>
    <row r="2" spans="1:16" ht="15.75" x14ac:dyDescent="0.25">
      <c r="A2" s="25" t="s">
        <v>28</v>
      </c>
      <c r="M2" s="25" t="s">
        <v>30</v>
      </c>
    </row>
    <row r="3" spans="1:16" ht="15.75" x14ac:dyDescent="0.25">
      <c r="A3" s="25" t="s">
        <v>29</v>
      </c>
      <c r="M3" s="25"/>
    </row>
    <row r="5" spans="1:16" ht="15.75" thickBot="1" x14ac:dyDescent="0.3"/>
    <row r="6" spans="1:16" ht="31.5" x14ac:dyDescent="0.25">
      <c r="A6" s="40" t="s">
        <v>26</v>
      </c>
      <c r="B6" s="7" t="s">
        <v>0</v>
      </c>
      <c r="C6" s="7" t="s">
        <v>1</v>
      </c>
      <c r="D6" s="7" t="s">
        <v>2</v>
      </c>
      <c r="E6" s="40" t="s">
        <v>3</v>
      </c>
      <c r="F6" s="7" t="s">
        <v>4</v>
      </c>
      <c r="G6" s="40" t="s">
        <v>5</v>
      </c>
      <c r="H6" s="40" t="s">
        <v>14</v>
      </c>
      <c r="I6" s="43" t="s">
        <v>6</v>
      </c>
      <c r="J6" s="40" t="s">
        <v>7</v>
      </c>
      <c r="K6" s="40" t="s">
        <v>8</v>
      </c>
      <c r="M6" s="40" t="s">
        <v>26</v>
      </c>
      <c r="N6" s="40" t="s">
        <v>8</v>
      </c>
      <c r="O6" s="40" t="s">
        <v>17</v>
      </c>
      <c r="P6" s="40" t="s">
        <v>18</v>
      </c>
    </row>
    <row r="7" spans="1:16" ht="15.75" x14ac:dyDescent="0.25">
      <c r="A7" s="41"/>
      <c r="B7" s="8" t="s">
        <v>9</v>
      </c>
      <c r="C7" s="8" t="s">
        <v>10</v>
      </c>
      <c r="D7" s="8" t="s">
        <v>11</v>
      </c>
      <c r="E7" s="41"/>
      <c r="F7" s="8" t="s">
        <v>12</v>
      </c>
      <c r="G7" s="41"/>
      <c r="H7" s="41"/>
      <c r="I7" s="44"/>
      <c r="J7" s="41"/>
      <c r="K7" s="41"/>
      <c r="M7" s="41"/>
      <c r="N7" s="41"/>
      <c r="O7" s="41"/>
      <c r="P7" s="41"/>
    </row>
    <row r="8" spans="1:16" ht="16.5" thickBot="1" x14ac:dyDescent="0.3">
      <c r="A8" s="42"/>
      <c r="B8" s="9"/>
      <c r="C8" s="10"/>
      <c r="D8" s="10"/>
      <c r="E8" s="42"/>
      <c r="F8" s="10"/>
      <c r="G8" s="42"/>
      <c r="H8" s="42"/>
      <c r="I8" s="45"/>
      <c r="J8" s="42"/>
      <c r="K8" s="42"/>
      <c r="M8" s="42"/>
      <c r="N8" s="42"/>
      <c r="O8" s="42"/>
      <c r="P8" s="42"/>
    </row>
    <row r="9" spans="1:16" ht="16.5" thickBot="1" x14ac:dyDescent="0.3">
      <c r="A9" s="1"/>
      <c r="B9" s="2"/>
      <c r="C9" s="2"/>
      <c r="D9" s="3"/>
      <c r="E9" s="3"/>
      <c r="F9" s="3"/>
      <c r="G9" s="24">
        <v>0.64710000000000001</v>
      </c>
      <c r="H9" s="3"/>
      <c r="I9" s="4"/>
      <c r="J9" s="4"/>
      <c r="K9" s="4"/>
      <c r="L9" s="6"/>
      <c r="M9" s="1"/>
      <c r="N9" s="11"/>
      <c r="O9" s="4"/>
      <c r="P9" s="4"/>
    </row>
    <row r="10" spans="1:16" ht="48" thickBot="1" x14ac:dyDescent="0.3">
      <c r="A10" s="1" t="s">
        <v>16</v>
      </c>
      <c r="B10" s="2"/>
      <c r="C10" s="2"/>
      <c r="D10" s="3"/>
      <c r="E10" s="3"/>
      <c r="F10" s="3"/>
      <c r="G10" s="3"/>
      <c r="H10" s="3"/>
      <c r="I10" s="4"/>
      <c r="J10" s="4"/>
      <c r="K10" s="15">
        <v>-21290653</v>
      </c>
      <c r="L10" s="16"/>
      <c r="M10" s="1" t="s">
        <v>31</v>
      </c>
      <c r="N10" s="17">
        <f>K10</f>
        <v>-21290653</v>
      </c>
      <c r="O10" s="15">
        <f>-571758-58890</f>
        <v>-630648</v>
      </c>
      <c r="P10" s="15">
        <f>N10+O10</f>
        <v>-21921301</v>
      </c>
    </row>
    <row r="11" spans="1:16" ht="16.5" thickBot="1" x14ac:dyDescent="0.3">
      <c r="A11" s="1"/>
      <c r="B11" s="2"/>
      <c r="C11" s="2"/>
      <c r="D11" s="3"/>
      <c r="E11" s="3"/>
      <c r="F11" s="3"/>
      <c r="G11" s="3"/>
      <c r="H11" s="3"/>
      <c r="I11" s="4"/>
      <c r="J11" s="4"/>
      <c r="K11" s="4"/>
      <c r="L11" s="6"/>
      <c r="M11" s="1"/>
      <c r="N11" s="12"/>
      <c r="O11" s="4"/>
      <c r="P11" s="15"/>
    </row>
    <row r="12" spans="1:16" ht="16.5" thickBot="1" x14ac:dyDescent="0.3">
      <c r="A12" s="1">
        <v>201701</v>
      </c>
      <c r="B12" s="13">
        <v>18324988</v>
      </c>
      <c r="C12" s="13">
        <v>16183101</v>
      </c>
      <c r="D12" s="14">
        <f t="shared" ref="D12:D19" si="0">B12-C12</f>
        <v>2141887</v>
      </c>
      <c r="E12" s="14">
        <v>-421402</v>
      </c>
      <c r="F12" s="14">
        <f t="shared" ref="F12:F19" si="1">SUM(D12:E12)</f>
        <v>1720485</v>
      </c>
      <c r="G12" s="14">
        <f>F12*0.6471</f>
        <v>1113325.8435</v>
      </c>
      <c r="H12" s="14">
        <v>-899103</v>
      </c>
      <c r="I12" s="15">
        <f t="shared" ref="I12:I19" si="2">SUM(G12:H12)</f>
        <v>214222.84349999996</v>
      </c>
      <c r="J12" s="15">
        <f>I12-K12</f>
        <v>214222.84349999996</v>
      </c>
      <c r="K12" s="15">
        <v>0</v>
      </c>
      <c r="L12" s="16"/>
      <c r="M12" s="1">
        <v>201701</v>
      </c>
      <c r="N12" s="17">
        <f t="shared" ref="N12:N21" si="3">K12</f>
        <v>0</v>
      </c>
      <c r="O12" s="15">
        <v>0</v>
      </c>
      <c r="P12" s="15">
        <f>SUM(N12:O12)</f>
        <v>0</v>
      </c>
    </row>
    <row r="13" spans="1:16" ht="16.5" thickBot="1" x14ac:dyDescent="0.3">
      <c r="A13" s="1">
        <v>201702</v>
      </c>
      <c r="B13" s="13">
        <v>12324779</v>
      </c>
      <c r="C13" s="13">
        <v>15682567</v>
      </c>
      <c r="D13" s="14">
        <f t="shared" si="0"/>
        <v>-3357788</v>
      </c>
      <c r="E13" s="14">
        <v>-135869</v>
      </c>
      <c r="F13" s="14">
        <f t="shared" si="1"/>
        <v>-3493657</v>
      </c>
      <c r="G13" s="14">
        <f t="shared" ref="G13:G21" si="4">F13*0.6471</f>
        <v>-2260745.4446999999</v>
      </c>
      <c r="H13" s="14">
        <v>-134989</v>
      </c>
      <c r="I13" s="15">
        <f>SUM(G13:H13)</f>
        <v>-2395734.4446999999</v>
      </c>
      <c r="J13" s="15">
        <f t="shared" ref="J13:J21" si="5">I13-K13</f>
        <v>-2395734.4446999999</v>
      </c>
      <c r="K13" s="15">
        <v>0</v>
      </c>
      <c r="L13" s="16"/>
      <c r="M13" s="1">
        <v>201702</v>
      </c>
      <c r="N13" s="17">
        <f t="shared" si="3"/>
        <v>0</v>
      </c>
      <c r="O13" s="15">
        <v>0</v>
      </c>
      <c r="P13" s="15">
        <f t="shared" ref="P13:P21" si="6">P12+N13+O13</f>
        <v>0</v>
      </c>
    </row>
    <row r="14" spans="1:16" ht="16.5" thickBot="1" x14ac:dyDescent="0.3">
      <c r="A14" s="1">
        <v>201703</v>
      </c>
      <c r="B14" s="13">
        <v>10817944</v>
      </c>
      <c r="C14" s="13">
        <v>13358676</v>
      </c>
      <c r="D14" s="14">
        <f t="shared" si="0"/>
        <v>-2540732</v>
      </c>
      <c r="E14" s="14">
        <v>-720656</v>
      </c>
      <c r="F14" s="14">
        <f t="shared" si="1"/>
        <v>-3261388</v>
      </c>
      <c r="G14" s="14">
        <f t="shared" si="4"/>
        <v>-2110444.1748000002</v>
      </c>
      <c r="H14" s="14">
        <v>66915</v>
      </c>
      <c r="I14" s="15">
        <f t="shared" si="2"/>
        <v>-2043529.1748000002</v>
      </c>
      <c r="J14" s="15">
        <f t="shared" si="5"/>
        <v>-1874749.1748000002</v>
      </c>
      <c r="K14" s="15">
        <v>-168780</v>
      </c>
      <c r="L14" s="16"/>
      <c r="M14" s="1">
        <v>201703</v>
      </c>
      <c r="N14" s="17">
        <f t="shared" si="3"/>
        <v>-168780</v>
      </c>
      <c r="O14" s="15">
        <v>-248</v>
      </c>
      <c r="P14" s="15">
        <f t="shared" si="6"/>
        <v>-169028</v>
      </c>
    </row>
    <row r="15" spans="1:16" ht="16.5" thickBot="1" x14ac:dyDescent="0.3">
      <c r="A15" s="1">
        <v>201704</v>
      </c>
      <c r="B15" s="13">
        <v>6352662</v>
      </c>
      <c r="C15" s="13">
        <v>8069870</v>
      </c>
      <c r="D15" s="14">
        <f t="shared" si="0"/>
        <v>-1717208</v>
      </c>
      <c r="E15" s="14">
        <v>-674229</v>
      </c>
      <c r="F15" s="14">
        <f t="shared" si="1"/>
        <v>-2391437</v>
      </c>
      <c r="G15" s="14">
        <f t="shared" si="4"/>
        <v>-1547498.8827</v>
      </c>
      <c r="H15" s="14">
        <v>59414</v>
      </c>
      <c r="I15" s="15">
        <f t="shared" si="2"/>
        <v>-1488084.8827</v>
      </c>
      <c r="J15" s="15">
        <f t="shared" si="5"/>
        <v>-372020.88269999996</v>
      </c>
      <c r="K15" s="15">
        <v>-1116064</v>
      </c>
      <c r="L15" s="16"/>
      <c r="M15" s="1">
        <v>201704</v>
      </c>
      <c r="N15" s="17">
        <f t="shared" si="3"/>
        <v>-1116064</v>
      </c>
      <c r="O15" s="15">
        <v>-2134</v>
      </c>
      <c r="P15" s="15">
        <f t="shared" si="6"/>
        <v>-1287226</v>
      </c>
    </row>
    <row r="16" spans="1:16" ht="16.5" thickBot="1" x14ac:dyDescent="0.3">
      <c r="A16" s="1">
        <v>201705</v>
      </c>
      <c r="B16" s="13">
        <v>3771012</v>
      </c>
      <c r="C16" s="13">
        <v>4171316</v>
      </c>
      <c r="D16" s="14">
        <f t="shared" si="0"/>
        <v>-400304</v>
      </c>
      <c r="E16" s="14">
        <v>-962887</v>
      </c>
      <c r="F16" s="14">
        <f t="shared" si="1"/>
        <v>-1363191</v>
      </c>
      <c r="G16" s="14">
        <f t="shared" si="4"/>
        <v>-882120.89610000001</v>
      </c>
      <c r="H16" s="14">
        <v>223625</v>
      </c>
      <c r="I16" s="15">
        <f t="shared" si="2"/>
        <v>-658495.89610000001</v>
      </c>
      <c r="J16" s="15">
        <f t="shared" si="5"/>
        <v>-164623.89610000001</v>
      </c>
      <c r="K16" s="15">
        <v>-493872</v>
      </c>
      <c r="L16" s="16"/>
      <c r="M16" s="1">
        <v>201705</v>
      </c>
      <c r="N16" s="17">
        <f t="shared" si="3"/>
        <v>-493872</v>
      </c>
      <c r="O16" s="15">
        <v>-4497</v>
      </c>
      <c r="P16" s="15">
        <f t="shared" si="6"/>
        <v>-1785595</v>
      </c>
    </row>
    <row r="17" spans="1:16" ht="16.5" thickBot="1" x14ac:dyDescent="0.3">
      <c r="A17" s="1">
        <v>201706</v>
      </c>
      <c r="B17" s="13">
        <v>4527201</v>
      </c>
      <c r="C17" s="13">
        <v>3983007</v>
      </c>
      <c r="D17" s="14">
        <f t="shared" si="0"/>
        <v>544194</v>
      </c>
      <c r="E17" s="14">
        <v>-682514</v>
      </c>
      <c r="F17" s="14">
        <f t="shared" si="1"/>
        <v>-138320</v>
      </c>
      <c r="G17" s="14">
        <f t="shared" si="4"/>
        <v>-89506.872000000003</v>
      </c>
      <c r="H17" s="14">
        <v>-16866</v>
      </c>
      <c r="I17" s="15">
        <f t="shared" si="2"/>
        <v>-106372.872</v>
      </c>
      <c r="J17" s="15">
        <f t="shared" si="5"/>
        <v>-26592.872000000003</v>
      </c>
      <c r="K17" s="15">
        <v>-79780</v>
      </c>
      <c r="L17" s="16"/>
      <c r="M17" s="1">
        <v>201706</v>
      </c>
      <c r="N17" s="17">
        <f t="shared" si="3"/>
        <v>-79780</v>
      </c>
      <c r="O17" s="15">
        <v>-5339</v>
      </c>
      <c r="P17" s="15">
        <f t="shared" si="6"/>
        <v>-1870714</v>
      </c>
    </row>
    <row r="18" spans="1:16" ht="16.5" thickBot="1" x14ac:dyDescent="0.3">
      <c r="A18" s="1">
        <v>201707</v>
      </c>
      <c r="B18" s="13">
        <v>11862436</v>
      </c>
      <c r="C18" s="13">
        <v>7742804</v>
      </c>
      <c r="D18" s="14">
        <f t="shared" si="0"/>
        <v>4119632</v>
      </c>
      <c r="E18" s="14">
        <v>-660516</v>
      </c>
      <c r="F18" s="14">
        <f t="shared" si="1"/>
        <v>3459116</v>
      </c>
      <c r="G18" s="14">
        <f t="shared" si="4"/>
        <v>2238393.9635999999</v>
      </c>
      <c r="H18" s="14">
        <v>-830278</v>
      </c>
      <c r="I18" s="15">
        <f t="shared" si="2"/>
        <v>1408115.9635999999</v>
      </c>
      <c r="J18" s="15">
        <f t="shared" si="5"/>
        <v>352028.9635999999</v>
      </c>
      <c r="K18" s="15">
        <v>1056087</v>
      </c>
      <c r="L18" s="16"/>
      <c r="M18" s="1">
        <v>201707</v>
      </c>
      <c r="N18" s="17">
        <f t="shared" si="3"/>
        <v>1056087</v>
      </c>
      <c r="O18" s="15">
        <v>-3960</v>
      </c>
      <c r="P18" s="15">
        <f t="shared" si="6"/>
        <v>-818587</v>
      </c>
    </row>
    <row r="19" spans="1:16" ht="16.5" thickBot="1" x14ac:dyDescent="0.3">
      <c r="A19" s="1">
        <v>201708</v>
      </c>
      <c r="B19" s="13">
        <v>16703313</v>
      </c>
      <c r="C19" s="13">
        <v>12904239</v>
      </c>
      <c r="D19" s="14">
        <f t="shared" si="0"/>
        <v>3799074</v>
      </c>
      <c r="E19" s="14">
        <v>-371017</v>
      </c>
      <c r="F19" s="14">
        <f t="shared" si="1"/>
        <v>3428057</v>
      </c>
      <c r="G19" s="14">
        <f t="shared" si="4"/>
        <v>2218295.6847000001</v>
      </c>
      <c r="H19" s="14">
        <v>-758570</v>
      </c>
      <c r="I19" s="15">
        <f t="shared" si="2"/>
        <v>1459725.6847000001</v>
      </c>
      <c r="J19" s="15">
        <f t="shared" si="5"/>
        <v>657316.6847000001</v>
      </c>
      <c r="K19" s="15">
        <v>802409</v>
      </c>
      <c r="L19" s="16"/>
      <c r="M19" s="1">
        <v>201708</v>
      </c>
      <c r="N19" s="17">
        <f t="shared" si="3"/>
        <v>802409</v>
      </c>
      <c r="O19" s="15">
        <v>-1219</v>
      </c>
      <c r="P19" s="15">
        <f t="shared" si="6"/>
        <v>-17397</v>
      </c>
    </row>
    <row r="20" spans="1:16" ht="16.5" thickBot="1" x14ac:dyDescent="0.3">
      <c r="A20" s="1">
        <v>201709</v>
      </c>
      <c r="B20" s="13">
        <v>11566058</v>
      </c>
      <c r="C20" s="13">
        <v>11169238</v>
      </c>
      <c r="D20" s="14">
        <f>B20-C20</f>
        <v>396820</v>
      </c>
      <c r="E20" s="14">
        <v>-69406</v>
      </c>
      <c r="F20" s="14">
        <f>SUM(D20:E20)</f>
        <v>327414</v>
      </c>
      <c r="G20" s="14">
        <f t="shared" si="4"/>
        <v>211869.59940000001</v>
      </c>
      <c r="H20" s="14">
        <v>-202249</v>
      </c>
      <c r="I20" s="15">
        <f>SUM(G20:H20)</f>
        <v>9620.5994000000064</v>
      </c>
      <c r="J20" s="15">
        <f t="shared" si="5"/>
        <v>9620.5994000000064</v>
      </c>
      <c r="K20" s="15">
        <v>0</v>
      </c>
      <c r="L20" s="16"/>
      <c r="M20" s="1">
        <v>201709</v>
      </c>
      <c r="N20" s="17">
        <f t="shared" si="3"/>
        <v>0</v>
      </c>
      <c r="O20" s="15">
        <v>-36</v>
      </c>
      <c r="P20" s="15">
        <f t="shared" si="6"/>
        <v>-17433</v>
      </c>
    </row>
    <row r="21" spans="1:16" ht="16.5" thickBot="1" x14ac:dyDescent="0.3">
      <c r="A21" s="1">
        <v>201710</v>
      </c>
      <c r="B21" s="13">
        <v>13619352</v>
      </c>
      <c r="C21" s="13">
        <v>11853243</v>
      </c>
      <c r="D21" s="14">
        <f>B21-C21</f>
        <v>1766109</v>
      </c>
      <c r="E21" s="14">
        <v>-705794</v>
      </c>
      <c r="F21" s="14">
        <f>SUM(D21:E21)</f>
        <v>1060315</v>
      </c>
      <c r="G21" s="14">
        <f t="shared" si="4"/>
        <v>686129.83649999998</v>
      </c>
      <c r="H21" s="14">
        <v>292748</v>
      </c>
      <c r="I21" s="15">
        <f>SUM(G21:H21)+1</f>
        <v>978878.83649999998</v>
      </c>
      <c r="J21" s="15">
        <f t="shared" si="5"/>
        <v>978878.83649999998</v>
      </c>
      <c r="K21" s="15">
        <v>0</v>
      </c>
      <c r="L21" s="16"/>
      <c r="M21" s="1">
        <v>201710</v>
      </c>
      <c r="N21" s="17">
        <f t="shared" si="3"/>
        <v>0</v>
      </c>
      <c r="O21" s="15">
        <v>-36</v>
      </c>
      <c r="P21" s="15">
        <f t="shared" si="6"/>
        <v>-17469</v>
      </c>
    </row>
    <row r="22" spans="1:16" ht="16.5" thickBot="1" x14ac:dyDescent="0.3">
      <c r="A22" s="1">
        <v>201711</v>
      </c>
      <c r="B22" s="13"/>
      <c r="C22" s="18"/>
      <c r="D22" s="14"/>
      <c r="E22" s="14"/>
      <c r="F22" s="14"/>
      <c r="G22" s="14"/>
      <c r="H22" s="14"/>
      <c r="I22" s="19"/>
      <c r="J22" s="15"/>
      <c r="K22" s="15"/>
      <c r="L22" s="16"/>
      <c r="M22" s="1">
        <v>201711</v>
      </c>
      <c r="N22" s="20"/>
      <c r="O22" s="15"/>
      <c r="P22" s="15"/>
    </row>
    <row r="23" spans="1:16" ht="16.5" thickBot="1" x14ac:dyDescent="0.3">
      <c r="A23" s="1">
        <v>201712</v>
      </c>
      <c r="B23" s="13"/>
      <c r="C23" s="18"/>
      <c r="D23" s="14"/>
      <c r="E23" s="14"/>
      <c r="F23" s="14"/>
      <c r="G23" s="14"/>
      <c r="H23" s="14"/>
      <c r="I23" s="19"/>
      <c r="J23" s="15"/>
      <c r="K23" s="15"/>
      <c r="L23" s="16"/>
      <c r="M23" s="1">
        <v>201712</v>
      </c>
      <c r="N23" s="20"/>
      <c r="O23" s="15"/>
      <c r="P23" s="15"/>
    </row>
    <row r="24" spans="1:16" ht="16.5" thickBot="1" x14ac:dyDescent="0.3">
      <c r="A24" s="1"/>
      <c r="B24" s="13"/>
      <c r="C24" s="18"/>
      <c r="D24" s="14"/>
      <c r="E24" s="14"/>
      <c r="F24" s="14"/>
      <c r="G24" s="14"/>
      <c r="H24" s="14"/>
      <c r="I24" s="19"/>
      <c r="J24" s="15"/>
      <c r="K24" s="15"/>
      <c r="L24" s="16"/>
      <c r="M24" s="1"/>
      <c r="N24" s="20"/>
      <c r="O24" s="15"/>
      <c r="P24" s="15"/>
    </row>
    <row r="25" spans="1:16" ht="16.5" thickBot="1" x14ac:dyDescent="0.3">
      <c r="A25" s="5" t="s">
        <v>13</v>
      </c>
      <c r="B25" s="21">
        <f t="shared" ref="B25:I25" si="7">SUM(B12:B23)</f>
        <v>109869745</v>
      </c>
      <c r="C25" s="21">
        <f t="shared" si="7"/>
        <v>105118061</v>
      </c>
      <c r="D25" s="21">
        <f t="shared" si="7"/>
        <v>4751684</v>
      </c>
      <c r="E25" s="21">
        <f t="shared" si="7"/>
        <v>-5404290</v>
      </c>
      <c r="F25" s="21">
        <f t="shared" si="7"/>
        <v>-652606</v>
      </c>
      <c r="G25" s="21">
        <f t="shared" si="7"/>
        <v>-422301.34260000056</v>
      </c>
      <c r="H25" s="21">
        <f t="shared" si="7"/>
        <v>-2199353</v>
      </c>
      <c r="I25" s="21">
        <f t="shared" si="7"/>
        <v>-2621653.342600001</v>
      </c>
      <c r="J25" s="21">
        <f>SUM(J12:J23)</f>
        <v>-2621653.342600001</v>
      </c>
      <c r="K25" s="21">
        <f>SUM(K12:K23)</f>
        <v>0</v>
      </c>
      <c r="L25" s="16"/>
      <c r="M25" s="5" t="s">
        <v>13</v>
      </c>
      <c r="N25" s="22">
        <f>SUM(N12:N24)</f>
        <v>0</v>
      </c>
      <c r="O25" s="22">
        <f>SUM(O10:O24)</f>
        <v>-648117</v>
      </c>
      <c r="P25" s="22">
        <f>N25+O25</f>
        <v>-648117</v>
      </c>
    </row>
    <row r="26" spans="1:16" ht="16.5" thickBot="1" x14ac:dyDescent="0.3">
      <c r="A26" s="5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16"/>
      <c r="M26" s="5"/>
      <c r="N26" s="22"/>
      <c r="O26" s="21"/>
      <c r="P26" s="21"/>
    </row>
    <row r="27" spans="1:16" ht="16.5" thickBot="1" x14ac:dyDescent="0.3">
      <c r="A27" s="5" t="s">
        <v>15</v>
      </c>
      <c r="B27" s="21"/>
      <c r="C27" s="21"/>
      <c r="D27" s="21"/>
      <c r="E27" s="21"/>
      <c r="F27" s="21"/>
      <c r="G27" s="21"/>
      <c r="H27" s="21"/>
      <c r="I27" s="21"/>
      <c r="J27" s="21"/>
      <c r="K27" s="21">
        <f>K25+K10</f>
        <v>-21290653</v>
      </c>
      <c r="L27" s="16"/>
      <c r="M27" s="5" t="s">
        <v>15</v>
      </c>
      <c r="N27" s="23">
        <f>N25+N10</f>
        <v>-21290653</v>
      </c>
      <c r="O27" s="21">
        <f>O25+O10</f>
        <v>-1278765</v>
      </c>
      <c r="P27" s="21">
        <f>P25+P10</f>
        <v>-22569418</v>
      </c>
    </row>
    <row r="28" spans="1:16" ht="15.75" thickBot="1" x14ac:dyDescent="0.3"/>
    <row r="29" spans="1:16" ht="15.75" x14ac:dyDescent="0.25">
      <c r="G29" s="26"/>
      <c r="H29" s="27"/>
      <c r="I29" s="28" t="s">
        <v>19</v>
      </c>
      <c r="J29" s="29" t="s">
        <v>20</v>
      </c>
      <c r="K29" s="30" t="s">
        <v>21</v>
      </c>
    </row>
    <row r="30" spans="1:16" ht="15.75" x14ac:dyDescent="0.25">
      <c r="G30" s="31" t="s">
        <v>22</v>
      </c>
      <c r="H30" s="32"/>
      <c r="I30" s="33">
        <f>J25</f>
        <v>-2621653.342600001</v>
      </c>
      <c r="J30" s="33">
        <v>-2621653</v>
      </c>
      <c r="K30" s="34">
        <v>0</v>
      </c>
    </row>
    <row r="31" spans="1:16" ht="15.75" x14ac:dyDescent="0.25">
      <c r="G31" s="31" t="s">
        <v>23</v>
      </c>
      <c r="H31" s="32"/>
      <c r="I31" s="35">
        <v>0</v>
      </c>
      <c r="J31" s="35">
        <v>0</v>
      </c>
      <c r="K31" s="34">
        <v>0</v>
      </c>
    </row>
    <row r="32" spans="1:16" ht="15.75" x14ac:dyDescent="0.25">
      <c r="G32" s="31" t="s">
        <v>24</v>
      </c>
      <c r="H32" s="32"/>
      <c r="I32" s="35">
        <v>0</v>
      </c>
      <c r="J32" s="35">
        <v>0</v>
      </c>
      <c r="K32" s="34">
        <v>0</v>
      </c>
    </row>
    <row r="33" spans="7:11" ht="15.75" x14ac:dyDescent="0.25">
      <c r="G33" s="31" t="s">
        <v>25</v>
      </c>
      <c r="H33" s="32"/>
      <c r="I33" s="35">
        <v>0</v>
      </c>
      <c r="J33" s="35">
        <v>0</v>
      </c>
      <c r="K33" s="34">
        <v>0</v>
      </c>
    </row>
    <row r="34" spans="7:11" ht="16.5" thickBot="1" x14ac:dyDescent="0.3">
      <c r="G34" s="36"/>
      <c r="H34" s="37"/>
      <c r="I34" s="39">
        <f>SUM(I30:I33)</f>
        <v>-2621653.342600001</v>
      </c>
      <c r="J34" s="39">
        <f>SUM(J30:J33)</f>
        <v>-2621653</v>
      </c>
      <c r="K34" s="38">
        <f>SUM(K30:K33)</f>
        <v>0</v>
      </c>
    </row>
  </sheetData>
  <mergeCells count="11">
    <mergeCell ref="A6:A8"/>
    <mergeCell ref="I6:I8"/>
    <mergeCell ref="J6:J8"/>
    <mergeCell ref="K6:K8"/>
    <mergeCell ref="E6:E8"/>
    <mergeCell ref="G6:G8"/>
    <mergeCell ref="N6:N8"/>
    <mergeCell ref="O6:O8"/>
    <mergeCell ref="P6:P8"/>
    <mergeCell ref="M6:M8"/>
    <mergeCell ref="H6:H8"/>
  </mergeCells>
  <pageMargins left="0.7" right="0.7" top="0.75" bottom="0.75" header="0.3" footer="0.3"/>
  <pageSetup orientation="portrait" r:id="rId1"/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Date1 xmlns="dc463f71-b30c-4ab2-9473-d307f9d35888">2017-11-15T08:00:00+00:00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ABDCB98-BE0A-442D-9C2A-90575BA409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4E1FE9-EA58-4974-8CEA-135EB86DF177}"/>
</file>

<file path=customXml/itemProps3.xml><?xml version="1.0" encoding="utf-8"?>
<ds:datastoreItem xmlns:ds="http://schemas.openxmlformats.org/officeDocument/2006/customXml" ds:itemID="{0F0DE8A8-F1BB-4BF3-B67C-1C9F7AE5DEED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97A1A66-0015-4CBF-B079-FBC731400A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</vt:lpstr>
      <vt:lpstr>Monthly!Print_Area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brandon</dc:creator>
  <cp:lastModifiedBy>Huey, Lorilyn (UTC)</cp:lastModifiedBy>
  <cp:lastPrinted>2017-11-14T21:53:32Z</cp:lastPrinted>
  <dcterms:created xsi:type="dcterms:W3CDTF">2017-11-06T22:37:02Z</dcterms:created>
  <dcterms:modified xsi:type="dcterms:W3CDTF">2017-11-15T19:15:50Z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