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Electric" sheetId="1" r:id="rId1"/>
    <sheet name="Natural Gas" sheetId="2" r:id="rId2"/>
  </sheets>
  <definedNames>
    <definedName name="_xlnm.Print_Titles" localSheetId="0">Electric!$1:$5</definedName>
    <definedName name="_xlnm.Print_Titles" localSheetId="1">'Natural Gas'!$1:$5</definedName>
  </definedNames>
  <calcPr calcId="152511"/>
</workbook>
</file>

<file path=xl/calcChain.xml><?xml version="1.0" encoding="utf-8"?>
<calcChain xmlns="http://schemas.openxmlformats.org/spreadsheetml/2006/main">
  <c r="C163" i="2" l="1"/>
  <c r="C165" i="2" s="1"/>
  <c r="C168" i="2" s="1"/>
  <c r="C192" i="2" s="1"/>
  <c r="C160" i="2"/>
  <c r="C140" i="2"/>
  <c r="C139" i="2"/>
  <c r="C143" i="2" s="1"/>
  <c r="C145" i="2" s="1"/>
  <c r="C147" i="2" s="1"/>
  <c r="C150" i="2" s="1"/>
  <c r="C191" i="2" s="1"/>
  <c r="C123" i="2"/>
  <c r="C125" i="2" s="1"/>
  <c r="C127" i="2" s="1"/>
  <c r="C130" i="2" s="1"/>
  <c r="C133" i="2" s="1"/>
  <c r="C190" i="2" s="1"/>
  <c r="C195" i="2" s="1"/>
  <c r="C113" i="2"/>
  <c r="C184" i="2" s="1"/>
  <c r="C84" i="2"/>
  <c r="C87" i="2" s="1"/>
  <c r="C90" i="2" s="1"/>
  <c r="C92" i="2" s="1"/>
  <c r="C94" i="2" s="1"/>
  <c r="C97" i="2" s="1"/>
  <c r="C183" i="2" s="1"/>
  <c r="C70" i="2"/>
  <c r="C65" i="2"/>
  <c r="C61" i="2"/>
  <c r="C63" i="2" s="1"/>
  <c r="C66" i="2" s="1"/>
  <c r="C69" i="2" s="1"/>
  <c r="C71" i="2" s="1"/>
  <c r="C73" i="2" s="1"/>
  <c r="C76" i="2" s="1"/>
  <c r="C182" i="2" s="1"/>
  <c r="C46" i="2"/>
  <c r="C41" i="2"/>
  <c r="C40" i="2"/>
  <c r="C39" i="2"/>
  <c r="C38" i="2"/>
  <c r="C37" i="2"/>
  <c r="C17" i="2"/>
  <c r="C19" i="2" s="1"/>
  <c r="C21" i="2" s="1"/>
  <c r="C24" i="2" s="1"/>
  <c r="C26" i="2" s="1"/>
  <c r="C29" i="2" s="1"/>
  <c r="C179" i="2" s="1"/>
  <c r="C160" i="1"/>
  <c r="C163" i="1" s="1"/>
  <c r="C165" i="1" s="1"/>
  <c r="C168" i="1" s="1"/>
  <c r="C192" i="1" s="1"/>
  <c r="C140" i="1"/>
  <c r="C139" i="1"/>
  <c r="C123" i="1"/>
  <c r="C125" i="1" s="1"/>
  <c r="C127" i="1" s="1"/>
  <c r="C130" i="1" s="1"/>
  <c r="C133" i="1" s="1"/>
  <c r="C190" i="1" s="1"/>
  <c r="C113" i="1"/>
  <c r="C184" i="1" s="1"/>
  <c r="C84" i="1"/>
  <c r="C70" i="1"/>
  <c r="C65" i="1"/>
  <c r="C61" i="1"/>
  <c r="C63" i="1" s="1"/>
  <c r="C66" i="1" s="1"/>
  <c r="C69" i="1" s="1"/>
  <c r="C71" i="1" s="1"/>
  <c r="C73" i="1" s="1"/>
  <c r="C76" i="1" s="1"/>
  <c r="C182" i="1" s="1"/>
  <c r="C46" i="1"/>
  <c r="C41" i="1"/>
  <c r="C40" i="1"/>
  <c r="C39" i="1"/>
  <c r="C38" i="1"/>
  <c r="C37" i="1"/>
  <c r="C45" i="1" s="1"/>
  <c r="C47" i="1" s="1"/>
  <c r="C49" i="1" s="1"/>
  <c r="C52" i="1" s="1"/>
  <c r="C181" i="1" s="1"/>
  <c r="C21" i="1"/>
  <c r="C24" i="1" s="1"/>
  <c r="C26" i="1" s="1"/>
  <c r="C19" i="1"/>
  <c r="C17" i="1"/>
  <c r="C45" i="2" l="1"/>
  <c r="C47" i="2" s="1"/>
  <c r="C49" i="2" s="1"/>
  <c r="C52" i="2" s="1"/>
  <c r="C181" i="2" s="1"/>
  <c r="C186" i="2" s="1"/>
  <c r="C197" i="2" s="1"/>
  <c r="C143" i="1"/>
  <c r="C145" i="1" s="1"/>
  <c r="C147" i="1" s="1"/>
  <c r="C150" i="1" s="1"/>
  <c r="C191" i="1" s="1"/>
  <c r="C87" i="1"/>
  <c r="C90" i="1" s="1"/>
  <c r="C92" i="1" s="1"/>
  <c r="C94" i="1" s="1"/>
  <c r="C97" i="1" s="1"/>
  <c r="C183" i="1" s="1"/>
  <c r="C29" i="1"/>
  <c r="C179" i="1" s="1"/>
  <c r="C186" i="1" s="1"/>
  <c r="C195" i="1"/>
  <c r="C197" i="1" l="1"/>
</calcChain>
</file>

<file path=xl/comments1.xml><?xml version="1.0" encoding="utf-8"?>
<comments xmlns="http://schemas.openxmlformats.org/spreadsheetml/2006/main">
  <authors>
    <author>Author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sharedStrings.xml><?xml version="1.0" encoding="utf-8"?>
<sst xmlns="http://schemas.openxmlformats.org/spreadsheetml/2006/main" count="427" uniqueCount="104">
  <si>
    <t>in thousands</t>
  </si>
  <si>
    <t>2017-2018</t>
  </si>
  <si>
    <t>2017 Estimate</t>
  </si>
  <si>
    <t>(combine  E &amp; G)</t>
  </si>
  <si>
    <t>17/18 Estimate</t>
  </si>
  <si>
    <t>(Imnaha transmission line)</t>
  </si>
  <si>
    <t>Coyote Springs II &amp; misc</t>
  </si>
  <si>
    <t>na</t>
  </si>
  <si>
    <t>REVISED</t>
  </si>
  <si>
    <t>2017-2021</t>
  </si>
  <si>
    <t>at 09/21/2017</t>
  </si>
  <si>
    <t>Estimate</t>
  </si>
  <si>
    <t>BOOK VALUE @ DEC</t>
  </si>
  <si>
    <t>YEAR ASSESSED</t>
  </si>
  <si>
    <t>YEAR TAX ACCRUED</t>
  </si>
  <si>
    <t>YEAR TAX PAYABLE ( oregon &amp; california)</t>
  </si>
  <si>
    <t>WASHINGTON - ELECTRIC</t>
  </si>
  <si>
    <t>HIST COST INDICATOR-State Assessment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</si>
  <si>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</si>
  <si>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</si>
  <si>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</si>
  <si>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</si>
  <si>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</si>
  <si>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</si>
  <si>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 - Total Plant net of Exemptions- page 3 of WA Appraisal</t>
  </si>
  <si>
    <t>STATE ALLOCATION % - 3 Factor calculation - page 9 of WA Appraisal</t>
  </si>
  <si>
    <t>ALLOCATED VALUE</t>
  </si>
  <si>
    <t>add:adjustments</t>
  </si>
  <si>
    <t>GROSS ASSESSED VALUE</t>
  </si>
  <si>
    <t>**EQUALIZED VALUE per state Certification Report</t>
  </si>
  <si>
    <t>equalization factor (state adj to reflect annual assessment impacts)</t>
  </si>
  <si>
    <t>ASSESSED VALUE - (for county taxation)</t>
  </si>
  <si>
    <t>OTHER</t>
  </si>
  <si>
    <t>TAX RATE (actuals from WA payment summary sheet - wgted rate)</t>
  </si>
  <si>
    <t>TAX</t>
  </si>
  <si>
    <t>IDAHO - ELECTRIC</t>
  </si>
  <si>
    <t>HIST COST INDICATOR</t>
  </si>
  <si>
    <t>LESS : DEPR EST</t>
  </si>
  <si>
    <t>LESS : OTHER</t>
  </si>
  <si>
    <t>TAXABLE PERCENTAGE</t>
  </si>
  <si>
    <t>STATE ALLOCATION %</t>
  </si>
  <si>
    <t>RATIO</t>
  </si>
  <si>
    <t>ASSESSED VALUE</t>
  </si>
  <si>
    <t>TAX RATE</t>
  </si>
  <si>
    <t>MONTANA - ELECTRIC</t>
  </si>
  <si>
    <t>ASSESSED VALUE - before Intangible adj</t>
  </si>
  <si>
    <r>
      <t xml:space="preserve">ASSESSED VALUE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Intangible adj</t>
    </r>
  </si>
  <si>
    <t>ADD : NET ADDITIONS TO PLANT - E &amp; G</t>
  </si>
  <si>
    <t>LESS : INTANGIBLE EST</t>
  </si>
  <si>
    <t>add: adjustments</t>
  </si>
  <si>
    <t>EQUALIZATION FACTOR</t>
  </si>
  <si>
    <t>GROSS MARKET VALUE</t>
  </si>
  <si>
    <r>
      <t>RATIO (</t>
    </r>
    <r>
      <rPr>
        <b/>
        <sz val="8"/>
        <color rgb="FF0000CC"/>
        <rFont val="Helv"/>
      </rPr>
      <t>see County allocation report</t>
    </r>
    <r>
      <rPr>
        <b/>
        <sz val="8"/>
        <rFont val="Helv"/>
      </rPr>
      <t>)</t>
    </r>
  </si>
  <si>
    <t>taxable VALUE</t>
  </si>
  <si>
    <t>adjustments</t>
  </si>
  <si>
    <t>taxable value</t>
  </si>
  <si>
    <t>OREGON - ELECTRIC</t>
  </si>
  <si>
    <t>ADD : LOLO-OXBOW TRANSMISSION LINE - LOCATION 640 (ptn in ID, ptn in OR)</t>
  </si>
  <si>
    <t>ADD: POLL CONTROL EQUIP</t>
  </si>
  <si>
    <t>LESS : DEPR</t>
  </si>
  <si>
    <t>ADD : 100% CS II GENERATING PLANT March 1, 2003 ?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</si>
  <si>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</si>
  <si>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</si>
  <si>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</si>
  <si>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</si>
  <si>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</si>
  <si>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WASHINGTON - GAS</t>
  </si>
  <si>
    <t>LESS : DEPR EST(see Form 1 pg 115 - Rounded)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</si>
  <si>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</si>
  <si>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</si>
  <si>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</si>
  <si>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</si>
  <si>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</si>
  <si>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</si>
  <si>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r>
      <t xml:space="preserve">PROPERTY TAX ESTIMATES FOR </t>
    </r>
    <r>
      <rPr>
        <b/>
        <u/>
        <sz val="10"/>
        <color indexed="12"/>
        <rFont val="Helv"/>
      </rPr>
      <t xml:space="preserve"> 2017-2021 5YR FORECAST </t>
    </r>
    <r>
      <rPr>
        <b/>
        <sz val="10"/>
        <color indexed="12"/>
        <rFont val="Helv"/>
      </rPr>
      <t/>
    </r>
  </si>
  <si>
    <t>SUMMARY: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</si>
  <si>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</si>
  <si>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</si>
  <si>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</si>
  <si>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</si>
  <si>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</si>
  <si>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</si>
  <si>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</si>
  <si>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</si>
  <si>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</si>
  <si>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</si>
  <si>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</si>
  <si>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</si>
  <si>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Actual per State DOR</t>
  </si>
  <si>
    <t>2016 ratio</t>
  </si>
  <si>
    <t>Calculation</t>
  </si>
  <si>
    <t>2016 weighted average rate</t>
  </si>
  <si>
    <t>2017 WA estimated property tax</t>
  </si>
  <si>
    <t>2017 ID estimated property tax</t>
  </si>
  <si>
    <t>weighted average ratio</t>
  </si>
  <si>
    <t>Actual</t>
  </si>
  <si>
    <t>2016/2017 assessment value</t>
  </si>
  <si>
    <t>2016/2017 tax rate</t>
  </si>
  <si>
    <t>2017 MT estimated property tax</t>
  </si>
  <si>
    <t>2017/2018 OR electric production estimated property tax</t>
  </si>
  <si>
    <t>2017/2018 OR electric transmission estimated property tax</t>
  </si>
  <si>
    <t xml:space="preserve"> 2016 ratio</t>
  </si>
  <si>
    <t>2016/2017 weighted average rate</t>
  </si>
  <si>
    <t>2017/2018 OR estimated 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</si>
</sst>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0%"/>
    <numFmt numFmtId="165" formatCode="0.000%"/>
    <numFmt numFmtId="166" formatCode="0.00000"/>
    <numFmt numFmtId="167" formatCode="0.0000"/>
    <numFmt numFmtId="168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Helv"/>
    </font>
    <font>
      <b/>
      <sz val="10"/>
      <name val="Helv"/>
    </font>
    <font>
      <b/>
      <sz val="8"/>
      <name val="Helv"/>
    </font>
    <font>
      <b/>
      <sz val="8"/>
      <color indexed="10"/>
      <name val="Helv"/>
    </font>
    <font>
      <sz val="8"/>
      <color indexed="10"/>
      <name val="Helv"/>
    </font>
    <font>
      <sz val="8"/>
      <color rgb="FFFF0000"/>
      <name val="Helv"/>
    </font>
    <font>
      <sz val="10"/>
      <color indexed="10"/>
      <name val="Helv"/>
    </font>
    <font>
      <b/>
      <sz val="14"/>
      <color rgb="FF0000CC"/>
      <name val="Arial"/>
      <family val="2"/>
    </font>
    <font>
      <sz val="10"/>
      <name val="Helv"/>
    </font>
    <font>
      <b/>
      <u/>
      <sz val="8"/>
      <name val="Helv"/>
    </font>
    <font>
      <b/>
      <sz val="8"/>
      <color rgb="FF0000CC"/>
      <name val="Helv"/>
    </font>
    <font>
      <b/>
      <i/>
      <sz val="8"/>
      <name val="Helv"/>
    </font>
    <font>
      <b/>
      <sz val="10"/>
      <color indexed="12"/>
      <name val="Helv"/>
    </font>
    <font>
      <b/>
      <u/>
      <sz val="10"/>
      <color indexed="12"/>
      <name val="Helv"/>
    </font>
    <font>
      <b/>
      <sz val="10"/>
      <color rgb="FFFF0000"/>
      <name val="Helv"/>
    </font>
    <font>
      <b/>
      <sz val="10"/>
      <color rgb="FF0000CC"/>
      <name val="Helv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10"/>
      <name val="Helv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5" fillId="4" borderId="3" xfId="0" applyFont="1" applyFill="1" applyBorder="1"/>
    <xf numFmtId="0" fontId="6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5" fontId="7" fillId="3" borderId="3" xfId="2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166" fontId="2" fillId="2" borderId="3" xfId="3" applyNumberFormat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3" fontId="7" fillId="3" borderId="4" xfId="0" applyNumberFormat="1" applyFont="1" applyFill="1" applyBorder="1"/>
    <xf numFmtId="0" fontId="3" fillId="0" borderId="5" xfId="0" applyFont="1" applyFill="1" applyBorder="1"/>
    <xf numFmtId="0" fontId="3" fillId="4" borderId="1" xfId="0" applyFont="1" applyFill="1" applyBorder="1"/>
    <xf numFmtId="0" fontId="5" fillId="4" borderId="3" xfId="0" applyFont="1" applyFill="1" applyBorder="1" applyAlignment="1">
      <alignment horizontal="center"/>
    </xf>
    <xf numFmtId="0" fontId="3" fillId="4" borderId="2" xfId="0" applyFont="1" applyFill="1" applyBorder="1"/>
    <xf numFmtId="3" fontId="6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4" fillId="5" borderId="3" xfId="0" applyNumberFormat="1" applyFont="1" applyFill="1" applyBorder="1" applyAlignment="1">
      <alignment horizontal="right"/>
    </xf>
    <xf numFmtId="2" fontId="4" fillId="4" borderId="3" xfId="0" applyNumberFormat="1" applyFont="1" applyFill="1" applyBorder="1" applyAlignment="1">
      <alignment horizontal="right"/>
    </xf>
    <xf numFmtId="166" fontId="7" fillId="3" borderId="3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4" borderId="2" xfId="0" applyFont="1" applyFill="1" applyBorder="1" applyAlignment="1">
      <alignment horizontal="center"/>
    </xf>
    <xf numFmtId="3" fontId="4" fillId="4" borderId="6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167" fontId="4" fillId="5" borderId="3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right"/>
    </xf>
    <xf numFmtId="167" fontId="7" fillId="3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/>
    <xf numFmtId="0" fontId="5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3" fontId="4" fillId="4" borderId="2" xfId="1" applyNumberFormat="1" applyFont="1" applyFill="1" applyBorder="1"/>
    <xf numFmtId="3" fontId="4" fillId="4" borderId="2" xfId="1" applyNumberFormat="1" applyFont="1" applyFill="1" applyBorder="1" applyAlignment="1">
      <alignment horizontal="right"/>
    </xf>
    <xf numFmtId="10" fontId="4" fillId="4" borderId="3" xfId="2" applyNumberFormat="1" applyFont="1" applyFill="1" applyBorder="1" applyAlignment="1">
      <alignment horizontal="center"/>
    </xf>
    <xf numFmtId="1" fontId="4" fillId="4" borderId="6" xfId="2" applyNumberFormat="1" applyFont="1" applyFill="1" applyBorder="1"/>
    <xf numFmtId="0" fontId="4" fillId="4" borderId="6" xfId="0" applyFont="1" applyFill="1" applyBorder="1"/>
    <xf numFmtId="9" fontId="7" fillId="3" borderId="6" xfId="2" applyFont="1" applyFill="1" applyBorder="1"/>
    <xf numFmtId="9" fontId="7" fillId="3" borderId="3" xfId="2" applyFont="1" applyFill="1" applyBorder="1"/>
    <xf numFmtId="3" fontId="6" fillId="3" borderId="3" xfId="0" applyNumberFormat="1" applyFont="1" applyFill="1" applyBorder="1"/>
    <xf numFmtId="0" fontId="4" fillId="4" borderId="2" xfId="0" applyFont="1" applyFill="1" applyBorder="1"/>
    <xf numFmtId="0" fontId="3" fillId="0" borderId="1" xfId="0" applyFont="1" applyFill="1" applyBorder="1"/>
    <xf numFmtId="3" fontId="4" fillId="4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/>
    <xf numFmtId="10" fontId="4" fillId="4" borderId="2" xfId="0" applyNumberFormat="1" applyFont="1" applyFill="1" applyBorder="1" applyAlignment="1">
      <alignment horizontal="right"/>
    </xf>
    <xf numFmtId="168" fontId="4" fillId="4" borderId="3" xfId="0" applyNumberFormat="1" applyFont="1" applyFill="1" applyBorder="1" applyAlignment="1">
      <alignment horizontal="right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4" fillId="0" borderId="10" xfId="0" applyFont="1" applyFill="1" applyBorder="1"/>
    <xf numFmtId="0" fontId="6" fillId="3" borderId="1" xfId="0" applyFont="1" applyFill="1" applyBorder="1" applyAlignment="1">
      <alignment horizontal="center"/>
    </xf>
    <xf numFmtId="0" fontId="11" fillId="3" borderId="2" xfId="0" applyFont="1" applyFill="1" applyBorder="1"/>
    <xf numFmtId="3" fontId="9" fillId="3" borderId="2" xfId="0" applyNumberFormat="1" applyFont="1" applyFill="1" applyBorder="1"/>
    <xf numFmtId="3" fontId="9" fillId="6" borderId="2" xfId="0" applyNumberFormat="1" applyFont="1" applyFill="1" applyBorder="1"/>
    <xf numFmtId="3" fontId="9" fillId="6" borderId="4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12" fillId="0" borderId="13" xfId="0" applyFont="1" applyBorder="1"/>
    <xf numFmtId="0" fontId="5" fillId="0" borderId="13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12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11" xfId="0" applyFont="1" applyBorder="1"/>
    <xf numFmtId="0" fontId="5" fillId="0" borderId="13" xfId="0" applyFont="1" applyBorder="1" applyAlignment="1">
      <alignment horizontal="left"/>
    </xf>
    <xf numFmtId="0" fontId="5" fillId="0" borderId="13" xfId="0" quotePrefix="1" applyFont="1" applyBorder="1" applyAlignment="1">
      <alignment horizontal="left"/>
    </xf>
    <xf numFmtId="0" fontId="5" fillId="0" borderId="0" xfId="0" applyFont="1" applyBorder="1"/>
    <xf numFmtId="0" fontId="12" fillId="0" borderId="1" xfId="0" applyFont="1" applyBorder="1"/>
    <xf numFmtId="0" fontId="5" fillId="0" borderId="2" xfId="0" applyFont="1" applyBorder="1" applyAlignment="1">
      <alignment horizontal="left"/>
    </xf>
    <xf numFmtId="0" fontId="14" fillId="0" borderId="2" xfId="0" applyFont="1" applyBorder="1"/>
    <xf numFmtId="0" fontId="5" fillId="0" borderId="0" xfId="0" applyFont="1" applyFill="1"/>
    <xf numFmtId="0" fontId="0" fillId="0" borderId="11" xfId="0" applyBorder="1"/>
    <xf numFmtId="0" fontId="15" fillId="0" borderId="13" xfId="0" quotePrefix="1" applyFont="1" applyBorder="1" applyAlignment="1">
      <alignment horizontal="left"/>
    </xf>
    <xf numFmtId="0" fontId="17" fillId="3" borderId="13" xfId="0" applyFont="1" applyFill="1" applyBorder="1"/>
    <xf numFmtId="0" fontId="18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165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21" fillId="3" borderId="3" xfId="0" applyNumberFormat="1" applyFont="1" applyFill="1" applyBorder="1"/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8"/>
  <sheetViews>
    <sheetView view="pageBreakPreview" topLeftCell="A40" zoomScale="115" zoomScaleNormal="100" zoomScaleSheetLayoutView="115" workbookViewId="0">
      <selection activeCell="A24" sqref="A24"/>
    </sheetView>
  </sheetViews>
  <sheetFormatPr defaultRowHeight="14.4" x14ac:dyDescent="0.3"/>
  <cols>
    <col min="1" max="1" width="64.44140625" customWidth="1"/>
    <col min="2" max="2" width="5.44140625" customWidth="1"/>
    <col min="3" max="3" width="18.44140625" customWidth="1"/>
  </cols>
  <sheetData>
    <row r="1" spans="1:4" x14ac:dyDescent="0.3">
      <c r="C1" s="1" t="s">
        <v>0</v>
      </c>
    </row>
    <row r="2" spans="1:4" x14ac:dyDescent="0.3">
      <c r="A2" s="71" t="s">
        <v>12</v>
      </c>
      <c r="C2" s="2">
        <v>2016</v>
      </c>
    </row>
    <row r="3" spans="1:4" x14ac:dyDescent="0.3">
      <c r="A3" s="71" t="s">
        <v>13</v>
      </c>
      <c r="C3" s="3">
        <v>2017</v>
      </c>
    </row>
    <row r="4" spans="1:4" x14ac:dyDescent="0.3">
      <c r="A4" s="72" t="s">
        <v>14</v>
      </c>
      <c r="C4" s="4">
        <v>2017</v>
      </c>
    </row>
    <row r="5" spans="1:4" x14ac:dyDescent="0.3">
      <c r="A5" s="73" t="s">
        <v>15</v>
      </c>
      <c r="C5" s="5" t="s">
        <v>1</v>
      </c>
    </row>
    <row r="6" spans="1:4" x14ac:dyDescent="0.3">
      <c r="A6" s="74"/>
      <c r="C6" s="6"/>
    </row>
    <row r="7" spans="1:4" x14ac:dyDescent="0.3">
      <c r="A7" s="75"/>
      <c r="C7" s="7" t="s">
        <v>2</v>
      </c>
    </row>
    <row r="8" spans="1:4" x14ac:dyDescent="0.3">
      <c r="A8" s="76" t="s">
        <v>16</v>
      </c>
      <c r="C8" s="3"/>
    </row>
    <row r="9" spans="1:4" x14ac:dyDescent="0.3">
      <c r="A9" s="75"/>
      <c r="C9" s="8"/>
    </row>
    <row r="10" spans="1:4" x14ac:dyDescent="0.3">
      <c r="A10" s="75" t="s">
        <v>17</v>
      </c>
      <c r="C10" s="9">
        <v>2300000</v>
      </c>
      <c r="D10" t="s">
        <v>88</v>
      </c>
    </row>
    <row r="11" spans="1:4" x14ac:dyDescent="0.3">
      <c r="A11" s="75" t="s">
        <v>18</v>
      </c>
      <c r="C11" s="10"/>
    </row>
    <row r="12" spans="1:4" x14ac:dyDescent="0.3">
      <c r="A12" s="77" t="s">
        <v>19</v>
      </c>
      <c r="C12" s="10"/>
    </row>
    <row r="13" spans="1:4" x14ac:dyDescent="0.3">
      <c r="A13" s="77" t="s">
        <v>20</v>
      </c>
      <c r="C13" s="10"/>
    </row>
    <row r="14" spans="1:4" x14ac:dyDescent="0.3">
      <c r="A14" s="77" t="s">
        <v>21</v>
      </c>
      <c r="C14" s="10"/>
    </row>
    <row r="15" spans="1:4" x14ac:dyDescent="0.3">
      <c r="A15" s="77" t="s">
        <v>22</v>
      </c>
      <c r="C15" s="10"/>
    </row>
    <row r="16" spans="1:4" x14ac:dyDescent="0.3">
      <c r="A16" s="75" t="s">
        <v>23</v>
      </c>
      <c r="C16" s="11"/>
    </row>
    <row r="17" spans="1:4" x14ac:dyDescent="0.3">
      <c r="A17" s="75" t="s">
        <v>24</v>
      </c>
      <c r="C17" s="12">
        <f>1207497787/1239327400</f>
        <v>0.97431702631604855</v>
      </c>
      <c r="D17" t="s">
        <v>88</v>
      </c>
    </row>
    <row r="18" spans="1:4" x14ac:dyDescent="0.3">
      <c r="A18" s="75" t="s">
        <v>25</v>
      </c>
      <c r="C18" s="13">
        <v>0.53883999999999999</v>
      </c>
      <c r="D18" t="s">
        <v>88</v>
      </c>
    </row>
    <row r="19" spans="1:4" x14ac:dyDescent="0.3">
      <c r="A19" s="75" t="s">
        <v>26</v>
      </c>
      <c r="C19" s="9">
        <f t="shared" ref="C19" si="0">SUM(C10:C16)*C17*C18</f>
        <v>1207502.268858321</v>
      </c>
    </row>
    <row r="20" spans="1:4" x14ac:dyDescent="0.3">
      <c r="A20" s="75" t="s">
        <v>27</v>
      </c>
      <c r="C20" s="9">
        <v>492</v>
      </c>
      <c r="D20" t="s">
        <v>88</v>
      </c>
    </row>
    <row r="21" spans="1:4" x14ac:dyDescent="0.3">
      <c r="A21" s="75" t="s">
        <v>28</v>
      </c>
      <c r="C21" s="9">
        <f>C19+C20</f>
        <v>1207994.268858321</v>
      </c>
      <c r="D21" t="s">
        <v>95</v>
      </c>
    </row>
    <row r="22" spans="1:4" x14ac:dyDescent="0.3">
      <c r="A22" s="75" t="s">
        <v>29</v>
      </c>
      <c r="C22" s="9"/>
    </row>
    <row r="23" spans="1:4" x14ac:dyDescent="0.3">
      <c r="A23" s="75" t="s">
        <v>30</v>
      </c>
      <c r="C23" s="14">
        <v>0.91500980170713975</v>
      </c>
      <c r="D23" t="s">
        <v>89</v>
      </c>
    </row>
    <row r="24" spans="1:4" x14ac:dyDescent="0.3">
      <c r="A24" s="75" t="s">
        <v>31</v>
      </c>
      <c r="C24" s="15">
        <f t="shared" ref="C24" si="1">SUM(C21*C23)</f>
        <v>1105326.5964114135</v>
      </c>
      <c r="D24" t="s">
        <v>90</v>
      </c>
    </row>
    <row r="25" spans="1:4" x14ac:dyDescent="0.3">
      <c r="A25" s="75" t="s">
        <v>32</v>
      </c>
      <c r="C25" s="15">
        <v>0</v>
      </c>
    </row>
    <row r="26" spans="1:4" x14ac:dyDescent="0.3">
      <c r="A26" s="75"/>
      <c r="C26" s="16">
        <f t="shared" ref="C26" si="2">SUM(C24:C25)</f>
        <v>1105326.5964114135</v>
      </c>
    </row>
    <row r="27" spans="1:4" x14ac:dyDescent="0.3">
      <c r="A27" s="75" t="s">
        <v>33</v>
      </c>
      <c r="C27" s="17">
        <v>1.1914919140377688E-2</v>
      </c>
      <c r="D27" t="s">
        <v>91</v>
      </c>
    </row>
    <row r="28" spans="1:4" x14ac:dyDescent="0.3">
      <c r="A28" s="75"/>
      <c r="C28" s="18"/>
    </row>
    <row r="29" spans="1:4" ht="15" thickBot="1" x14ac:dyDescent="0.35">
      <c r="A29" s="75" t="s">
        <v>34</v>
      </c>
      <c r="C29" s="19">
        <f t="shared" ref="C29" si="3">SUM(C26*C27)</f>
        <v>13169.877019950874</v>
      </c>
      <c r="D29" t="s">
        <v>92</v>
      </c>
    </row>
    <row r="30" spans="1:4" ht="15" thickTop="1" x14ac:dyDescent="0.3">
      <c r="A30" s="75"/>
      <c r="C30" s="20"/>
    </row>
    <row r="31" spans="1:4" x14ac:dyDescent="0.3">
      <c r="A31" s="78"/>
      <c r="C31" s="21"/>
    </row>
    <row r="32" spans="1:4" x14ac:dyDescent="0.3">
      <c r="A32" s="79"/>
      <c r="C32" s="22" t="s">
        <v>2</v>
      </c>
    </row>
    <row r="33" spans="1:4" x14ac:dyDescent="0.3">
      <c r="A33" s="80" t="s">
        <v>35</v>
      </c>
      <c r="C33" s="23"/>
    </row>
    <row r="34" spans="1:4" x14ac:dyDescent="0.3">
      <c r="A34" s="79"/>
      <c r="C34" s="23"/>
    </row>
    <row r="35" spans="1:4" x14ac:dyDescent="0.3">
      <c r="A35" s="79" t="s">
        <v>36</v>
      </c>
      <c r="C35" s="9">
        <v>2268109</v>
      </c>
      <c r="D35" t="s">
        <v>88</v>
      </c>
    </row>
    <row r="36" spans="1:4" x14ac:dyDescent="0.3">
      <c r="A36" s="79" t="s">
        <v>18</v>
      </c>
      <c r="C36" s="24"/>
    </row>
    <row r="37" spans="1:4" x14ac:dyDescent="0.3">
      <c r="A37" s="77" t="s">
        <v>19</v>
      </c>
      <c r="C37" s="10">
        <f>SUM(C12)</f>
        <v>0</v>
      </c>
    </row>
    <row r="38" spans="1:4" x14ac:dyDescent="0.3">
      <c r="A38" s="77" t="s">
        <v>20</v>
      </c>
      <c r="C38" s="25">
        <f>SUM(C13)</f>
        <v>0</v>
      </c>
    </row>
    <row r="39" spans="1:4" x14ac:dyDescent="0.3">
      <c r="A39" s="77" t="s">
        <v>21</v>
      </c>
      <c r="C39" s="25">
        <f>SUM(C14)</f>
        <v>0</v>
      </c>
    </row>
    <row r="40" spans="1:4" x14ac:dyDescent="0.3">
      <c r="A40" s="77" t="s">
        <v>22</v>
      </c>
      <c r="C40" s="25">
        <f>SUM(C15)</f>
        <v>0</v>
      </c>
    </row>
    <row r="41" spans="1:4" x14ac:dyDescent="0.3">
      <c r="A41" s="75" t="s">
        <v>37</v>
      </c>
      <c r="C41" s="25">
        <f>SUM(C16)</f>
        <v>0</v>
      </c>
    </row>
    <row r="42" spans="1:4" x14ac:dyDescent="0.3">
      <c r="A42" s="79" t="s">
        <v>38</v>
      </c>
      <c r="C42" s="26"/>
    </row>
    <row r="43" spans="1:4" x14ac:dyDescent="0.3">
      <c r="A43" s="79" t="s">
        <v>39</v>
      </c>
      <c r="C43" s="12">
        <v>1</v>
      </c>
      <c r="D43" t="s">
        <v>88</v>
      </c>
    </row>
    <row r="44" spans="1:4" x14ac:dyDescent="0.3">
      <c r="A44" s="79" t="s">
        <v>40</v>
      </c>
      <c r="C44" s="27">
        <v>0.24651799999999999</v>
      </c>
      <c r="D44" t="s">
        <v>88</v>
      </c>
    </row>
    <row r="45" spans="1:4" x14ac:dyDescent="0.3">
      <c r="A45" s="79" t="s">
        <v>26</v>
      </c>
      <c r="C45" s="28">
        <f t="shared" ref="C45" si="4">SUM(C35:C42)*C43*C44</f>
        <v>559129.69446199993</v>
      </c>
    </row>
    <row r="46" spans="1:4" x14ac:dyDescent="0.3">
      <c r="A46" s="79" t="s">
        <v>27</v>
      </c>
      <c r="C46" s="29">
        <f>-9592-366</f>
        <v>-9958</v>
      </c>
      <c r="D46" t="s">
        <v>88</v>
      </c>
    </row>
    <row r="47" spans="1:4" x14ac:dyDescent="0.3">
      <c r="A47" s="79" t="s">
        <v>28</v>
      </c>
      <c r="C47" s="9">
        <f t="shared" ref="C47" si="5">SUM(C45:C46)</f>
        <v>549171.69446199993</v>
      </c>
    </row>
    <row r="48" spans="1:4" x14ac:dyDescent="0.3">
      <c r="A48" s="79" t="s">
        <v>41</v>
      </c>
      <c r="C48" s="30">
        <v>1</v>
      </c>
    </row>
    <row r="49" spans="1:4" x14ac:dyDescent="0.3">
      <c r="A49" s="79" t="s">
        <v>42</v>
      </c>
      <c r="C49" s="9">
        <f t="shared" ref="C49" si="6">SUM(C47*C48)</f>
        <v>549171.69446199993</v>
      </c>
      <c r="D49" t="s">
        <v>95</v>
      </c>
    </row>
    <row r="50" spans="1:4" x14ac:dyDescent="0.3">
      <c r="A50" s="79" t="s">
        <v>43</v>
      </c>
      <c r="C50" s="31">
        <v>1.1243431409187718E-2</v>
      </c>
      <c r="D50" t="s">
        <v>91</v>
      </c>
    </row>
    <row r="51" spans="1:4" x14ac:dyDescent="0.3">
      <c r="A51" s="79"/>
      <c r="C51" s="18"/>
    </row>
    <row r="52" spans="1:4" ht="15" thickBot="1" x14ac:dyDescent="0.35">
      <c r="A52" s="81" t="s">
        <v>34</v>
      </c>
      <c r="C52" s="19">
        <f t="shared" ref="C52" si="7">SUM(C49*C50)</f>
        <v>6174.574278550891</v>
      </c>
      <c r="D52" t="s">
        <v>93</v>
      </c>
    </row>
    <row r="53" spans="1:4" ht="15" thickTop="1" x14ac:dyDescent="0.3">
      <c r="A53" s="82"/>
      <c r="C53" s="32"/>
    </row>
    <row r="54" spans="1:4" x14ac:dyDescent="0.3">
      <c r="A54" s="83"/>
      <c r="C54" s="21"/>
    </row>
    <row r="55" spans="1:4" x14ac:dyDescent="0.3">
      <c r="A55" s="75"/>
      <c r="C55" s="22" t="s">
        <v>2</v>
      </c>
    </row>
    <row r="56" spans="1:4" x14ac:dyDescent="0.3">
      <c r="A56" s="76" t="s">
        <v>44</v>
      </c>
      <c r="C56" s="33" t="s">
        <v>3</v>
      </c>
    </row>
    <row r="57" spans="1:4" x14ac:dyDescent="0.3">
      <c r="A57" s="84" t="s">
        <v>45</v>
      </c>
      <c r="C57" s="34">
        <v>3761000</v>
      </c>
      <c r="D57" t="s">
        <v>88</v>
      </c>
    </row>
    <row r="58" spans="1:4" x14ac:dyDescent="0.3">
      <c r="A58" s="75" t="s">
        <v>46</v>
      </c>
      <c r="C58" s="9">
        <v>3385000</v>
      </c>
      <c r="D58" t="s">
        <v>88</v>
      </c>
    </row>
    <row r="59" spans="1:4" x14ac:dyDescent="0.3">
      <c r="A59" s="75" t="s">
        <v>47</v>
      </c>
      <c r="C59" s="9"/>
    </row>
    <row r="60" spans="1:4" x14ac:dyDescent="0.3">
      <c r="A60" s="77" t="s">
        <v>21</v>
      </c>
      <c r="C60" s="9"/>
    </row>
    <row r="61" spans="1:4" x14ac:dyDescent="0.3">
      <c r="A61" s="75" t="s">
        <v>37</v>
      </c>
      <c r="C61" s="9">
        <f t="shared" ref="C61" si="8">SUM(C16+C122)</f>
        <v>0</v>
      </c>
    </row>
    <row r="62" spans="1:4" x14ac:dyDescent="0.3">
      <c r="A62" s="75" t="s">
        <v>48</v>
      </c>
      <c r="C62" s="9"/>
    </row>
    <row r="63" spans="1:4" x14ac:dyDescent="0.3">
      <c r="A63" s="75"/>
      <c r="C63" s="9">
        <f>SUM(C58:C62)</f>
        <v>3385000</v>
      </c>
      <c r="D63" t="s">
        <v>88</v>
      </c>
    </row>
    <row r="64" spans="1:4" x14ac:dyDescent="0.3">
      <c r="A64" s="75" t="s">
        <v>39</v>
      </c>
      <c r="C64" s="12">
        <v>1</v>
      </c>
      <c r="D64" t="s">
        <v>88</v>
      </c>
    </row>
    <row r="65" spans="1:4" x14ac:dyDescent="0.3">
      <c r="A65" s="75" t="s">
        <v>40</v>
      </c>
      <c r="C65" s="13">
        <f>442919876/3385000000</f>
        <v>0.13084782156573116</v>
      </c>
      <c r="D65" t="s">
        <v>88</v>
      </c>
    </row>
    <row r="66" spans="1:4" x14ac:dyDescent="0.3">
      <c r="A66" s="75" t="s">
        <v>26</v>
      </c>
      <c r="C66" s="9">
        <f t="shared" ref="C66" si="9">SUM(C63*C65)</f>
        <v>442919.87599999999</v>
      </c>
    </row>
    <row r="67" spans="1:4" x14ac:dyDescent="0.3">
      <c r="A67" s="75" t="s">
        <v>49</v>
      </c>
      <c r="C67" s="9">
        <v>-560</v>
      </c>
      <c r="D67" t="s">
        <v>88</v>
      </c>
    </row>
    <row r="68" spans="1:4" x14ac:dyDescent="0.3">
      <c r="A68" s="75" t="s">
        <v>50</v>
      </c>
      <c r="C68" s="35">
        <v>1</v>
      </c>
      <c r="D68" t="s">
        <v>88</v>
      </c>
    </row>
    <row r="69" spans="1:4" x14ac:dyDescent="0.3">
      <c r="A69" s="85" t="s">
        <v>51</v>
      </c>
      <c r="C69" s="9">
        <f t="shared" ref="C69" si="10">SUM(C66:C67)*C68</f>
        <v>442359.87599999999</v>
      </c>
    </row>
    <row r="70" spans="1:4" x14ac:dyDescent="0.3">
      <c r="A70" s="75" t="s">
        <v>52</v>
      </c>
      <c r="C70" s="36">
        <f>28838588/442360264</f>
        <v>6.5192537275454737E-2</v>
      </c>
      <c r="D70" t="s">
        <v>94</v>
      </c>
    </row>
    <row r="71" spans="1:4" x14ac:dyDescent="0.3">
      <c r="A71" s="75" t="s">
        <v>53</v>
      </c>
      <c r="C71" s="28">
        <f t="shared" ref="C71" si="11">SUM(C69*C70)</f>
        <v>28838.562705295535</v>
      </c>
    </row>
    <row r="72" spans="1:4" x14ac:dyDescent="0.3">
      <c r="A72" s="75" t="s">
        <v>54</v>
      </c>
      <c r="C72" s="9">
        <v>0</v>
      </c>
    </row>
    <row r="73" spans="1:4" x14ac:dyDescent="0.3">
      <c r="A73" s="75" t="s">
        <v>55</v>
      </c>
      <c r="C73" s="37">
        <f t="shared" ref="C73" si="12">SUM(C71:C72)</f>
        <v>28838.562705295535</v>
      </c>
      <c r="D73" t="s">
        <v>95</v>
      </c>
    </row>
    <row r="74" spans="1:4" x14ac:dyDescent="0.3">
      <c r="A74" s="75" t="s">
        <v>43</v>
      </c>
      <c r="C74" s="31">
        <v>0.34825438173428203</v>
      </c>
      <c r="D74" t="s">
        <v>91</v>
      </c>
    </row>
    <row r="75" spans="1:4" x14ac:dyDescent="0.3">
      <c r="A75" s="75"/>
      <c r="C75" s="18"/>
    </row>
    <row r="76" spans="1:4" ht="15" thickBot="1" x14ac:dyDescent="0.35">
      <c r="A76" s="74" t="s">
        <v>34</v>
      </c>
      <c r="C76" s="19">
        <f t="shared" ref="C76" si="13">SUM(C73*C74)</f>
        <v>10043.15582503802</v>
      </c>
      <c r="D76" t="s">
        <v>98</v>
      </c>
    </row>
    <row r="77" spans="1:4" ht="15" thickTop="1" x14ac:dyDescent="0.3">
      <c r="A77" s="86"/>
      <c r="C77" s="38"/>
    </row>
    <row r="78" spans="1:4" x14ac:dyDescent="0.3">
      <c r="A78" s="83"/>
      <c r="C78" s="39"/>
    </row>
    <row r="79" spans="1:4" x14ac:dyDescent="0.3">
      <c r="A79" s="76" t="s">
        <v>56</v>
      </c>
      <c r="C79" s="7" t="s">
        <v>4</v>
      </c>
    </row>
    <row r="80" spans="1:4" x14ac:dyDescent="0.3">
      <c r="A80" s="84"/>
      <c r="C80" s="40"/>
    </row>
    <row r="81" spans="1:4" x14ac:dyDescent="0.3">
      <c r="A81" s="75" t="s">
        <v>36</v>
      </c>
      <c r="C81" s="3" t="s">
        <v>5</v>
      </c>
    </row>
    <row r="82" spans="1:4" x14ac:dyDescent="0.3">
      <c r="A82" s="75" t="s">
        <v>18</v>
      </c>
      <c r="C82" s="15">
        <v>1137.998</v>
      </c>
      <c r="D82" t="s">
        <v>96</v>
      </c>
    </row>
    <row r="83" spans="1:4" x14ac:dyDescent="0.3">
      <c r="A83" s="75" t="s">
        <v>57</v>
      </c>
      <c r="C83" s="15">
        <v>0</v>
      </c>
    </row>
    <row r="84" spans="1:4" x14ac:dyDescent="0.3">
      <c r="A84" s="75" t="s">
        <v>37</v>
      </c>
      <c r="C84" s="15">
        <f t="shared" ref="C84" si="14">SUM(C75)</f>
        <v>0</v>
      </c>
    </row>
    <row r="85" spans="1:4" x14ac:dyDescent="0.3">
      <c r="A85" s="75" t="s">
        <v>39</v>
      </c>
      <c r="C85" s="41">
        <v>1</v>
      </c>
    </row>
    <row r="86" spans="1:4" x14ac:dyDescent="0.3">
      <c r="A86" s="75" t="s">
        <v>40</v>
      </c>
      <c r="C86" s="42">
        <v>1</v>
      </c>
    </row>
    <row r="87" spans="1:4" x14ac:dyDescent="0.3">
      <c r="A87" s="75" t="s">
        <v>26</v>
      </c>
      <c r="C87" s="15">
        <f t="shared" ref="C87" si="15">SUM((C82+C83+C84)*C85*C86)</f>
        <v>1137.998</v>
      </c>
    </row>
    <row r="88" spans="1:4" x14ac:dyDescent="0.3">
      <c r="A88" s="75" t="s">
        <v>49</v>
      </c>
      <c r="C88" s="15"/>
    </row>
    <row r="89" spans="1:4" x14ac:dyDescent="0.3">
      <c r="A89" s="75" t="s">
        <v>50</v>
      </c>
      <c r="C89" s="43">
        <v>1</v>
      </c>
    </row>
    <row r="90" spans="1:4" x14ac:dyDescent="0.3">
      <c r="A90" s="85" t="s">
        <v>51</v>
      </c>
      <c r="C90" s="15">
        <f t="shared" ref="C90" si="16">SUM(C87:C88)*C89</f>
        <v>1137.998</v>
      </c>
    </row>
    <row r="91" spans="1:4" x14ac:dyDescent="0.3">
      <c r="A91" s="75" t="s">
        <v>41</v>
      </c>
      <c r="C91" s="44">
        <v>1</v>
      </c>
    </row>
    <row r="92" spans="1:4" x14ac:dyDescent="0.3">
      <c r="A92" s="75" t="s">
        <v>53</v>
      </c>
      <c r="C92" s="15">
        <f t="shared" ref="C92" si="17">SUM(C90*C91)</f>
        <v>1137.998</v>
      </c>
    </row>
    <row r="93" spans="1:4" x14ac:dyDescent="0.3">
      <c r="A93" s="75" t="s">
        <v>58</v>
      </c>
      <c r="C93" s="15">
        <v>0</v>
      </c>
    </row>
    <row r="94" spans="1:4" x14ac:dyDescent="0.3">
      <c r="A94" s="75" t="s">
        <v>55</v>
      </c>
      <c r="C94" s="16">
        <f t="shared" ref="C94" si="18">SUM(C92:C93)</f>
        <v>1137.998</v>
      </c>
    </row>
    <row r="95" spans="1:4" x14ac:dyDescent="0.3">
      <c r="A95" s="75" t="s">
        <v>43</v>
      </c>
      <c r="C95" s="31">
        <v>9.2365364438250323E-3</v>
      </c>
      <c r="D95" t="s">
        <v>97</v>
      </c>
    </row>
    <row r="96" spans="1:4" x14ac:dyDescent="0.3">
      <c r="A96" s="75"/>
      <c r="C96" s="18"/>
    </row>
    <row r="97" spans="1:4" x14ac:dyDescent="0.3">
      <c r="A97" s="74" t="s">
        <v>34</v>
      </c>
      <c r="C97" s="45">
        <f t="shared" ref="C97" si="19">SUM(C94*C95)</f>
        <v>10.51116</v>
      </c>
      <c r="D97" t="s">
        <v>100</v>
      </c>
    </row>
    <row r="98" spans="1:4" x14ac:dyDescent="0.3">
      <c r="A98" s="86"/>
      <c r="C98" s="38"/>
    </row>
    <row r="99" spans="1:4" x14ac:dyDescent="0.3">
      <c r="A99" s="87" t="s">
        <v>56</v>
      </c>
      <c r="C99" s="46" t="s">
        <v>4</v>
      </c>
    </row>
    <row r="100" spans="1:4" x14ac:dyDescent="0.3">
      <c r="A100" s="88"/>
      <c r="C100" s="33" t="s">
        <v>6</v>
      </c>
    </row>
    <row r="101" spans="1:4" x14ac:dyDescent="0.3">
      <c r="A101" s="88"/>
      <c r="C101" s="33"/>
    </row>
    <row r="102" spans="1:4" x14ac:dyDescent="0.3">
      <c r="A102" s="88"/>
      <c r="C102" s="47"/>
    </row>
    <row r="103" spans="1:4" x14ac:dyDescent="0.3">
      <c r="A103" s="79" t="s">
        <v>42</v>
      </c>
      <c r="C103" s="48">
        <v>173400</v>
      </c>
      <c r="D103" t="s">
        <v>88</v>
      </c>
    </row>
    <row r="104" spans="1:4" x14ac:dyDescent="0.3">
      <c r="A104" s="79" t="s">
        <v>19</v>
      </c>
      <c r="C104" s="9"/>
    </row>
    <row r="105" spans="1:4" x14ac:dyDescent="0.3">
      <c r="A105" s="79" t="s">
        <v>59</v>
      </c>
      <c r="C105" s="9">
        <v>0</v>
      </c>
    </row>
    <row r="106" spans="1:4" x14ac:dyDescent="0.3">
      <c r="A106" s="79" t="s">
        <v>60</v>
      </c>
      <c r="C106" s="49">
        <v>0</v>
      </c>
    </row>
    <row r="107" spans="1:4" x14ac:dyDescent="0.3">
      <c r="A107" s="79" t="s">
        <v>40</v>
      </c>
      <c r="C107" s="50" t="s">
        <v>7</v>
      </c>
    </row>
    <row r="108" spans="1:4" x14ac:dyDescent="0.3">
      <c r="A108" s="79" t="s">
        <v>61</v>
      </c>
      <c r="C108" s="51">
        <v>0</v>
      </c>
    </row>
    <row r="109" spans="1:4" x14ac:dyDescent="0.3">
      <c r="A109" s="81" t="s">
        <v>62</v>
      </c>
      <c r="C109" s="52"/>
    </row>
    <row r="110" spans="1:4" x14ac:dyDescent="0.3">
      <c r="A110" s="79" t="s">
        <v>63</v>
      </c>
      <c r="C110" s="31">
        <v>1.6474286004375682E-2</v>
      </c>
      <c r="D110" t="s">
        <v>97</v>
      </c>
    </row>
    <row r="111" spans="1:4" x14ac:dyDescent="0.3">
      <c r="A111" s="79" t="s">
        <v>64</v>
      </c>
      <c r="C111" s="53">
        <v>1</v>
      </c>
    </row>
    <row r="112" spans="1:4" x14ac:dyDescent="0.3">
      <c r="A112" s="79" t="s">
        <v>65</v>
      </c>
      <c r="C112" s="54"/>
    </row>
    <row r="113" spans="1:4" x14ac:dyDescent="0.3">
      <c r="A113" s="81"/>
      <c r="C113" s="55">
        <f t="shared" ref="C113" si="20">SUM(C103:C107)*C110*C111</f>
        <v>2856.6411931587431</v>
      </c>
      <c r="D113" t="s">
        <v>99</v>
      </c>
    </row>
    <row r="114" spans="1:4" x14ac:dyDescent="0.3">
      <c r="A114" s="82"/>
      <c r="C114" s="38"/>
    </row>
    <row r="115" spans="1:4" x14ac:dyDescent="0.3">
      <c r="A115" s="86"/>
      <c r="C115" s="32"/>
    </row>
    <row r="116" spans="1:4" hidden="1" x14ac:dyDescent="0.3">
      <c r="A116" s="78"/>
      <c r="C116" s="21"/>
    </row>
    <row r="117" spans="1:4" hidden="1" x14ac:dyDescent="0.3">
      <c r="A117" s="80" t="s">
        <v>66</v>
      </c>
      <c r="C117" s="22" t="s">
        <v>2</v>
      </c>
    </row>
    <row r="118" spans="1:4" hidden="1" x14ac:dyDescent="0.3">
      <c r="A118" s="79"/>
      <c r="C118" s="23"/>
    </row>
    <row r="119" spans="1:4" hidden="1" x14ac:dyDescent="0.3">
      <c r="A119" s="79" t="s">
        <v>36</v>
      </c>
      <c r="C119" s="56"/>
    </row>
    <row r="120" spans="1:4" hidden="1" x14ac:dyDescent="0.3">
      <c r="A120" s="79" t="s">
        <v>18</v>
      </c>
      <c r="C120" s="9">
        <v>550000</v>
      </c>
      <c r="D120" t="s">
        <v>88</v>
      </c>
    </row>
    <row r="121" spans="1:4" hidden="1" x14ac:dyDescent="0.3">
      <c r="A121" s="79" t="s">
        <v>19</v>
      </c>
      <c r="C121" s="9"/>
    </row>
    <row r="122" spans="1:4" hidden="1" x14ac:dyDescent="0.3">
      <c r="A122" s="79" t="s">
        <v>67</v>
      </c>
      <c r="C122" s="9"/>
    </row>
    <row r="123" spans="1:4" hidden="1" x14ac:dyDescent="0.3">
      <c r="A123" s="75" t="s">
        <v>24</v>
      </c>
      <c r="C123" s="12">
        <f>246152315/261192469</f>
        <v>0.94241735201025267</v>
      </c>
      <c r="D123" t="s">
        <v>88</v>
      </c>
    </row>
    <row r="124" spans="1:4" hidden="1" x14ac:dyDescent="0.3">
      <c r="A124" s="75" t="s">
        <v>25</v>
      </c>
      <c r="C124" s="13">
        <v>0.47489500000000001</v>
      </c>
      <c r="D124" t="s">
        <v>88</v>
      </c>
    </row>
    <row r="125" spans="1:4" hidden="1" x14ac:dyDescent="0.3">
      <c r="A125" s="79" t="s">
        <v>26</v>
      </c>
      <c r="C125" s="9">
        <f t="shared" ref="C125" si="21">SUM(C120+C121+C122)*C123*C124</f>
        <v>246152.10861059991</v>
      </c>
    </row>
    <row r="126" spans="1:4" hidden="1" x14ac:dyDescent="0.3">
      <c r="A126" s="79" t="s">
        <v>49</v>
      </c>
      <c r="C126" s="9"/>
    </row>
    <row r="127" spans="1:4" hidden="1" x14ac:dyDescent="0.3">
      <c r="A127" s="79" t="s">
        <v>28</v>
      </c>
      <c r="C127" s="9">
        <f t="shared" ref="C127" si="22">SUM(C125)</f>
        <v>246152.10861059991</v>
      </c>
      <c r="D127" t="s">
        <v>88</v>
      </c>
    </row>
    <row r="128" spans="1:4" hidden="1" x14ac:dyDescent="0.3">
      <c r="A128" s="75" t="s">
        <v>29</v>
      </c>
      <c r="C128" s="9"/>
    </row>
    <row r="129" spans="1:4" hidden="1" x14ac:dyDescent="0.3">
      <c r="A129" s="75" t="s">
        <v>30</v>
      </c>
      <c r="C129" s="98">
        <v>0.92888185069286</v>
      </c>
      <c r="D129" t="s">
        <v>101</v>
      </c>
    </row>
    <row r="130" spans="1:4" hidden="1" x14ac:dyDescent="0.3">
      <c r="A130" s="75" t="s">
        <v>31</v>
      </c>
      <c r="C130" s="99">
        <f t="shared" ref="C130" si="23">SUM(C127*C129)</f>
        <v>228646.22619816393</v>
      </c>
    </row>
    <row r="131" spans="1:4" hidden="1" x14ac:dyDescent="0.3">
      <c r="A131" s="75" t="s">
        <v>33</v>
      </c>
      <c r="C131" s="31">
        <v>1.2750910147827052E-2</v>
      </c>
      <c r="D131" t="s">
        <v>91</v>
      </c>
    </row>
    <row r="132" spans="1:4" hidden="1" x14ac:dyDescent="0.3">
      <c r="A132" s="75"/>
      <c r="C132" s="18"/>
    </row>
    <row r="133" spans="1:4" ht="15" hidden="1" thickBot="1" x14ac:dyDescent="0.35">
      <c r="C133" s="19">
        <f t="shared" ref="C133" si="24">SUM(C130*C131)</f>
        <v>2915.4474858925278</v>
      </c>
      <c r="D133" t="s">
        <v>92</v>
      </c>
    </row>
    <row r="134" spans="1:4" ht="15" hidden="1" thickTop="1" x14ac:dyDescent="0.3">
      <c r="A134" s="78"/>
      <c r="C134" s="57"/>
    </row>
    <row r="135" spans="1:4" hidden="1" x14ac:dyDescent="0.3">
      <c r="A135" s="80" t="s">
        <v>68</v>
      </c>
      <c r="C135" s="22" t="s">
        <v>2</v>
      </c>
    </row>
    <row r="136" spans="1:4" hidden="1" x14ac:dyDescent="0.3">
      <c r="A136" s="89"/>
      <c r="C136" s="23"/>
    </row>
    <row r="137" spans="1:4" hidden="1" x14ac:dyDescent="0.3">
      <c r="A137" s="79" t="s">
        <v>36</v>
      </c>
      <c r="C137" s="23"/>
    </row>
    <row r="138" spans="1:4" hidden="1" x14ac:dyDescent="0.3">
      <c r="A138" s="79" t="s">
        <v>18</v>
      </c>
      <c r="C138" s="9">
        <v>631442.69799999997</v>
      </c>
      <c r="D138" t="s">
        <v>88</v>
      </c>
    </row>
    <row r="139" spans="1:4" hidden="1" x14ac:dyDescent="0.3">
      <c r="A139" s="79" t="s">
        <v>19</v>
      </c>
      <c r="C139" s="9">
        <f>SUM(C121)</f>
        <v>0</v>
      </c>
    </row>
    <row r="140" spans="1:4" hidden="1" x14ac:dyDescent="0.3">
      <c r="A140" s="79" t="s">
        <v>37</v>
      </c>
      <c r="C140" s="9">
        <f>SUM(C122)</f>
        <v>0</v>
      </c>
    </row>
    <row r="141" spans="1:4" hidden="1" x14ac:dyDescent="0.3">
      <c r="A141" s="79" t="s">
        <v>39</v>
      </c>
      <c r="C141" s="12">
        <v>1</v>
      </c>
      <c r="D141" t="s">
        <v>88</v>
      </c>
    </row>
    <row r="142" spans="1:4" hidden="1" x14ac:dyDescent="0.3">
      <c r="A142" s="79" t="s">
        <v>40</v>
      </c>
      <c r="C142" s="13">
        <v>0.18379474000000001</v>
      </c>
      <c r="D142" t="s">
        <v>88</v>
      </c>
    </row>
    <row r="143" spans="1:4" hidden="1" x14ac:dyDescent="0.3">
      <c r="A143" s="79" t="s">
        <v>26</v>
      </c>
      <c r="C143" s="37">
        <f t="shared" ref="C143" si="25">SUM((C138+C139+C140)*C141*C142)</f>
        <v>116055.84650380853</v>
      </c>
    </row>
    <row r="144" spans="1:4" hidden="1" x14ac:dyDescent="0.3">
      <c r="A144" s="79" t="s">
        <v>49</v>
      </c>
      <c r="C144" s="58">
        <v>-100</v>
      </c>
      <c r="D144" t="s">
        <v>88</v>
      </c>
    </row>
    <row r="145" spans="1:4" hidden="1" x14ac:dyDescent="0.3">
      <c r="A145" s="79" t="s">
        <v>28</v>
      </c>
      <c r="C145" s="9">
        <f>C143+C144</f>
        <v>115955.84650380853</v>
      </c>
    </row>
    <row r="146" spans="1:4" hidden="1" x14ac:dyDescent="0.3">
      <c r="A146" s="79" t="s">
        <v>41</v>
      </c>
      <c r="C146" s="30">
        <v>1</v>
      </c>
    </row>
    <row r="147" spans="1:4" hidden="1" x14ac:dyDescent="0.3">
      <c r="A147" s="79" t="s">
        <v>42</v>
      </c>
      <c r="C147" s="9">
        <f t="shared" ref="C147" si="26">SUM(C145*C146)</f>
        <v>115955.84650380853</v>
      </c>
      <c r="D147" t="s">
        <v>95</v>
      </c>
    </row>
    <row r="148" spans="1:4" hidden="1" x14ac:dyDescent="0.3">
      <c r="A148" s="79" t="s">
        <v>43</v>
      </c>
      <c r="C148" s="31">
        <v>1.4259073311743148E-2</v>
      </c>
      <c r="D148" t="s">
        <v>91</v>
      </c>
    </row>
    <row r="149" spans="1:4" hidden="1" x14ac:dyDescent="0.3">
      <c r="A149" s="79"/>
      <c r="C149" s="16"/>
    </row>
    <row r="150" spans="1:4" hidden="1" x14ac:dyDescent="0.3">
      <c r="A150" s="81" t="s">
        <v>34</v>
      </c>
      <c r="C150" s="59">
        <f t="shared" ref="C150" si="27">SUM(C147*C148)</f>
        <v>1653.4229162230411</v>
      </c>
      <c r="D150" t="s">
        <v>93</v>
      </c>
    </row>
    <row r="151" spans="1:4" hidden="1" x14ac:dyDescent="0.3">
      <c r="A151" s="86"/>
      <c r="C151" s="32"/>
    </row>
    <row r="152" spans="1:4" hidden="1" x14ac:dyDescent="0.3">
      <c r="A152" s="87" t="s">
        <v>69</v>
      </c>
      <c r="C152" s="46" t="s">
        <v>4</v>
      </c>
    </row>
    <row r="153" spans="1:4" hidden="1" x14ac:dyDescent="0.3">
      <c r="A153" s="79"/>
      <c r="C153" s="23"/>
    </row>
    <row r="154" spans="1:4" hidden="1" x14ac:dyDescent="0.3">
      <c r="A154" s="79"/>
      <c r="C154" s="23"/>
    </row>
    <row r="155" spans="1:4" hidden="1" x14ac:dyDescent="0.3">
      <c r="A155" s="79" t="s">
        <v>70</v>
      </c>
      <c r="C155" s="9">
        <v>282100</v>
      </c>
      <c r="D155" t="s">
        <v>88</v>
      </c>
    </row>
    <row r="156" spans="1:4" hidden="1" x14ac:dyDescent="0.3">
      <c r="A156" s="79" t="s">
        <v>71</v>
      </c>
      <c r="C156" s="9"/>
    </row>
    <row r="157" spans="1:4" hidden="1" x14ac:dyDescent="0.3">
      <c r="A157" s="79" t="s">
        <v>37</v>
      </c>
      <c r="C157" s="9">
        <v>0</v>
      </c>
    </row>
    <row r="158" spans="1:4" hidden="1" x14ac:dyDescent="0.3">
      <c r="A158" s="79" t="s">
        <v>39</v>
      </c>
      <c r="C158" s="12">
        <v>1</v>
      </c>
    </row>
    <row r="159" spans="1:4" hidden="1" x14ac:dyDescent="0.3">
      <c r="A159" s="79" t="s">
        <v>40</v>
      </c>
      <c r="C159" s="13">
        <v>1</v>
      </c>
    </row>
    <row r="160" spans="1:4" hidden="1" x14ac:dyDescent="0.3">
      <c r="A160" s="79" t="s">
        <v>72</v>
      </c>
      <c r="C160" s="37">
        <f t="shared" ref="C160" si="28">SUM((C155+C156+C157)*C158*C159)</f>
        <v>282100</v>
      </c>
    </row>
    <row r="161" spans="1:4" hidden="1" x14ac:dyDescent="0.3">
      <c r="A161" s="79" t="s">
        <v>73</v>
      </c>
      <c r="C161" s="9"/>
    </row>
    <row r="162" spans="1:4" hidden="1" x14ac:dyDescent="0.3">
      <c r="A162" s="79"/>
      <c r="C162" s="60">
        <v>1</v>
      </c>
    </row>
    <row r="163" spans="1:4" hidden="1" x14ac:dyDescent="0.3">
      <c r="A163" s="79" t="s">
        <v>28</v>
      </c>
      <c r="C163" s="9">
        <f t="shared" ref="C163" si="29">SUM(C160*C162)</f>
        <v>282100</v>
      </c>
    </row>
    <row r="164" spans="1:4" hidden="1" x14ac:dyDescent="0.3">
      <c r="A164" s="79" t="s">
        <v>41</v>
      </c>
      <c r="C164" s="61">
        <v>1</v>
      </c>
    </row>
    <row r="165" spans="1:4" hidden="1" x14ac:dyDescent="0.3">
      <c r="A165" s="79" t="s">
        <v>42</v>
      </c>
      <c r="C165" s="9">
        <f t="shared" ref="C165" si="30">SUM(C163*C164)</f>
        <v>282100</v>
      </c>
    </row>
    <row r="166" spans="1:4" hidden="1" x14ac:dyDescent="0.3">
      <c r="A166" s="79" t="s">
        <v>43</v>
      </c>
      <c r="C166" s="31">
        <v>1.3060665398477674E-2</v>
      </c>
      <c r="D166" t="s">
        <v>102</v>
      </c>
    </row>
    <row r="167" spans="1:4" hidden="1" x14ac:dyDescent="0.3">
      <c r="A167" s="79"/>
      <c r="C167" s="18"/>
    </row>
    <row r="168" spans="1:4" ht="15" hidden="1" thickBot="1" x14ac:dyDescent="0.35">
      <c r="A168" s="81" t="s">
        <v>34</v>
      </c>
      <c r="C168" s="19">
        <f t="shared" ref="C168" si="31">SUM(C165*C166)</f>
        <v>3684.4137089105516</v>
      </c>
      <c r="D168" t="s">
        <v>103</v>
      </c>
    </row>
    <row r="169" spans="1:4" ht="15" hidden="1" thickTop="1" x14ac:dyDescent="0.3">
      <c r="A169" s="90"/>
      <c r="C169" s="32"/>
    </row>
    <row r="170" spans="1:4" ht="15" thickBot="1" x14ac:dyDescent="0.35">
      <c r="A170" s="90"/>
      <c r="C170" s="32"/>
    </row>
    <row r="171" spans="1:4" ht="17.399999999999999" x14ac:dyDescent="0.3">
      <c r="A171" s="91"/>
      <c r="C171" s="62" t="s">
        <v>8</v>
      </c>
    </row>
    <row r="172" spans="1:4" ht="17.399999999999999" x14ac:dyDescent="0.3">
      <c r="A172" s="92" t="s">
        <v>74</v>
      </c>
      <c r="C172" s="63" t="s">
        <v>9</v>
      </c>
    </row>
    <row r="173" spans="1:4" ht="18" thickBot="1" x14ac:dyDescent="0.35">
      <c r="A173" s="93"/>
      <c r="C173" s="64" t="s">
        <v>10</v>
      </c>
    </row>
    <row r="174" spans="1:4" x14ac:dyDescent="0.3">
      <c r="A174" s="94"/>
      <c r="C174" s="65"/>
    </row>
    <row r="175" spans="1:4" x14ac:dyDescent="0.3">
      <c r="A175" s="95" t="s">
        <v>75</v>
      </c>
      <c r="C175" s="66" t="s">
        <v>11</v>
      </c>
    </row>
    <row r="176" spans="1:4" x14ac:dyDescent="0.3">
      <c r="A176" s="95"/>
      <c r="C176" s="7">
        <v>2017</v>
      </c>
    </row>
    <row r="177" spans="1:3" x14ac:dyDescent="0.3">
      <c r="A177" s="95" t="s">
        <v>76</v>
      </c>
      <c r="C177" s="67"/>
    </row>
    <row r="178" spans="1:3" x14ac:dyDescent="0.3">
      <c r="A178" s="95"/>
      <c r="C178" s="67"/>
    </row>
    <row r="179" spans="1:3" x14ac:dyDescent="0.3">
      <c r="A179" s="96" t="s">
        <v>77</v>
      </c>
      <c r="C179" s="68">
        <f t="shared" ref="C179" si="32">SUM(C29)</f>
        <v>13169.877019950874</v>
      </c>
    </row>
    <row r="180" spans="1:3" x14ac:dyDescent="0.3">
      <c r="A180" s="96" t="s">
        <v>78</v>
      </c>
      <c r="C180" s="68"/>
    </row>
    <row r="181" spans="1:3" x14ac:dyDescent="0.3">
      <c r="A181" s="96" t="s">
        <v>79</v>
      </c>
      <c r="C181" s="68">
        <f t="shared" ref="C181" si="33">SUM(C52)</f>
        <v>6174.574278550891</v>
      </c>
    </row>
    <row r="182" spans="1:3" x14ac:dyDescent="0.3">
      <c r="A182" s="96" t="s">
        <v>80</v>
      </c>
      <c r="C182" s="68">
        <f t="shared" ref="C182" si="34">SUM(C76)</f>
        <v>10043.15582503802</v>
      </c>
    </row>
    <row r="183" spans="1:3" x14ac:dyDescent="0.3">
      <c r="A183" s="97" t="s">
        <v>81</v>
      </c>
      <c r="C183" s="68">
        <f t="shared" ref="C183" si="35">SUM(C97)</f>
        <v>10.51116</v>
      </c>
    </row>
    <row r="184" spans="1:3" x14ac:dyDescent="0.3">
      <c r="A184" s="97" t="s">
        <v>82</v>
      </c>
      <c r="C184" s="59">
        <f t="shared" ref="C184" si="36">SUM(C113)</f>
        <v>2856.6411931587431</v>
      </c>
    </row>
    <row r="185" spans="1:3" x14ac:dyDescent="0.3">
      <c r="A185" s="95"/>
      <c r="C185" s="68"/>
    </row>
    <row r="186" spans="1:3" x14ac:dyDescent="0.3">
      <c r="A186" s="96" t="s">
        <v>83</v>
      </c>
      <c r="C186" s="100">
        <f t="shared" ref="C186" si="37">SUM(C179:C184)</f>
        <v>32254.759476698524</v>
      </c>
    </row>
    <row r="187" spans="1:3" hidden="1" x14ac:dyDescent="0.3">
      <c r="A187" s="95"/>
      <c r="C187" s="68"/>
    </row>
    <row r="188" spans="1:3" hidden="1" x14ac:dyDescent="0.3">
      <c r="A188" s="95" t="s">
        <v>84</v>
      </c>
      <c r="C188" s="68"/>
    </row>
    <row r="189" spans="1:3" hidden="1" x14ac:dyDescent="0.3">
      <c r="A189" s="95"/>
      <c r="C189" s="68"/>
    </row>
    <row r="190" spans="1:3" hidden="1" x14ac:dyDescent="0.3">
      <c r="A190" s="96" t="s">
        <v>85</v>
      </c>
      <c r="C190" s="68">
        <f t="shared" ref="C190" si="38">SUM(C133)</f>
        <v>2915.4474858925278</v>
      </c>
    </row>
    <row r="191" spans="1:3" hidden="1" x14ac:dyDescent="0.3">
      <c r="A191" s="96" t="s">
        <v>79</v>
      </c>
      <c r="C191" s="68">
        <f t="shared" ref="C191" si="39">SUM(C150)</f>
        <v>1653.4229162230411</v>
      </c>
    </row>
    <row r="192" spans="1:3" hidden="1" x14ac:dyDescent="0.3">
      <c r="A192" s="96" t="s">
        <v>86</v>
      </c>
      <c r="C192" s="68">
        <f t="shared" ref="C192" si="40">SUM(C168)</f>
        <v>3684.4137089105516</v>
      </c>
    </row>
    <row r="193" spans="1:3" hidden="1" x14ac:dyDescent="0.3">
      <c r="A193" s="95" t="s">
        <v>32</v>
      </c>
      <c r="C193" s="59">
        <v>0</v>
      </c>
    </row>
    <row r="194" spans="1:3" hidden="1" x14ac:dyDescent="0.3">
      <c r="A194" s="96" t="s">
        <v>83</v>
      </c>
      <c r="C194" s="68"/>
    </row>
    <row r="195" spans="1:3" hidden="1" x14ac:dyDescent="0.3">
      <c r="A195" s="95"/>
      <c r="C195" s="59">
        <f t="shared" ref="C195" si="41">SUM(C190:C192)</f>
        <v>8253.2841110261215</v>
      </c>
    </row>
    <row r="196" spans="1:3" hidden="1" x14ac:dyDescent="0.3">
      <c r="A196" s="95" t="s">
        <v>87</v>
      </c>
      <c r="C196" s="69"/>
    </row>
    <row r="197" spans="1:3" ht="15" hidden="1" thickBot="1" x14ac:dyDescent="0.35">
      <c r="C197" s="70">
        <f t="shared" ref="C197" si="42">SUM(C186+C195)</f>
        <v>40508.043587724649</v>
      </c>
    </row>
    <row r="198" spans="1:3" ht="15" hidden="1" thickTop="1" x14ac:dyDescent="0.3"/>
  </sheetData>
  <pageMargins left="0.7" right="0.7" top="0.75" bottom="0.75" header="0.3" footer="0.3"/>
  <pageSetup scale="63" orientation="portrait" r:id="rId1"/>
  <headerFooter>
    <oddHeader>&amp;RAIW-3
Dockets UE-170485 / UG-170486
Page &amp;P of &amp;N</oddHeader>
    <oddFooter>&amp;L&amp;F / &amp;A</oddFooter>
  </headerFooter>
  <rowBreaks count="2" manualBreakCount="2">
    <brk id="52" max="16383" man="1"/>
    <brk id="9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8"/>
  <sheetViews>
    <sheetView tabSelected="1" view="pageBreakPreview" zoomScale="60" zoomScaleNormal="100" workbookViewId="0">
      <selection activeCell="N132" sqref="N132"/>
    </sheetView>
  </sheetViews>
  <sheetFormatPr defaultRowHeight="14.4" x14ac:dyDescent="0.3"/>
  <cols>
    <col min="1" max="1" width="64.44140625" customWidth="1"/>
    <col min="2" max="2" width="5.44140625" customWidth="1"/>
    <col min="3" max="3" width="18.44140625" customWidth="1"/>
  </cols>
  <sheetData>
    <row r="1" spans="1:4" x14ac:dyDescent="0.3">
      <c r="C1" s="1" t="s">
        <v>0</v>
      </c>
    </row>
    <row r="2" spans="1:4" x14ac:dyDescent="0.3">
      <c r="A2" s="71" t="s">
        <v>12</v>
      </c>
      <c r="C2" s="2">
        <v>2016</v>
      </c>
    </row>
    <row r="3" spans="1:4" x14ac:dyDescent="0.3">
      <c r="A3" s="71" t="s">
        <v>13</v>
      </c>
      <c r="C3" s="3">
        <v>2017</v>
      </c>
    </row>
    <row r="4" spans="1:4" x14ac:dyDescent="0.3">
      <c r="A4" s="72" t="s">
        <v>14</v>
      </c>
      <c r="C4" s="4">
        <v>2017</v>
      </c>
    </row>
    <row r="5" spans="1:4" x14ac:dyDescent="0.3">
      <c r="A5" s="73" t="s">
        <v>15</v>
      </c>
      <c r="C5" s="5" t="s">
        <v>1</v>
      </c>
    </row>
    <row r="6" spans="1:4" hidden="1" x14ac:dyDescent="0.3">
      <c r="A6" s="74"/>
      <c r="C6" s="6"/>
    </row>
    <row r="7" spans="1:4" hidden="1" x14ac:dyDescent="0.3">
      <c r="A7" s="75"/>
      <c r="C7" s="7" t="s">
        <v>2</v>
      </c>
    </row>
    <row r="8" spans="1:4" hidden="1" x14ac:dyDescent="0.3">
      <c r="A8" s="76" t="s">
        <v>16</v>
      </c>
      <c r="C8" s="3"/>
    </row>
    <row r="9" spans="1:4" hidden="1" x14ac:dyDescent="0.3">
      <c r="A9" s="75"/>
      <c r="C9" s="8"/>
    </row>
    <row r="10" spans="1:4" hidden="1" x14ac:dyDescent="0.3">
      <c r="A10" s="75" t="s">
        <v>17</v>
      </c>
      <c r="C10" s="9">
        <v>2300000</v>
      </c>
      <c r="D10" t="s">
        <v>88</v>
      </c>
    </row>
    <row r="11" spans="1:4" hidden="1" x14ac:dyDescent="0.3">
      <c r="A11" s="75" t="s">
        <v>18</v>
      </c>
      <c r="C11" s="10"/>
    </row>
    <row r="12" spans="1:4" hidden="1" x14ac:dyDescent="0.3">
      <c r="A12" s="77" t="s">
        <v>19</v>
      </c>
      <c r="C12" s="10"/>
    </row>
    <row r="13" spans="1:4" hidden="1" x14ac:dyDescent="0.3">
      <c r="A13" s="77" t="s">
        <v>20</v>
      </c>
      <c r="C13" s="10"/>
    </row>
    <row r="14" spans="1:4" hidden="1" x14ac:dyDescent="0.3">
      <c r="A14" s="77" t="s">
        <v>21</v>
      </c>
      <c r="C14" s="10"/>
    </row>
    <row r="15" spans="1:4" hidden="1" x14ac:dyDescent="0.3">
      <c r="A15" s="77" t="s">
        <v>22</v>
      </c>
      <c r="C15" s="10"/>
    </row>
    <row r="16" spans="1:4" hidden="1" x14ac:dyDescent="0.3">
      <c r="A16" s="75" t="s">
        <v>23</v>
      </c>
      <c r="C16" s="11"/>
    </row>
    <row r="17" spans="1:4" hidden="1" x14ac:dyDescent="0.3">
      <c r="A17" s="75" t="s">
        <v>24</v>
      </c>
      <c r="C17" s="12">
        <f>1207497787/1239327400</f>
        <v>0.97431702631604855</v>
      </c>
      <c r="D17" t="s">
        <v>88</v>
      </c>
    </row>
    <row r="18" spans="1:4" hidden="1" x14ac:dyDescent="0.3">
      <c r="A18" s="75" t="s">
        <v>25</v>
      </c>
      <c r="C18" s="13">
        <v>0.53883999999999999</v>
      </c>
      <c r="D18" t="s">
        <v>88</v>
      </c>
    </row>
    <row r="19" spans="1:4" hidden="1" x14ac:dyDescent="0.3">
      <c r="A19" s="75" t="s">
        <v>26</v>
      </c>
      <c r="C19" s="9">
        <f t="shared" ref="C19" si="0">SUM(C10:C16)*C17*C18</f>
        <v>1207502.268858321</v>
      </c>
    </row>
    <row r="20" spans="1:4" hidden="1" x14ac:dyDescent="0.3">
      <c r="A20" s="75" t="s">
        <v>27</v>
      </c>
      <c r="C20" s="9">
        <v>492</v>
      </c>
      <c r="D20" t="s">
        <v>88</v>
      </c>
    </row>
    <row r="21" spans="1:4" hidden="1" x14ac:dyDescent="0.3">
      <c r="A21" s="75" t="s">
        <v>28</v>
      </c>
      <c r="C21" s="9">
        <f>C19+C20</f>
        <v>1207994.268858321</v>
      </c>
      <c r="D21" t="s">
        <v>95</v>
      </c>
    </row>
    <row r="22" spans="1:4" hidden="1" x14ac:dyDescent="0.3">
      <c r="A22" s="75" t="s">
        <v>29</v>
      </c>
      <c r="C22" s="9"/>
    </row>
    <row r="23" spans="1:4" hidden="1" x14ac:dyDescent="0.3">
      <c r="A23" s="75" t="s">
        <v>30</v>
      </c>
      <c r="C23" s="14">
        <v>0.91500980170713975</v>
      </c>
      <c r="D23" t="s">
        <v>89</v>
      </c>
    </row>
    <row r="24" spans="1:4" hidden="1" x14ac:dyDescent="0.3">
      <c r="A24" s="75" t="s">
        <v>31</v>
      </c>
      <c r="C24" s="15">
        <f t="shared" ref="C24" si="1">SUM(C21*C23)</f>
        <v>1105326.5964114135</v>
      </c>
      <c r="D24" t="s">
        <v>90</v>
      </c>
    </row>
    <row r="25" spans="1:4" hidden="1" x14ac:dyDescent="0.3">
      <c r="A25" s="75" t="s">
        <v>32</v>
      </c>
      <c r="C25" s="15">
        <v>0</v>
      </c>
    </row>
    <row r="26" spans="1:4" hidden="1" x14ac:dyDescent="0.3">
      <c r="A26" s="75"/>
      <c r="C26" s="16">
        <f t="shared" ref="C26" si="2">SUM(C24:C25)</f>
        <v>1105326.5964114135</v>
      </c>
    </row>
    <row r="27" spans="1:4" hidden="1" x14ac:dyDescent="0.3">
      <c r="A27" s="75" t="s">
        <v>33</v>
      </c>
      <c r="C27" s="17">
        <v>1.1914919140377688E-2</v>
      </c>
      <c r="D27" t="s">
        <v>91</v>
      </c>
    </row>
    <row r="28" spans="1:4" hidden="1" x14ac:dyDescent="0.3">
      <c r="A28" s="75"/>
      <c r="C28" s="18"/>
    </row>
    <row r="29" spans="1:4" ht="15" hidden="1" thickBot="1" x14ac:dyDescent="0.35">
      <c r="A29" s="75" t="s">
        <v>34</v>
      </c>
      <c r="C29" s="19">
        <f t="shared" ref="C29" si="3">SUM(C26*C27)</f>
        <v>13169.877019950874</v>
      </c>
      <c r="D29" t="s">
        <v>92</v>
      </c>
    </row>
    <row r="30" spans="1:4" ht="15" hidden="1" thickTop="1" x14ac:dyDescent="0.3">
      <c r="A30" s="75"/>
      <c r="C30" s="20"/>
    </row>
    <row r="31" spans="1:4" hidden="1" x14ac:dyDescent="0.3">
      <c r="A31" s="78"/>
      <c r="C31" s="21"/>
    </row>
    <row r="32" spans="1:4" hidden="1" x14ac:dyDescent="0.3">
      <c r="A32" s="79"/>
      <c r="C32" s="22" t="s">
        <v>2</v>
      </c>
    </row>
    <row r="33" spans="1:4" hidden="1" x14ac:dyDescent="0.3">
      <c r="A33" s="80" t="s">
        <v>35</v>
      </c>
      <c r="C33" s="23"/>
    </row>
    <row r="34" spans="1:4" hidden="1" x14ac:dyDescent="0.3">
      <c r="A34" s="79"/>
      <c r="C34" s="23"/>
    </row>
    <row r="35" spans="1:4" hidden="1" x14ac:dyDescent="0.3">
      <c r="A35" s="79" t="s">
        <v>36</v>
      </c>
      <c r="C35" s="9">
        <v>2268109</v>
      </c>
      <c r="D35" t="s">
        <v>88</v>
      </c>
    </row>
    <row r="36" spans="1:4" hidden="1" x14ac:dyDescent="0.3">
      <c r="A36" s="79" t="s">
        <v>18</v>
      </c>
      <c r="C36" s="24"/>
    </row>
    <row r="37" spans="1:4" hidden="1" x14ac:dyDescent="0.3">
      <c r="A37" s="77" t="s">
        <v>19</v>
      </c>
      <c r="C37" s="10">
        <f>SUM(C12)</f>
        <v>0</v>
      </c>
    </row>
    <row r="38" spans="1:4" hidden="1" x14ac:dyDescent="0.3">
      <c r="A38" s="77" t="s">
        <v>20</v>
      </c>
      <c r="C38" s="25">
        <f>SUM(C13)</f>
        <v>0</v>
      </c>
    </row>
    <row r="39" spans="1:4" hidden="1" x14ac:dyDescent="0.3">
      <c r="A39" s="77" t="s">
        <v>21</v>
      </c>
      <c r="C39" s="25">
        <f>SUM(C14)</f>
        <v>0</v>
      </c>
    </row>
    <row r="40" spans="1:4" hidden="1" x14ac:dyDescent="0.3">
      <c r="A40" s="77" t="s">
        <v>22</v>
      </c>
      <c r="C40" s="25">
        <f>SUM(C15)</f>
        <v>0</v>
      </c>
    </row>
    <row r="41" spans="1:4" hidden="1" x14ac:dyDescent="0.3">
      <c r="A41" s="75" t="s">
        <v>37</v>
      </c>
      <c r="C41" s="25">
        <f>SUM(C16)</f>
        <v>0</v>
      </c>
    </row>
    <row r="42" spans="1:4" hidden="1" x14ac:dyDescent="0.3">
      <c r="A42" s="79" t="s">
        <v>38</v>
      </c>
      <c r="C42" s="26"/>
    </row>
    <row r="43" spans="1:4" hidden="1" x14ac:dyDescent="0.3">
      <c r="A43" s="79" t="s">
        <v>39</v>
      </c>
      <c r="C43" s="12">
        <v>1</v>
      </c>
      <c r="D43" t="s">
        <v>88</v>
      </c>
    </row>
    <row r="44" spans="1:4" hidden="1" x14ac:dyDescent="0.3">
      <c r="A44" s="79" t="s">
        <v>40</v>
      </c>
      <c r="C44" s="27">
        <v>0.24651799999999999</v>
      </c>
      <c r="D44" t="s">
        <v>88</v>
      </c>
    </row>
    <row r="45" spans="1:4" hidden="1" x14ac:dyDescent="0.3">
      <c r="A45" s="79" t="s">
        <v>26</v>
      </c>
      <c r="C45" s="28">
        <f t="shared" ref="C45" si="4">SUM(C35:C42)*C43*C44</f>
        <v>559129.69446199993</v>
      </c>
    </row>
    <row r="46" spans="1:4" hidden="1" x14ac:dyDescent="0.3">
      <c r="A46" s="79" t="s">
        <v>27</v>
      </c>
      <c r="C46" s="29">
        <f>-9592-366</f>
        <v>-9958</v>
      </c>
      <c r="D46" t="s">
        <v>88</v>
      </c>
    </row>
    <row r="47" spans="1:4" hidden="1" x14ac:dyDescent="0.3">
      <c r="A47" s="79" t="s">
        <v>28</v>
      </c>
      <c r="C47" s="9">
        <f t="shared" ref="C47" si="5">SUM(C45:C46)</f>
        <v>549171.69446199993</v>
      </c>
    </row>
    <row r="48" spans="1:4" hidden="1" x14ac:dyDescent="0.3">
      <c r="A48" s="79" t="s">
        <v>41</v>
      </c>
      <c r="C48" s="30">
        <v>1</v>
      </c>
    </row>
    <row r="49" spans="1:4" hidden="1" x14ac:dyDescent="0.3">
      <c r="A49" s="79" t="s">
        <v>42</v>
      </c>
      <c r="C49" s="9">
        <f t="shared" ref="C49" si="6">SUM(C47*C48)</f>
        <v>549171.69446199993</v>
      </c>
      <c r="D49" t="s">
        <v>95</v>
      </c>
    </row>
    <row r="50" spans="1:4" hidden="1" x14ac:dyDescent="0.3">
      <c r="A50" s="79" t="s">
        <v>43</v>
      </c>
      <c r="C50" s="31">
        <v>1.1243431409187718E-2</v>
      </c>
      <c r="D50" t="s">
        <v>91</v>
      </c>
    </row>
    <row r="51" spans="1:4" hidden="1" x14ac:dyDescent="0.3">
      <c r="A51" s="79"/>
      <c r="C51" s="18"/>
    </row>
    <row r="52" spans="1:4" ht="15" hidden="1" thickBot="1" x14ac:dyDescent="0.35">
      <c r="A52" s="81" t="s">
        <v>34</v>
      </c>
      <c r="C52" s="19">
        <f t="shared" ref="C52" si="7">SUM(C49*C50)</f>
        <v>6174.574278550891</v>
      </c>
      <c r="D52" t="s">
        <v>93</v>
      </c>
    </row>
    <row r="53" spans="1:4" ht="15" hidden="1" thickTop="1" x14ac:dyDescent="0.3">
      <c r="A53" s="82"/>
      <c r="C53" s="32"/>
    </row>
    <row r="54" spans="1:4" hidden="1" x14ac:dyDescent="0.3">
      <c r="A54" s="83"/>
      <c r="C54" s="21"/>
    </row>
    <row r="55" spans="1:4" hidden="1" x14ac:dyDescent="0.3">
      <c r="A55" s="75"/>
      <c r="C55" s="22" t="s">
        <v>2</v>
      </c>
    </row>
    <row r="56" spans="1:4" hidden="1" x14ac:dyDescent="0.3">
      <c r="A56" s="76" t="s">
        <v>44</v>
      </c>
      <c r="C56" s="33" t="s">
        <v>3</v>
      </c>
    </row>
    <row r="57" spans="1:4" hidden="1" x14ac:dyDescent="0.3">
      <c r="A57" s="84" t="s">
        <v>45</v>
      </c>
      <c r="C57" s="34">
        <v>3761000</v>
      </c>
      <c r="D57" t="s">
        <v>88</v>
      </c>
    </row>
    <row r="58" spans="1:4" hidden="1" x14ac:dyDescent="0.3">
      <c r="A58" s="75" t="s">
        <v>46</v>
      </c>
      <c r="C58" s="9">
        <v>3385000</v>
      </c>
      <c r="D58" t="s">
        <v>88</v>
      </c>
    </row>
    <row r="59" spans="1:4" hidden="1" x14ac:dyDescent="0.3">
      <c r="A59" s="75" t="s">
        <v>47</v>
      </c>
      <c r="C59" s="9"/>
    </row>
    <row r="60" spans="1:4" hidden="1" x14ac:dyDescent="0.3">
      <c r="A60" s="77" t="s">
        <v>21</v>
      </c>
      <c r="C60" s="9"/>
    </row>
    <row r="61" spans="1:4" hidden="1" x14ac:dyDescent="0.3">
      <c r="A61" s="75" t="s">
        <v>37</v>
      </c>
      <c r="C61" s="9">
        <f t="shared" ref="C61" si="8">SUM(C16+C122)</f>
        <v>0</v>
      </c>
    </row>
    <row r="62" spans="1:4" hidden="1" x14ac:dyDescent="0.3">
      <c r="A62" s="75" t="s">
        <v>48</v>
      </c>
      <c r="C62" s="9"/>
    </row>
    <row r="63" spans="1:4" hidden="1" x14ac:dyDescent="0.3">
      <c r="A63" s="75"/>
      <c r="C63" s="9">
        <f>SUM(C58:C62)</f>
        <v>3385000</v>
      </c>
      <c r="D63" t="s">
        <v>88</v>
      </c>
    </row>
    <row r="64" spans="1:4" hidden="1" x14ac:dyDescent="0.3">
      <c r="A64" s="75" t="s">
        <v>39</v>
      </c>
      <c r="C64" s="12">
        <v>1</v>
      </c>
      <c r="D64" t="s">
        <v>88</v>
      </c>
    </row>
    <row r="65" spans="1:4" hidden="1" x14ac:dyDescent="0.3">
      <c r="A65" s="75" t="s">
        <v>40</v>
      </c>
      <c r="C65" s="13">
        <f>442919876/3385000000</f>
        <v>0.13084782156573116</v>
      </c>
      <c r="D65" t="s">
        <v>88</v>
      </c>
    </row>
    <row r="66" spans="1:4" hidden="1" x14ac:dyDescent="0.3">
      <c r="A66" s="75" t="s">
        <v>26</v>
      </c>
      <c r="C66" s="9">
        <f t="shared" ref="C66" si="9">SUM(C63*C65)</f>
        <v>442919.87599999999</v>
      </c>
    </row>
    <row r="67" spans="1:4" hidden="1" x14ac:dyDescent="0.3">
      <c r="A67" s="75" t="s">
        <v>49</v>
      </c>
      <c r="C67" s="9">
        <v>-560</v>
      </c>
      <c r="D67" t="s">
        <v>88</v>
      </c>
    </row>
    <row r="68" spans="1:4" hidden="1" x14ac:dyDescent="0.3">
      <c r="A68" s="75" t="s">
        <v>50</v>
      </c>
      <c r="C68" s="35">
        <v>1</v>
      </c>
      <c r="D68" t="s">
        <v>88</v>
      </c>
    </row>
    <row r="69" spans="1:4" hidden="1" x14ac:dyDescent="0.3">
      <c r="A69" s="85" t="s">
        <v>51</v>
      </c>
      <c r="C69" s="9">
        <f t="shared" ref="C69" si="10">SUM(C66:C67)*C68</f>
        <v>442359.87599999999</v>
      </c>
    </row>
    <row r="70" spans="1:4" hidden="1" x14ac:dyDescent="0.3">
      <c r="A70" s="75" t="s">
        <v>52</v>
      </c>
      <c r="C70" s="36">
        <f>28838588/442360264</f>
        <v>6.5192537275454737E-2</v>
      </c>
      <c r="D70" t="s">
        <v>94</v>
      </c>
    </row>
    <row r="71" spans="1:4" hidden="1" x14ac:dyDescent="0.3">
      <c r="A71" s="75" t="s">
        <v>53</v>
      </c>
      <c r="C71" s="28">
        <f t="shared" ref="C71" si="11">SUM(C69*C70)</f>
        <v>28838.562705295535</v>
      </c>
    </row>
    <row r="72" spans="1:4" hidden="1" x14ac:dyDescent="0.3">
      <c r="A72" s="75" t="s">
        <v>54</v>
      </c>
      <c r="C72" s="9">
        <v>0</v>
      </c>
    </row>
    <row r="73" spans="1:4" hidden="1" x14ac:dyDescent="0.3">
      <c r="A73" s="75" t="s">
        <v>55</v>
      </c>
      <c r="C73" s="37">
        <f t="shared" ref="C73" si="12">SUM(C71:C72)</f>
        <v>28838.562705295535</v>
      </c>
      <c r="D73" t="s">
        <v>95</v>
      </c>
    </row>
    <row r="74" spans="1:4" hidden="1" x14ac:dyDescent="0.3">
      <c r="A74" s="75" t="s">
        <v>43</v>
      </c>
      <c r="C74" s="31">
        <v>0.34825438173428203</v>
      </c>
    </row>
    <row r="75" spans="1:4" hidden="1" x14ac:dyDescent="0.3">
      <c r="A75" s="75"/>
      <c r="C75" s="18"/>
    </row>
    <row r="76" spans="1:4" ht="15" hidden="1" thickBot="1" x14ac:dyDescent="0.35">
      <c r="A76" s="74" t="s">
        <v>34</v>
      </c>
      <c r="C76" s="19">
        <f t="shared" ref="C76" si="13">SUM(C73*C74)</f>
        <v>10043.15582503802</v>
      </c>
      <c r="D76" t="s">
        <v>98</v>
      </c>
    </row>
    <row r="77" spans="1:4" ht="15" hidden="1" thickTop="1" x14ac:dyDescent="0.3">
      <c r="A77" s="86"/>
      <c r="C77" s="38"/>
    </row>
    <row r="78" spans="1:4" hidden="1" x14ac:dyDescent="0.3">
      <c r="A78" s="83"/>
      <c r="C78" s="39"/>
    </row>
    <row r="79" spans="1:4" hidden="1" x14ac:dyDescent="0.3">
      <c r="A79" s="76" t="s">
        <v>56</v>
      </c>
      <c r="C79" s="7" t="s">
        <v>4</v>
      </c>
    </row>
    <row r="80" spans="1:4" hidden="1" x14ac:dyDescent="0.3">
      <c r="A80" s="84"/>
      <c r="C80" s="40"/>
    </row>
    <row r="81" spans="1:4" hidden="1" x14ac:dyDescent="0.3">
      <c r="A81" s="75" t="s">
        <v>36</v>
      </c>
      <c r="C81" s="3" t="s">
        <v>5</v>
      </c>
    </row>
    <row r="82" spans="1:4" hidden="1" x14ac:dyDescent="0.3">
      <c r="A82" s="75" t="s">
        <v>18</v>
      </c>
      <c r="C82" s="15">
        <v>1137.998</v>
      </c>
      <c r="D82" t="s">
        <v>96</v>
      </c>
    </row>
    <row r="83" spans="1:4" hidden="1" x14ac:dyDescent="0.3">
      <c r="A83" s="75" t="s">
        <v>57</v>
      </c>
      <c r="C83" s="15">
        <v>0</v>
      </c>
    </row>
    <row r="84" spans="1:4" hidden="1" x14ac:dyDescent="0.3">
      <c r="A84" s="75" t="s">
        <v>37</v>
      </c>
      <c r="C84" s="15">
        <f t="shared" ref="C84" si="14">SUM(C75)</f>
        <v>0</v>
      </c>
    </row>
    <row r="85" spans="1:4" hidden="1" x14ac:dyDescent="0.3">
      <c r="A85" s="75" t="s">
        <v>39</v>
      </c>
      <c r="C85" s="41">
        <v>1</v>
      </c>
    </row>
    <row r="86" spans="1:4" hidden="1" x14ac:dyDescent="0.3">
      <c r="A86" s="75" t="s">
        <v>40</v>
      </c>
      <c r="C86" s="42">
        <v>1</v>
      </c>
    </row>
    <row r="87" spans="1:4" hidden="1" x14ac:dyDescent="0.3">
      <c r="A87" s="75" t="s">
        <v>26</v>
      </c>
      <c r="C87" s="15">
        <f t="shared" ref="C87" si="15">SUM((C82+C83+C84)*C85*C86)</f>
        <v>1137.998</v>
      </c>
    </row>
    <row r="88" spans="1:4" hidden="1" x14ac:dyDescent="0.3">
      <c r="A88" s="75" t="s">
        <v>49</v>
      </c>
      <c r="C88" s="15"/>
    </row>
    <row r="89" spans="1:4" hidden="1" x14ac:dyDescent="0.3">
      <c r="A89" s="75" t="s">
        <v>50</v>
      </c>
      <c r="C89" s="43">
        <v>1</v>
      </c>
    </row>
    <row r="90" spans="1:4" hidden="1" x14ac:dyDescent="0.3">
      <c r="A90" s="85" t="s">
        <v>51</v>
      </c>
      <c r="C90" s="15">
        <f t="shared" ref="C90" si="16">SUM(C87:C88)*C89</f>
        <v>1137.998</v>
      </c>
    </row>
    <row r="91" spans="1:4" hidden="1" x14ac:dyDescent="0.3">
      <c r="A91" s="75" t="s">
        <v>41</v>
      </c>
      <c r="C91" s="44">
        <v>1</v>
      </c>
    </row>
    <row r="92" spans="1:4" hidden="1" x14ac:dyDescent="0.3">
      <c r="A92" s="75" t="s">
        <v>53</v>
      </c>
      <c r="C92" s="15">
        <f t="shared" ref="C92" si="17">SUM(C90*C91)</f>
        <v>1137.998</v>
      </c>
    </row>
    <row r="93" spans="1:4" hidden="1" x14ac:dyDescent="0.3">
      <c r="A93" s="75" t="s">
        <v>58</v>
      </c>
      <c r="C93" s="15">
        <v>0</v>
      </c>
    </row>
    <row r="94" spans="1:4" hidden="1" x14ac:dyDescent="0.3">
      <c r="A94" s="75" t="s">
        <v>55</v>
      </c>
      <c r="C94" s="16">
        <f t="shared" ref="C94" si="18">SUM(C92:C93)</f>
        <v>1137.998</v>
      </c>
    </row>
    <row r="95" spans="1:4" hidden="1" x14ac:dyDescent="0.3">
      <c r="A95" s="75" t="s">
        <v>43</v>
      </c>
      <c r="C95" s="31">
        <v>9.2365364438250323E-3</v>
      </c>
      <c r="D95" t="s">
        <v>97</v>
      </c>
    </row>
    <row r="96" spans="1:4" hidden="1" x14ac:dyDescent="0.3">
      <c r="A96" s="75"/>
      <c r="C96" s="18"/>
    </row>
    <row r="97" spans="1:4" hidden="1" x14ac:dyDescent="0.3">
      <c r="A97" s="74" t="s">
        <v>34</v>
      </c>
      <c r="C97" s="45">
        <f t="shared" ref="C97" si="19">SUM(C94*C95)</f>
        <v>10.51116</v>
      </c>
      <c r="D97" t="s">
        <v>100</v>
      </c>
    </row>
    <row r="98" spans="1:4" hidden="1" x14ac:dyDescent="0.3">
      <c r="A98" s="86"/>
      <c r="C98" s="38"/>
    </row>
    <row r="99" spans="1:4" hidden="1" x14ac:dyDescent="0.3">
      <c r="A99" s="87" t="s">
        <v>56</v>
      </c>
      <c r="C99" s="46" t="s">
        <v>4</v>
      </c>
    </row>
    <row r="100" spans="1:4" hidden="1" x14ac:dyDescent="0.3">
      <c r="A100" s="88"/>
      <c r="C100" s="33" t="s">
        <v>6</v>
      </c>
    </row>
    <row r="101" spans="1:4" hidden="1" x14ac:dyDescent="0.3">
      <c r="A101" s="88"/>
      <c r="C101" s="33"/>
    </row>
    <row r="102" spans="1:4" hidden="1" x14ac:dyDescent="0.3">
      <c r="A102" s="88"/>
      <c r="C102" s="47"/>
    </row>
    <row r="103" spans="1:4" hidden="1" x14ac:dyDescent="0.3">
      <c r="A103" s="79" t="s">
        <v>42</v>
      </c>
      <c r="C103" s="48">
        <v>173400</v>
      </c>
      <c r="D103" t="s">
        <v>88</v>
      </c>
    </row>
    <row r="104" spans="1:4" hidden="1" x14ac:dyDescent="0.3">
      <c r="A104" s="79" t="s">
        <v>19</v>
      </c>
      <c r="C104" s="9"/>
    </row>
    <row r="105" spans="1:4" hidden="1" x14ac:dyDescent="0.3">
      <c r="A105" s="79" t="s">
        <v>59</v>
      </c>
      <c r="C105" s="9">
        <v>0</v>
      </c>
    </row>
    <row r="106" spans="1:4" hidden="1" x14ac:dyDescent="0.3">
      <c r="A106" s="79" t="s">
        <v>60</v>
      </c>
      <c r="C106" s="49">
        <v>0</v>
      </c>
    </row>
    <row r="107" spans="1:4" hidden="1" x14ac:dyDescent="0.3">
      <c r="A107" s="79" t="s">
        <v>40</v>
      </c>
      <c r="C107" s="50" t="s">
        <v>7</v>
      </c>
    </row>
    <row r="108" spans="1:4" hidden="1" x14ac:dyDescent="0.3">
      <c r="A108" s="79" t="s">
        <v>61</v>
      </c>
      <c r="C108" s="51">
        <v>0</v>
      </c>
    </row>
    <row r="109" spans="1:4" hidden="1" x14ac:dyDescent="0.3">
      <c r="A109" s="81" t="s">
        <v>62</v>
      </c>
      <c r="C109" s="52"/>
    </row>
    <row r="110" spans="1:4" hidden="1" x14ac:dyDescent="0.3">
      <c r="A110" s="79" t="s">
        <v>63</v>
      </c>
      <c r="C110" s="31">
        <v>1.6474286004375682E-2</v>
      </c>
      <c r="D110" t="s">
        <v>97</v>
      </c>
    </row>
    <row r="111" spans="1:4" hidden="1" x14ac:dyDescent="0.3">
      <c r="A111" s="79" t="s">
        <v>64</v>
      </c>
      <c r="C111" s="53">
        <v>1</v>
      </c>
    </row>
    <row r="112" spans="1:4" hidden="1" x14ac:dyDescent="0.3">
      <c r="A112" s="79" t="s">
        <v>65</v>
      </c>
      <c r="C112" s="54"/>
    </row>
    <row r="113" spans="1:4" hidden="1" x14ac:dyDescent="0.3">
      <c r="A113" s="81"/>
      <c r="C113" s="55">
        <f t="shared" ref="C113" si="20">SUM(C103:C107)*C110*C111</f>
        <v>2856.6411931587431</v>
      </c>
      <c r="D113" t="s">
        <v>99</v>
      </c>
    </row>
    <row r="114" spans="1:4" hidden="1" x14ac:dyDescent="0.3">
      <c r="A114" s="82"/>
      <c r="C114" s="38"/>
    </row>
    <row r="115" spans="1:4" hidden="1" x14ac:dyDescent="0.3">
      <c r="A115" s="86"/>
      <c r="C115" s="32"/>
    </row>
    <row r="116" spans="1:4" x14ac:dyDescent="0.3">
      <c r="A116" s="78"/>
      <c r="C116" s="21"/>
    </row>
    <row r="117" spans="1:4" x14ac:dyDescent="0.3">
      <c r="A117" s="80" t="s">
        <v>66</v>
      </c>
      <c r="C117" s="22" t="s">
        <v>2</v>
      </c>
    </row>
    <row r="118" spans="1:4" x14ac:dyDescent="0.3">
      <c r="A118" s="79"/>
      <c r="C118" s="23"/>
    </row>
    <row r="119" spans="1:4" x14ac:dyDescent="0.3">
      <c r="A119" s="79" t="s">
        <v>36</v>
      </c>
      <c r="C119" s="56"/>
    </row>
    <row r="120" spans="1:4" x14ac:dyDescent="0.3">
      <c r="A120" s="79" t="s">
        <v>18</v>
      </c>
      <c r="C120" s="9">
        <v>550000</v>
      </c>
      <c r="D120" t="s">
        <v>88</v>
      </c>
    </row>
    <row r="121" spans="1:4" x14ac:dyDescent="0.3">
      <c r="A121" s="79" t="s">
        <v>19</v>
      </c>
      <c r="C121" s="9"/>
    </row>
    <row r="122" spans="1:4" x14ac:dyDescent="0.3">
      <c r="A122" s="79" t="s">
        <v>67</v>
      </c>
      <c r="C122" s="9"/>
    </row>
    <row r="123" spans="1:4" x14ac:dyDescent="0.3">
      <c r="A123" s="75" t="s">
        <v>24</v>
      </c>
      <c r="C123" s="12">
        <f>246152315/261192469</f>
        <v>0.94241735201025267</v>
      </c>
      <c r="D123" t="s">
        <v>88</v>
      </c>
    </row>
    <row r="124" spans="1:4" x14ac:dyDescent="0.3">
      <c r="A124" s="75" t="s">
        <v>25</v>
      </c>
      <c r="C124" s="13">
        <v>0.47489500000000001</v>
      </c>
      <c r="D124" t="s">
        <v>88</v>
      </c>
    </row>
    <row r="125" spans="1:4" x14ac:dyDescent="0.3">
      <c r="A125" s="79" t="s">
        <v>26</v>
      </c>
      <c r="C125" s="9">
        <f t="shared" ref="C125" si="21">SUM(C120+C121+C122)*C123*C124</f>
        <v>246152.10861059991</v>
      </c>
    </row>
    <row r="126" spans="1:4" x14ac:dyDescent="0.3">
      <c r="A126" s="79" t="s">
        <v>49</v>
      </c>
      <c r="C126" s="9"/>
    </row>
    <row r="127" spans="1:4" x14ac:dyDescent="0.3">
      <c r="A127" s="79" t="s">
        <v>28</v>
      </c>
      <c r="C127" s="9">
        <f t="shared" ref="C127" si="22">SUM(C125)</f>
        <v>246152.10861059991</v>
      </c>
      <c r="D127" t="s">
        <v>88</v>
      </c>
    </row>
    <row r="128" spans="1:4" x14ac:dyDescent="0.3">
      <c r="A128" s="75" t="s">
        <v>29</v>
      </c>
      <c r="C128" s="9"/>
    </row>
    <row r="129" spans="1:4" x14ac:dyDescent="0.3">
      <c r="A129" s="75" t="s">
        <v>30</v>
      </c>
      <c r="C129" s="98">
        <v>0.92888185069286</v>
      </c>
      <c r="D129" t="s">
        <v>101</v>
      </c>
    </row>
    <row r="130" spans="1:4" x14ac:dyDescent="0.3">
      <c r="A130" s="75" t="s">
        <v>31</v>
      </c>
      <c r="C130" s="99">
        <f t="shared" ref="C130" si="23">SUM(C127*C129)</f>
        <v>228646.22619816393</v>
      </c>
    </row>
    <row r="131" spans="1:4" x14ac:dyDescent="0.3">
      <c r="A131" s="75" t="s">
        <v>33</v>
      </c>
      <c r="C131" s="31">
        <v>1.2750910147827052E-2</v>
      </c>
      <c r="D131" t="s">
        <v>91</v>
      </c>
    </row>
    <row r="132" spans="1:4" x14ac:dyDescent="0.3">
      <c r="A132" s="75"/>
      <c r="C132" s="18"/>
    </row>
    <row r="133" spans="1:4" ht="15" thickBot="1" x14ac:dyDescent="0.35">
      <c r="C133" s="19">
        <f t="shared" ref="C133" si="24">SUM(C130*C131)</f>
        <v>2915.4474858925278</v>
      </c>
      <c r="D133" t="s">
        <v>92</v>
      </c>
    </row>
    <row r="134" spans="1:4" ht="15" thickTop="1" x14ac:dyDescent="0.3">
      <c r="A134" s="78"/>
      <c r="C134" s="57"/>
    </row>
    <row r="135" spans="1:4" x14ac:dyDescent="0.3">
      <c r="A135" s="80" t="s">
        <v>68</v>
      </c>
      <c r="C135" s="22" t="s">
        <v>2</v>
      </c>
    </row>
    <row r="136" spans="1:4" x14ac:dyDescent="0.3">
      <c r="A136" s="89"/>
      <c r="C136" s="23"/>
    </row>
    <row r="137" spans="1:4" x14ac:dyDescent="0.3">
      <c r="A137" s="79" t="s">
        <v>36</v>
      </c>
      <c r="C137" s="23"/>
    </row>
    <row r="138" spans="1:4" x14ac:dyDescent="0.3">
      <c r="A138" s="79" t="s">
        <v>18</v>
      </c>
      <c r="C138" s="9">
        <v>631442.69799999997</v>
      </c>
      <c r="D138" t="s">
        <v>88</v>
      </c>
    </row>
    <row r="139" spans="1:4" x14ac:dyDescent="0.3">
      <c r="A139" s="79" t="s">
        <v>19</v>
      </c>
      <c r="C139" s="9">
        <f>SUM(C121)</f>
        <v>0</v>
      </c>
    </row>
    <row r="140" spans="1:4" x14ac:dyDescent="0.3">
      <c r="A140" s="79" t="s">
        <v>37</v>
      </c>
      <c r="C140" s="9">
        <f>SUM(C122)</f>
        <v>0</v>
      </c>
    </row>
    <row r="141" spans="1:4" x14ac:dyDescent="0.3">
      <c r="A141" s="79" t="s">
        <v>39</v>
      </c>
      <c r="C141" s="12">
        <v>1</v>
      </c>
      <c r="D141" t="s">
        <v>88</v>
      </c>
    </row>
    <row r="142" spans="1:4" x14ac:dyDescent="0.3">
      <c r="A142" s="79" t="s">
        <v>40</v>
      </c>
      <c r="C142" s="13">
        <v>0.18379474000000001</v>
      </c>
      <c r="D142" t="s">
        <v>88</v>
      </c>
    </row>
    <row r="143" spans="1:4" x14ac:dyDescent="0.3">
      <c r="A143" s="79" t="s">
        <v>26</v>
      </c>
      <c r="C143" s="37">
        <f t="shared" ref="C143" si="25">SUM((C138+C139+C140)*C141*C142)</f>
        <v>116055.84650380853</v>
      </c>
    </row>
    <row r="144" spans="1:4" x14ac:dyDescent="0.3">
      <c r="A144" s="79" t="s">
        <v>49</v>
      </c>
      <c r="C144" s="58">
        <v>-100</v>
      </c>
      <c r="D144" t="s">
        <v>88</v>
      </c>
    </row>
    <row r="145" spans="1:4" x14ac:dyDescent="0.3">
      <c r="A145" s="79" t="s">
        <v>28</v>
      </c>
      <c r="C145" s="9">
        <f>C143+C144</f>
        <v>115955.84650380853</v>
      </c>
    </row>
    <row r="146" spans="1:4" x14ac:dyDescent="0.3">
      <c r="A146" s="79" t="s">
        <v>41</v>
      </c>
      <c r="C146" s="30">
        <v>1</v>
      </c>
    </row>
    <row r="147" spans="1:4" x14ac:dyDescent="0.3">
      <c r="A147" s="79" t="s">
        <v>42</v>
      </c>
      <c r="C147" s="9">
        <f t="shared" ref="C147" si="26">SUM(C145*C146)</f>
        <v>115955.84650380853</v>
      </c>
      <c r="D147" t="s">
        <v>95</v>
      </c>
    </row>
    <row r="148" spans="1:4" x14ac:dyDescent="0.3">
      <c r="A148" s="79" t="s">
        <v>43</v>
      </c>
      <c r="C148" s="31">
        <v>1.4259073311743148E-2</v>
      </c>
      <c r="D148" t="s">
        <v>91</v>
      </c>
    </row>
    <row r="149" spans="1:4" x14ac:dyDescent="0.3">
      <c r="A149" s="79"/>
      <c r="C149" s="16"/>
    </row>
    <row r="150" spans="1:4" x14ac:dyDescent="0.3">
      <c r="A150" s="81" t="s">
        <v>34</v>
      </c>
      <c r="C150" s="59">
        <f t="shared" ref="C150" si="27">SUM(C147*C148)</f>
        <v>1653.4229162230411</v>
      </c>
      <c r="D150" t="s">
        <v>93</v>
      </c>
    </row>
    <row r="151" spans="1:4" x14ac:dyDescent="0.3">
      <c r="A151" s="86"/>
      <c r="C151" s="32"/>
    </row>
    <row r="152" spans="1:4" x14ac:dyDescent="0.3">
      <c r="A152" s="87" t="s">
        <v>69</v>
      </c>
      <c r="C152" s="46" t="s">
        <v>4</v>
      </c>
    </row>
    <row r="153" spans="1:4" x14ac:dyDescent="0.3">
      <c r="A153" s="79"/>
      <c r="C153" s="23"/>
    </row>
    <row r="154" spans="1:4" x14ac:dyDescent="0.3">
      <c r="A154" s="79"/>
      <c r="C154" s="23"/>
    </row>
    <row r="155" spans="1:4" x14ac:dyDescent="0.3">
      <c r="A155" s="79" t="s">
        <v>70</v>
      </c>
      <c r="C155" s="9">
        <v>282100</v>
      </c>
      <c r="D155" t="s">
        <v>88</v>
      </c>
    </row>
    <row r="156" spans="1:4" x14ac:dyDescent="0.3">
      <c r="A156" s="79" t="s">
        <v>71</v>
      </c>
      <c r="C156" s="9"/>
    </row>
    <row r="157" spans="1:4" x14ac:dyDescent="0.3">
      <c r="A157" s="79" t="s">
        <v>37</v>
      </c>
      <c r="C157" s="9">
        <v>0</v>
      </c>
    </row>
    <row r="158" spans="1:4" x14ac:dyDescent="0.3">
      <c r="A158" s="79" t="s">
        <v>39</v>
      </c>
      <c r="C158" s="12">
        <v>1</v>
      </c>
    </row>
    <row r="159" spans="1:4" x14ac:dyDescent="0.3">
      <c r="A159" s="79" t="s">
        <v>40</v>
      </c>
      <c r="C159" s="13">
        <v>1</v>
      </c>
    </row>
    <row r="160" spans="1:4" x14ac:dyDescent="0.3">
      <c r="A160" s="79" t="s">
        <v>72</v>
      </c>
      <c r="C160" s="37">
        <f t="shared" ref="C160" si="28">SUM((C155+C156+C157)*C158*C159)</f>
        <v>282100</v>
      </c>
    </row>
    <row r="161" spans="1:4" x14ac:dyDescent="0.3">
      <c r="A161" s="79" t="s">
        <v>73</v>
      </c>
      <c r="C161" s="9"/>
    </row>
    <row r="162" spans="1:4" x14ac:dyDescent="0.3">
      <c r="A162" s="79"/>
      <c r="C162" s="60">
        <v>1</v>
      </c>
    </row>
    <row r="163" spans="1:4" x14ac:dyDescent="0.3">
      <c r="A163" s="79" t="s">
        <v>28</v>
      </c>
      <c r="C163" s="9">
        <f t="shared" ref="C163" si="29">SUM(C160*C162)</f>
        <v>282100</v>
      </c>
    </row>
    <row r="164" spans="1:4" x14ac:dyDescent="0.3">
      <c r="A164" s="79" t="s">
        <v>41</v>
      </c>
      <c r="C164" s="61">
        <v>1</v>
      </c>
    </row>
    <row r="165" spans="1:4" x14ac:dyDescent="0.3">
      <c r="A165" s="79" t="s">
        <v>42</v>
      </c>
      <c r="C165" s="9">
        <f t="shared" ref="C165" si="30">SUM(C163*C164)</f>
        <v>282100</v>
      </c>
    </row>
    <row r="166" spans="1:4" x14ac:dyDescent="0.3">
      <c r="A166" s="79" t="s">
        <v>43</v>
      </c>
      <c r="C166" s="31">
        <v>1.3060665398477674E-2</v>
      </c>
      <c r="D166" t="s">
        <v>102</v>
      </c>
    </row>
    <row r="167" spans="1:4" x14ac:dyDescent="0.3">
      <c r="A167" s="79"/>
      <c r="C167" s="18"/>
    </row>
    <row r="168" spans="1:4" ht="15" thickBot="1" x14ac:dyDescent="0.35">
      <c r="A168" s="81" t="s">
        <v>34</v>
      </c>
      <c r="C168" s="19">
        <f t="shared" ref="C168" si="31">SUM(C165*C166)</f>
        <v>3684.4137089105516</v>
      </c>
      <c r="D168" t="s">
        <v>103</v>
      </c>
    </row>
    <row r="169" spans="1:4" ht="15" thickTop="1" x14ac:dyDescent="0.3">
      <c r="A169" s="90"/>
      <c r="C169" s="32"/>
    </row>
    <row r="170" spans="1:4" ht="15" thickBot="1" x14ac:dyDescent="0.35">
      <c r="A170" s="90"/>
      <c r="C170" s="32"/>
    </row>
    <row r="171" spans="1:4" ht="17.399999999999999" x14ac:dyDescent="0.3">
      <c r="A171" s="91"/>
      <c r="C171" s="62" t="s">
        <v>8</v>
      </c>
    </row>
    <row r="172" spans="1:4" ht="17.399999999999999" x14ac:dyDescent="0.3">
      <c r="A172" s="92" t="s">
        <v>74</v>
      </c>
      <c r="C172" s="63" t="s">
        <v>9</v>
      </c>
    </row>
    <row r="173" spans="1:4" ht="18" thickBot="1" x14ac:dyDescent="0.35">
      <c r="A173" s="93"/>
      <c r="C173" s="64" t="s">
        <v>10</v>
      </c>
    </row>
    <row r="174" spans="1:4" x14ac:dyDescent="0.3">
      <c r="A174" s="94"/>
      <c r="C174" s="65"/>
    </row>
    <row r="175" spans="1:4" x14ac:dyDescent="0.3">
      <c r="A175" s="95" t="s">
        <v>75</v>
      </c>
      <c r="C175" s="66" t="s">
        <v>11</v>
      </c>
    </row>
    <row r="176" spans="1:4" x14ac:dyDescent="0.3">
      <c r="A176" s="95"/>
      <c r="C176" s="7">
        <v>2017</v>
      </c>
    </row>
    <row r="177" spans="1:3" hidden="1" x14ac:dyDescent="0.3">
      <c r="A177" s="95" t="s">
        <v>76</v>
      </c>
      <c r="C177" s="67"/>
    </row>
    <row r="178" spans="1:3" hidden="1" x14ac:dyDescent="0.3">
      <c r="A178" s="95"/>
      <c r="C178" s="67"/>
    </row>
    <row r="179" spans="1:3" hidden="1" x14ac:dyDescent="0.3">
      <c r="A179" s="96" t="s">
        <v>77</v>
      </c>
      <c r="C179" s="68">
        <f t="shared" ref="C179" si="32">SUM(C29)</f>
        <v>13169.877019950874</v>
      </c>
    </row>
    <row r="180" spans="1:3" hidden="1" x14ac:dyDescent="0.3">
      <c r="A180" s="96" t="s">
        <v>78</v>
      </c>
      <c r="C180" s="68"/>
    </row>
    <row r="181" spans="1:3" hidden="1" x14ac:dyDescent="0.3">
      <c r="A181" s="96" t="s">
        <v>79</v>
      </c>
      <c r="C181" s="68">
        <f t="shared" ref="C181" si="33">SUM(C52)</f>
        <v>6174.574278550891</v>
      </c>
    </row>
    <row r="182" spans="1:3" hidden="1" x14ac:dyDescent="0.3">
      <c r="A182" s="96" t="s">
        <v>80</v>
      </c>
      <c r="C182" s="68">
        <f t="shared" ref="C182" si="34">SUM(C76)</f>
        <v>10043.15582503802</v>
      </c>
    </row>
    <row r="183" spans="1:3" hidden="1" x14ac:dyDescent="0.3">
      <c r="A183" s="97" t="s">
        <v>81</v>
      </c>
      <c r="C183" s="68">
        <f t="shared" ref="C183" si="35">SUM(C97)</f>
        <v>10.51116</v>
      </c>
    </row>
    <row r="184" spans="1:3" hidden="1" x14ac:dyDescent="0.3">
      <c r="A184" s="97" t="s">
        <v>82</v>
      </c>
      <c r="C184" s="59">
        <f t="shared" ref="C184" si="36">SUM(C113)</f>
        <v>2856.6411931587431</v>
      </c>
    </row>
    <row r="185" spans="1:3" hidden="1" x14ac:dyDescent="0.3">
      <c r="A185" s="95"/>
      <c r="C185" s="68"/>
    </row>
    <row r="186" spans="1:3" hidden="1" x14ac:dyDescent="0.3">
      <c r="A186" s="96" t="s">
        <v>83</v>
      </c>
      <c r="C186" s="59">
        <f t="shared" ref="C186" si="37">SUM(C179:C184)</f>
        <v>32254.759476698524</v>
      </c>
    </row>
    <row r="187" spans="1:3" hidden="1" x14ac:dyDescent="0.3">
      <c r="A187" s="95"/>
      <c r="C187" s="68"/>
    </row>
    <row r="188" spans="1:3" x14ac:dyDescent="0.3">
      <c r="A188" s="95" t="s">
        <v>84</v>
      </c>
      <c r="C188" s="68"/>
    </row>
    <row r="189" spans="1:3" x14ac:dyDescent="0.3">
      <c r="A189" s="95"/>
      <c r="C189" s="68"/>
    </row>
    <row r="190" spans="1:3" x14ac:dyDescent="0.3">
      <c r="A190" s="96" t="s">
        <v>85</v>
      </c>
      <c r="C190" s="68">
        <f t="shared" ref="C190" si="38">SUM(C133)</f>
        <v>2915.4474858925278</v>
      </c>
    </row>
    <row r="191" spans="1:3" x14ac:dyDescent="0.3">
      <c r="A191" s="96" t="s">
        <v>79</v>
      </c>
      <c r="C191" s="68">
        <f t="shared" ref="C191" si="39">SUM(C150)</f>
        <v>1653.4229162230411</v>
      </c>
    </row>
    <row r="192" spans="1:3" x14ac:dyDescent="0.3">
      <c r="A192" s="96" t="s">
        <v>86</v>
      </c>
      <c r="C192" s="68">
        <f t="shared" ref="C192" si="40">SUM(C168)</f>
        <v>3684.4137089105516</v>
      </c>
    </row>
    <row r="193" spans="1:3" x14ac:dyDescent="0.3">
      <c r="A193" s="95" t="s">
        <v>32</v>
      </c>
      <c r="C193" s="59">
        <v>0</v>
      </c>
    </row>
    <row r="194" spans="1:3" x14ac:dyDescent="0.3">
      <c r="A194" s="96"/>
      <c r="C194" s="68"/>
    </row>
    <row r="195" spans="1:3" x14ac:dyDescent="0.3">
      <c r="A195" s="96" t="s">
        <v>83</v>
      </c>
      <c r="C195" s="59">
        <f t="shared" ref="C195" si="41">SUM(C190:C192)</f>
        <v>8253.2841110261215</v>
      </c>
    </row>
    <row r="196" spans="1:3" hidden="1" x14ac:dyDescent="0.3">
      <c r="A196" s="95" t="s">
        <v>87</v>
      </c>
      <c r="C196" s="69"/>
    </row>
    <row r="197" spans="1:3" ht="15" hidden="1" thickBot="1" x14ac:dyDescent="0.35">
      <c r="C197" s="70">
        <f t="shared" ref="C197" si="42">SUM(C186+C195)</f>
        <v>40508.043587724649</v>
      </c>
    </row>
    <row r="198" spans="1:3" ht="15" hidden="1" thickTop="1" x14ac:dyDescent="0.3"/>
  </sheetData>
  <pageMargins left="0.7" right="0.7" top="0.75" bottom="0.75" header="0.3" footer="0.3"/>
  <pageSetup scale="70" orientation="portrait" r:id="rId1"/>
  <headerFooter>
    <oddHeader>&amp;RAIW-3
Dockets UE-170485 / UG-170486
Page &amp;P of &amp;N</oddHeader>
    <oddFooter>&amp;L&amp;F&amp;C&amp;A&amp;RPage &amp;P of &amp;N</oddFooter>
  </headerFooter>
  <rowBreaks count="1" manualBreakCount="1">
    <brk id="151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5A195438A416304DAE2B1900F3B2DD84" ma:contentTypeVersion="1" ma:contentTypeDescription="" ma:contentTypeScope="" ma:versionID="f155c76301aab3b43fa25df6bfc9da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4D248-916D-414C-BA3A-FA75B9CF3B22}">
  <ds:schemaRefs>
    <ds:schemaRef ds:uri="http://schemas.microsoft.com/office/2006/metadata/properties"/>
    <ds:schemaRef ds:uri="22f27ef2-70b9-4375-a19e-1059c93ebc38"/>
    <ds:schemaRef ds:uri="http://schemas.microsoft.com/office/infopath/2007/PartnerControls"/>
    <ds:schemaRef ds:uri="http://purl.org/dc/terms/"/>
    <ds:schemaRef ds:uri="c18da92a-23a9-48f4-bc8b-0e54609e4688"/>
    <ds:schemaRef ds:uri="http://schemas.microsoft.com/office/2006/documentManagement/types"/>
    <ds:schemaRef ds:uri="5669ab18-4669-4dff-bab7-7c18fb4d6e14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0A7A67-68B4-41CA-87D9-4F3AD56D5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D10F6-CB66-49D4-BA4E-433BEAB280D4}"/>
</file>

<file path=customXml/itemProps4.xml><?xml version="1.0" encoding="utf-8"?>
<ds:datastoreItem xmlns:ds="http://schemas.openxmlformats.org/officeDocument/2006/customXml" ds:itemID="{5BE90F19-3757-43E3-BD78-3C3F7A748485}"/>
</file>

<file path=customXml/itemProps5.xml><?xml version="1.0" encoding="utf-8"?>
<ds:datastoreItem xmlns:ds="http://schemas.openxmlformats.org/officeDocument/2006/customXml" ds:itemID="{03846361-6B92-40CF-869B-CFF5F7043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Natural Gas</vt:lpstr>
      <vt:lpstr>Electric!Print_Titles</vt:lpstr>
      <vt:lpstr>'Natural Gas'!Print_Titles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AIW-3 Avista Resp to Staff DR 40 Supp Attach A</dc:title>
  <dc:creator/>
  <dc:description/>
  <cp:lastModifiedBy/>
  <dcterms:created xsi:type="dcterms:W3CDTF">2006-09-16T00:00:00Z</dcterms:created>
  <dcterms:modified xsi:type="dcterms:W3CDTF">2017-10-20T21:43:43Z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