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400"/>
  </bookViews>
  <sheets>
    <sheet name="JDT-8 (Capacity Use Summary)" sheetId="1" r:id="rId1"/>
    <sheet name="JDT-8 (Capacity Table)" sheetId="2" r:id="rId2"/>
    <sheet name="JDT-8 (Cap Utilization Chart)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0</definedName>
    <definedName name="_Order2">0</definedName>
    <definedName name="_Regression_Int">1</definedName>
    <definedName name="AccessDatabase">"I:\COMTREL\FINICLE\TradeSummary.mdb"</definedName>
    <definedName name="After_Tax_WACC">[1]Assumptions!$B$50</definedName>
    <definedName name="AS2DocOpenMode">"AS2DocumentEdit"</definedName>
    <definedName name="Aurora_Prices">"Monthly Price Summary'!$C$4:$H$63"</definedName>
    <definedName name="B_Marine_Loading">[2]Assumptions!$B$19</definedName>
    <definedName name="BandO_Tax">[1]Assumptions!$B$65</definedName>
    <definedName name="Book_Depreciation_Rate">[2]Assumptions!$B$103</definedName>
    <definedName name="Button_1">"TradeSummary_Ken_Finicle_List"</definedName>
    <definedName name="Capacity">'JDT-8 (Capacity Use Summary)'!$E$25:$E$28</definedName>
    <definedName name="CBWorkbookPriority">-2060790043</definedName>
    <definedName name="DGE_to_LNG">[1]Assumptions!$B$20</definedName>
    <definedName name="Equity_Invst_MARKETER">[1]Assumptions!$C$28</definedName>
    <definedName name="Equity_Invst_TOTE">[1]Assumptions!$B$28</definedName>
    <definedName name="FIT_rate">'[3]Gen Inputs'!$B$34</definedName>
    <definedName name="Gal_Year_Plant">[1]Assumptions!$E$37</definedName>
    <definedName name="Gossup_Other_Tax_Rate">'[2]Distribution Cost-&gt; Rev Req'!$D$29</definedName>
    <definedName name="High_Tax">[1]Assumptions!$C$111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flation">[1]Assumptions!$B$47</definedName>
    <definedName name="inflation_labor">[1]Assumptions!$B$48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_Term">[1]Assumptions!$B$24</definedName>
    <definedName name="MMBTU_per_BOE">[1]Assumptions!$B$16</definedName>
    <definedName name="MMBTU_to_LNGgal_HHV">[1]Assumptions!$B$17</definedName>
    <definedName name="MMBTU_to_LNGgal_LHV">[1]Assumptions!$B$18</definedName>
    <definedName name="Model_years">'[3]Gen Inputs'!$B$21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Input">'[4]Operations(Input)'!$B$6:$AO$9,'[4]Operations(Input)'!$B$14:$AO$14,'[4]Operations(Input)'!$B$16:$B$18,'[4]Operations(Input)'!$B$18:$AO$18,'[4]Operations(Input)'!$B$16:$AO$16</definedName>
    <definedName name="Oct_07">"INTCY08"</definedName>
    <definedName name="Peaking_Allocation">'[1]Capital Inputs'!$E$29</definedName>
    <definedName name="Plant_Input">'[4]Plant(Input)'!$B$7:$AP$9,'[4]Plant(Input)'!$B$11,'[4]Plant(Input)'!$B$15:$AP$15,'[4]Plant(Input)'!$B$18,'[4]Plant(Input)'!$B$20:$AP$20</definedName>
    <definedName name="_xlnm.Print_Area" localSheetId="1">'JDT-8 (Capacity Table)'!$A$1:$L$15</definedName>
    <definedName name="_xlnm.Print_Area" localSheetId="0">'JDT-8 (Capacity Use Summary)'!$B$1:$M$52</definedName>
    <definedName name="Property_Tax_Rate">[1]Assumptions!$B$71</definedName>
    <definedName name="Revenue_Gross_Up">[1]Assumptions!$B$113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mall_Plant">[1]Assumptions!$G$11</definedName>
    <definedName name="solver_eval">0</definedName>
    <definedName name="solver_ntri">1000</definedName>
    <definedName name="solver_rsmp">1</definedName>
    <definedName name="solver_seed">0</definedName>
    <definedName name="Start_Year">[1]Assumptions!$B$5</definedName>
    <definedName name="T_Term">[1]Assumptions!$B$23</definedName>
    <definedName name="Tax_Rate">[1]Assumptions!$B$70</definedName>
    <definedName name="Tax_Rate_GasMains">'[1]Dist Plant Rev Req'!$C$49</definedName>
    <definedName name="Tax_Rate_Market">[1]Assumptions!$C$70</definedName>
    <definedName name="Tax_Rate_TOTE">[1]Assumptions!$B$70</definedName>
    <definedName name="Tax_SalesTax">[1]Assumptions!$B$61</definedName>
    <definedName name="Tax_Utility_Gross">[1]Assumptions!$D$70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acc">[1]Assumptions!$B$51</definedName>
    <definedName name="Working_Capital">[1]Assumptions!$B$58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L14" i="2"/>
  <c r="K13" i="2"/>
  <c r="G13" i="2"/>
  <c r="I14" i="2"/>
  <c r="H14" i="2"/>
  <c r="G12" i="2"/>
  <c r="K11" i="2"/>
  <c r="G11" i="2"/>
  <c r="K10" i="2"/>
  <c r="E14" i="2"/>
  <c r="K9" i="2"/>
  <c r="G9" i="2"/>
  <c r="A8" i="2"/>
  <c r="A9" i="2" s="1"/>
  <c r="A10" i="2" s="1"/>
  <c r="A11" i="2" s="1"/>
  <c r="A12" i="2" s="1"/>
  <c r="A13" i="2" s="1"/>
  <c r="A14" i="2" s="1"/>
  <c r="A15" i="2" s="1"/>
  <c r="H7" i="2"/>
  <c r="D7" i="2"/>
  <c r="M52" i="1"/>
  <c r="M47" i="1"/>
  <c r="G35" i="1"/>
  <c r="J35" i="1"/>
  <c r="I34" i="1"/>
  <c r="G34" i="1"/>
  <c r="G33" i="1"/>
  <c r="I32" i="1"/>
  <c r="H32" i="1"/>
  <c r="G32" i="1"/>
  <c r="G36" i="1" s="1"/>
  <c r="F40" i="1" s="1"/>
  <c r="J28" i="1"/>
  <c r="F28" i="1"/>
  <c r="H34" i="1"/>
  <c r="J25" i="1"/>
  <c r="F25" i="1"/>
  <c r="J18" i="1"/>
  <c r="I18" i="1"/>
  <c r="F17" i="1"/>
  <c r="M18" i="1" s="1"/>
  <c r="L47" i="1"/>
  <c r="J47" i="1"/>
  <c r="I47" i="1"/>
  <c r="H47" i="1"/>
  <c r="F11" i="1"/>
  <c r="M12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3" i="1" s="1"/>
  <c r="B24" i="1" s="1"/>
  <c r="B25" i="1" s="1"/>
  <c r="B26" i="1" s="1"/>
  <c r="B27" i="1" s="1"/>
  <c r="B28" i="1" s="1"/>
  <c r="B30" i="1" s="1"/>
  <c r="B31" i="1" s="1"/>
  <c r="B32" i="1" s="1"/>
  <c r="B33" i="1" s="1"/>
  <c r="B34" i="1" s="1"/>
  <c r="B35" i="1" s="1"/>
  <c r="B36" i="1" s="1"/>
  <c r="B38" i="1" s="1"/>
  <c r="B39" i="1" s="1"/>
  <c r="B40" i="1" s="1"/>
  <c r="B41" i="1" s="1"/>
  <c r="B42" i="1" s="1"/>
  <c r="B43" i="1" s="1"/>
  <c r="B44" i="1" s="1"/>
  <c r="B45" i="1" s="1"/>
  <c r="B47" i="1" s="1"/>
  <c r="B49" i="1" s="1"/>
  <c r="B50" i="1" s="1"/>
  <c r="B51" i="1" s="1"/>
  <c r="B52" i="1" s="1"/>
  <c r="G15" i="1" l="1"/>
  <c r="M40" i="1"/>
  <c r="J40" i="1"/>
  <c r="K12" i="1"/>
  <c r="K40" i="1" s="1"/>
  <c r="K18" i="1"/>
  <c r="H36" i="1"/>
  <c r="F41" i="1" s="1"/>
  <c r="J15" i="1"/>
  <c r="H18" i="1"/>
  <c r="L18" i="1"/>
  <c r="F26" i="1"/>
  <c r="G12" i="1"/>
  <c r="G40" i="1" s="1"/>
  <c r="G47" i="1"/>
  <c r="F14" i="2"/>
  <c r="F8" i="1"/>
  <c r="M9" i="1" s="1"/>
  <c r="H12" i="1"/>
  <c r="H40" i="1" s="1"/>
  <c r="L12" i="1"/>
  <c r="L40" i="1" s="1"/>
  <c r="F14" i="1"/>
  <c r="M15" i="1" s="1"/>
  <c r="F20" i="1"/>
  <c r="M21" i="1" s="1"/>
  <c r="J26" i="1"/>
  <c r="J33" i="1" s="1"/>
  <c r="H35" i="1"/>
  <c r="F36" i="1"/>
  <c r="K47" i="1"/>
  <c r="J32" i="1"/>
  <c r="H33" i="1"/>
  <c r="I12" i="1"/>
  <c r="I40" i="1" s="1"/>
  <c r="J27" i="1"/>
  <c r="J34" i="1" s="1"/>
  <c r="I33" i="1"/>
  <c r="I36" i="1" s="1"/>
  <c r="F42" i="1" s="1"/>
  <c r="I35" i="1"/>
  <c r="K12" i="2"/>
  <c r="K14" i="2" s="1"/>
  <c r="D14" i="2"/>
  <c r="G18" i="1"/>
  <c r="F18" i="1" s="1"/>
  <c r="J12" i="1"/>
  <c r="F27" i="1"/>
  <c r="G10" i="2"/>
  <c r="G14" i="2" s="1"/>
  <c r="E15" i="2" s="1"/>
  <c r="M42" i="1" l="1"/>
  <c r="I42" i="1"/>
  <c r="L42" i="1"/>
  <c r="L50" i="1" s="1"/>
  <c r="H15" i="2"/>
  <c r="J15" i="2"/>
  <c r="I15" i="2"/>
  <c r="K41" i="1"/>
  <c r="G41" i="1"/>
  <c r="J41" i="1"/>
  <c r="L41" i="1"/>
  <c r="M41" i="1"/>
  <c r="I41" i="1"/>
  <c r="H41" i="1"/>
  <c r="H21" i="1"/>
  <c r="H42" i="1" s="1"/>
  <c r="F15" i="2"/>
  <c r="J21" i="1"/>
  <c r="J42" i="1" s="1"/>
  <c r="K15" i="1"/>
  <c r="I21" i="1"/>
  <c r="I9" i="1"/>
  <c r="L15" i="1"/>
  <c r="H9" i="1"/>
  <c r="K9" i="1"/>
  <c r="L9" i="1"/>
  <c r="J36" i="1"/>
  <c r="F43" i="1" s="1"/>
  <c r="F47" i="1"/>
  <c r="H15" i="1"/>
  <c r="K21" i="1"/>
  <c r="K42" i="1" s="1"/>
  <c r="F15" i="1"/>
  <c r="D15" i="2"/>
  <c r="F12" i="1"/>
  <c r="J9" i="1"/>
  <c r="I15" i="1"/>
  <c r="L21" i="1"/>
  <c r="G21" i="1"/>
  <c r="F21" i="1" s="1"/>
  <c r="G9" i="1"/>
  <c r="J50" i="1" l="1"/>
  <c r="G50" i="1"/>
  <c r="G52" i="1" s="1"/>
  <c r="H50" i="1"/>
  <c r="H52" i="1" s="1"/>
  <c r="J51" i="1"/>
  <c r="M43" i="1"/>
  <c r="M45" i="1" s="1"/>
  <c r="I43" i="1"/>
  <c r="I45" i="1" s="1"/>
  <c r="I51" i="1"/>
  <c r="L43" i="1"/>
  <c r="L45" i="1" s="1"/>
  <c r="H43" i="1"/>
  <c r="H45" i="1" s="1"/>
  <c r="K51" i="1"/>
  <c r="L51" i="1"/>
  <c r="L52" i="1" s="1"/>
  <c r="H51" i="1"/>
  <c r="K43" i="1"/>
  <c r="K45" i="1" s="1"/>
  <c r="G43" i="1"/>
  <c r="G45" i="1" s="1"/>
  <c r="G51" i="1"/>
  <c r="J43" i="1"/>
  <c r="J45" i="1" s="1"/>
  <c r="I50" i="1"/>
  <c r="K15" i="2"/>
  <c r="G42" i="1"/>
  <c r="K50" i="1"/>
  <c r="K52" i="1" s="1"/>
  <c r="F9" i="1"/>
  <c r="G15" i="2"/>
  <c r="F45" i="1"/>
  <c r="I52" i="1" l="1"/>
  <c r="J52" i="1"/>
</calcChain>
</file>

<file path=xl/sharedStrings.xml><?xml version="1.0" encoding="utf-8"?>
<sst xmlns="http://schemas.openxmlformats.org/spreadsheetml/2006/main" count="123" uniqueCount="62">
  <si>
    <t>Puget Sound Energy</t>
  </si>
  <si>
    <t>2022 Gas General Rate Case Filing</t>
  </si>
  <si>
    <t>Gas Resource Demand Cost Allocation</t>
  </si>
  <si>
    <t>Test Year Ended June 30, 2021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</si>
  <si>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</si>
  <si>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</si>
  <si>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</si>
  <si>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</si>
  <si>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</si>
  <si>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</si>
  <si>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</si>
  <si>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</si>
  <si>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</si>
  <si>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</si>
  <si>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Description</t>
  </si>
  <si>
    <t>Units</t>
  </si>
  <si>
    <t>Total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</si>
  <si>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</si>
  <si>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</si>
  <si>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</si>
  <si>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</si>
  <si>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</si>
  <si>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</si>
  <si>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</si>
  <si>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</si>
  <si>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</si>
  <si>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Percent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</si>
  <si>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</si>
  <si>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</si>
  <si>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</si>
  <si>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</si>
  <si>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</si>
  <si>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</si>
  <si>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</si>
  <si>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</si>
  <si>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</si>
  <si>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</si>
  <si>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</si>
  <si>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</si>
  <si>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</si>
  <si>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</si>
  <si>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</si>
  <si>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Clay Basin Storage</t>
  </si>
  <si>
    <t>CB</t>
  </si>
  <si>
    <t>Illustrative Costs</t>
  </si>
  <si>
    <t>Clay Basin Storage + Credit for release of JP</t>
  </si>
  <si>
    <t>Annual Sales     (Allocated on annual sales volumes)</t>
  </si>
  <si>
    <t>Winter Sales     (Allocated on winter sales volumes)</t>
  </si>
  <si>
    <t>Design Peak      (Allocated on design day sales volumes)</t>
  </si>
  <si>
    <t>Sys.Balanc'g     (Allocated on annual sales &amp; transport volumes)</t>
  </si>
  <si>
    <t>Annual Sales (Therms)</t>
  </si>
  <si>
    <t>Illustrative Demand Component</t>
  </si>
  <si>
    <t>PGA Demand Component</t>
  </si>
  <si>
    <t>PGA System Balancing Component</t>
  </si>
  <si>
    <t>Gas Resource Capacity Table</t>
  </si>
  <si>
    <t>CB incl. in TF-1</t>
  </si>
  <si>
    <t>Desscription</t>
  </si>
  <si>
    <t>Based on Summer Sales Load</t>
  </si>
  <si>
    <t>Based on Summer Clay Basin Injection Load</t>
  </si>
  <si>
    <t>Based on Summer JP Injection Load</t>
  </si>
  <si>
    <t>Based on Winter Sales Only</t>
  </si>
  <si>
    <t>Based on Design Peak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</si>
</sst>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&quot;$&quot;* #,##0.00000_);_(&quot;$&quot;* \(#,##0.00000\);_(&quot;$&quot;* &quot;-&quot;??_);_(@_)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1" xfId="0" applyNumberFormat="1" applyFont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6" xfId="0" applyFont="1" applyBorder="1"/>
    <xf numFmtId="10" fontId="1" fillId="0" borderId="6" xfId="0" applyNumberFormat="1" applyFont="1" applyBorder="1"/>
    <xf numFmtId="10" fontId="1" fillId="0" borderId="5" xfId="0" applyNumberFormat="1" applyFont="1" applyBorder="1"/>
    <xf numFmtId="10" fontId="1" fillId="0" borderId="0" xfId="0" applyNumberFormat="1" applyFont="1"/>
    <xf numFmtId="10" fontId="1" fillId="0" borderId="7" xfId="0" applyNumberFormat="1" applyFont="1" applyBorder="1"/>
    <xf numFmtId="164" fontId="1" fillId="0" borderId="5" xfId="0" applyNumberFormat="1" applyFont="1" applyBorder="1"/>
    <xf numFmtId="16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10" fontId="1" fillId="0" borderId="9" xfId="0" applyNumberFormat="1" applyFont="1" applyBorder="1"/>
    <xf numFmtId="10" fontId="1" fillId="0" borderId="8" xfId="0" applyNumberFormat="1" applyFont="1" applyBorder="1"/>
    <xf numFmtId="10" fontId="1" fillId="0" borderId="10" xfId="0" applyNumberFormat="1" applyFont="1" applyBorder="1"/>
    <xf numFmtId="10" fontId="1" fillId="0" borderId="11" xfId="0" applyNumberFormat="1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/>
    <xf numFmtId="165" fontId="1" fillId="0" borderId="12" xfId="0" applyNumberFormat="1" applyFont="1" applyBorder="1"/>
    <xf numFmtId="165" fontId="1" fillId="0" borderId="13" xfId="0" applyNumberFormat="1" applyFont="1" applyBorder="1"/>
    <xf numFmtId="165" fontId="1" fillId="0" borderId="14" xfId="0" applyNumberFormat="1" applyFont="1" applyBorder="1"/>
    <xf numFmtId="165" fontId="1" fillId="0" borderId="6" xfId="0" applyNumberFormat="1" applyFont="1" applyBorder="1"/>
    <xf numFmtId="165" fontId="1" fillId="0" borderId="0" xfId="0" applyNumberFormat="1" applyFont="1"/>
    <xf numFmtId="165" fontId="1" fillId="0" borderId="7" xfId="0" applyNumberFormat="1" applyFont="1" applyBorder="1"/>
    <xf numFmtId="165" fontId="1" fillId="0" borderId="9" xfId="0" applyNumberFormat="1" applyFont="1" applyBorder="1"/>
    <xf numFmtId="0" fontId="1" fillId="0" borderId="10" xfId="0" applyFont="1" applyBorder="1"/>
    <xf numFmtId="9" fontId="1" fillId="0" borderId="10" xfId="0" applyNumberFormat="1" applyFont="1" applyBorder="1"/>
    <xf numFmtId="165" fontId="1" fillId="0" borderId="11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2" fontId="1" fillId="0" borderId="0" xfId="0" applyNumberFormat="1" applyFont="1"/>
    <xf numFmtId="42" fontId="1" fillId="0" borderId="7" xfId="0" applyNumberFormat="1" applyFont="1" applyBorder="1"/>
    <xf numFmtId="0" fontId="1" fillId="0" borderId="2" xfId="0" applyFont="1" applyBorder="1"/>
    <xf numFmtId="42" fontId="1" fillId="0" borderId="2" xfId="0" applyNumberFormat="1" applyFont="1" applyBorder="1" applyAlignment="1">
      <alignment horizontal="center"/>
    </xf>
    <xf numFmtId="42" fontId="1" fillId="0" borderId="3" xfId="0" applyNumberFormat="1" applyFon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1" fillId="0" borderId="7" xfId="0" applyFont="1" applyBorder="1"/>
    <xf numFmtId="166" fontId="1" fillId="0" borderId="6" xfId="0" applyNumberFormat="1" applyFont="1" applyBorder="1"/>
    <xf numFmtId="166" fontId="1" fillId="0" borderId="0" xfId="0" applyNumberFormat="1" applyFont="1"/>
    <xf numFmtId="166" fontId="1" fillId="0" borderId="7" xfId="0" applyNumberFormat="1" applyFont="1" applyBorder="1"/>
    <xf numFmtId="0" fontId="1" fillId="0" borderId="1" xfId="0" applyFont="1" applyBorder="1"/>
    <xf numFmtId="0" fontId="1" fillId="0" borderId="3" xfId="0" applyFont="1" applyBorder="1"/>
    <xf numFmtId="166" fontId="1" fillId="0" borderId="2" xfId="0" applyNumberFormat="1" applyFont="1" applyBorder="1"/>
    <xf numFmtId="166" fontId="1" fillId="0" borderId="3" xfId="0" applyNumberFormat="1" applyFont="1" applyBorder="1"/>
    <xf numFmtId="166" fontId="1" fillId="0" borderId="4" xfId="0" applyNumberFormat="1" applyFont="1" applyBorder="1"/>
    <xf numFmtId="0" fontId="1" fillId="0" borderId="13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15" xfId="0" applyFont="1" applyBorder="1"/>
    <xf numFmtId="167" fontId="1" fillId="0" borderId="13" xfId="0" applyNumberFormat="1" applyFont="1" applyBorder="1"/>
    <xf numFmtId="168" fontId="1" fillId="0" borderId="13" xfId="0" applyNumberFormat="1" applyFont="1" applyBorder="1"/>
    <xf numFmtId="168" fontId="1" fillId="0" borderId="14" xfId="0" applyNumberFormat="1" applyFont="1" applyBorder="1"/>
    <xf numFmtId="167" fontId="1" fillId="0" borderId="0" xfId="0" applyNumberFormat="1" applyFont="1"/>
    <xf numFmtId="168" fontId="1" fillId="0" borderId="0" xfId="0" applyNumberFormat="1" applyFont="1"/>
    <xf numFmtId="168" fontId="1" fillId="0" borderId="7" xfId="0" applyNumberFormat="1" applyFont="1" applyBorder="1"/>
    <xf numFmtId="167" fontId="1" fillId="0" borderId="3" xfId="0" applyNumberFormat="1" applyFont="1" applyBorder="1"/>
    <xf numFmtId="168" fontId="1" fillId="0" borderId="3" xfId="0" applyNumberFormat="1" applyFont="1" applyBorder="1"/>
    <xf numFmtId="168" fontId="1" fillId="0" borderId="4" xfId="0" applyNumberFormat="1" applyFont="1" applyBorder="1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64" fontId="0" fillId="0" borderId="5" xfId="0" applyNumberFormat="1" applyBorder="1"/>
    <xf numFmtId="164" fontId="0" fillId="0" borderId="0" xfId="0" applyNumberFormat="1"/>
    <xf numFmtId="164" fontId="0" fillId="0" borderId="7" xfId="0" applyNumberFormat="1" applyBorder="1"/>
    <xf numFmtId="164" fontId="0" fillId="0" borderId="6" xfId="0" applyNumberFormat="1" applyBorder="1"/>
    <xf numFmtId="0" fontId="2" fillId="0" borderId="2" xfId="0" applyFont="1" applyBorder="1" applyAlignment="1">
      <alignment horizontal="left" wrapText="1"/>
    </xf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165" fontId="2" fillId="0" borderId="2" xfId="0" applyNumberFormat="1" applyFont="1" applyBorder="1"/>
    <xf numFmtId="166" fontId="1" fillId="0" borderId="12" xfId="0" applyNumberFormat="1" applyFont="1" applyBorder="1"/>
    <xf numFmtId="166" fontId="1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64479255688398E-2"/>
          <c:y val="1.3183556291469618E-2"/>
          <c:w val="0.86459378134403209"/>
          <c:h val="0.81059602649006623"/>
        </c:manualLayout>
      </c:layout>
      <c:barChart>
        <c:barDir val="col"/>
        <c:grouping val="stacked"/>
        <c:varyColors val="0"/>
        <c:ser>
          <c:idx val="0"/>
          <c:order val="0"/>
          <c:tx>
            <c:v>Supply  &amp; TF-1 Capacity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435516</c:v>
              </c:pt>
              <c:pt idx="1">
                <c:v>358051.05761244585</c:v>
              </c:pt>
              <c:pt idx="2">
                <c:v>321257.35459607822</c:v>
              </c:pt>
              <c:pt idx="3">
                <c:v>282739.18485035392</c:v>
              </c:pt>
              <c:pt idx="4">
                <c:v>372181.36083751544</c:v>
              </c:pt>
              <c:pt idx="5">
                <c:v>322647.77434849477</c:v>
              </c:pt>
              <c:pt idx="6">
                <c:v>270949.70012694865</c:v>
              </c:pt>
              <c:pt idx="7">
                <c:v>144111.315815796</c:v>
              </c:pt>
              <c:pt idx="8">
                <c:v>84479.661650149152</c:v>
              </c:pt>
              <c:pt idx="9">
                <c:v>104033.30005288085</c:v>
              </c:pt>
              <c:pt idx="10">
                <c:v>217460.91994773803</c:v>
              </c:pt>
              <c:pt idx="11">
                <c:v>310955.33944922948</c:v>
              </c:pt>
              <c:pt idx="12">
                <c:v>351485.75848106283</c:v>
              </c:pt>
            </c:numLit>
          </c:val>
          <c:extLst>
            <c:ext xmlns:c16="http://schemas.microsoft.com/office/drawing/2014/chart" uri="{C3380CC4-5D6E-409C-BE32-E72D297353CC}">
              <c16:uniqueId val="{00000000-9BFA-4183-8D3C-451F6EF4E264}"/>
            </c:ext>
          </c:extLst>
        </c:ser>
        <c:ser>
          <c:idx val="1"/>
          <c:order val="1"/>
          <c:tx>
            <c:v>CB Storage &amp; TF-1 Capacity</c:v>
          </c:tx>
          <c:spPr>
            <a:pattFill prst="wdUpDiag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107356</c:v>
              </c:pt>
              <c:pt idx="1">
                <c:v>62906</c:v>
              </c:pt>
              <c:pt idx="2">
                <c:v>62906</c:v>
              </c:pt>
              <c:pt idx="3">
                <c:v>34926.531999999999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25869.032999999999</c:v>
              </c:pt>
              <c:pt idx="10">
                <c:v>0</c:v>
              </c:pt>
              <c:pt idx="11">
                <c:v>62906</c:v>
              </c:pt>
              <c:pt idx="12">
                <c:v>62906</c:v>
              </c:pt>
            </c:numLit>
          </c:val>
          <c:extLst>
            <c:ext xmlns:c16="http://schemas.microsoft.com/office/drawing/2014/chart" uri="{C3380CC4-5D6E-409C-BE32-E72D297353CC}">
              <c16:uniqueId val="{00000001-9BFA-4183-8D3C-451F6EF4E264}"/>
            </c:ext>
          </c:extLst>
        </c:ser>
        <c:ser>
          <c:idx val="3"/>
          <c:order val="2"/>
          <c:tx>
            <c:v>JP Storage &amp; TF-2 Capacity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447057</c:v>
              </c:pt>
              <c:pt idx="1">
                <c:v>28923.724999999999</c:v>
              </c:pt>
              <c:pt idx="2">
                <c:v>80056.737999999998</c:v>
              </c:pt>
              <c:pt idx="3">
                <c:v>57847.45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28923.724999999999</c:v>
              </c:pt>
              <c:pt idx="11">
                <c:v>0</c:v>
              </c:pt>
              <c:pt idx="12">
                <c:v>43385.587</c:v>
              </c:pt>
            </c:numLit>
          </c:val>
          <c:extLst>
            <c:ext xmlns:c16="http://schemas.microsoft.com/office/drawing/2014/chart" uri="{C3380CC4-5D6E-409C-BE32-E72D297353CC}">
              <c16:uniqueId val="{00000002-9BFA-4183-8D3C-451F6EF4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8737664"/>
        <c:axId val="108739584"/>
        <c:extLst>
          <c:ext xmlns:c15="http://schemas.microsoft.com/office/drawing/2012/chart" uri="{02D57815-91ED-43cb-92C2-25804820EDAC}">
            <c15:filteredBarSeries>
              <c15:ser>
                <c:idx val="8"/>
                <c:order val="6"/>
                <c:tx>
                  <c:v>#REF!</c:v>
                </c:tx>
                <c:spPr>
                  <a:solidFill>
                    <a:schemeClr val="accent2"/>
                  </a:solidFill>
                  <a:ln w="12700">
                    <a:solidFill>
                      <a:srgbClr val="000000"/>
                    </a:solidFill>
                  </a:ln>
                </c:spPr>
                <c:invertIfNegative val="0"/>
                <c:cat>
                  <c:strLit>
                    <c:ptCount val="13"/>
                    <c:pt idx="0">
                      <c:v>Peak Day (2021)</c:v>
                    </c:pt>
                    <c:pt idx="1">
                      <c:v>Jan</c:v>
                    </c:pt>
                    <c:pt idx="2">
                      <c:v>Feb</c:v>
                    </c:pt>
                    <c:pt idx="3">
                      <c:v>Mar</c:v>
                    </c:pt>
                    <c:pt idx="4">
                      <c:v>Apr</c:v>
                    </c:pt>
                    <c:pt idx="5">
                      <c:v>May</c:v>
                    </c:pt>
                    <c:pt idx="6">
                      <c:v>Jun</c:v>
                    </c:pt>
                    <c:pt idx="7">
                      <c:v>Jul</c:v>
                    </c:pt>
                    <c:pt idx="8">
                      <c:v>Aug</c:v>
                    </c:pt>
                    <c:pt idx="9">
                      <c:v>Sep</c:v>
                    </c:pt>
                    <c:pt idx="10">
                      <c:v>Oct</c:v>
                    </c:pt>
                    <c:pt idx="11">
                      <c:v>Nov</c:v>
                    </c:pt>
                    <c:pt idx="12">
                      <c:v>Dec</c:v>
                    </c:pt>
                  </c:strLit>
                </c:cat>
                <c:val>
                  <c:numLit>
                    <c:formatCode>General</c:formatCode>
                    <c:ptCount val="13"/>
                  </c:numLit>
                </c:val>
                <c:extLst>
                  <c:ext xmlns:c16="http://schemas.microsoft.com/office/drawing/2014/chart" uri="{C3380CC4-5D6E-409C-BE32-E72D297353CC}">
                    <c16:uniqueId val="{00000006-9BFA-4183-8D3C-451F6EF4E26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3"/>
          <c:tx>
            <c:v>Sales plus Storage Injections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plus"/>
            <c:size val="4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1">
                <c:v>449880.78261244582</c:v>
              </c:pt>
              <c:pt idx="2">
                <c:v>464220.09259607823</c:v>
              </c:pt>
              <c:pt idx="3">
                <c:v>375513.16685035394</c:v>
              </c:pt>
              <c:pt idx="4">
                <c:v>372181.36083751544</c:v>
              </c:pt>
              <c:pt idx="5">
                <c:v>322647.77434849477</c:v>
              </c:pt>
              <c:pt idx="6">
                <c:v>270949.70012694865</c:v>
              </c:pt>
              <c:pt idx="7">
                <c:v>144111.315815796</c:v>
              </c:pt>
              <c:pt idx="8">
                <c:v>84479.661650149152</c:v>
              </c:pt>
              <c:pt idx="9">
                <c:v>129902.33305288084</c:v>
              </c:pt>
              <c:pt idx="10">
                <c:v>246384.64494773804</c:v>
              </c:pt>
              <c:pt idx="11">
                <c:v>373861.33944922948</c:v>
              </c:pt>
              <c:pt idx="12">
                <c:v>457777.34548106283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FA-4183-8D3C-451F6EF4E264}"/>
            </c:ext>
          </c:extLst>
        </c:ser>
        <c:ser>
          <c:idx val="4"/>
          <c:order val="4"/>
          <c:tx>
            <c:v>Sales to Customers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1">
                <c:v>449880.78261244582</c:v>
              </c:pt>
              <c:pt idx="2">
                <c:v>464220.09259607823</c:v>
              </c:pt>
              <c:pt idx="3">
                <c:v>375513.16685035394</c:v>
              </c:pt>
              <c:pt idx="4">
                <c:v>271444.34283751546</c:v>
              </c:pt>
              <c:pt idx="5">
                <c:v>164581.77434849477</c:v>
              </c:pt>
              <c:pt idx="6">
                <c:v>118838.70012694866</c:v>
              </c:pt>
              <c:pt idx="7">
                <c:v>88742.557815795997</c:v>
              </c:pt>
              <c:pt idx="8">
                <c:v>84479.661650149152</c:v>
              </c:pt>
              <c:pt idx="9">
                <c:v>114958.40905288084</c:v>
              </c:pt>
              <c:pt idx="10">
                <c:v>213038.64494773804</c:v>
              </c:pt>
              <c:pt idx="11">
                <c:v>373861.33944922948</c:v>
              </c:pt>
              <c:pt idx="12">
                <c:v>457777.34548106283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BFA-4183-8D3C-451F6EF4E264}"/>
            </c:ext>
          </c:extLst>
        </c:ser>
        <c:ser>
          <c:idx val="5"/>
          <c:order val="5"/>
          <c:tx>
            <c:v>Design Peak Day Firm Sales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"/>
              <c:pt idx="0">
                <c:v>960523.63755438756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FA-4183-8D3C-451F6EF4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37664"/>
        <c:axId val="108739584"/>
      </c:lineChart>
      <c:catAx>
        <c:axId val="1087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3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73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Dth per Day</a:t>
                </a:r>
              </a:p>
            </c:rich>
          </c:tx>
          <c:layout>
            <c:manualLayout>
              <c:xMode val="edge"/>
              <c:yMode val="edge"/>
              <c:x val="3.0498971927367967E-2"/>
              <c:y val="0.8225286215855819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37664"/>
        <c:crosses val="autoZero"/>
        <c:crossBetween val="between"/>
        <c:majorUnit val="50000"/>
        <c:min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074195985263003"/>
          <c:y val="0.11909343979776418"/>
          <c:w val="0.306699449961786"/>
          <c:h val="0.24755969195580108"/>
        </c:manualLayout>
      </c:layout>
      <c:overlay val="0"/>
      <c:spPr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" right="0.5" top="0.75" bottom="0.75" header="0.25" footer="0.5"/>
  <pageSetup orientation="landscape" r:id="rId1"/>
  <headerFooter alignWithMargins="0">
    <oddFooter>&amp;R&amp;A
   Page 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0.18691</cdr:x>
      <cdr:y>0.93976</cdr:y>
    </cdr:from>
    <cdr:to>
      <cdr:x>0.96259</cdr:x>
      <cdr:y>0.96874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5011" y="6758174"/>
          <a:ext cx="7366119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|---------------------------------------------Average Daily Volumes by Month-----------------------------------------------------------------|</a:t>
          </a:r>
        </a:p>
      </cdr:txBody>
    </cdr:sp>
  </cdr:relSizeAnchor>
  <cdr:relSizeAnchor xmlns:cdr="http://schemas.openxmlformats.org/drawingml/2006/chartDrawing">
    <cdr:from>
      <cdr:x>0.16888</cdr:x>
      <cdr:y>0.01122</cdr:y>
    </cdr:from>
    <cdr:to>
      <cdr:x>0.92726</cdr:x>
      <cdr:y>0.09154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6849" y="73181"/>
          <a:ext cx="6856664" cy="5240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775" b="0" i="0" u="none" strike="noStrike" baseline="0">
              <a:solidFill>
                <a:srgbClr val="000000"/>
              </a:solidFill>
              <a:latin typeface="Arial"/>
              <a:cs typeface="Arial"/>
            </a:rPr>
            <a:t>Puget Sound Energy Portfolio Illustration of Capacity Utilization</a:t>
          </a: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January 2018 through December 2018 including Design Peak Day from 2018 IRP</a:t>
          </a:r>
        </a:p>
      </cdr:txBody>
    </cdr:sp>
  </cdr:relSizeAnchor>
  <cdr:relSizeAnchor xmlns:cdr="http://schemas.openxmlformats.org/drawingml/2006/chartDrawing">
    <cdr:from>
      <cdr:x>0.33779</cdr:x>
      <cdr:y>0.89224</cdr:y>
    </cdr:from>
    <cdr:to>
      <cdr:x>0.8495</cdr:x>
      <cdr:y>0.93786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046" y="5820832"/>
          <a:ext cx="4626430" cy="297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|---------------------------------------Summer----------------------------------------|</a:t>
          </a:r>
        </a:p>
      </cdr:txBody>
    </cdr:sp>
  </cdr:relSizeAnchor>
  <cdr:relSizeAnchor xmlns:cdr="http://schemas.openxmlformats.org/drawingml/2006/chartDrawing">
    <cdr:from>
      <cdr:x>0.09114</cdr:x>
      <cdr:y>0.89927</cdr:y>
    </cdr:from>
    <cdr:to>
      <cdr:x>0.44064</cdr:x>
      <cdr:y>0.93122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987" y="5866744"/>
          <a:ext cx="3159882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|-----------Winter---------------|</a:t>
          </a:r>
        </a:p>
      </cdr:txBody>
    </cdr:sp>
  </cdr:relSizeAnchor>
  <cdr:relSizeAnchor xmlns:cdr="http://schemas.openxmlformats.org/drawingml/2006/chartDrawing">
    <cdr:from>
      <cdr:x>0.61956</cdr:x>
      <cdr:y>0.64081</cdr:y>
    </cdr:from>
    <cdr:to>
      <cdr:x>0.6664</cdr:x>
      <cdr:y>0.66979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1563" y="4180585"/>
          <a:ext cx="423489" cy="18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1</a:t>
          </a:r>
        </a:p>
      </cdr:txBody>
    </cdr:sp>
  </cdr:relSizeAnchor>
  <cdr:relSizeAnchor xmlns:cdr="http://schemas.openxmlformats.org/drawingml/2006/chartDrawing">
    <cdr:from>
      <cdr:x>0.56149</cdr:x>
      <cdr:y>0.53305</cdr:y>
    </cdr:from>
    <cdr:to>
      <cdr:x>0.60833</cdr:x>
      <cdr:y>0.56203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6562" y="3477551"/>
          <a:ext cx="423489" cy="1890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2</a:t>
          </a:r>
        </a:p>
      </cdr:txBody>
    </cdr:sp>
  </cdr:relSizeAnchor>
  <cdr:relSizeAnchor xmlns:cdr="http://schemas.openxmlformats.org/drawingml/2006/chartDrawing">
    <cdr:from>
      <cdr:x>0.20053</cdr:x>
      <cdr:y>0.36384</cdr:y>
    </cdr:from>
    <cdr:to>
      <cdr:x>0.24737</cdr:x>
      <cdr:y>0.39282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2656" y="2290773"/>
          <a:ext cx="423397" cy="1824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6</a:t>
          </a:r>
        </a:p>
      </cdr:txBody>
    </cdr:sp>
  </cdr:relSizeAnchor>
  <cdr:relSizeAnchor xmlns:cdr="http://schemas.openxmlformats.org/drawingml/2006/chartDrawing">
    <cdr:from>
      <cdr:x>0.22365</cdr:x>
      <cdr:y>0.25047</cdr:y>
    </cdr:from>
    <cdr:to>
      <cdr:x>0.27049</cdr:x>
      <cdr:y>0.27944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1603" y="1576938"/>
          <a:ext cx="423397" cy="182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5</a:t>
          </a:r>
        </a:p>
      </cdr:txBody>
    </cdr:sp>
  </cdr:relSizeAnchor>
  <cdr:relSizeAnchor xmlns:cdr="http://schemas.openxmlformats.org/drawingml/2006/chartDrawing">
    <cdr:from>
      <cdr:x>0.33251</cdr:x>
      <cdr:y>0.41942</cdr:y>
    </cdr:from>
    <cdr:to>
      <cdr:x>0.37935</cdr:x>
      <cdr:y>0.4484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5655" y="2640688"/>
          <a:ext cx="423398" cy="1824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4</a:t>
          </a:r>
        </a:p>
      </cdr:txBody>
    </cdr:sp>
  </cdr:relSizeAnchor>
  <cdr:relSizeAnchor xmlns:cdr="http://schemas.openxmlformats.org/drawingml/2006/chartDrawing">
    <cdr:from>
      <cdr:x>0.46431</cdr:x>
      <cdr:y>0.44268</cdr:y>
    </cdr:from>
    <cdr:to>
      <cdr:x>0.51442</cdr:x>
      <cdr:y>0.47159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7039" y="2787129"/>
          <a:ext cx="452955" cy="182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3</a:t>
          </a:r>
        </a:p>
      </cdr:txBody>
    </cdr:sp>
  </cdr:relSizeAnchor>
  <cdr:relSizeAnchor xmlns:cdr="http://schemas.openxmlformats.org/drawingml/2006/chartDrawing">
    <cdr:from>
      <cdr:x>0.63963</cdr:x>
      <cdr:y>0.67092</cdr:y>
    </cdr:from>
    <cdr:to>
      <cdr:x>0.65704</cdr:x>
      <cdr:y>0.76234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3036" y="4376964"/>
          <a:ext cx="157412" cy="596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0.53425</cdr:x>
      <cdr:y>0.56431</cdr:y>
    </cdr:from>
    <cdr:to>
      <cdr:x>0.56104</cdr:x>
      <cdr:y>0.61573</cdr:y>
    </cdr:to>
    <cdr:sp macro="" textlink="">
      <cdr:nvSpPr>
        <cdr:cNvPr id="206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29174" y="3552910"/>
          <a:ext cx="242192" cy="3237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0.35161</cdr:x>
      <cdr:y>0.46466</cdr:y>
    </cdr:from>
    <cdr:to>
      <cdr:x>0.46064</cdr:x>
      <cdr:y>0.6071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78276" y="2925536"/>
          <a:ext cx="985510" cy="896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0.28948</cdr:x>
      <cdr:y>0.45075</cdr:y>
    </cdr:from>
    <cdr:to>
      <cdr:x>0.33212</cdr:x>
      <cdr:y>0.53882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16664" y="2837933"/>
          <a:ext cx="385432" cy="5544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0.15635</cdr:x>
      <cdr:y>0.39788</cdr:y>
    </cdr:from>
    <cdr:to>
      <cdr:x>0.20232</cdr:x>
      <cdr:y>0.54809</cdr:y>
    </cdr:to>
    <cdr:sp macro="" textlink="">
      <cdr:nvSpPr>
        <cdr:cNvPr id="206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282" y="2505075"/>
          <a:ext cx="415517" cy="945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0.15552</cdr:x>
      <cdr:y>0.1518</cdr:y>
    </cdr:from>
    <cdr:to>
      <cdr:x>0.22234</cdr:x>
      <cdr:y>0.2708</cdr:y>
    </cdr:to>
    <cdr:sp macro="" textlink="">
      <cdr:nvSpPr>
        <cdr:cNvPr id="206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5779" y="955737"/>
          <a:ext cx="603995" cy="7492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0.15265</cdr:x>
      <cdr:y>0.26929</cdr:y>
    </cdr:from>
    <cdr:to>
      <cdr:x>0.22339</cdr:x>
      <cdr:y>0.42357</cdr:y>
    </cdr:to>
    <cdr:sp macro="" textlink="">
      <cdr:nvSpPr>
        <cdr:cNvPr id="206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9882" y="1695450"/>
          <a:ext cx="639417" cy="971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0.79348</cdr:x>
      <cdr:y>0.8988</cdr:y>
    </cdr:from>
    <cdr:to>
      <cdr:x>0.99398</cdr:x>
      <cdr:y>0.93075</cdr:y>
    </cdr:to>
    <cdr:sp macro="" textlink="">
      <cdr:nvSpPr>
        <cdr:cNvPr id="21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3989" y="5863686"/>
          <a:ext cx="1812812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|------Winter---------|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zoomScale="90" zoomScaleNormal="90" zoomScaleSheetLayoutView="90" workbookViewId="0">
      <selection activeCell="L32" sqref="L32"/>
    </sheetView>
  </sheetViews>
  <sheetFormatPr defaultColWidth="8.85546875" defaultRowHeight="15" x14ac:dyDescent="0.25"/>
  <cols>
    <col min="1" max="1" width="2.42578125" style="1" customWidth="1"/>
    <col min="2" max="2" width="3.85546875" style="1" customWidth="1"/>
    <col min="3" max="3" width="1" style="1" customWidth="1"/>
    <col min="4" max="4" width="67.28515625" style="1" customWidth="1"/>
    <col min="5" max="5" width="13.5703125" style="1" customWidth="1"/>
    <col min="6" max="6" width="15" style="1" customWidth="1"/>
    <col min="7" max="7" width="14.140625" style="1" customWidth="1"/>
    <col min="8" max="8" width="13.5703125" style="1" customWidth="1"/>
    <col min="9" max="9" width="13.42578125" style="1" customWidth="1"/>
    <col min="10" max="10" width="13.140625" style="1" customWidth="1"/>
    <col min="11" max="12" width="14" style="1" customWidth="1"/>
    <col min="13" max="13" width="13.7109375" style="1" customWidth="1"/>
    <col min="14" max="14" width="12.42578125" style="1" customWidth="1"/>
    <col min="15" max="15" width="11.85546875" style="1" bestFit="1" customWidth="1"/>
    <col min="16" max="17" width="12.5703125" style="1" customWidth="1"/>
    <col min="18" max="16384" width="8.85546875" style="1"/>
  </cols>
  <sheetData>
    <row r="1" spans="1:13" x14ac:dyDescent="0.25">
      <c r="B1" s="2" t="s">
        <v>0</v>
      </c>
      <c r="C1" s="3"/>
      <c r="D1" s="3"/>
      <c r="E1" s="3"/>
      <c r="F1" s="3"/>
      <c r="G1" s="2"/>
      <c r="H1" s="3"/>
      <c r="I1" s="3"/>
      <c r="J1" s="3"/>
      <c r="K1" s="3"/>
      <c r="L1" s="3"/>
      <c r="M1" s="3"/>
    </row>
    <row r="2" spans="1:13" x14ac:dyDescent="0.25">
      <c r="B2" s="2" t="s">
        <v>1</v>
      </c>
      <c r="C2" s="3"/>
      <c r="D2" s="3"/>
      <c r="E2" s="3"/>
      <c r="F2" s="3"/>
      <c r="G2" s="2"/>
      <c r="H2" s="3"/>
      <c r="I2" s="3"/>
      <c r="J2" s="3"/>
      <c r="K2" s="3"/>
      <c r="L2" s="3"/>
      <c r="M2" s="3"/>
    </row>
    <row r="3" spans="1:13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E5" s="2"/>
      <c r="F5" s="2"/>
      <c r="G5" s="2"/>
      <c r="H5" s="2"/>
      <c r="I5" s="2"/>
      <c r="J5" s="2"/>
      <c r="K5" s="2"/>
      <c r="L5" s="2"/>
      <c r="M5" s="2"/>
    </row>
    <row r="6" spans="1:13" ht="23.25" customHeight="1" x14ac:dyDescent="0.25">
      <c r="B6" s="4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5" t="s">
        <v>11</v>
      </c>
      <c r="L6" s="5" t="s">
        <v>12</v>
      </c>
      <c r="M6" s="5" t="s">
        <v>13</v>
      </c>
    </row>
    <row r="7" spans="1:13" ht="45" x14ac:dyDescent="0.25">
      <c r="B7" s="1">
        <v>1</v>
      </c>
      <c r="D7" s="7" t="s">
        <v>14</v>
      </c>
      <c r="E7" s="8" t="s">
        <v>15</v>
      </c>
      <c r="F7" s="8" t="s">
        <v>16</v>
      </c>
      <c r="G7" s="9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1" t="s">
        <v>23</v>
      </c>
    </row>
    <row r="8" spans="1:13" x14ac:dyDescent="0.25">
      <c r="B8" s="1">
        <f>B7+1</f>
        <v>2</v>
      </c>
      <c r="D8" s="12" t="s">
        <v>24</v>
      </c>
      <c r="E8" s="13" t="s">
        <v>25</v>
      </c>
      <c r="F8" s="14">
        <f>SUM(G8:M8)</f>
        <v>1140752508.5224547</v>
      </c>
      <c r="G8" s="21">
        <v>620844874.32387149</v>
      </c>
      <c r="H8" s="22">
        <v>222203870.67539161</v>
      </c>
      <c r="I8" s="22">
        <v>82012496.764967203</v>
      </c>
      <c r="J8" s="22">
        <v>88879730.522698998</v>
      </c>
      <c r="K8" s="22">
        <v>7491654.8276905455</v>
      </c>
      <c r="L8" s="22">
        <v>119319881.4078348</v>
      </c>
      <c r="M8" s="15">
        <v>0</v>
      </c>
    </row>
    <row r="9" spans="1:13" x14ac:dyDescent="0.25">
      <c r="B9" s="1">
        <f t="shared" ref="B9:B21" si="0">B8+1</f>
        <v>3</v>
      </c>
      <c r="D9" s="12" t="s">
        <v>26</v>
      </c>
      <c r="E9" s="16"/>
      <c r="F9" s="17">
        <f>SUM(G9:M9)</f>
        <v>0.99999999999999989</v>
      </c>
      <c r="G9" s="18">
        <f t="shared" ref="G9:L9" si="1">G8/$F8</f>
        <v>0.54424151574123025</v>
      </c>
      <c r="H9" s="19">
        <f t="shared" si="1"/>
        <v>0.19478709800357868</v>
      </c>
      <c r="I9" s="19">
        <f t="shared" si="1"/>
        <v>7.1893330194112703E-2</v>
      </c>
      <c r="J9" s="19">
        <f t="shared" si="1"/>
        <v>7.7913245737955328E-2</v>
      </c>
      <c r="K9" s="19">
        <f t="shared" si="1"/>
        <v>6.5672920039369599E-3</v>
      </c>
      <c r="L9" s="19">
        <f t="shared" si="1"/>
        <v>0.10459751831918596</v>
      </c>
      <c r="M9" s="20">
        <f>M8/$F8</f>
        <v>0</v>
      </c>
    </row>
    <row r="10" spans="1:13" x14ac:dyDescent="0.25">
      <c r="B10" s="1">
        <f t="shared" si="0"/>
        <v>4</v>
      </c>
      <c r="D10" s="12"/>
      <c r="E10" s="16"/>
      <c r="F10" s="14"/>
      <c r="G10" s="21"/>
      <c r="H10" s="22"/>
      <c r="I10" s="22"/>
      <c r="J10" s="22"/>
      <c r="K10" s="22"/>
      <c r="L10" s="22"/>
      <c r="M10" s="15"/>
    </row>
    <row r="11" spans="1:13" x14ac:dyDescent="0.25">
      <c r="B11" s="1">
        <f t="shared" si="0"/>
        <v>5</v>
      </c>
      <c r="D11" s="12" t="s">
        <v>27</v>
      </c>
      <c r="E11" s="13" t="s">
        <v>25</v>
      </c>
      <c r="F11" s="14">
        <f>SUM(G11:M11)</f>
        <v>953115343.37899733</v>
      </c>
      <c r="G11" s="21">
        <v>620844874.32387149</v>
      </c>
      <c r="H11" s="22">
        <v>222166912.14539161</v>
      </c>
      <c r="I11" s="22">
        <v>62517991.156948172</v>
      </c>
      <c r="J11" s="22">
        <v>19992939.502740223</v>
      </c>
      <c r="K11" s="22">
        <v>5773170.4876905456</v>
      </c>
      <c r="L11" s="22">
        <v>21819455.762355208</v>
      </c>
      <c r="M11" s="15">
        <v>0</v>
      </c>
    </row>
    <row r="12" spans="1:13" x14ac:dyDescent="0.25">
      <c r="B12" s="1">
        <f t="shared" si="0"/>
        <v>6</v>
      </c>
      <c r="D12" s="12" t="s">
        <v>26</v>
      </c>
      <c r="E12" s="16"/>
      <c r="F12" s="17">
        <f>SUM(G12:M12)</f>
        <v>1</v>
      </c>
      <c r="G12" s="18">
        <f t="shared" ref="G12:M12" si="2">G11/$F11</f>
        <v>0.65138482832816846</v>
      </c>
      <c r="H12" s="19">
        <f t="shared" si="2"/>
        <v>0.23309551534210171</v>
      </c>
      <c r="I12" s="19">
        <f t="shared" si="2"/>
        <v>6.5593311020792661E-2</v>
      </c>
      <c r="J12" s="19">
        <f t="shared" si="2"/>
        <v>2.0976411345830386E-2</v>
      </c>
      <c r="K12" s="19">
        <f t="shared" si="2"/>
        <v>6.0571582734398376E-3</v>
      </c>
      <c r="L12" s="19">
        <f t="shared" si="2"/>
        <v>2.2892775689666876E-2</v>
      </c>
      <c r="M12" s="20">
        <f t="shared" si="2"/>
        <v>0</v>
      </c>
    </row>
    <row r="13" spans="1:13" x14ac:dyDescent="0.25">
      <c r="B13" s="1">
        <f t="shared" si="0"/>
        <v>7</v>
      </c>
      <c r="D13" s="12"/>
      <c r="E13" s="16"/>
      <c r="F13" s="14"/>
      <c r="G13" s="21"/>
      <c r="H13" s="22"/>
      <c r="I13" s="22"/>
      <c r="J13" s="22"/>
      <c r="K13" s="22"/>
      <c r="L13" s="22"/>
      <c r="M13" s="15"/>
    </row>
    <row r="14" spans="1:13" x14ac:dyDescent="0.25">
      <c r="B14" s="1">
        <f t="shared" si="0"/>
        <v>8</v>
      </c>
      <c r="D14" s="12" t="s">
        <v>28</v>
      </c>
      <c r="E14" s="13" t="s">
        <v>25</v>
      </c>
      <c r="F14" s="14">
        <f t="shared" ref="F14:F17" si="3">SUM(G14:M14)</f>
        <v>716143122.74986231</v>
      </c>
      <c r="G14" s="21">
        <v>424612257.90986878</v>
      </c>
      <c r="H14" s="22">
        <v>146721274.39194626</v>
      </c>
      <c r="I14" s="22">
        <v>44979557.172003679</v>
      </c>
      <c r="J14" s="22">
        <v>41765772.219842479</v>
      </c>
      <c r="K14" s="22">
        <v>4315203.25819562</v>
      </c>
      <c r="L14" s="22">
        <v>53749057.798005626</v>
      </c>
      <c r="M14" s="15">
        <v>0</v>
      </c>
    </row>
    <row r="15" spans="1:13" x14ac:dyDescent="0.25">
      <c r="B15" s="1">
        <f t="shared" si="0"/>
        <v>9</v>
      </c>
      <c r="D15" s="12" t="s">
        <v>26</v>
      </c>
      <c r="E15" s="16"/>
      <c r="F15" s="17">
        <f>SUM(G15:M15)</f>
        <v>1.0000000000000002</v>
      </c>
      <c r="G15" s="18">
        <f t="shared" ref="G15:M15" si="4">G14/$F14</f>
        <v>0.5929153606606361</v>
      </c>
      <c r="H15" s="19">
        <f t="shared" si="4"/>
        <v>0.20487702769323909</v>
      </c>
      <c r="I15" s="19">
        <f t="shared" si="4"/>
        <v>6.2808055740715865E-2</v>
      </c>
      <c r="J15" s="19">
        <f t="shared" si="4"/>
        <v>5.8320426312926575E-2</v>
      </c>
      <c r="K15" s="19">
        <f t="shared" si="4"/>
        <v>6.0256157199778818E-3</v>
      </c>
      <c r="L15" s="19">
        <f t="shared" si="4"/>
        <v>7.5053513872504696E-2</v>
      </c>
      <c r="M15" s="20">
        <f t="shared" si="4"/>
        <v>0</v>
      </c>
    </row>
    <row r="16" spans="1:13" x14ac:dyDescent="0.25">
      <c r="B16" s="1">
        <f t="shared" si="0"/>
        <v>10</v>
      </c>
      <c r="D16" s="12"/>
      <c r="E16" s="16"/>
      <c r="F16" s="14"/>
      <c r="G16" s="21"/>
      <c r="H16" s="22"/>
      <c r="I16" s="22"/>
      <c r="J16" s="22"/>
      <c r="K16" s="22"/>
      <c r="L16" s="22"/>
      <c r="M16" s="15"/>
    </row>
    <row r="17" spans="2:14" x14ac:dyDescent="0.25">
      <c r="B17" s="1">
        <f t="shared" si="0"/>
        <v>11</v>
      </c>
      <c r="D17" s="12" t="s">
        <v>29</v>
      </c>
      <c r="E17" s="13" t="s">
        <v>25</v>
      </c>
      <c r="F17" s="14">
        <f t="shared" si="3"/>
        <v>633843859.46692252</v>
      </c>
      <c r="G17" s="21">
        <v>424612257.90986878</v>
      </c>
      <c r="H17" s="22">
        <v>146697982.93194625</v>
      </c>
      <c r="I17" s="22">
        <v>36289085.62542785</v>
      </c>
      <c r="J17" s="22">
        <v>11243304.220912216</v>
      </c>
      <c r="K17" s="22">
        <v>3670961.1381956204</v>
      </c>
      <c r="L17" s="22">
        <v>11330267.640571874</v>
      </c>
      <c r="M17" s="15">
        <v>0</v>
      </c>
    </row>
    <row r="18" spans="2:14" x14ac:dyDescent="0.25">
      <c r="B18" s="1">
        <f t="shared" si="0"/>
        <v>12</v>
      </c>
      <c r="D18" s="12" t="s">
        <v>26</v>
      </c>
      <c r="E18" s="16"/>
      <c r="F18" s="17">
        <f>SUM(G18:M18)</f>
        <v>1.0000000000000002</v>
      </c>
      <c r="G18" s="18">
        <f t="shared" ref="G18:M18" si="5">G17/$F17</f>
        <v>0.66990040459960853</v>
      </c>
      <c r="H18" s="19">
        <f t="shared" si="5"/>
        <v>0.23144183025662293</v>
      </c>
      <c r="I18" s="19">
        <f t="shared" si="5"/>
        <v>5.7252405436171327E-2</v>
      </c>
      <c r="J18" s="19">
        <f t="shared" si="5"/>
        <v>1.7738286887196631E-2</v>
      </c>
      <c r="K18" s="19">
        <f t="shared" si="5"/>
        <v>5.7915858667195808E-3</v>
      </c>
      <c r="L18" s="19">
        <f t="shared" si="5"/>
        <v>1.7875486953681137E-2</v>
      </c>
      <c r="M18" s="20">
        <f t="shared" si="5"/>
        <v>0</v>
      </c>
    </row>
    <row r="19" spans="2:14" x14ac:dyDescent="0.25">
      <c r="B19" s="1">
        <f t="shared" si="0"/>
        <v>13</v>
      </c>
      <c r="D19" s="12"/>
      <c r="E19" s="16"/>
      <c r="F19" s="14"/>
      <c r="G19" s="21"/>
      <c r="H19" s="22"/>
      <c r="I19" s="22"/>
      <c r="J19" s="22"/>
      <c r="K19" s="22"/>
      <c r="L19" s="22"/>
      <c r="M19" s="15"/>
    </row>
    <row r="20" spans="2:14" x14ac:dyDescent="0.25">
      <c r="B20" s="1">
        <f t="shared" si="0"/>
        <v>14</v>
      </c>
      <c r="D20" s="12" t="s">
        <v>30</v>
      </c>
      <c r="E20" s="13" t="s">
        <v>25</v>
      </c>
      <c r="F20" s="14">
        <f>SUM(G20:M20)</f>
        <v>9513986.6299762093</v>
      </c>
      <c r="G20" s="22">
        <v>6800522.7102754265</v>
      </c>
      <c r="H20" s="22">
        <v>2215708.7608185471</v>
      </c>
      <c r="I20" s="22">
        <v>486433.94146557047</v>
      </c>
      <c r="J20" s="22">
        <v>8063.8863333333338</v>
      </c>
      <c r="K20" s="22">
        <v>3257.331083333333</v>
      </c>
      <c r="L20" s="22">
        <v>0</v>
      </c>
      <c r="M20" s="15">
        <v>0</v>
      </c>
    </row>
    <row r="21" spans="2:14" x14ac:dyDescent="0.25">
      <c r="B21" s="1">
        <f t="shared" si="0"/>
        <v>15</v>
      </c>
      <c r="D21" s="23" t="s">
        <v>26</v>
      </c>
      <c r="E21" s="24"/>
      <c r="F21" s="25">
        <f>SUM(G21:M21)</f>
        <v>1.0000000000000002</v>
      </c>
      <c r="G21" s="26">
        <f t="shared" ref="G21:M21" si="6">G20/$F20</f>
        <v>0.71479212392927571</v>
      </c>
      <c r="H21" s="27">
        <f t="shared" si="6"/>
        <v>0.23288962314046133</v>
      </c>
      <c r="I21" s="27">
        <f t="shared" si="6"/>
        <v>5.1128297777183952E-2</v>
      </c>
      <c r="J21" s="27">
        <f t="shared" si="6"/>
        <v>8.4758226461303097E-4</v>
      </c>
      <c r="K21" s="27">
        <f t="shared" si="6"/>
        <v>3.4237288846615484E-4</v>
      </c>
      <c r="L21" s="27">
        <f t="shared" si="6"/>
        <v>0</v>
      </c>
      <c r="M21" s="28">
        <f t="shared" si="6"/>
        <v>0</v>
      </c>
    </row>
    <row r="22" spans="2:14" x14ac:dyDescent="0.25">
      <c r="G22" s="22"/>
      <c r="H22" s="22"/>
      <c r="I22" s="22"/>
      <c r="J22" s="22"/>
      <c r="K22" s="22"/>
      <c r="L22" s="22"/>
      <c r="M22" s="22"/>
      <c r="N22" s="22"/>
    </row>
    <row r="23" spans="2:14" x14ac:dyDescent="0.25">
      <c r="B23" s="1">
        <f>B21+1</f>
        <v>16</v>
      </c>
      <c r="D23" s="29" t="s">
        <v>31</v>
      </c>
    </row>
    <row r="24" spans="2:14" x14ac:dyDescent="0.25">
      <c r="B24" s="1">
        <f>B23+1</f>
        <v>17</v>
      </c>
      <c r="D24" s="30" t="s">
        <v>14</v>
      </c>
      <c r="E24" s="8" t="s">
        <v>32</v>
      </c>
      <c r="F24" s="8" t="s">
        <v>16</v>
      </c>
      <c r="G24" s="31" t="s">
        <v>27</v>
      </c>
      <c r="H24" s="31" t="s">
        <v>33</v>
      </c>
      <c r="I24" s="31" t="s">
        <v>34</v>
      </c>
      <c r="J24" s="32" t="s">
        <v>35</v>
      </c>
    </row>
    <row r="25" spans="2:14" x14ac:dyDescent="0.25">
      <c r="B25" s="1">
        <f t="shared" ref="B25:B27" si="7">B24+1</f>
        <v>18</v>
      </c>
      <c r="D25" s="33" t="s">
        <v>36</v>
      </c>
      <c r="E25" s="33" t="s">
        <v>37</v>
      </c>
      <c r="F25" s="34">
        <f>SUM(G25:J25)</f>
        <v>1</v>
      </c>
      <c r="G25" s="35">
        <v>0.27745620077450889</v>
      </c>
      <c r="H25" s="35">
        <v>0.42662186752804077</v>
      </c>
      <c r="I25" s="35">
        <v>0.29592193169745035</v>
      </c>
      <c r="J25" s="36">
        <f>1-SUM(G25:I25)</f>
        <v>0</v>
      </c>
    </row>
    <row r="26" spans="2:14" x14ac:dyDescent="0.25">
      <c r="B26" s="1">
        <f t="shared" si="7"/>
        <v>19</v>
      </c>
      <c r="D26" s="16" t="s">
        <v>38</v>
      </c>
      <c r="E26" s="16" t="s">
        <v>39</v>
      </c>
      <c r="F26" s="37">
        <f t="shared" ref="F26:F28" si="8">SUM(G26:J26)</f>
        <v>1</v>
      </c>
      <c r="H26" s="38">
        <v>9.2976695787655078E-2</v>
      </c>
      <c r="I26" s="38">
        <v>0.69702330421234493</v>
      </c>
      <c r="J26" s="39">
        <f t="shared" ref="J26" si="9">1-SUM(G26:I26)</f>
        <v>0.20999999999999996</v>
      </c>
    </row>
    <row r="27" spans="2:14" x14ac:dyDescent="0.25">
      <c r="B27" s="1">
        <f t="shared" si="7"/>
        <v>20</v>
      </c>
      <c r="D27" s="16" t="s">
        <v>40</v>
      </c>
      <c r="E27" s="16" t="s">
        <v>41</v>
      </c>
      <c r="F27" s="37">
        <f t="shared" si="8"/>
        <v>1</v>
      </c>
      <c r="H27" s="38">
        <v>9.2976695787655078E-2</v>
      </c>
      <c r="I27" s="38">
        <v>0.69702330421234493</v>
      </c>
      <c r="J27" s="39">
        <f t="shared" ref="J27:J28" si="10">1-SUM(G27:I27)</f>
        <v>0.20999999999999996</v>
      </c>
    </row>
    <row r="28" spans="2:14" x14ac:dyDescent="0.25">
      <c r="B28" s="1">
        <f>B27+1</f>
        <v>21</v>
      </c>
      <c r="D28" s="24" t="s">
        <v>42</v>
      </c>
      <c r="E28" s="24" t="s">
        <v>43</v>
      </c>
      <c r="F28" s="40">
        <f t="shared" si="8"/>
        <v>1</v>
      </c>
      <c r="G28" s="41"/>
      <c r="H28" s="42">
        <v>1</v>
      </c>
      <c r="I28" s="42"/>
      <c r="J28" s="43">
        <f t="shared" si="10"/>
        <v>0</v>
      </c>
    </row>
    <row r="29" spans="2:14" x14ac:dyDescent="0.25">
      <c r="F29" s="38"/>
    </row>
    <row r="30" spans="2:14" x14ac:dyDescent="0.25">
      <c r="B30" s="1">
        <f>B28+1</f>
        <v>22</v>
      </c>
      <c r="D30" s="29" t="s">
        <v>44</v>
      </c>
    </row>
    <row r="31" spans="2:14" x14ac:dyDescent="0.25">
      <c r="B31" s="1">
        <f>B30+1</f>
        <v>23</v>
      </c>
      <c r="D31" s="30" t="s">
        <v>14</v>
      </c>
      <c r="E31" s="8" t="s">
        <v>32</v>
      </c>
      <c r="F31" s="8" t="s">
        <v>16</v>
      </c>
      <c r="G31" s="44" t="s">
        <v>27</v>
      </c>
      <c r="H31" s="44" t="s">
        <v>33</v>
      </c>
      <c r="I31" s="44" t="s">
        <v>34</v>
      </c>
      <c r="J31" s="45" t="s">
        <v>35</v>
      </c>
    </row>
    <row r="32" spans="2:14" x14ac:dyDescent="0.25">
      <c r="B32" s="1">
        <f t="shared" ref="B32:B36" si="11">B31+1</f>
        <v>24</v>
      </c>
      <c r="D32" s="16" t="s">
        <v>36</v>
      </c>
      <c r="E32" s="16" t="s">
        <v>37</v>
      </c>
      <c r="F32" s="96">
        <v>120331553.95709854</v>
      </c>
      <c r="G32" s="46">
        <f t="shared" ref="G32:J35" si="12">$F32*G25</f>
        <v>33386735.794229385</v>
      </c>
      <c r="H32" s="46">
        <f t="shared" si="12"/>
        <v>51336072.271728583</v>
      </c>
      <c r="I32" s="46">
        <f t="shared" si="12"/>
        <v>35608745.891140573</v>
      </c>
      <c r="J32" s="47">
        <f t="shared" si="12"/>
        <v>0</v>
      </c>
    </row>
    <row r="33" spans="2:13" x14ac:dyDescent="0.25">
      <c r="B33" s="1">
        <f t="shared" si="11"/>
        <v>25</v>
      </c>
      <c r="D33" s="16" t="s">
        <v>38</v>
      </c>
      <c r="E33" s="16" t="s">
        <v>39</v>
      </c>
      <c r="F33" s="55">
        <v>6844028.2941000005</v>
      </c>
      <c r="G33" s="46">
        <f t="shared" si="12"/>
        <v>0</v>
      </c>
      <c r="H33" s="46">
        <f t="shared" si="12"/>
        <v>636335.13666263968</v>
      </c>
      <c r="I33" s="46">
        <f t="shared" si="12"/>
        <v>4770447.2156763608</v>
      </c>
      <c r="J33" s="47">
        <f t="shared" si="12"/>
        <v>1437245.9417609998</v>
      </c>
    </row>
    <row r="34" spans="2:13" x14ac:dyDescent="0.25">
      <c r="B34" s="1">
        <f t="shared" si="11"/>
        <v>26</v>
      </c>
      <c r="D34" s="16" t="s">
        <v>40</v>
      </c>
      <c r="E34" s="16" t="s">
        <v>41</v>
      </c>
      <c r="F34" s="55">
        <v>521597.32604999997</v>
      </c>
      <c r="G34" s="46">
        <f t="shared" si="12"/>
        <v>0</v>
      </c>
      <c r="H34" s="46">
        <f t="shared" si="12"/>
        <v>48496.395907805185</v>
      </c>
      <c r="I34" s="46">
        <f t="shared" si="12"/>
        <v>363565.49167169479</v>
      </c>
      <c r="J34" s="47">
        <f t="shared" si="12"/>
        <v>109535.43847049998</v>
      </c>
    </row>
    <row r="35" spans="2:13" x14ac:dyDescent="0.25">
      <c r="B35" s="1">
        <f>B34+1</f>
        <v>27</v>
      </c>
      <c r="D35" s="24" t="s">
        <v>45</v>
      </c>
      <c r="E35" s="24" t="s">
        <v>43</v>
      </c>
      <c r="F35" s="97">
        <v>5438883.0993599985</v>
      </c>
      <c r="G35" s="46">
        <f t="shared" si="12"/>
        <v>0</v>
      </c>
      <c r="H35" s="46">
        <f t="shared" si="12"/>
        <v>5438883.0993599985</v>
      </c>
      <c r="I35" s="46">
        <f t="shared" si="12"/>
        <v>0</v>
      </c>
      <c r="J35" s="47">
        <f t="shared" si="12"/>
        <v>0</v>
      </c>
    </row>
    <row r="36" spans="2:13" x14ac:dyDescent="0.25">
      <c r="B36" s="1">
        <f t="shared" si="11"/>
        <v>28</v>
      </c>
      <c r="D36" s="48" t="s">
        <v>16</v>
      </c>
      <c r="E36" s="48"/>
      <c r="F36" s="49">
        <f>SUM(F32:F35)</f>
        <v>133136062.67660855</v>
      </c>
      <c r="G36" s="50">
        <f>SUM(G32:G35)</f>
        <v>33386735.794229385</v>
      </c>
      <c r="H36" s="50">
        <f>SUM(H32:H35)</f>
        <v>57459786.903659023</v>
      </c>
      <c r="I36" s="50">
        <f>SUM(I32:I35)</f>
        <v>40742758.598488629</v>
      </c>
      <c r="J36" s="51">
        <f>SUM(J32:J35)</f>
        <v>1546781.3802314999</v>
      </c>
    </row>
    <row r="38" spans="2:13" ht="45" x14ac:dyDescent="0.25">
      <c r="B38" s="1">
        <f>B36+1</f>
        <v>29</v>
      </c>
      <c r="D38" s="52" t="s">
        <v>14</v>
      </c>
      <c r="E38" s="53"/>
      <c r="F38" s="8" t="s">
        <v>16</v>
      </c>
      <c r="G38" s="9" t="s">
        <v>17</v>
      </c>
      <c r="H38" s="10" t="s">
        <v>18</v>
      </c>
      <c r="I38" s="10" t="s">
        <v>19</v>
      </c>
      <c r="J38" s="10" t="s">
        <v>20</v>
      </c>
      <c r="K38" s="10" t="s">
        <v>21</v>
      </c>
      <c r="L38" s="10" t="s">
        <v>22</v>
      </c>
      <c r="M38" s="11" t="s">
        <v>23</v>
      </c>
    </row>
    <row r="39" spans="2:13" x14ac:dyDescent="0.25">
      <c r="B39" s="1">
        <f>B38+1</f>
        <v>30</v>
      </c>
      <c r="D39" s="12"/>
      <c r="F39" s="16"/>
      <c r="M39" s="54"/>
    </row>
    <row r="40" spans="2:13" x14ac:dyDescent="0.25">
      <c r="B40" s="1">
        <f t="shared" ref="B40:B45" si="13">B39+1</f>
        <v>31</v>
      </c>
      <c r="D40" s="12" t="s">
        <v>46</v>
      </c>
      <c r="F40" s="55">
        <f>G36</f>
        <v>33386735.794229385</v>
      </c>
      <c r="G40" s="56">
        <f t="shared" ref="G40:M40" si="14">$F40*G12</f>
        <v>21747613.163762026</v>
      </c>
      <c r="H40" s="56">
        <f t="shared" si="14"/>
        <v>7782298.3855464915</v>
      </c>
      <c r="I40" s="56">
        <f t="shared" si="14"/>
        <v>2189946.5449199192</v>
      </c>
      <c r="J40" s="56">
        <f t="shared" si="14"/>
        <v>700333.90351431468</v>
      </c>
      <c r="K40" s="56">
        <f t="shared" si="14"/>
        <v>202228.74293916649</v>
      </c>
      <c r="L40" s="56">
        <f t="shared" si="14"/>
        <v>764315.05354746536</v>
      </c>
      <c r="M40" s="57">
        <f t="shared" si="14"/>
        <v>0</v>
      </c>
    </row>
    <row r="41" spans="2:13" x14ac:dyDescent="0.25">
      <c r="B41" s="1">
        <f t="shared" si="13"/>
        <v>32</v>
      </c>
      <c r="D41" s="12" t="s">
        <v>47</v>
      </c>
      <c r="F41" s="55">
        <f>H36</f>
        <v>57459786.903659023</v>
      </c>
      <c r="G41" s="56">
        <f t="shared" ref="G41:M41" si="15">$F41*G18</f>
        <v>38492334.494968466</v>
      </c>
      <c r="H41" s="56">
        <f t="shared" si="15"/>
        <v>13298598.247138377</v>
      </c>
      <c r="I41" s="56">
        <f t="shared" si="15"/>
        <v>3289711.0160842938</v>
      </c>
      <c r="J41" s="56">
        <f t="shared" si="15"/>
        <v>1019238.1845742876</v>
      </c>
      <c r="K41" s="56">
        <f t="shared" si="15"/>
        <v>332783.28973595047</v>
      </c>
      <c r="L41" s="56">
        <f t="shared" si="15"/>
        <v>1027121.6711576551</v>
      </c>
      <c r="M41" s="57">
        <f t="shared" si="15"/>
        <v>0</v>
      </c>
    </row>
    <row r="42" spans="2:13" x14ac:dyDescent="0.25">
      <c r="B42" s="1">
        <f t="shared" si="13"/>
        <v>33</v>
      </c>
      <c r="D42" s="12" t="s">
        <v>48</v>
      </c>
      <c r="F42" s="55">
        <f>I36</f>
        <v>40742758.598488629</v>
      </c>
      <c r="G42" s="56">
        <f t="shared" ref="G42:M42" si="16">$F42*G21</f>
        <v>29122602.953351449</v>
      </c>
      <c r="H42" s="56">
        <f t="shared" si="16"/>
        <v>9488565.6957048066</v>
      </c>
      <c r="I42" s="56">
        <f t="shared" si="16"/>
        <v>2083107.8938874486</v>
      </c>
      <c r="J42" s="56">
        <f t="shared" si="16"/>
        <v>34532.839599489031</v>
      </c>
      <c r="K42" s="56">
        <f t="shared" si="16"/>
        <v>13949.215945443819</v>
      </c>
      <c r="L42" s="56">
        <f t="shared" si="16"/>
        <v>0</v>
      </c>
      <c r="M42" s="57">
        <f t="shared" si="16"/>
        <v>0</v>
      </c>
    </row>
    <row r="43" spans="2:13" x14ac:dyDescent="0.25">
      <c r="B43" s="1">
        <f t="shared" si="13"/>
        <v>34</v>
      </c>
      <c r="D43" s="12" t="s">
        <v>49</v>
      </c>
      <c r="F43" s="55">
        <f>J36</f>
        <v>1546781.3802314999</v>
      </c>
      <c r="G43" s="56">
        <f t="shared" ref="G43:M43" si="17">$F43*G9</f>
        <v>841822.64289750368</v>
      </c>
      <c r="H43" s="56">
        <f t="shared" si="17"/>
        <v>301293.05630126386</v>
      </c>
      <c r="I43" s="56">
        <f t="shared" si="17"/>
        <v>111203.26450708862</v>
      </c>
      <c r="J43" s="56">
        <f t="shared" si="17"/>
        <v>120514.75778087057</v>
      </c>
      <c r="K43" s="56">
        <f t="shared" si="17"/>
        <v>10158.164990232905</v>
      </c>
      <c r="L43" s="56">
        <f t="shared" si="17"/>
        <v>161789.49375454005</v>
      </c>
      <c r="M43" s="57">
        <f t="shared" si="17"/>
        <v>0</v>
      </c>
    </row>
    <row r="44" spans="2:13" x14ac:dyDescent="0.25">
      <c r="B44" s="1">
        <f t="shared" si="13"/>
        <v>35</v>
      </c>
      <c r="D44" s="12"/>
      <c r="F44" s="55"/>
      <c r="G44" s="56"/>
      <c r="H44" s="56"/>
      <c r="I44" s="56"/>
      <c r="J44" s="56"/>
      <c r="K44" s="56"/>
      <c r="L44" s="56"/>
      <c r="M44" s="57"/>
    </row>
    <row r="45" spans="2:13" x14ac:dyDescent="0.25">
      <c r="B45" s="1">
        <f t="shared" si="13"/>
        <v>36</v>
      </c>
      <c r="D45" s="58" t="s">
        <v>16</v>
      </c>
      <c r="E45" s="59"/>
      <c r="F45" s="60">
        <f>SUM(F40:F43)</f>
        <v>133136062.67660853</v>
      </c>
      <c r="G45" s="61">
        <f t="shared" ref="G45:M45" si="18">SUM(G40:G43)</f>
        <v>90204373.254979447</v>
      </c>
      <c r="H45" s="61">
        <f t="shared" si="18"/>
        <v>30870755.384690937</v>
      </c>
      <c r="I45" s="61">
        <f t="shared" si="18"/>
        <v>7673968.71939875</v>
      </c>
      <c r="J45" s="61">
        <f t="shared" si="18"/>
        <v>1874619.685468962</v>
      </c>
      <c r="K45" s="61">
        <f t="shared" si="18"/>
        <v>559119.41361079377</v>
      </c>
      <c r="L45" s="61">
        <f t="shared" si="18"/>
        <v>1953226.2184596607</v>
      </c>
      <c r="M45" s="62">
        <f t="shared" si="18"/>
        <v>0</v>
      </c>
    </row>
    <row r="46" spans="2:13" x14ac:dyDescent="0.25">
      <c r="D46" s="63"/>
      <c r="F46" s="22"/>
      <c r="G46" s="22"/>
      <c r="H46" s="22"/>
      <c r="I46" s="22"/>
      <c r="J46" s="22"/>
      <c r="K46" s="22"/>
      <c r="L46" s="22"/>
      <c r="M46" s="22"/>
    </row>
    <row r="47" spans="2:13" x14ac:dyDescent="0.25">
      <c r="B47" s="1">
        <f>B45+1</f>
        <v>37</v>
      </c>
      <c r="D47" s="58" t="s">
        <v>50</v>
      </c>
      <c r="E47" s="59"/>
      <c r="F47" s="64">
        <f>SUM(G47:M47)</f>
        <v>953115343.37899733</v>
      </c>
      <c r="G47" s="64">
        <f t="shared" ref="G47:M47" si="19">G11</f>
        <v>620844874.32387149</v>
      </c>
      <c r="H47" s="64">
        <f t="shared" si="19"/>
        <v>222166912.14539161</v>
      </c>
      <c r="I47" s="64">
        <f t="shared" si="19"/>
        <v>62517991.156948172</v>
      </c>
      <c r="J47" s="64">
        <f t="shared" si="19"/>
        <v>19992939.502740223</v>
      </c>
      <c r="K47" s="64">
        <f t="shared" si="19"/>
        <v>5773170.4876905456</v>
      </c>
      <c r="L47" s="64">
        <f t="shared" si="19"/>
        <v>21819455.762355208</v>
      </c>
      <c r="M47" s="65">
        <f t="shared" si="19"/>
        <v>0</v>
      </c>
    </row>
    <row r="48" spans="2:13" x14ac:dyDescent="0.25">
      <c r="F48" s="22"/>
      <c r="G48" s="22"/>
      <c r="H48" s="22"/>
      <c r="I48" s="22"/>
      <c r="J48" s="22"/>
      <c r="K48" s="22"/>
      <c r="L48" s="22"/>
      <c r="M48" s="22"/>
    </row>
    <row r="49" spans="2:13" x14ac:dyDescent="0.25">
      <c r="B49" s="1">
        <f>B47+1</f>
        <v>38</v>
      </c>
      <c r="D49" s="29" t="s">
        <v>51</v>
      </c>
      <c r="F49" s="22"/>
      <c r="G49" s="22"/>
      <c r="H49" s="22"/>
      <c r="I49" s="22"/>
      <c r="J49" s="22"/>
      <c r="K49" s="22"/>
      <c r="L49" s="22"/>
      <c r="M49" s="22"/>
    </row>
    <row r="50" spans="2:13" x14ac:dyDescent="0.25">
      <c r="B50" s="1">
        <f>B49+1</f>
        <v>39</v>
      </c>
      <c r="D50" s="66" t="s">
        <v>52</v>
      </c>
      <c r="E50" s="63"/>
      <c r="F50" s="67"/>
      <c r="G50" s="68">
        <f>ROUND(SUM(G40:G42)/G47,5)</f>
        <v>0.14394000000000001</v>
      </c>
      <c r="H50" s="68">
        <f>ROUND(SUM(H40:H42)/H47,5)</f>
        <v>0.1376</v>
      </c>
      <c r="I50" s="68">
        <f>ROUND(SUM(I40:I42)/I47,5)</f>
        <v>0.12096999999999999</v>
      </c>
      <c r="J50" s="68">
        <f t="shared" ref="J50" si="20">ROUND(SUM(J40:J42)/J47,5)</f>
        <v>8.7739999999999999E-2</v>
      </c>
      <c r="K50" s="68">
        <f>ROUND(SUM(K40:K42)/K47,5)</f>
        <v>9.5089999999999994E-2</v>
      </c>
      <c r="L50" s="68">
        <f>ROUND(SUM(L40:L42)/L47,5)</f>
        <v>8.2100000000000006E-2</v>
      </c>
      <c r="M50" s="69"/>
    </row>
    <row r="51" spans="2:13" x14ac:dyDescent="0.25">
      <c r="B51" s="1">
        <f t="shared" ref="B51:B52" si="21">B50+1</f>
        <v>40</v>
      </c>
      <c r="D51" s="12" t="s">
        <v>53</v>
      </c>
      <c r="F51" s="70"/>
      <c r="G51" s="71">
        <f t="shared" ref="G51:L51" si="22">ROUND($F$43/$F$8,5)</f>
        <v>1.3600000000000001E-3</v>
      </c>
      <c r="H51" s="71">
        <f t="shared" si="22"/>
        <v>1.3600000000000001E-3</v>
      </c>
      <c r="I51" s="71">
        <f t="shared" si="22"/>
        <v>1.3600000000000001E-3</v>
      </c>
      <c r="J51" s="71">
        <f t="shared" si="22"/>
        <v>1.3600000000000001E-3</v>
      </c>
      <c r="K51" s="71">
        <f t="shared" si="22"/>
        <v>1.3600000000000001E-3</v>
      </c>
      <c r="L51" s="71">
        <f t="shared" si="22"/>
        <v>1.3600000000000001E-3</v>
      </c>
      <c r="M51" s="72"/>
    </row>
    <row r="52" spans="2:13" x14ac:dyDescent="0.25">
      <c r="B52" s="1">
        <f t="shared" si="21"/>
        <v>41</v>
      </c>
      <c r="D52" s="58" t="s">
        <v>16</v>
      </c>
      <c r="E52" s="59"/>
      <c r="F52" s="73"/>
      <c r="G52" s="74">
        <f>SUM(G50:G51)</f>
        <v>0.14530000000000001</v>
      </c>
      <c r="H52" s="74">
        <f t="shared" ref="H52:M52" si="23">SUM(H50:H51)</f>
        <v>0.13896</v>
      </c>
      <c r="I52" s="74">
        <f t="shared" si="23"/>
        <v>0.12232999999999999</v>
      </c>
      <c r="J52" s="74">
        <f t="shared" si="23"/>
        <v>8.9099999999999999E-2</v>
      </c>
      <c r="K52" s="74">
        <f t="shared" si="23"/>
        <v>9.6449999999999994E-2</v>
      </c>
      <c r="L52" s="74">
        <f t="shared" si="23"/>
        <v>8.3460000000000006E-2</v>
      </c>
      <c r="M52" s="75">
        <f t="shared" si="23"/>
        <v>0</v>
      </c>
    </row>
    <row r="54" spans="2:13" x14ac:dyDescent="0.25">
      <c r="G54" s="71"/>
      <c r="H54" s="71"/>
      <c r="I54" s="71"/>
      <c r="J54" s="71"/>
      <c r="K54" s="71"/>
      <c r="L54" s="71"/>
    </row>
  </sheetData>
  <printOptions horizontalCentered="1"/>
  <pageMargins left="0.5" right="0.5" top="0.75" bottom="0.75" header="0.5" footer="0.3"/>
  <pageSetup scale="61" orientation="landscape" blackAndWhite="1" r:id="rId1"/>
  <headerFooter>
    <oddFooter>&amp;R&amp;A
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selection activeCell="L29" sqref="L29"/>
    </sheetView>
  </sheetViews>
  <sheetFormatPr defaultColWidth="8.85546875" defaultRowHeight="15" x14ac:dyDescent="0.25"/>
  <cols>
    <col min="1" max="1" width="3.5703125" style="1" customWidth="1"/>
    <col min="2" max="2" width="0.5703125" style="1" customWidth="1"/>
    <col min="3" max="3" width="39.140625" style="1" bestFit="1" customWidth="1"/>
    <col min="4" max="5" width="10.5703125" style="1" bestFit="1" customWidth="1"/>
    <col min="6" max="7" width="11.5703125" style="1" bestFit="1" customWidth="1"/>
    <col min="8" max="8" width="8.85546875" style="1"/>
    <col min="9" max="11" width="9.5703125" style="1" bestFit="1" customWidth="1"/>
    <col min="12" max="12" width="9.42578125" style="1" bestFit="1" customWidth="1"/>
    <col min="13" max="16384" width="8.85546875" style="1"/>
  </cols>
  <sheetData>
    <row r="1" spans="1:13" x14ac:dyDescent="0.25">
      <c r="A1" s="2" t="s">
        <v>0</v>
      </c>
      <c r="B1" s="3"/>
      <c r="C1" s="3"/>
      <c r="D1" s="3"/>
      <c r="E1" s="3"/>
      <c r="F1" s="3"/>
      <c r="G1" s="76"/>
      <c r="H1" s="3"/>
      <c r="I1" s="3"/>
      <c r="J1" s="3"/>
      <c r="K1" s="3"/>
      <c r="L1" s="3"/>
    </row>
    <row r="2" spans="1:13" x14ac:dyDescent="0.25">
      <c r="A2" s="2" t="s">
        <v>1</v>
      </c>
      <c r="B2" s="3"/>
      <c r="C2" s="3"/>
      <c r="D2" s="3"/>
      <c r="E2" s="3"/>
      <c r="F2" s="3"/>
      <c r="G2" s="76"/>
      <c r="H2" s="3"/>
      <c r="I2" s="3"/>
      <c r="J2" s="3"/>
      <c r="K2" s="3"/>
      <c r="L2" s="3"/>
    </row>
    <row r="3" spans="1:13" x14ac:dyDescent="0.25">
      <c r="A3" s="2" t="s">
        <v>54</v>
      </c>
      <c r="B3" s="3"/>
      <c r="C3" s="3"/>
      <c r="D3" s="3"/>
      <c r="E3" s="3"/>
      <c r="F3" s="3"/>
      <c r="G3" s="76"/>
      <c r="H3" s="3"/>
      <c r="I3" s="3"/>
      <c r="J3" s="3"/>
      <c r="K3" s="3"/>
      <c r="L3" s="3"/>
    </row>
    <row r="4" spans="1:13" x14ac:dyDescent="0.25">
      <c r="A4" s="2" t="s">
        <v>3</v>
      </c>
      <c r="B4" s="3"/>
      <c r="C4" s="3"/>
      <c r="D4" s="3"/>
      <c r="E4" s="3"/>
      <c r="F4" s="3"/>
      <c r="G4" s="76"/>
      <c r="H4" s="3"/>
      <c r="I4" s="3"/>
      <c r="J4" s="3"/>
      <c r="K4" s="3"/>
      <c r="L4" s="3"/>
    </row>
    <row r="5" spans="1:13" x14ac:dyDescent="0.25">
      <c r="A5" s="2"/>
      <c r="B5" s="2"/>
      <c r="C5" s="77"/>
      <c r="D5" s="2"/>
      <c r="E5" s="2"/>
      <c r="F5" s="2"/>
      <c r="G5" s="2"/>
      <c r="H5" s="2"/>
      <c r="I5" s="2"/>
      <c r="J5" s="2"/>
      <c r="K5" s="2"/>
      <c r="L5" s="2"/>
    </row>
    <row r="6" spans="1:13" x14ac:dyDescent="0.25">
      <c r="A6" s="4"/>
      <c r="C6" s="5" t="s">
        <v>4</v>
      </c>
      <c r="D6" s="5" t="s">
        <v>5</v>
      </c>
      <c r="E6" s="5" t="s">
        <v>6</v>
      </c>
      <c r="F6" s="78" t="s">
        <v>7</v>
      </c>
      <c r="G6" s="5" t="s">
        <v>8</v>
      </c>
      <c r="H6" s="5" t="s">
        <v>9</v>
      </c>
      <c r="I6" s="6" t="s">
        <v>10</v>
      </c>
      <c r="J6" s="5" t="s">
        <v>11</v>
      </c>
      <c r="K6" s="5" t="s">
        <v>12</v>
      </c>
      <c r="L6" s="5" t="s">
        <v>13</v>
      </c>
    </row>
    <row r="7" spans="1:13" ht="30" x14ac:dyDescent="0.25">
      <c r="A7" s="79">
        <v>1</v>
      </c>
      <c r="C7" s="80"/>
      <c r="D7" s="98" t="str">
        <f>'JDT-8 (Capacity Use Summary)'!D25</f>
        <v>Williams Northwest Pipeline,  Gas Transmission Northwest, NGTL, Foothills</v>
      </c>
      <c r="E7" s="99"/>
      <c r="F7" s="99"/>
      <c r="G7" s="100"/>
      <c r="H7" s="98" t="str">
        <f>'JDT-8 (Capacity Use Summary)'!D26</f>
        <v>TF-2 for PSE Owned Storage &amp; JP Leased</v>
      </c>
      <c r="I7" s="99"/>
      <c r="J7" s="99"/>
      <c r="K7" s="100"/>
      <c r="L7" s="80" t="s">
        <v>55</v>
      </c>
    </row>
    <row r="8" spans="1:13" s="79" customFormat="1" ht="30" x14ac:dyDescent="0.25">
      <c r="A8" s="79">
        <f>A7+1</f>
        <v>2</v>
      </c>
      <c r="C8" s="80" t="s">
        <v>56</v>
      </c>
      <c r="D8" s="81" t="s">
        <v>27</v>
      </c>
      <c r="E8" s="44" t="s">
        <v>33</v>
      </c>
      <c r="F8" s="44" t="s">
        <v>34</v>
      </c>
      <c r="G8" s="45" t="s">
        <v>16</v>
      </c>
      <c r="H8" s="81" t="s">
        <v>35</v>
      </c>
      <c r="I8" s="44" t="s">
        <v>33</v>
      </c>
      <c r="J8" s="44" t="s">
        <v>34</v>
      </c>
      <c r="K8" s="45" t="s">
        <v>16</v>
      </c>
      <c r="L8" s="80" t="s">
        <v>33</v>
      </c>
    </row>
    <row r="9" spans="1:13" x14ac:dyDescent="0.25">
      <c r="A9" s="79">
        <f t="shared" ref="A9:A15" si="0">A8+1</f>
        <v>3</v>
      </c>
      <c r="C9" s="82" t="s">
        <v>57</v>
      </c>
      <c r="D9" s="83">
        <v>150623.20262685919</v>
      </c>
      <c r="E9" s="84"/>
      <c r="F9" s="84"/>
      <c r="G9" s="85">
        <f>SUM(D9:F9)</f>
        <v>150623.20262685919</v>
      </c>
      <c r="H9" s="83"/>
      <c r="I9" s="84"/>
      <c r="J9" s="84"/>
      <c r="K9" s="85">
        <f>SUM(H9:J9)</f>
        <v>0</v>
      </c>
      <c r="L9" s="86"/>
    </row>
    <row r="10" spans="1:13" ht="30" x14ac:dyDescent="0.25">
      <c r="A10" s="79">
        <f t="shared" si="0"/>
        <v>4</v>
      </c>
      <c r="C10" s="82" t="s">
        <v>58</v>
      </c>
      <c r="D10" s="83"/>
      <c r="E10" s="84">
        <v>43960.343448598127</v>
      </c>
      <c r="F10" s="84"/>
      <c r="G10" s="85">
        <f t="shared" ref="G10:G13" si="1">SUM(D10:F10)</f>
        <v>43960.343448598127</v>
      </c>
      <c r="H10" s="83"/>
      <c r="I10" s="84"/>
      <c r="J10" s="84"/>
      <c r="K10" s="85">
        <f t="shared" ref="K10:K13" si="2">SUM(H10:J10)</f>
        <v>0</v>
      </c>
      <c r="L10" s="86"/>
    </row>
    <row r="11" spans="1:13" x14ac:dyDescent="0.25">
      <c r="A11" s="79">
        <f t="shared" si="0"/>
        <v>5</v>
      </c>
      <c r="C11" s="82" t="s">
        <v>59</v>
      </c>
      <c r="D11" s="83"/>
      <c r="E11" s="84">
        <v>29329.197476635512</v>
      </c>
      <c r="F11" s="84"/>
      <c r="G11" s="85">
        <f t="shared" si="1"/>
        <v>29329.197476635512</v>
      </c>
      <c r="H11" s="83"/>
      <c r="I11" s="84"/>
      <c r="J11" s="84"/>
      <c r="K11" s="85">
        <f t="shared" si="2"/>
        <v>0</v>
      </c>
      <c r="L11" s="86"/>
    </row>
    <row r="12" spans="1:13" x14ac:dyDescent="0.25">
      <c r="A12" s="79">
        <f>A11+1</f>
        <v>6</v>
      </c>
      <c r="C12" s="82" t="s">
        <v>60</v>
      </c>
      <c r="D12" s="83"/>
      <c r="E12" s="84">
        <v>158311.52554344892</v>
      </c>
      <c r="F12" s="84"/>
      <c r="G12" s="85">
        <f t="shared" si="1"/>
        <v>158311.52554344892</v>
      </c>
      <c r="H12" s="83">
        <v>93881.97</v>
      </c>
      <c r="I12" s="84">
        <v>41565.882688741716</v>
      </c>
      <c r="J12" s="84"/>
      <c r="K12" s="85">
        <f t="shared" si="2"/>
        <v>135447.85268874172</v>
      </c>
      <c r="L12" s="86"/>
      <c r="M12" s="2"/>
    </row>
    <row r="13" spans="1:13" x14ac:dyDescent="0.25">
      <c r="A13" s="79">
        <f t="shared" si="0"/>
        <v>7</v>
      </c>
      <c r="C13" s="82" t="s">
        <v>61</v>
      </c>
      <c r="D13" s="83"/>
      <c r="E13" s="84"/>
      <c r="F13" s="84">
        <v>160647.73090445827</v>
      </c>
      <c r="G13" s="85">
        <f t="shared" si="1"/>
        <v>160647.73090445827</v>
      </c>
      <c r="H13" s="83"/>
      <c r="I13" s="84"/>
      <c r="J13" s="84">
        <v>311609.1473112583</v>
      </c>
      <c r="K13" s="85">
        <f t="shared" si="2"/>
        <v>311609.1473112583</v>
      </c>
      <c r="L13" s="86">
        <v>107356</v>
      </c>
    </row>
    <row r="14" spans="1:13" x14ac:dyDescent="0.25">
      <c r="A14" s="79">
        <f t="shared" si="0"/>
        <v>8</v>
      </c>
      <c r="C14" s="87" t="s">
        <v>16</v>
      </c>
      <c r="D14" s="88">
        <f t="shared" ref="D14:K14" si="3">SUM(D9:D13)</f>
        <v>150623.20262685919</v>
      </c>
      <c r="E14" s="89">
        <f t="shared" si="3"/>
        <v>231601.06646868255</v>
      </c>
      <c r="F14" s="89">
        <f t="shared" si="3"/>
        <v>160647.73090445827</v>
      </c>
      <c r="G14" s="90">
        <f t="shared" si="3"/>
        <v>542872</v>
      </c>
      <c r="H14" s="89">
        <f t="shared" si="3"/>
        <v>93881.97</v>
      </c>
      <c r="I14" s="89">
        <f t="shared" si="3"/>
        <v>41565.882688741716</v>
      </c>
      <c r="J14" s="89">
        <f t="shared" si="3"/>
        <v>311609.1473112583</v>
      </c>
      <c r="K14" s="90">
        <f t="shared" si="3"/>
        <v>447057</v>
      </c>
      <c r="L14" s="91">
        <f>SUM(L9:L13)</f>
        <v>107356</v>
      </c>
    </row>
    <row r="15" spans="1:13" x14ac:dyDescent="0.25">
      <c r="A15" s="79">
        <f t="shared" si="0"/>
        <v>9</v>
      </c>
      <c r="C15" s="87" t="s">
        <v>26</v>
      </c>
      <c r="D15" s="92">
        <f>D14/$G$14</f>
        <v>0.27745620077450889</v>
      </c>
      <c r="E15" s="93">
        <f t="shared" ref="E15:F15" si="4">E14/$G$14</f>
        <v>0.42662186752804077</v>
      </c>
      <c r="F15" s="93">
        <f t="shared" si="4"/>
        <v>0.29592193169745035</v>
      </c>
      <c r="G15" s="94">
        <f>SUM(D15:F15)</f>
        <v>1</v>
      </c>
      <c r="H15" s="92">
        <f>H14/K14</f>
        <v>0.21</v>
      </c>
      <c r="I15" s="93">
        <f>I14/K14</f>
        <v>9.2976695787655078E-2</v>
      </c>
      <c r="J15" s="93">
        <f>J14/K14</f>
        <v>0.69702330421234493</v>
      </c>
      <c r="K15" s="94">
        <f>SUM(H15:J15)</f>
        <v>1</v>
      </c>
      <c r="L15" s="95">
        <v>1</v>
      </c>
    </row>
    <row r="17" spans="11:11" x14ac:dyDescent="0.25">
      <c r="K17" s="22"/>
    </row>
  </sheetData>
  <mergeCells count="2">
    <mergeCell ref="D7:G7"/>
    <mergeCell ref="H7:K7"/>
  </mergeCells>
  <printOptions horizontalCentered="1"/>
  <pageMargins left="0.7" right="0.7" top="1" bottom="0.75" header="0.5" footer="0.5"/>
  <pageSetup scale="92" fitToHeight="0" orientation="landscape" r:id="rId1"/>
  <headerFooter>
    <oddFooter>&amp;R&amp;A
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BB2B47-927C-43A5-B394-53AE7EDC4747}"/>
</file>

<file path=customXml/itemProps2.xml><?xml version="1.0" encoding="utf-8"?>
<ds:datastoreItem xmlns:ds="http://schemas.openxmlformats.org/officeDocument/2006/customXml" ds:itemID="{61A5F217-1EC7-46AF-A153-89D53886FCD4}"/>
</file>

<file path=customXml/itemProps3.xml><?xml version="1.0" encoding="utf-8"?>
<ds:datastoreItem xmlns:ds="http://schemas.openxmlformats.org/officeDocument/2006/customXml" ds:itemID="{8EE0052F-AA04-4695-9335-E71D7E983E81}"/>
</file>

<file path=customXml/itemProps4.xml><?xml version="1.0" encoding="utf-8"?>
<ds:datastoreItem xmlns:ds="http://schemas.openxmlformats.org/officeDocument/2006/customXml" ds:itemID="{7C1DC216-B852-4A38-8AC2-EDB122EA8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JDT-8 (Capacity Use Summary)</vt:lpstr>
      <vt:lpstr>JDT-8 (Capacity Table)</vt:lpstr>
      <vt:lpstr>JDT-8 (Cap Utilization Chart)</vt:lpstr>
      <vt:lpstr>Capacity</vt:lpstr>
      <vt:lpstr>'JDT-8 (Capacity Table)'!Print_Area</vt:lpstr>
      <vt:lpstr>'JDT-8 (Capacity Use Summary)'!Print_Area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dcterms:created xsi:type="dcterms:W3CDTF">2022-01-24T04:16:45Z</dcterms:created>
  <dcterms:modified xsi:type="dcterms:W3CDTF">2022-01-25T05:28:52Z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