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0" windowWidth="28800" windowHeight="11400" tabRatio="799"/>
  </bookViews>
  <sheets>
    <sheet name="Exh. JDT-6 (Impacts_RY#1)" sheetId="1" r:id="rId1"/>
    <sheet name="Exh. JDT-6 (Impacts_RY#2)" sheetId="2" r:id="rId2"/>
    <sheet name="Exh. JDT-6 (Impacts_RY#3)" sheetId="3" r:id="rId3"/>
    <sheet name="Exh. JDT-6 (Res Bill Summary)" sheetId="4" r:id="rId4"/>
    <sheet name="Exh. JDT-6 (Typ Res Bill_RY#1) " sheetId="5" r:id="rId5"/>
    <sheet name="Exh. JDT-6 (Typ Res Bill_RY#2)" sheetId="6" r:id="rId6"/>
    <sheet name="JDT-6 (Typ Res Bill_RY#3)" sheetId="7" r:id="rId7"/>
  </sheets>
  <definedNames>
    <definedName name="_xlnm.Print_Area" localSheetId="0">'Exh. JDT-6 (Impacts_RY#1)'!$B$1:$Z$39</definedName>
    <definedName name="_xlnm.Print_Area" localSheetId="1">'Exh. JDT-6 (Impacts_RY#2)'!$B$1:$N$37</definedName>
    <definedName name="_xlnm.Print_Area" localSheetId="2">'Exh. JDT-6 (Impacts_RY#3)'!$B$1:$N$37</definedName>
    <definedName name="_xlnm.Print_Area" localSheetId="3">'Exh. JDT-6 (Res Bill Summary)'!$B$1:$Q$40</definedName>
    <definedName name="_xlnm.Print_Area" localSheetId="4">'Exh. JDT-6 (Typ Res Bill_RY#1) '!$B$1:$W$37</definedName>
    <definedName name="_xlnm.Print_Area" localSheetId="5">'Exh. JDT-6 (Typ Res Bill_RY#2)'!$B$1:$N$37</definedName>
    <definedName name="_xlnm.Print_Area" localSheetId="6">'JDT-6 (Typ Res Bill_RY#3)'!$B$1:$N$37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7" l="1"/>
  <c r="D29" i="6"/>
  <c r="D23" i="6"/>
  <c r="D21" i="6"/>
  <c r="D20" i="6"/>
  <c r="D19" i="7"/>
  <c r="G19" i="7" s="1"/>
  <c r="D19" i="6"/>
  <c r="G19" i="6" s="1"/>
  <c r="D18" i="7"/>
  <c r="D16" i="6"/>
  <c r="D12" i="6"/>
  <c r="D11" i="6"/>
  <c r="V29" i="5"/>
  <c r="J29" i="5"/>
  <c r="S29" i="5"/>
  <c r="S28" i="5"/>
  <c r="G28" i="5"/>
  <c r="P28" i="5"/>
  <c r="T26" i="5"/>
  <c r="S26" i="5"/>
  <c r="M22" i="5"/>
  <c r="V22" i="5"/>
  <c r="D22" i="6" s="1"/>
  <c r="V21" i="5"/>
  <c r="J21" i="5"/>
  <c r="S21" i="5"/>
  <c r="S20" i="5"/>
  <c r="J20" i="5"/>
  <c r="G20" i="5"/>
  <c r="M20" i="5"/>
  <c r="S19" i="5"/>
  <c r="P19" i="5"/>
  <c r="J19" i="5"/>
  <c r="G19" i="5"/>
  <c r="D18" i="6"/>
  <c r="J18" i="6" s="1"/>
  <c r="S18" i="5"/>
  <c r="P18" i="5"/>
  <c r="M18" i="5"/>
  <c r="G18" i="5"/>
  <c r="V16" i="5"/>
  <c r="S16" i="5"/>
  <c r="M16" i="5"/>
  <c r="J16" i="5"/>
  <c r="G16" i="5"/>
  <c r="S15" i="5"/>
  <c r="P15" i="5"/>
  <c r="M15" i="5"/>
  <c r="J15" i="5"/>
  <c r="D12" i="5"/>
  <c r="W11" i="5"/>
  <c r="W12" i="5" s="1"/>
  <c r="V12" i="5"/>
  <c r="S11" i="5"/>
  <c r="S12" i="5" s="1"/>
  <c r="Q11" i="5"/>
  <c r="Q12" i="5" s="1"/>
  <c r="P11" i="5"/>
  <c r="P12" i="5" s="1"/>
  <c r="M11" i="5"/>
  <c r="J11" i="5"/>
  <c r="E11" i="5"/>
  <c r="E12" i="5" s="1"/>
  <c r="I34" i="3"/>
  <c r="F34" i="3"/>
  <c r="J22" i="3"/>
  <c r="L22" i="3"/>
  <c r="M22" i="3" s="1"/>
  <c r="N22" i="3" s="1"/>
  <c r="J21" i="3"/>
  <c r="L21" i="3"/>
  <c r="M21" i="3" s="1"/>
  <c r="N21" i="3" s="1"/>
  <c r="J20" i="3"/>
  <c r="L20" i="3"/>
  <c r="M20" i="3" s="1"/>
  <c r="N20" i="3" s="1"/>
  <c r="J19" i="3"/>
  <c r="L19" i="3"/>
  <c r="M19" i="3" s="1"/>
  <c r="N19" i="3" s="1"/>
  <c r="J18" i="3"/>
  <c r="L18" i="3"/>
  <c r="M18" i="3" s="1"/>
  <c r="N18" i="3" s="1"/>
  <c r="J17" i="3"/>
  <c r="I33" i="3"/>
  <c r="F33" i="3"/>
  <c r="J16" i="3"/>
  <c r="I32" i="3"/>
  <c r="F32" i="3"/>
  <c r="J15" i="3"/>
  <c r="I31" i="3"/>
  <c r="F31" i="3"/>
  <c r="J14" i="3"/>
  <c r="I30" i="3"/>
  <c r="F30" i="3"/>
  <c r="J13" i="3"/>
  <c r="I29" i="3"/>
  <c r="F29" i="3"/>
  <c r="J12" i="3"/>
  <c r="L12" i="3"/>
  <c r="M12" i="3" s="1"/>
  <c r="N12" i="3" s="1"/>
  <c r="J11" i="3"/>
  <c r="I28" i="3"/>
  <c r="J8" i="3"/>
  <c r="G8" i="3"/>
  <c r="J7" i="3"/>
  <c r="G7" i="3"/>
  <c r="L6" i="3"/>
  <c r="I34" i="2"/>
  <c r="F34" i="2"/>
  <c r="J22" i="2"/>
  <c r="J21" i="2"/>
  <c r="J20" i="2"/>
  <c r="L20" i="2"/>
  <c r="M20" i="2" s="1"/>
  <c r="N20" i="2" s="1"/>
  <c r="J19" i="2"/>
  <c r="G19" i="2"/>
  <c r="L19" i="2"/>
  <c r="M19" i="2" s="1"/>
  <c r="N19" i="2" s="1"/>
  <c r="J18" i="2"/>
  <c r="G18" i="2"/>
  <c r="L18" i="2"/>
  <c r="M18" i="2" s="1"/>
  <c r="N18" i="2" s="1"/>
  <c r="I33" i="2"/>
  <c r="J33" i="2" s="1"/>
  <c r="G17" i="2"/>
  <c r="F33" i="2"/>
  <c r="D33" i="2"/>
  <c r="G16" i="2"/>
  <c r="F32" i="2"/>
  <c r="D32" i="2"/>
  <c r="I31" i="2"/>
  <c r="G15" i="2"/>
  <c r="F31" i="2"/>
  <c r="I30" i="2"/>
  <c r="J30" i="2" s="1"/>
  <c r="G14" i="2"/>
  <c r="F30" i="2"/>
  <c r="D30" i="2"/>
  <c r="I29" i="2"/>
  <c r="J29" i="2" s="1"/>
  <c r="G13" i="2"/>
  <c r="F29" i="2"/>
  <c r="D29" i="2"/>
  <c r="J12" i="2"/>
  <c r="G12" i="2"/>
  <c r="L12" i="2"/>
  <c r="M12" i="2" s="1"/>
  <c r="N12" i="2" s="1"/>
  <c r="G11" i="2"/>
  <c r="F28" i="2"/>
  <c r="J8" i="2"/>
  <c r="G8" i="2"/>
  <c r="J7" i="2"/>
  <c r="G7" i="2"/>
  <c r="L6" i="2"/>
  <c r="L35" i="1"/>
  <c r="M35" i="1" s="1"/>
  <c r="I35" i="1"/>
  <c r="J35" i="1" s="1"/>
  <c r="D35" i="1"/>
  <c r="U34" i="1"/>
  <c r="O34" i="1"/>
  <c r="P34" i="1" s="1"/>
  <c r="I34" i="1"/>
  <c r="U33" i="1"/>
  <c r="O33" i="1"/>
  <c r="I33" i="1"/>
  <c r="U32" i="1"/>
  <c r="O32" i="1"/>
  <c r="I32" i="1"/>
  <c r="U31" i="1"/>
  <c r="O31" i="1"/>
  <c r="I31" i="1"/>
  <c r="U30" i="1"/>
  <c r="O30" i="1"/>
  <c r="P30" i="1" s="1"/>
  <c r="I30" i="1"/>
  <c r="U29" i="1"/>
  <c r="O29" i="1"/>
  <c r="I29" i="1"/>
  <c r="I36" i="1" s="1"/>
  <c r="I25" i="1"/>
  <c r="V24" i="1"/>
  <c r="O35" i="1"/>
  <c r="P35" i="1" s="1"/>
  <c r="J24" i="1"/>
  <c r="F35" i="1"/>
  <c r="G35" i="1" s="1"/>
  <c r="M24" i="1"/>
  <c r="V23" i="1"/>
  <c r="P23" i="1"/>
  <c r="M23" i="1"/>
  <c r="J23" i="1"/>
  <c r="R23" i="1"/>
  <c r="V22" i="1"/>
  <c r="P22" i="1"/>
  <c r="M22" i="1"/>
  <c r="J22" i="1"/>
  <c r="R22" i="1"/>
  <c r="V21" i="1"/>
  <c r="P21" i="1"/>
  <c r="M21" i="1"/>
  <c r="J21" i="1"/>
  <c r="R21" i="1"/>
  <c r="V20" i="1"/>
  <c r="P20" i="1"/>
  <c r="M20" i="1"/>
  <c r="J20" i="1"/>
  <c r="R20" i="1"/>
  <c r="V19" i="1"/>
  <c r="P19" i="1"/>
  <c r="M19" i="1"/>
  <c r="J19" i="1"/>
  <c r="R19" i="1"/>
  <c r="V18" i="1"/>
  <c r="P18" i="1"/>
  <c r="L34" i="1"/>
  <c r="M34" i="1" s="1"/>
  <c r="J18" i="1"/>
  <c r="F34" i="1"/>
  <c r="G34" i="1" s="1"/>
  <c r="D34" i="1"/>
  <c r="V17" i="1"/>
  <c r="P17" i="1"/>
  <c r="L33" i="1"/>
  <c r="J17" i="1"/>
  <c r="F33" i="1"/>
  <c r="D33" i="1"/>
  <c r="X33" i="1" s="1"/>
  <c r="V16" i="1"/>
  <c r="P16" i="1"/>
  <c r="L32" i="1"/>
  <c r="M32" i="1" s="1"/>
  <c r="J16" i="1"/>
  <c r="F32" i="1"/>
  <c r="G32" i="1" s="1"/>
  <c r="D32" i="1"/>
  <c r="V15" i="1"/>
  <c r="P15" i="1"/>
  <c r="L31" i="1"/>
  <c r="J15" i="1"/>
  <c r="F31" i="1"/>
  <c r="D31" i="1"/>
  <c r="X31" i="1" s="1"/>
  <c r="V14" i="1"/>
  <c r="P14" i="1"/>
  <c r="L30" i="1"/>
  <c r="M30" i="1" s="1"/>
  <c r="J14" i="1"/>
  <c r="F30" i="1"/>
  <c r="G30" i="1" s="1"/>
  <c r="D30" i="1"/>
  <c r="V13" i="1"/>
  <c r="P13" i="1"/>
  <c r="M13" i="1"/>
  <c r="J13" i="1"/>
  <c r="R13" i="1"/>
  <c r="V12" i="1"/>
  <c r="P12" i="1"/>
  <c r="L29" i="1"/>
  <c r="J12" i="1"/>
  <c r="R12" i="1"/>
  <c r="D29" i="1"/>
  <c r="M9" i="1"/>
  <c r="J9" i="1"/>
  <c r="G9" i="1"/>
  <c r="V8" i="1"/>
  <c r="P8" i="1"/>
  <c r="M8" i="1"/>
  <c r="J8" i="1"/>
  <c r="X7" i="1"/>
  <c r="G33" i="1" l="1"/>
  <c r="X19" i="1"/>
  <c r="Y19" i="1" s="1"/>
  <c r="Z19" i="1" s="1"/>
  <c r="S19" i="1"/>
  <c r="S21" i="1"/>
  <c r="X21" i="1"/>
  <c r="Y21" i="1" s="1"/>
  <c r="Z21" i="1" s="1"/>
  <c r="S23" i="1"/>
  <c r="X23" i="1"/>
  <c r="Y23" i="1" s="1"/>
  <c r="Z23" i="1" s="1"/>
  <c r="P29" i="1"/>
  <c r="V30" i="1"/>
  <c r="J32" i="1"/>
  <c r="P33" i="1"/>
  <c r="V34" i="1"/>
  <c r="V31" i="1"/>
  <c r="M29" i="1"/>
  <c r="L36" i="1"/>
  <c r="G31" i="1"/>
  <c r="D36" i="1"/>
  <c r="X30" i="1"/>
  <c r="X32" i="1"/>
  <c r="X34" i="1"/>
  <c r="J31" i="1"/>
  <c r="P32" i="1"/>
  <c r="V33" i="1"/>
  <c r="J36" i="1"/>
  <c r="J33" i="1"/>
  <c r="S13" i="1"/>
  <c r="X13" i="1"/>
  <c r="Y13" i="1" s="1"/>
  <c r="Z13" i="1" s="1"/>
  <c r="R29" i="1"/>
  <c r="X12" i="1"/>
  <c r="S12" i="1"/>
  <c r="M31" i="1"/>
  <c r="M33" i="1"/>
  <c r="S20" i="1"/>
  <c r="X20" i="1"/>
  <c r="Y20" i="1" s="1"/>
  <c r="Z20" i="1" s="1"/>
  <c r="X22" i="1"/>
  <c r="Y22" i="1" s="1"/>
  <c r="Z22" i="1" s="1"/>
  <c r="S22" i="1"/>
  <c r="J30" i="1"/>
  <c r="P31" i="1"/>
  <c r="V32" i="1"/>
  <c r="J34" i="1"/>
  <c r="F35" i="2"/>
  <c r="G29" i="2"/>
  <c r="L29" i="2"/>
  <c r="L30" i="2"/>
  <c r="G30" i="2"/>
  <c r="L32" i="2"/>
  <c r="G32" i="2"/>
  <c r="G33" i="2"/>
  <c r="L33" i="2"/>
  <c r="R14" i="1"/>
  <c r="R18" i="1"/>
  <c r="U25" i="1"/>
  <c r="U35" i="1"/>
  <c r="V35" i="1" s="1"/>
  <c r="O36" i="1"/>
  <c r="P36" i="1" s="1"/>
  <c r="D34" i="2"/>
  <c r="J23" i="2"/>
  <c r="G23" i="2"/>
  <c r="G12" i="1"/>
  <c r="M12" i="1"/>
  <c r="G13" i="1"/>
  <c r="G14" i="1"/>
  <c r="M14" i="1"/>
  <c r="G15" i="1"/>
  <c r="M15" i="1"/>
  <c r="G16" i="1"/>
  <c r="M16" i="1"/>
  <c r="G17" i="1"/>
  <c r="M17" i="1"/>
  <c r="G18" i="1"/>
  <c r="M18" i="1"/>
  <c r="G19" i="1"/>
  <c r="G20" i="1"/>
  <c r="G21" i="1"/>
  <c r="G22" i="1"/>
  <c r="G23" i="1"/>
  <c r="G24" i="1"/>
  <c r="P24" i="1"/>
  <c r="D25" i="1"/>
  <c r="J25" i="1" s="1"/>
  <c r="J29" i="1"/>
  <c r="V29" i="1"/>
  <c r="I28" i="2"/>
  <c r="I24" i="2"/>
  <c r="J24" i="2" s="1"/>
  <c r="I32" i="2"/>
  <c r="J32" i="2" s="1"/>
  <c r="L23" i="2"/>
  <c r="M23" i="2" s="1"/>
  <c r="D28" i="3"/>
  <c r="D24" i="3"/>
  <c r="L11" i="3"/>
  <c r="D29" i="3"/>
  <c r="L29" i="3" s="1"/>
  <c r="L13" i="3"/>
  <c r="M13" i="3" s="1"/>
  <c r="D30" i="3"/>
  <c r="L14" i="3"/>
  <c r="M14" i="3" s="1"/>
  <c r="D31" i="3"/>
  <c r="L31" i="3" s="1"/>
  <c r="L15" i="3"/>
  <c r="M15" i="3" s="1"/>
  <c r="D32" i="3"/>
  <c r="L16" i="3"/>
  <c r="M16" i="3" s="1"/>
  <c r="D33" i="3"/>
  <c r="L33" i="3" s="1"/>
  <c r="L17" i="3"/>
  <c r="M17" i="3" s="1"/>
  <c r="L23" i="3"/>
  <c r="M23" i="3" s="1"/>
  <c r="D34" i="3"/>
  <c r="J23" i="3"/>
  <c r="G23" i="3"/>
  <c r="R15" i="1"/>
  <c r="R16" i="1"/>
  <c r="R17" i="1"/>
  <c r="O25" i="1"/>
  <c r="P25" i="1" s="1"/>
  <c r="R24" i="1"/>
  <c r="F25" i="1"/>
  <c r="L25" i="1"/>
  <c r="F29" i="1"/>
  <c r="X29" i="1" s="1"/>
  <c r="D28" i="2"/>
  <c r="G28" i="2" s="1"/>
  <c r="D24" i="2"/>
  <c r="J11" i="2"/>
  <c r="J13" i="2"/>
  <c r="J14" i="2"/>
  <c r="D31" i="2"/>
  <c r="L31" i="2" s="1"/>
  <c r="J15" i="2"/>
  <c r="J16" i="2"/>
  <c r="J17" i="2"/>
  <c r="G20" i="2"/>
  <c r="L21" i="2"/>
  <c r="M21" i="2" s="1"/>
  <c r="N21" i="2" s="1"/>
  <c r="F28" i="3"/>
  <c r="F24" i="3"/>
  <c r="G24" i="3" s="1"/>
  <c r="G11" i="3"/>
  <c r="G12" i="3"/>
  <c r="G18" i="3"/>
  <c r="G19" i="3"/>
  <c r="G20" i="3"/>
  <c r="G21" i="3"/>
  <c r="G22" i="3"/>
  <c r="M21" i="6"/>
  <c r="D21" i="7" s="1"/>
  <c r="J21" i="6"/>
  <c r="G21" i="6"/>
  <c r="L11" i="2"/>
  <c r="L13" i="2"/>
  <c r="M13" i="2" s="1"/>
  <c r="L14" i="2"/>
  <c r="M14" i="2" s="1"/>
  <c r="L15" i="2"/>
  <c r="M15" i="2" s="1"/>
  <c r="L16" i="2"/>
  <c r="M16" i="2" s="1"/>
  <c r="L17" i="2"/>
  <c r="M17" i="2" s="1"/>
  <c r="G21" i="2"/>
  <c r="G22" i="2"/>
  <c r="L22" i="2"/>
  <c r="M22" i="2" s="1"/>
  <c r="N22" i="2" s="1"/>
  <c r="F24" i="2"/>
  <c r="G24" i="2" s="1"/>
  <c r="I35" i="3"/>
  <c r="J29" i="3"/>
  <c r="J30" i="3"/>
  <c r="J31" i="3"/>
  <c r="J32" i="3"/>
  <c r="J33" i="3"/>
  <c r="J34" i="3"/>
  <c r="I24" i="3"/>
  <c r="J24" i="3" s="1"/>
  <c r="M22" i="6"/>
  <c r="D22" i="7" s="1"/>
  <c r="J22" i="6"/>
  <c r="G22" i="6"/>
  <c r="G13" i="3"/>
  <c r="G14" i="3"/>
  <c r="G15" i="3"/>
  <c r="G16" i="3"/>
  <c r="G17" i="3"/>
  <c r="J12" i="5"/>
  <c r="K11" i="5"/>
  <c r="K12" i="5" s="1"/>
  <c r="M17" i="5"/>
  <c r="M24" i="5" s="1"/>
  <c r="V17" i="5"/>
  <c r="D17" i="6" s="1"/>
  <c r="J17" i="5"/>
  <c r="S17" i="5"/>
  <c r="S24" i="5" s="1"/>
  <c r="G17" i="5"/>
  <c r="G24" i="5" s="1"/>
  <c r="P17" i="5"/>
  <c r="M29" i="6"/>
  <c r="D29" i="7" s="1"/>
  <c r="J29" i="6"/>
  <c r="G29" i="6"/>
  <c r="M23" i="5"/>
  <c r="J23" i="5"/>
  <c r="G23" i="5"/>
  <c r="M12" i="5"/>
  <c r="N11" i="5"/>
  <c r="N12" i="5" s="1"/>
  <c r="D24" i="5"/>
  <c r="P23" i="5"/>
  <c r="M11" i="6"/>
  <c r="G11" i="6"/>
  <c r="E11" i="6"/>
  <c r="E12" i="6" s="1"/>
  <c r="D15" i="6"/>
  <c r="M23" i="6"/>
  <c r="D23" i="7" s="1"/>
  <c r="J23" i="6"/>
  <c r="G23" i="6"/>
  <c r="G12" i="5"/>
  <c r="H11" i="5"/>
  <c r="H12" i="5" s="1"/>
  <c r="S30" i="5"/>
  <c r="T30" i="5" s="1"/>
  <c r="J11" i="6"/>
  <c r="M16" i="6"/>
  <c r="D16" i="7" s="1"/>
  <c r="J16" i="6"/>
  <c r="G16" i="6"/>
  <c r="M20" i="6"/>
  <c r="D20" i="7" s="1"/>
  <c r="J20" i="6"/>
  <c r="G20" i="6"/>
  <c r="P16" i="5"/>
  <c r="M21" i="5"/>
  <c r="P22" i="5"/>
  <c r="J26" i="5"/>
  <c r="K26" i="5" s="1"/>
  <c r="P26" i="5"/>
  <c r="Q26" i="5" s="1"/>
  <c r="V26" i="5"/>
  <c r="J28" i="5"/>
  <c r="J30" i="5" s="1"/>
  <c r="K30" i="5" s="1"/>
  <c r="V28" i="5"/>
  <c r="M29" i="5"/>
  <c r="D30" i="5"/>
  <c r="E30" i="5" s="1"/>
  <c r="T11" i="5"/>
  <c r="T12" i="5" s="1"/>
  <c r="P21" i="5"/>
  <c r="P24" i="5" s="1"/>
  <c r="G22" i="5"/>
  <c r="S22" i="5"/>
  <c r="E26" i="5"/>
  <c r="M28" i="5"/>
  <c r="M30" i="5" s="1"/>
  <c r="N30" i="5" s="1"/>
  <c r="P29" i="5"/>
  <c r="P30" i="5" s="1"/>
  <c r="Q30" i="5" s="1"/>
  <c r="G21" i="5"/>
  <c r="J22" i="5"/>
  <c r="J24" i="5" s="1"/>
  <c r="G26" i="5"/>
  <c r="H26" i="5" s="1"/>
  <c r="M26" i="5"/>
  <c r="N26" i="5" s="1"/>
  <c r="G29" i="5"/>
  <c r="G30" i="5" s="1"/>
  <c r="H30" i="5" s="1"/>
  <c r="J31" i="5" l="1"/>
  <c r="K24" i="5"/>
  <c r="K31" i="5" s="1"/>
  <c r="T24" i="5"/>
  <c r="T31" i="5" s="1"/>
  <c r="S31" i="5"/>
  <c r="P31" i="5"/>
  <c r="Q24" i="5"/>
  <c r="Q31" i="5" s="1"/>
  <c r="Q33" i="5" s="1"/>
  <c r="H24" i="5"/>
  <c r="H31" i="5" s="1"/>
  <c r="G31" i="5"/>
  <c r="N24" i="5"/>
  <c r="N31" i="5" s="1"/>
  <c r="M31" i="5"/>
  <c r="V30" i="5"/>
  <c r="W30" i="5" s="1"/>
  <c r="D28" i="6"/>
  <c r="M32" i="2"/>
  <c r="N32" i="2" s="1"/>
  <c r="N16" i="2"/>
  <c r="N13" i="3"/>
  <c r="M29" i="3"/>
  <c r="N29" i="3" s="1"/>
  <c r="L28" i="3"/>
  <c r="D35" i="3"/>
  <c r="J35" i="3" s="1"/>
  <c r="X14" i="1"/>
  <c r="Y14" i="1" s="1"/>
  <c r="R30" i="1"/>
  <c r="S30" i="1" s="1"/>
  <c r="S14" i="1"/>
  <c r="T33" i="5"/>
  <c r="T34" i="5" s="1"/>
  <c r="T35" i="5" s="1"/>
  <c r="G16" i="7"/>
  <c r="M16" i="7"/>
  <c r="J16" i="7"/>
  <c r="H11" i="6"/>
  <c r="H12" i="6" s="1"/>
  <c r="G12" i="6"/>
  <c r="D31" i="5"/>
  <c r="E24" i="5"/>
  <c r="E31" i="5" s="1"/>
  <c r="E33" i="5" s="1"/>
  <c r="G22" i="7"/>
  <c r="M22" i="7"/>
  <c r="J22" i="7"/>
  <c r="M31" i="2"/>
  <c r="N31" i="2" s="1"/>
  <c r="N15" i="2"/>
  <c r="M25" i="1"/>
  <c r="X17" i="1"/>
  <c r="Y17" i="1" s="1"/>
  <c r="R33" i="1"/>
  <c r="S33" i="1" s="1"/>
  <c r="S17" i="1"/>
  <c r="N23" i="2"/>
  <c r="M34" i="2"/>
  <c r="N34" i="2" s="1"/>
  <c r="J28" i="2"/>
  <c r="I35" i="2"/>
  <c r="J35" i="2" s="1"/>
  <c r="G31" i="2"/>
  <c r="R25" i="1"/>
  <c r="S25" i="1" s="1"/>
  <c r="G33" i="3"/>
  <c r="N17" i="3"/>
  <c r="M33" i="3"/>
  <c r="N33" i="3" s="1"/>
  <c r="Y12" i="1"/>
  <c r="W26" i="5"/>
  <c r="D26" i="6"/>
  <c r="G20" i="7"/>
  <c r="M20" i="7"/>
  <c r="J20" i="7"/>
  <c r="K11" i="6"/>
  <c r="K12" i="6" s="1"/>
  <c r="J12" i="6"/>
  <c r="H33" i="5"/>
  <c r="H34" i="5" s="1"/>
  <c r="H35" i="5" s="1"/>
  <c r="G23" i="7"/>
  <c r="M23" i="7"/>
  <c r="J23" i="7"/>
  <c r="N11" i="6"/>
  <c r="N12" i="6" s="1"/>
  <c r="D11" i="7"/>
  <c r="M12" i="6"/>
  <c r="V24" i="5"/>
  <c r="G29" i="7"/>
  <c r="M29" i="7"/>
  <c r="J29" i="7"/>
  <c r="J28" i="3"/>
  <c r="M30" i="2"/>
  <c r="N30" i="2" s="1"/>
  <c r="N14" i="2"/>
  <c r="G25" i="1"/>
  <c r="X16" i="1"/>
  <c r="Y16" i="1" s="1"/>
  <c r="R32" i="1"/>
  <c r="S32" i="1" s="1"/>
  <c r="S16" i="1"/>
  <c r="L34" i="3"/>
  <c r="G34" i="3"/>
  <c r="N16" i="3"/>
  <c r="M32" i="3"/>
  <c r="N32" i="3" s="1"/>
  <c r="N14" i="3"/>
  <c r="M30" i="3"/>
  <c r="N30" i="3" s="1"/>
  <c r="L24" i="3"/>
  <c r="M11" i="3"/>
  <c r="V25" i="1"/>
  <c r="S29" i="1"/>
  <c r="M36" i="1"/>
  <c r="G31" i="3"/>
  <c r="L24" i="2"/>
  <c r="M11" i="2"/>
  <c r="F35" i="3"/>
  <c r="G35" i="3" s="1"/>
  <c r="G28" i="3"/>
  <c r="G29" i="1"/>
  <c r="F36" i="1"/>
  <c r="G36" i="1" s="1"/>
  <c r="N15" i="3"/>
  <c r="M31" i="3"/>
  <c r="N31" i="3" s="1"/>
  <c r="M15" i="6"/>
  <c r="J15" i="6"/>
  <c r="J24" i="6" s="1"/>
  <c r="G15" i="6"/>
  <c r="D24" i="6"/>
  <c r="N33" i="5"/>
  <c r="N34" i="5" s="1"/>
  <c r="N35" i="5" s="1"/>
  <c r="M17" i="6"/>
  <c r="D17" i="7" s="1"/>
  <c r="J17" i="6"/>
  <c r="G17" i="6"/>
  <c r="K33" i="5"/>
  <c r="K34" i="5" s="1"/>
  <c r="K35" i="5" s="1"/>
  <c r="M33" i="2"/>
  <c r="N33" i="2" s="1"/>
  <c r="N17" i="2"/>
  <c r="M29" i="2"/>
  <c r="N29" i="2" s="1"/>
  <c r="N13" i="2"/>
  <c r="G21" i="7"/>
  <c r="M21" i="7"/>
  <c r="J21" i="7"/>
  <c r="D35" i="2"/>
  <c r="L28" i="2"/>
  <c r="S24" i="1"/>
  <c r="R35" i="1"/>
  <c r="S35" i="1" s="1"/>
  <c r="X24" i="1"/>
  <c r="Y24" i="1" s="1"/>
  <c r="X15" i="1"/>
  <c r="Y15" i="1" s="1"/>
  <c r="R31" i="1"/>
  <c r="S31" i="1" s="1"/>
  <c r="S15" i="1"/>
  <c r="N23" i="3"/>
  <c r="M34" i="3"/>
  <c r="N34" i="3" s="1"/>
  <c r="L32" i="3"/>
  <c r="G32" i="3"/>
  <c r="L30" i="3"/>
  <c r="G30" i="3"/>
  <c r="J31" i="2"/>
  <c r="J34" i="2"/>
  <c r="G34" i="2"/>
  <c r="L34" i="2"/>
  <c r="R34" i="1"/>
  <c r="S34" i="1" s="1"/>
  <c r="X18" i="1"/>
  <c r="Y18" i="1" s="1"/>
  <c r="S18" i="1"/>
  <c r="G35" i="2"/>
  <c r="X35" i="1"/>
  <c r="X36" i="1" s="1"/>
  <c r="U36" i="1"/>
  <c r="V36" i="1" s="1"/>
  <c r="G29" i="3"/>
  <c r="N11" i="3" l="1"/>
  <c r="M28" i="3"/>
  <c r="M24" i="3"/>
  <c r="N24" i="3" s="1"/>
  <c r="Y35" i="1"/>
  <c r="Z35" i="1" s="1"/>
  <c r="Z24" i="1"/>
  <c r="D15" i="7"/>
  <c r="M24" i="6"/>
  <c r="R36" i="1"/>
  <c r="S36" i="1" s="1"/>
  <c r="Y29" i="1"/>
  <c r="Y25" i="1"/>
  <c r="Z25" i="1" s="1"/>
  <c r="Z12" i="1"/>
  <c r="L35" i="2"/>
  <c r="G17" i="7"/>
  <c r="M17" i="7"/>
  <c r="J17" i="7"/>
  <c r="M28" i="2"/>
  <c r="M24" i="2"/>
  <c r="N24" i="2" s="1"/>
  <c r="N11" i="2"/>
  <c r="E11" i="7"/>
  <c r="E12" i="7" s="1"/>
  <c r="D12" i="7"/>
  <c r="J11" i="7"/>
  <c r="M11" i="7"/>
  <c r="G11" i="7"/>
  <c r="Y30" i="1"/>
  <c r="Z30" i="1" s="1"/>
  <c r="Z14" i="1"/>
  <c r="Y34" i="1"/>
  <c r="Z34" i="1" s="1"/>
  <c r="Z18" i="1"/>
  <c r="E24" i="6"/>
  <c r="Y32" i="1"/>
  <c r="Z32" i="1" s="1"/>
  <c r="Z16" i="1"/>
  <c r="V31" i="5"/>
  <c r="W24" i="5"/>
  <c r="W31" i="5" s="1"/>
  <c r="W33" i="5" s="1"/>
  <c r="W34" i="5" s="1"/>
  <c r="W35" i="5" s="1"/>
  <c r="X25" i="1"/>
  <c r="Y33" i="1"/>
  <c r="Z33" i="1" s="1"/>
  <c r="Z17" i="1"/>
  <c r="L35" i="3"/>
  <c r="Q34" i="5"/>
  <c r="Q35" i="5" s="1"/>
  <c r="Y31" i="1"/>
  <c r="Z31" i="1" s="1"/>
  <c r="Z15" i="1"/>
  <c r="K24" i="6"/>
  <c r="J31" i="6"/>
  <c r="G24" i="6"/>
  <c r="M26" i="6"/>
  <c r="G26" i="6"/>
  <c r="H26" i="6" s="1"/>
  <c r="E26" i="6"/>
  <c r="J26" i="6"/>
  <c r="K26" i="6" s="1"/>
  <c r="F35" i="4"/>
  <c r="F31" i="4"/>
  <c r="F27" i="4"/>
  <c r="F23" i="4"/>
  <c r="F19" i="4"/>
  <c r="F15" i="4"/>
  <c r="F32" i="4"/>
  <c r="F28" i="4"/>
  <c r="F24" i="4"/>
  <c r="F20" i="4"/>
  <c r="F16" i="4"/>
  <c r="F12" i="4"/>
  <c r="F33" i="4"/>
  <c r="F29" i="4"/>
  <c r="F25" i="4"/>
  <c r="F21" i="4"/>
  <c r="F17" i="4"/>
  <c r="F13" i="4"/>
  <c r="F30" i="4"/>
  <c r="F22" i="4"/>
  <c r="F14" i="4"/>
  <c r="F10" i="4"/>
  <c r="F34" i="4"/>
  <c r="F26" i="4"/>
  <c r="F18" i="4"/>
  <c r="F11" i="4"/>
  <c r="M28" i="6"/>
  <c r="J28" i="6"/>
  <c r="J30" i="6" s="1"/>
  <c r="K30" i="6" s="1"/>
  <c r="G28" i="6"/>
  <c r="G30" i="6" s="1"/>
  <c r="H30" i="6" s="1"/>
  <c r="D30" i="6"/>
  <c r="E30" i="6" s="1"/>
  <c r="K31" i="6" l="1"/>
  <c r="K33" i="6" s="1"/>
  <c r="D31" i="6"/>
  <c r="K11" i="7"/>
  <c r="K12" i="7" s="1"/>
  <c r="J12" i="7"/>
  <c r="N24" i="6"/>
  <c r="N11" i="7"/>
  <c r="N12" i="7" s="1"/>
  <c r="M12" i="7"/>
  <c r="G32" i="4"/>
  <c r="K32" i="4" s="1"/>
  <c r="O32" i="4" s="1"/>
  <c r="G28" i="4"/>
  <c r="K28" i="4" s="1"/>
  <c r="O28" i="4" s="1"/>
  <c r="G24" i="4"/>
  <c r="K24" i="4" s="1"/>
  <c r="O24" i="4" s="1"/>
  <c r="G20" i="4"/>
  <c r="K20" i="4" s="1"/>
  <c r="O20" i="4" s="1"/>
  <c r="G16" i="4"/>
  <c r="K16" i="4" s="1"/>
  <c r="O16" i="4" s="1"/>
  <c r="G33" i="4"/>
  <c r="K33" i="4" s="1"/>
  <c r="O33" i="4" s="1"/>
  <c r="G29" i="4"/>
  <c r="K29" i="4" s="1"/>
  <c r="O29" i="4" s="1"/>
  <c r="G25" i="4"/>
  <c r="K25" i="4" s="1"/>
  <c r="O25" i="4" s="1"/>
  <c r="G21" i="4"/>
  <c r="K21" i="4" s="1"/>
  <c r="O21" i="4" s="1"/>
  <c r="G17" i="4"/>
  <c r="K17" i="4" s="1"/>
  <c r="O17" i="4" s="1"/>
  <c r="G13" i="4"/>
  <c r="K13" i="4" s="1"/>
  <c r="O13" i="4" s="1"/>
  <c r="G34" i="4"/>
  <c r="K34" i="4" s="1"/>
  <c r="O34" i="4" s="1"/>
  <c r="G30" i="4"/>
  <c r="K30" i="4" s="1"/>
  <c r="O30" i="4" s="1"/>
  <c r="G26" i="4"/>
  <c r="K26" i="4" s="1"/>
  <c r="O26" i="4" s="1"/>
  <c r="G22" i="4"/>
  <c r="K22" i="4" s="1"/>
  <c r="O22" i="4" s="1"/>
  <c r="G18" i="4"/>
  <c r="K18" i="4" s="1"/>
  <c r="O18" i="4" s="1"/>
  <c r="G14" i="4"/>
  <c r="K14" i="4" s="1"/>
  <c r="O14" i="4" s="1"/>
  <c r="G31" i="4"/>
  <c r="K31" i="4" s="1"/>
  <c r="O31" i="4" s="1"/>
  <c r="G23" i="4"/>
  <c r="K23" i="4" s="1"/>
  <c r="O23" i="4" s="1"/>
  <c r="G15" i="4"/>
  <c r="K15" i="4" s="1"/>
  <c r="O15" i="4" s="1"/>
  <c r="G11" i="4"/>
  <c r="K11" i="4" s="1"/>
  <c r="O11" i="4" s="1"/>
  <c r="G35" i="4"/>
  <c r="K35" i="4" s="1"/>
  <c r="O35" i="4" s="1"/>
  <c r="G27" i="4"/>
  <c r="K27" i="4" s="1"/>
  <c r="O27" i="4" s="1"/>
  <c r="G19" i="4"/>
  <c r="K19" i="4" s="1"/>
  <c r="O19" i="4" s="1"/>
  <c r="G12" i="4"/>
  <c r="K12" i="4" s="1"/>
  <c r="O12" i="4" s="1"/>
  <c r="G10" i="4"/>
  <c r="K10" i="4" s="1"/>
  <c r="O10" i="4" s="1"/>
  <c r="E31" i="6"/>
  <c r="E33" i="6" s="1"/>
  <c r="N28" i="2"/>
  <c r="M35" i="2"/>
  <c r="N35" i="2" s="1"/>
  <c r="Y36" i="1"/>
  <c r="Z36" i="1" s="1"/>
  <c r="Z29" i="1"/>
  <c r="G15" i="7"/>
  <c r="G24" i="7" s="1"/>
  <c r="D24" i="7"/>
  <c r="M15" i="7"/>
  <c r="M24" i="7" s="1"/>
  <c r="J15" i="7"/>
  <c r="J24" i="7" s="1"/>
  <c r="N28" i="3"/>
  <c r="M35" i="3"/>
  <c r="N35" i="3" s="1"/>
  <c r="N26" i="6"/>
  <c r="D26" i="7"/>
  <c r="D28" i="7"/>
  <c r="M30" i="6"/>
  <c r="N30" i="6" s="1"/>
  <c r="H24" i="6"/>
  <c r="H31" i="6" s="1"/>
  <c r="H33" i="6" s="1"/>
  <c r="G31" i="6"/>
  <c r="H11" i="7"/>
  <c r="H12" i="7" s="1"/>
  <c r="G12" i="7"/>
  <c r="E26" i="7" l="1"/>
  <c r="J26" i="7"/>
  <c r="K26" i="7" s="1"/>
  <c r="M26" i="7"/>
  <c r="N26" i="7" s="1"/>
  <c r="G26" i="7"/>
  <c r="H26" i="7" s="1"/>
  <c r="K24" i="7"/>
  <c r="K31" i="7" s="1"/>
  <c r="K33" i="7" s="1"/>
  <c r="K34" i="7" s="1"/>
  <c r="K35" i="7" s="1"/>
  <c r="H34" i="6"/>
  <c r="H35" i="6" s="1"/>
  <c r="N24" i="7"/>
  <c r="M31" i="6"/>
  <c r="G28" i="7"/>
  <c r="G30" i="7" s="1"/>
  <c r="H30" i="7" s="1"/>
  <c r="D30" i="7"/>
  <c r="E30" i="7" s="1"/>
  <c r="M28" i="7"/>
  <c r="M30" i="7" s="1"/>
  <c r="N30" i="7" s="1"/>
  <c r="J28" i="7"/>
  <c r="J30" i="7" s="1"/>
  <c r="K30" i="7" s="1"/>
  <c r="H24" i="7"/>
  <c r="H31" i="7" s="1"/>
  <c r="H33" i="7" s="1"/>
  <c r="H34" i="7" s="1"/>
  <c r="H35" i="7" s="1"/>
  <c r="G31" i="7"/>
  <c r="E24" i="7"/>
  <c r="E31" i="7" s="1"/>
  <c r="E33" i="7" s="1"/>
  <c r="N31" i="6"/>
  <c r="N33" i="6" s="1"/>
  <c r="N34" i="6" s="1"/>
  <c r="N35" i="6" s="1"/>
  <c r="K34" i="6"/>
  <c r="K35" i="6" s="1"/>
  <c r="N31" i="7" l="1"/>
  <c r="N33" i="7" s="1"/>
  <c r="N34" i="7" s="1"/>
  <c r="N35" i="7" s="1"/>
  <c r="M31" i="7"/>
  <c r="D31" i="7"/>
  <c r="H33" i="4"/>
  <c r="L33" i="4" s="1"/>
  <c r="P33" i="4" s="1"/>
  <c r="H29" i="4"/>
  <c r="L29" i="4" s="1"/>
  <c r="P29" i="4" s="1"/>
  <c r="H25" i="4"/>
  <c r="L25" i="4" s="1"/>
  <c r="P25" i="4" s="1"/>
  <c r="H21" i="4"/>
  <c r="L21" i="4" s="1"/>
  <c r="P21" i="4" s="1"/>
  <c r="H17" i="4"/>
  <c r="L17" i="4" s="1"/>
  <c r="P17" i="4" s="1"/>
  <c r="H34" i="4"/>
  <c r="L34" i="4" s="1"/>
  <c r="P34" i="4" s="1"/>
  <c r="H30" i="4"/>
  <c r="L30" i="4" s="1"/>
  <c r="P30" i="4" s="1"/>
  <c r="H26" i="4"/>
  <c r="L26" i="4" s="1"/>
  <c r="P26" i="4" s="1"/>
  <c r="H22" i="4"/>
  <c r="L22" i="4" s="1"/>
  <c r="P22" i="4" s="1"/>
  <c r="H18" i="4"/>
  <c r="L18" i="4" s="1"/>
  <c r="P18" i="4" s="1"/>
  <c r="H14" i="4"/>
  <c r="L14" i="4" s="1"/>
  <c r="P14" i="4" s="1"/>
  <c r="H35" i="4"/>
  <c r="L35" i="4" s="1"/>
  <c r="P35" i="4" s="1"/>
  <c r="H31" i="4"/>
  <c r="L31" i="4" s="1"/>
  <c r="P31" i="4" s="1"/>
  <c r="H27" i="4"/>
  <c r="L27" i="4" s="1"/>
  <c r="P27" i="4" s="1"/>
  <c r="H23" i="4"/>
  <c r="L23" i="4" s="1"/>
  <c r="P23" i="4" s="1"/>
  <c r="H19" i="4"/>
  <c r="L19" i="4" s="1"/>
  <c r="P19" i="4" s="1"/>
  <c r="H15" i="4"/>
  <c r="L15" i="4" s="1"/>
  <c r="P15" i="4" s="1"/>
  <c r="H11" i="4"/>
  <c r="L11" i="4" s="1"/>
  <c r="P11" i="4" s="1"/>
  <c r="H32" i="4"/>
  <c r="L32" i="4" s="1"/>
  <c r="P32" i="4" s="1"/>
  <c r="H24" i="4"/>
  <c r="L24" i="4" s="1"/>
  <c r="P24" i="4" s="1"/>
  <c r="H16" i="4"/>
  <c r="L16" i="4" s="1"/>
  <c r="P16" i="4" s="1"/>
  <c r="H13" i="4"/>
  <c r="L13" i="4" s="1"/>
  <c r="P13" i="4" s="1"/>
  <c r="H28" i="4"/>
  <c r="L28" i="4" s="1"/>
  <c r="P28" i="4" s="1"/>
  <c r="H20" i="4"/>
  <c r="L20" i="4" s="1"/>
  <c r="P20" i="4" s="1"/>
  <c r="H12" i="4"/>
  <c r="L12" i="4" s="1"/>
  <c r="P12" i="4" s="1"/>
  <c r="H10" i="4"/>
  <c r="L10" i="4" s="1"/>
  <c r="P10" i="4" s="1"/>
  <c r="J31" i="7"/>
  <c r="I34" i="4" l="1"/>
  <c r="M34" i="4" s="1"/>
  <c r="Q34" i="4" s="1"/>
  <c r="I30" i="4"/>
  <c r="M30" i="4" s="1"/>
  <c r="Q30" i="4" s="1"/>
  <c r="I26" i="4"/>
  <c r="M26" i="4" s="1"/>
  <c r="Q26" i="4" s="1"/>
  <c r="I22" i="4"/>
  <c r="M22" i="4" s="1"/>
  <c r="Q22" i="4" s="1"/>
  <c r="I18" i="4"/>
  <c r="M18" i="4" s="1"/>
  <c r="Q18" i="4" s="1"/>
  <c r="I14" i="4"/>
  <c r="M14" i="4" s="1"/>
  <c r="Q14" i="4" s="1"/>
  <c r="I35" i="4"/>
  <c r="M35" i="4" s="1"/>
  <c r="Q35" i="4" s="1"/>
  <c r="I31" i="4"/>
  <c r="M31" i="4" s="1"/>
  <c r="Q31" i="4" s="1"/>
  <c r="I27" i="4"/>
  <c r="M27" i="4" s="1"/>
  <c r="Q27" i="4" s="1"/>
  <c r="I23" i="4"/>
  <c r="M23" i="4" s="1"/>
  <c r="Q23" i="4" s="1"/>
  <c r="I19" i="4"/>
  <c r="M19" i="4" s="1"/>
  <c r="Q19" i="4" s="1"/>
  <c r="I15" i="4"/>
  <c r="M15" i="4" s="1"/>
  <c r="Q15" i="4" s="1"/>
  <c r="I11" i="4"/>
  <c r="M11" i="4" s="1"/>
  <c r="Q11" i="4" s="1"/>
  <c r="I32" i="4"/>
  <c r="M32" i="4" s="1"/>
  <c r="Q32" i="4" s="1"/>
  <c r="I28" i="4"/>
  <c r="M28" i="4" s="1"/>
  <c r="Q28" i="4" s="1"/>
  <c r="I24" i="4"/>
  <c r="M24" i="4" s="1"/>
  <c r="Q24" i="4" s="1"/>
  <c r="I20" i="4"/>
  <c r="M20" i="4" s="1"/>
  <c r="Q20" i="4" s="1"/>
  <c r="I16" i="4"/>
  <c r="M16" i="4" s="1"/>
  <c r="Q16" i="4" s="1"/>
  <c r="I12" i="4"/>
  <c r="M12" i="4" s="1"/>
  <c r="Q12" i="4" s="1"/>
  <c r="I13" i="4"/>
  <c r="M13" i="4" s="1"/>
  <c r="Q13" i="4" s="1"/>
  <c r="I33" i="4"/>
  <c r="M33" i="4" s="1"/>
  <c r="Q33" i="4" s="1"/>
  <c r="I25" i="4"/>
  <c r="M25" i="4" s="1"/>
  <c r="Q25" i="4" s="1"/>
  <c r="I17" i="4"/>
  <c r="M17" i="4" s="1"/>
  <c r="Q17" i="4" s="1"/>
  <c r="I10" i="4"/>
  <c r="M10" i="4" s="1"/>
  <c r="Q10" i="4" s="1"/>
  <c r="I29" i="4"/>
  <c r="M29" i="4" s="1"/>
  <c r="Q29" i="4" s="1"/>
  <c r="I21" i="4"/>
  <c r="M21" i="4" s="1"/>
  <c r="Q21" i="4" s="1"/>
</calcChain>
</file>

<file path=xl/sharedStrings.xml><?xml version="1.0" encoding="utf-8"?>
<sst xmlns="http://schemas.openxmlformats.org/spreadsheetml/2006/main" count="408" uniqueCount="148">
  <si>
    <t>Puget Sound Energy</t>
  </si>
  <si>
    <t>2022 Gas General Rate Case Filing</t>
  </si>
  <si>
    <t>Rate Change Impacts by Rate Schedule of Proposed Rate Year #1 Rates</t>
  </si>
  <si>
    <t>Proposed Rates Effective January 1, 2023</t>
  </si>
  <si>
    <t>GRC Revenue Changes</t>
  </si>
  <si>
    <t>Other Revenue Changes</t>
  </si>
  <si>
    <t>12ME Dec. 2023</t>
  </si>
  <si>
    <t>Total Forecasted</t>
  </si>
  <si>
    <t>Sch. 141N</t>
  </si>
  <si>
    <t>Sch. 141R</t>
  </si>
  <si>
    <t>Sch. 149</t>
  </si>
  <si>
    <t>Sch. 141X</t>
  </si>
  <si>
    <t>Rate</t>
  </si>
  <si>
    <t xml:space="preserve">Revenue at </t>
  </si>
  <si>
    <t>Base Rate</t>
  </si>
  <si>
    <t>Rate Plan</t>
  </si>
  <si>
    <t>CRM</t>
  </si>
  <si>
    <t>GRC</t>
  </si>
  <si>
    <t>EDIT</t>
  </si>
  <si>
    <t>Revenue at</t>
  </si>
  <si>
    <t>Total</t>
  </si>
  <si>
    <t>Rate Class</t>
  </si>
  <si>
    <t>Schedule</t>
  </si>
  <si>
    <t>Current Rates (1)</t>
  </si>
  <si>
    <t>Revenue Change</t>
  </si>
  <si>
    <t xml:space="preserve"> % Change</t>
  </si>
  <si>
    <t>% Change</t>
  </si>
  <si>
    <t>Proposed Rates</t>
  </si>
  <si>
    <t>A</t>
  </si>
  <si>
    <t>B</t>
  </si>
  <si>
    <t>C</t>
  </si>
  <si>
    <t>D</t>
  </si>
  <si>
    <t>E = D/C</t>
  </si>
  <si>
    <t>F</t>
  </si>
  <si>
    <t>G = F/C</t>
  </si>
  <si>
    <t>H</t>
  </si>
  <si>
    <t>I = H/C</t>
  </si>
  <si>
    <t>J</t>
  </si>
  <si>
    <t>K = J/C</t>
  </si>
  <si>
    <t>L = D+F+H+J</t>
  </si>
  <si>
    <t>M = L/C</t>
  </si>
  <si>
    <t>N</t>
  </si>
  <si>
    <t>O = N/C</t>
  </si>
  <si>
    <t>P = C+L+N</t>
  </si>
  <si>
    <t>Q = P-C</t>
  </si>
  <si>
    <t>R = Q/C</t>
  </si>
  <si>
    <t>Residential</t>
  </si>
  <si>
    <t>23,53</t>
  </si>
  <si>
    <t>Residential Gas Lights</t>
  </si>
  <si>
    <t>Commercial &amp; Industrial</t>
  </si>
  <si>
    <t>Large Volume</t>
  </si>
  <si>
    <t>Interruptible</t>
  </si>
  <si>
    <t>Limited Interruptible</t>
  </si>
  <si>
    <t>Non-exclusive Interruptible</t>
  </si>
  <si>
    <t>Commercial &amp; Industrial Transportation</t>
  </si>
  <si>
    <t>31T</t>
  </si>
  <si>
    <t>Large Volume Transportation</t>
  </si>
  <si>
    <t>41T</t>
  </si>
  <si>
    <t>Interruptible Transportation</t>
  </si>
  <si>
    <t>85T</t>
  </si>
  <si>
    <t>Limited Interruptible Transportation</t>
  </si>
  <si>
    <t>86T</t>
  </si>
  <si>
    <t>Non-exclusive Interruptible Transportation</t>
  </si>
  <si>
    <t>87T</t>
  </si>
  <si>
    <t>Contracts</t>
  </si>
  <si>
    <t>By Customer Class:</t>
  </si>
  <si>
    <t>Residential (16,23,53)</t>
  </si>
  <si>
    <t>Commercial &amp; industrial (31,31T)</t>
  </si>
  <si>
    <t>Large volume (41,41T)</t>
  </si>
  <si>
    <t>Interruptible (85,85T)</t>
  </si>
  <si>
    <t>Limited interruptible (86,86T)</t>
  </si>
  <si>
    <t>Non exclusive interruptible (87,87T)</t>
  </si>
  <si>
    <t>Subtotal</t>
  </si>
  <si>
    <t>(1) Rates effective November 1, 2021</t>
  </si>
  <si>
    <t>Note:  Schedule 141X Rates are effective October 1, 2021 to December 31, 2022 and will go to zero on January 1, 2023.</t>
  </si>
  <si>
    <t>Rate Change Impacts by Rate Schedule of Proposed Rate Year #2 Rates</t>
  </si>
  <si>
    <t>Proposed Rates Effective January 1, 2024</t>
  </si>
  <si>
    <t>12ME Dec. 2024</t>
  </si>
  <si>
    <t>RY#1 Rates (1)</t>
  </si>
  <si>
    <t>H = C+D+F</t>
  </si>
  <si>
    <t>I = H-C</t>
  </si>
  <si>
    <t>J = I/C</t>
  </si>
  <si>
    <t>(1) Proposed Rates effective January 1, 2023</t>
  </si>
  <si>
    <t>Rate Change Impacts by Rate Schedule of Proposed Rate Year #3 Rates</t>
  </si>
  <si>
    <t>Proposed Rates Effective January 1, 2025</t>
  </si>
  <si>
    <t>12ME Dec. 2025</t>
  </si>
  <si>
    <t>RY#2 Rates (1)</t>
  </si>
  <si>
    <t>(1) Proposed Rates effective January 1, 2024</t>
  </si>
  <si>
    <t>Sch. 23 Residential Monthly Billing Comparison of Proposed Rate Plan Rates</t>
  </si>
  <si>
    <r>
      <t xml:space="preserve">Monthly Bill Amounts $ </t>
    </r>
    <r>
      <rPr>
        <vertAlign val="superscript"/>
        <sz val="11"/>
        <rFont val="Calibri"/>
        <family val="2"/>
        <scheme val="minor"/>
      </rPr>
      <t>1</t>
    </r>
  </si>
  <si>
    <t>Change in Bill $</t>
  </si>
  <si>
    <t>Change in Bill %</t>
  </si>
  <si>
    <t>Effective</t>
  </si>
  <si>
    <t>Jan. 1, 2023</t>
  </si>
  <si>
    <t>Jan. 1, 2024</t>
  </si>
  <si>
    <t>Jan. 1, 2025</t>
  </si>
  <si>
    <t>%</t>
  </si>
  <si>
    <t>Current</t>
  </si>
  <si>
    <t>Proposed</t>
  </si>
  <si>
    <t>Therms</t>
  </si>
  <si>
    <t>Customers</t>
  </si>
  <si>
    <r>
      <t xml:space="preserve">Bill </t>
    </r>
    <r>
      <rPr>
        <vertAlign val="superscript"/>
        <sz val="11"/>
        <rFont val="Calibri"/>
        <family val="2"/>
        <scheme val="minor"/>
      </rPr>
      <t>2</t>
    </r>
  </si>
  <si>
    <t>Bill</t>
  </si>
  <si>
    <r>
      <t>Bill</t>
    </r>
    <r>
      <rPr>
        <sz val="11"/>
        <color theme="1"/>
        <rFont val="Calibri"/>
        <family val="2"/>
        <scheme val="minor"/>
      </rPr>
      <t/>
    </r>
  </si>
  <si>
    <t>*</t>
  </si>
  <si>
    <t xml:space="preserve"> </t>
  </si>
  <si>
    <t>&gt;250</t>
  </si>
  <si>
    <t>* Average Residential Customer (64 Therms)</t>
  </si>
  <si>
    <r>
      <t xml:space="preserve">   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Includes Rider &amp; Tracker Schedules 101, 106, 120, 129, 140, 141N, 141R, 141X, 141Z, 142, 149</t>
    </r>
  </si>
  <si>
    <r>
      <t xml:space="preserve">   </t>
    </r>
    <r>
      <rPr>
        <vertAlign val="superscript"/>
        <sz val="11"/>
        <rFont val="Calibri"/>
        <family val="2"/>
        <scheme val="minor"/>
      </rPr>
      <t xml:space="preserve">2 </t>
    </r>
    <r>
      <rPr>
        <sz val="11"/>
        <rFont val="Calibri"/>
        <family val="2"/>
        <scheme val="minor"/>
      </rPr>
      <t>Rates Effective 11/1/2021</t>
    </r>
  </si>
  <si>
    <t>Typical Sch. 23 Residential Bill Impacts of Proposed Rate Year #1 Rates</t>
  </si>
  <si>
    <t>Current Rates</t>
  </si>
  <si>
    <t>Base Rate Change</t>
  </si>
  <si>
    <t>Sch. 141N Rate Change</t>
  </si>
  <si>
    <t>Sch. 141R Rate Change</t>
  </si>
  <si>
    <t>Sch. 141X Rate Change</t>
  </si>
  <si>
    <t>Sch. 149 Rate Change</t>
  </si>
  <si>
    <t>Total Rate Change</t>
  </si>
  <si>
    <t>Charges</t>
  </si>
  <si>
    <t>Rates</t>
  </si>
  <si>
    <t>Volume (therms)</t>
  </si>
  <si>
    <t>Customer charge ($/month)</t>
  </si>
  <si>
    <t>Basic Charge (Sch. 23)</t>
  </si>
  <si>
    <t>Volumetric charges ($/therm)</t>
  </si>
  <si>
    <t>Delivery (Sch. 23)</t>
  </si>
  <si>
    <t>Low income (Sch. 129)</t>
  </si>
  <si>
    <t>Property Tax (Sch. 140)</t>
  </si>
  <si>
    <t>Non-Refund Rate Plan (Sch. 141N)</t>
  </si>
  <si>
    <t>Refundable Rate Plan (Sch. 141R)</t>
  </si>
  <si>
    <t>EDIT (Sch. 141X)</t>
  </si>
  <si>
    <t>Unprotected EDIT (Sch. 141Z)</t>
  </si>
  <si>
    <t>Decoupling (Sch. 142)</t>
  </si>
  <si>
    <t>CRM (Sch. 149)</t>
  </si>
  <si>
    <t>Conservation (Sch. 120)</t>
  </si>
  <si>
    <t>Gas Cost (Sch. 101)</t>
  </si>
  <si>
    <t>Gas Cost Deferral Amort. (Sch. 106)</t>
  </si>
  <si>
    <t>Total volumetric charges</t>
  </si>
  <si>
    <t>Total monthly bill</t>
  </si>
  <si>
    <t>Change from bill under current rates</t>
  </si>
  <si>
    <t>Percent change from bill under current rates</t>
  </si>
  <si>
    <t>Typical Sch. 23 Residential Bill Impacts of Proposed Rate Year #2 Rates</t>
  </si>
  <si>
    <t>Proposed RY#1 Rates</t>
  </si>
  <si>
    <t>Typical Sch. 23 Residential Bill Impacts of Proposed Rate Year #3 Rates</t>
  </si>
  <si>
    <t>Proposed RY#2 Rates</t>
  </si>
  <si>
    <r>
      <t>Rates</t>
    </r>
    <r>
      <rPr>
        <vertAlign val="superscript"/>
        <sz val="11"/>
        <color theme="1"/>
        <rFont val="Calibri"/>
        <family val="2"/>
        <scheme val="minor"/>
      </rPr>
      <t xml:space="preserve"> (1)</t>
    </r>
  </si>
  <si>
    <r>
      <rPr>
        <vertAlign val="superscript"/>
        <sz val="11"/>
        <color theme="1"/>
        <rFont val="Calibri"/>
        <family val="2"/>
        <scheme val="minor"/>
      </rPr>
      <t xml:space="preserve">(1) </t>
    </r>
    <r>
      <rPr>
        <sz val="11"/>
        <color theme="1"/>
        <rFont val="Calibri"/>
        <family val="2"/>
        <scheme val="minor"/>
      </rPr>
      <t>Rates for Schedule 23 customers in effect November 1, 2021</t>
    </r>
  </si>
  <si>
    <r>
      <rPr>
        <vertAlign val="superscript"/>
        <sz val="11"/>
        <color theme="1"/>
        <rFont val="Calibri"/>
        <family val="2"/>
        <scheme val="minor"/>
      </rPr>
      <t xml:space="preserve">(1) </t>
    </r>
    <r>
      <rPr>
        <sz val="11"/>
        <color theme="1"/>
        <rFont val="Calibri"/>
        <family val="2"/>
        <scheme val="minor"/>
      </rPr>
      <t>Proposed Rates for Schedule 23 customers in effect January 1, 2023</t>
    </r>
  </si>
  <si>
    <r>
      <rPr>
        <vertAlign val="superscript"/>
        <sz val="11"/>
        <color theme="1"/>
        <rFont val="Calibri"/>
        <family val="2"/>
        <scheme val="minor"/>
      </rPr>
      <t xml:space="preserve">(1) </t>
    </r>
    <r>
      <rPr>
        <sz val="11"/>
        <color theme="1"/>
        <rFont val="Calibri"/>
        <family val="2"/>
        <scheme val="minor"/>
      </rPr>
      <t>Proposed Rates for Schedule 23 customers in effect January 1,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</si>
</sst>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&quot;$&quot;* #,##0.00000_);_(&quot;$&quot;* \(#,##0.00000\);_(&quot;$&quot;* &quot;-&quot;?????_);_(@_)"/>
    <numFmt numFmtId="167" formatCode="_(&quot;$&quot;* #,##0.00_);_(&quot;$&quot;* \(#,##0.00\);_(&quot;$&quot;* &quot;-&quot;_);_(@_)"/>
    <numFmt numFmtId="168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name val="Calibri"/>
      <family val="2"/>
      <scheme val="minor"/>
    </font>
    <font>
      <u/>
      <sz val="11"/>
      <color theme="1"/>
      <name val="Calibri"/>
      <family val="2"/>
    </font>
    <font>
      <b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 applyAlignment="1"/>
    <xf numFmtId="0" fontId="0" fillId="0" borderId="0" xfId="0" applyFont="1" applyBorder="1" applyAlignment="1">
      <alignment horizontal="center"/>
    </xf>
    <xf numFmtId="10" fontId="0" fillId="0" borderId="0" xfId="0" applyNumberFormat="1" applyFont="1"/>
    <xf numFmtId="10" fontId="0" fillId="0" borderId="0" xfId="0" applyNumberFormat="1" applyFont="1" applyBorder="1"/>
    <xf numFmtId="42" fontId="0" fillId="0" borderId="0" xfId="0" applyNumberFormat="1" applyFont="1"/>
    <xf numFmtId="164" fontId="0" fillId="0" borderId="5" xfId="0" applyNumberFormat="1" applyFont="1" applyBorder="1"/>
    <xf numFmtId="10" fontId="0" fillId="0" borderId="5" xfId="0" applyNumberFormat="1" applyFont="1" applyBorder="1"/>
    <xf numFmtId="166" fontId="3" fillId="0" borderId="0" xfId="0" applyNumberFormat="1" applyFont="1" applyFill="1" applyBorder="1"/>
    <xf numFmtId="164" fontId="0" fillId="0" borderId="0" xfId="0" applyNumberFormat="1" applyFont="1"/>
    <xf numFmtId="42" fontId="0" fillId="0" borderId="0" xfId="0" applyNumberFormat="1" applyFont="1" applyBorder="1"/>
    <xf numFmtId="42" fontId="3" fillId="0" borderId="0" xfId="0" applyNumberFormat="1" applyFont="1" applyBorder="1"/>
    <xf numFmtId="164" fontId="3" fillId="0" borderId="0" xfId="0" applyNumberFormat="1" applyFont="1" applyFill="1"/>
    <xf numFmtId="164" fontId="3" fillId="0" borderId="0" xfId="0" applyNumberFormat="1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/>
    <xf numFmtId="0" fontId="2" fillId="0" borderId="4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Continuous"/>
    </xf>
    <xf numFmtId="0" fontId="2" fillId="0" borderId="6" xfId="0" applyFont="1" applyFill="1" applyBorder="1" applyAlignment="1">
      <alignment horizontal="center"/>
    </xf>
    <xf numFmtId="37" fontId="2" fillId="0" borderId="0" xfId="0" applyNumberFormat="1" applyFont="1" applyFill="1" applyAlignment="1" applyProtection="1">
      <alignment horizontal="center"/>
    </xf>
    <xf numFmtId="10" fontId="2" fillId="0" borderId="0" xfId="0" applyNumberFormat="1" applyFont="1" applyFill="1"/>
    <xf numFmtId="7" fontId="2" fillId="0" borderId="0" xfId="0" applyNumberFormat="1" applyFont="1" applyFill="1"/>
    <xf numFmtId="0" fontId="2" fillId="0" borderId="0" xfId="0" quotePrefix="1" applyFont="1" applyFill="1" applyAlignment="1"/>
    <xf numFmtId="166" fontId="0" fillId="0" borderId="0" xfId="0" applyNumberFormat="1" applyFont="1"/>
    <xf numFmtId="166" fontId="0" fillId="0" borderId="0" xfId="0" applyNumberFormat="1" applyFont="1" applyFill="1"/>
    <xf numFmtId="0" fontId="0" fillId="0" borderId="0" xfId="0" applyFont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Continuous"/>
    </xf>
    <xf numFmtId="0" fontId="0" fillId="0" borderId="2" xfId="0" applyFont="1" applyBorder="1" applyAlignment="1">
      <alignment horizontal="centerContinuous"/>
    </xf>
    <xf numFmtId="0" fontId="0" fillId="0" borderId="3" xfId="0" applyFont="1" applyBorder="1" applyAlignment="1">
      <alignment horizontal="centerContinuous"/>
    </xf>
    <xf numFmtId="0" fontId="0" fillId="0" borderId="0" xfId="0" applyFont="1" applyBorder="1"/>
    <xf numFmtId="0" fontId="0" fillId="0" borderId="4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42" fontId="0" fillId="0" borderId="0" xfId="0" applyNumberFormat="1" applyFont="1" applyAlignment="1">
      <alignment horizontal="left"/>
    </xf>
    <xf numFmtId="42" fontId="0" fillId="0" borderId="0" xfId="0" applyNumberFormat="1" applyFont="1" applyBorder="1" applyAlignment="1">
      <alignment horizontal="left"/>
    </xf>
    <xf numFmtId="165" fontId="0" fillId="0" borderId="0" xfId="0" applyNumberFormat="1" applyFont="1" applyBorder="1"/>
    <xf numFmtId="42" fontId="0" fillId="0" borderId="5" xfId="0" applyNumberFormat="1" applyFont="1" applyBorder="1"/>
    <xf numFmtId="0" fontId="3" fillId="0" borderId="0" xfId="0" applyFont="1" applyBorder="1" applyAlignment="1">
      <alignment horizontal="left"/>
    </xf>
    <xf numFmtId="3" fontId="3" fillId="0" borderId="0" xfId="0" applyNumberFormat="1" applyFont="1" applyFill="1" applyBorder="1"/>
    <xf numFmtId="10" fontId="3" fillId="0" borderId="0" xfId="0" applyNumberFormat="1" applyFont="1" applyBorder="1"/>
    <xf numFmtId="0" fontId="3" fillId="0" borderId="0" xfId="0" applyFont="1"/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164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164" fontId="3" fillId="0" borderId="5" xfId="0" applyNumberFormat="1" applyFont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164" fontId="3" fillId="0" borderId="5" xfId="0" applyNumberFormat="1" applyFont="1" applyFill="1" applyBorder="1"/>
    <xf numFmtId="3" fontId="0" fillId="0" borderId="0" xfId="0" applyNumberFormat="1" applyFont="1"/>
    <xf numFmtId="164" fontId="0" fillId="0" borderId="0" xfId="0" applyNumberFormat="1" applyFont="1" applyBorder="1"/>
    <xf numFmtId="3" fontId="0" fillId="0" borderId="0" xfId="0" applyNumberFormat="1" applyFont="1" applyBorder="1"/>
    <xf numFmtId="0" fontId="3" fillId="0" borderId="0" xfId="0" quotePrefix="1" applyFont="1" applyAlignment="1">
      <alignment horizontal="left"/>
    </xf>
    <xf numFmtId="0" fontId="3" fillId="0" borderId="0" xfId="0" applyFont="1" applyFill="1" applyBorder="1" applyAlignment="1">
      <alignment horizontal="left" vertical="center" textRotation="180"/>
    </xf>
    <xf numFmtId="0" fontId="0" fillId="0" borderId="0" xfId="0" quotePrefix="1" applyFont="1"/>
    <xf numFmtId="0" fontId="0" fillId="0" borderId="0" xfId="0" applyFont="1" applyFill="1" applyAlignment="1">
      <alignment horizontal="centerContinuous"/>
    </xf>
    <xf numFmtId="0" fontId="0" fillId="0" borderId="4" xfId="0" applyFont="1" applyBorder="1" applyAlignment="1">
      <alignment horizontal="centerContinuous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/>
    <xf numFmtId="167" fontId="0" fillId="0" borderId="0" xfId="0" applyNumberFormat="1" applyFont="1"/>
    <xf numFmtId="44" fontId="0" fillId="0" borderId="0" xfId="0" applyNumberFormat="1" applyFont="1"/>
    <xf numFmtId="44" fontId="0" fillId="0" borderId="0" xfId="0" applyNumberFormat="1" applyFont="1" applyBorder="1"/>
    <xf numFmtId="44" fontId="0" fillId="0" borderId="5" xfId="0" applyNumberFormat="1" applyFont="1" applyBorder="1"/>
    <xf numFmtId="166" fontId="0" fillId="0" borderId="0" xfId="0" applyNumberFormat="1" applyFont="1" applyBorder="1"/>
    <xf numFmtId="166" fontId="0" fillId="0" borderId="5" xfId="0" applyNumberFormat="1" applyFont="1" applyBorder="1"/>
    <xf numFmtId="167" fontId="0" fillId="0" borderId="5" xfId="0" applyNumberFormat="1" applyFont="1" applyBorder="1"/>
    <xf numFmtId="167" fontId="0" fillId="0" borderId="0" xfId="0" applyNumberFormat="1" applyFont="1" applyBorder="1"/>
    <xf numFmtId="168" fontId="0" fillId="0" borderId="0" xfId="0" applyNumberFormat="1" applyFont="1"/>
    <xf numFmtId="168" fontId="0" fillId="0" borderId="0" xfId="0" applyNumberFormat="1" applyFont="1" applyBorder="1"/>
    <xf numFmtId="0" fontId="0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tabSelected="1" zoomScale="90" zoomScaleNormal="90" workbookViewId="0">
      <pane xSplit="3" ySplit="10" topLeftCell="D11" activePane="bottomRight" state="frozenSplit"/>
      <selection activeCell="F38" sqref="F38"/>
      <selection pane="topRight" activeCell="F38" sqref="F38"/>
      <selection pane="bottomLeft" activeCell="F38" sqref="F38"/>
      <selection pane="bottomRight" activeCell="J38" sqref="J38"/>
    </sheetView>
  </sheetViews>
  <sheetFormatPr defaultRowHeight="15" x14ac:dyDescent="0.25"/>
  <cols>
    <col min="1" max="1" width="2.85546875" style="34" customWidth="1"/>
    <col min="2" max="2" width="37.5703125" style="34" customWidth="1"/>
    <col min="3" max="3" width="9.140625" style="34" bestFit="1" customWidth="1"/>
    <col min="4" max="4" width="16.140625" style="34" bestFit="1" customWidth="1"/>
    <col min="5" max="5" width="2.28515625" style="39" customWidth="1"/>
    <col min="6" max="6" width="16" style="34" bestFit="1" customWidth="1"/>
    <col min="7" max="7" width="10" style="34" bestFit="1" customWidth="1"/>
    <col min="8" max="8" width="2.28515625" style="39" customWidth="1"/>
    <col min="9" max="9" width="16" style="34" bestFit="1" customWidth="1"/>
    <col min="10" max="10" width="9.7109375" style="34" bestFit="1" customWidth="1"/>
    <col min="11" max="11" width="2.28515625" style="39" customWidth="1"/>
    <col min="12" max="12" width="16" style="34" bestFit="1" customWidth="1"/>
    <col min="13" max="13" width="9.5703125" style="34" bestFit="1" customWidth="1"/>
    <col min="14" max="14" width="2.28515625" style="39" customWidth="1"/>
    <col min="15" max="15" width="16" style="34" bestFit="1" customWidth="1"/>
    <col min="16" max="16" width="9.5703125" style="34" bestFit="1" customWidth="1"/>
    <col min="17" max="17" width="2.28515625" style="39" customWidth="1"/>
    <col min="18" max="18" width="16" style="34" bestFit="1" customWidth="1"/>
    <col min="19" max="19" width="9.5703125" style="34" bestFit="1" customWidth="1"/>
    <col min="20" max="20" width="2.28515625" style="39" customWidth="1"/>
    <col min="21" max="21" width="16" style="39" bestFit="1" customWidth="1"/>
    <col min="22" max="22" width="9.5703125" style="39" bestFit="1" customWidth="1"/>
    <col min="23" max="23" width="2.28515625" style="39" customWidth="1"/>
    <col min="24" max="24" width="16.140625" style="34" bestFit="1" customWidth="1"/>
    <col min="25" max="25" width="16" style="34" bestFit="1" customWidth="1"/>
    <col min="26" max="26" width="9.5703125" style="34" bestFit="1" customWidth="1"/>
    <col min="27" max="27" width="7.85546875" style="34" customWidth="1"/>
    <col min="28" max="28" width="9.28515625" style="34" customWidth="1"/>
    <col min="29" max="16384" width="9.140625" style="34"/>
  </cols>
  <sheetData>
    <row r="1" spans="2:29" x14ac:dyDescent="0.25">
      <c r="B1" s="31" t="s">
        <v>0</v>
      </c>
      <c r="C1" s="31"/>
      <c r="D1" s="31"/>
      <c r="E1" s="32"/>
      <c r="F1" s="31"/>
      <c r="G1" s="31"/>
      <c r="H1" s="32"/>
      <c r="I1" s="31"/>
      <c r="J1" s="31"/>
      <c r="K1" s="32"/>
      <c r="L1" s="31"/>
      <c r="M1" s="31"/>
      <c r="N1" s="32"/>
      <c r="O1" s="31"/>
      <c r="P1" s="31"/>
      <c r="Q1" s="32"/>
      <c r="R1" s="31"/>
      <c r="S1" s="31"/>
      <c r="T1" s="32"/>
      <c r="U1" s="32"/>
      <c r="V1" s="32"/>
      <c r="W1" s="32"/>
      <c r="X1" s="31"/>
      <c r="Y1" s="31"/>
      <c r="Z1" s="31"/>
      <c r="AA1" s="33"/>
    </row>
    <row r="2" spans="2:29" x14ac:dyDescent="0.25">
      <c r="B2" s="31" t="s">
        <v>1</v>
      </c>
      <c r="C2" s="31"/>
      <c r="D2" s="31"/>
      <c r="E2" s="32"/>
      <c r="F2" s="31"/>
      <c r="G2" s="31"/>
      <c r="H2" s="32"/>
      <c r="I2" s="31"/>
      <c r="J2" s="31"/>
      <c r="K2" s="32"/>
      <c r="L2" s="31"/>
      <c r="M2" s="31"/>
      <c r="N2" s="32"/>
      <c r="O2" s="31"/>
      <c r="P2" s="31"/>
      <c r="Q2" s="32"/>
      <c r="R2" s="31"/>
      <c r="S2" s="31"/>
      <c r="T2" s="32"/>
      <c r="U2" s="32"/>
      <c r="V2" s="32"/>
      <c r="W2" s="32"/>
      <c r="X2" s="31"/>
      <c r="Y2" s="31"/>
      <c r="Z2" s="31"/>
      <c r="AA2" s="33"/>
    </row>
    <row r="3" spans="2:29" x14ac:dyDescent="0.25">
      <c r="B3" s="31" t="s">
        <v>2</v>
      </c>
      <c r="C3" s="31"/>
      <c r="D3" s="31"/>
      <c r="E3" s="32"/>
      <c r="F3" s="31"/>
      <c r="G3" s="31"/>
      <c r="H3" s="32"/>
      <c r="I3" s="31"/>
      <c r="J3" s="31"/>
      <c r="K3" s="32"/>
      <c r="L3" s="31"/>
      <c r="M3" s="31"/>
      <c r="N3" s="32"/>
      <c r="O3" s="31"/>
      <c r="P3" s="31"/>
      <c r="Q3" s="32"/>
      <c r="R3" s="31"/>
      <c r="S3" s="31"/>
      <c r="T3" s="32"/>
      <c r="U3" s="32"/>
      <c r="V3" s="32"/>
      <c r="W3" s="32"/>
      <c r="X3" s="31"/>
      <c r="Y3" s="31"/>
      <c r="Z3" s="31"/>
      <c r="AA3" s="33"/>
    </row>
    <row r="4" spans="2:29" x14ac:dyDescent="0.25">
      <c r="B4" s="31" t="s">
        <v>3</v>
      </c>
      <c r="C4" s="31"/>
      <c r="D4" s="31"/>
      <c r="E4" s="32"/>
      <c r="F4" s="31"/>
      <c r="G4" s="31"/>
      <c r="H4" s="32"/>
      <c r="I4" s="31"/>
      <c r="J4" s="31"/>
      <c r="K4" s="32"/>
      <c r="L4" s="31"/>
      <c r="M4" s="31"/>
      <c r="N4" s="32"/>
      <c r="O4" s="31"/>
      <c r="P4" s="31"/>
      <c r="Q4" s="32"/>
      <c r="R4" s="31"/>
      <c r="S4" s="31"/>
      <c r="T4" s="32"/>
      <c r="U4" s="32"/>
      <c r="V4" s="32"/>
      <c r="W4" s="32"/>
      <c r="X4" s="31"/>
      <c r="Y4" s="31"/>
      <c r="Z4" s="31"/>
      <c r="AA4" s="33"/>
    </row>
    <row r="5" spans="2:29" x14ac:dyDescent="0.25">
      <c r="B5" s="31"/>
      <c r="C5" s="31"/>
      <c r="D5" s="31"/>
      <c r="E5" s="32"/>
      <c r="F5" s="31"/>
      <c r="G5" s="31"/>
      <c r="H5" s="32"/>
      <c r="I5" s="31"/>
      <c r="J5" s="31"/>
      <c r="K5" s="32"/>
      <c r="L5" s="31"/>
      <c r="M5" s="31"/>
      <c r="N5" s="32"/>
      <c r="O5" s="31"/>
      <c r="P5" s="31"/>
      <c r="Q5" s="32"/>
      <c r="R5" s="31"/>
      <c r="S5" s="31"/>
      <c r="T5" s="32"/>
      <c r="U5" s="32"/>
      <c r="V5" s="32"/>
      <c r="W5" s="32"/>
      <c r="X5" s="31"/>
      <c r="Y5" s="31"/>
      <c r="Z5" s="31"/>
      <c r="AA5" s="33"/>
    </row>
    <row r="6" spans="2:29" x14ac:dyDescent="0.25">
      <c r="B6" s="35"/>
      <c r="C6" s="35"/>
      <c r="D6" s="35"/>
      <c r="E6" s="3"/>
      <c r="F6" s="36" t="s">
        <v>4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8"/>
      <c r="T6" s="3"/>
      <c r="U6" s="36" t="s">
        <v>5</v>
      </c>
      <c r="V6" s="38"/>
      <c r="W6" s="3"/>
      <c r="X6" s="35"/>
      <c r="Y6" s="35"/>
      <c r="Z6" s="35"/>
      <c r="AA6" s="33"/>
    </row>
    <row r="7" spans="2:29" x14ac:dyDescent="0.25">
      <c r="D7" s="3" t="s">
        <v>6</v>
      </c>
      <c r="E7" s="3"/>
      <c r="H7" s="3"/>
      <c r="X7" s="3" t="str">
        <f>D7</f>
        <v>12ME Dec. 2023</v>
      </c>
      <c r="AB7" s="35"/>
      <c r="AC7" s="35"/>
    </row>
    <row r="8" spans="2:29" x14ac:dyDescent="0.25">
      <c r="B8" s="3"/>
      <c r="C8" s="3"/>
      <c r="D8" s="3" t="s">
        <v>7</v>
      </c>
      <c r="E8" s="3"/>
      <c r="F8" s="3"/>
      <c r="G8" s="3"/>
      <c r="H8" s="3"/>
      <c r="I8" s="3" t="s">
        <v>8</v>
      </c>
      <c r="J8" s="3" t="str">
        <f>I8</f>
        <v>Sch. 141N</v>
      </c>
      <c r="K8" s="3"/>
      <c r="L8" s="3" t="s">
        <v>9</v>
      </c>
      <c r="M8" s="3" t="str">
        <f>L8</f>
        <v>Sch. 141R</v>
      </c>
      <c r="N8" s="3"/>
      <c r="O8" s="3" t="s">
        <v>10</v>
      </c>
      <c r="P8" s="3" t="str">
        <f>O8</f>
        <v>Sch. 149</v>
      </c>
      <c r="Q8" s="3"/>
      <c r="T8" s="3"/>
      <c r="U8" s="3" t="s">
        <v>11</v>
      </c>
      <c r="V8" s="3" t="str">
        <f>U8</f>
        <v>Sch. 141X</v>
      </c>
      <c r="W8" s="3"/>
      <c r="X8" s="3" t="s">
        <v>7</v>
      </c>
      <c r="Y8" s="3"/>
      <c r="Z8" s="3"/>
      <c r="AA8" s="3"/>
    </row>
    <row r="9" spans="2:29" x14ac:dyDescent="0.25">
      <c r="B9" s="3"/>
      <c r="C9" s="3" t="s">
        <v>12</v>
      </c>
      <c r="D9" s="3" t="s">
        <v>13</v>
      </c>
      <c r="E9" s="3"/>
      <c r="F9" s="3" t="s">
        <v>14</v>
      </c>
      <c r="G9" s="3" t="str">
        <f>F9</f>
        <v>Base Rate</v>
      </c>
      <c r="H9" s="3"/>
      <c r="I9" s="3" t="s">
        <v>15</v>
      </c>
      <c r="J9" s="3" t="str">
        <f>I9</f>
        <v>Rate Plan</v>
      </c>
      <c r="K9" s="3"/>
      <c r="L9" s="3" t="s">
        <v>15</v>
      </c>
      <c r="M9" s="3" t="str">
        <f>L9</f>
        <v>Rate Plan</v>
      </c>
      <c r="N9" s="3"/>
      <c r="O9" s="3" t="s">
        <v>16</v>
      </c>
      <c r="P9" s="3" t="s">
        <v>16</v>
      </c>
      <c r="Q9" s="3"/>
      <c r="R9" s="3" t="s">
        <v>17</v>
      </c>
      <c r="S9" s="3" t="s">
        <v>17</v>
      </c>
      <c r="T9" s="3"/>
      <c r="U9" s="3" t="s">
        <v>18</v>
      </c>
      <c r="V9" s="3" t="s">
        <v>18</v>
      </c>
      <c r="W9" s="3"/>
      <c r="X9" s="3" t="s">
        <v>19</v>
      </c>
      <c r="Y9" s="3" t="s">
        <v>20</v>
      </c>
      <c r="Z9" s="3" t="s">
        <v>20</v>
      </c>
      <c r="AA9" s="3"/>
    </row>
    <row r="10" spans="2:29" x14ac:dyDescent="0.25">
      <c r="B10" s="40" t="s">
        <v>21</v>
      </c>
      <c r="C10" s="40" t="s">
        <v>22</v>
      </c>
      <c r="D10" s="40" t="s">
        <v>23</v>
      </c>
      <c r="E10" s="3"/>
      <c r="F10" s="40" t="s">
        <v>24</v>
      </c>
      <c r="G10" s="40" t="s">
        <v>25</v>
      </c>
      <c r="H10" s="3"/>
      <c r="I10" s="40" t="s">
        <v>24</v>
      </c>
      <c r="J10" s="40" t="s">
        <v>26</v>
      </c>
      <c r="K10" s="3"/>
      <c r="L10" s="40" t="s">
        <v>24</v>
      </c>
      <c r="M10" s="40" t="s">
        <v>26</v>
      </c>
      <c r="N10" s="3"/>
      <c r="O10" s="40" t="s">
        <v>24</v>
      </c>
      <c r="P10" s="40" t="s">
        <v>26</v>
      </c>
      <c r="Q10" s="3"/>
      <c r="R10" s="40" t="s">
        <v>24</v>
      </c>
      <c r="S10" s="40" t="s">
        <v>26</v>
      </c>
      <c r="T10" s="3"/>
      <c r="U10" s="40" t="s">
        <v>24</v>
      </c>
      <c r="V10" s="40" t="s">
        <v>26</v>
      </c>
      <c r="W10" s="3"/>
      <c r="X10" s="40" t="s">
        <v>27</v>
      </c>
      <c r="Y10" s="40" t="s">
        <v>24</v>
      </c>
      <c r="Z10" s="40" t="s">
        <v>26</v>
      </c>
      <c r="AA10" s="40"/>
    </row>
    <row r="11" spans="2:29" x14ac:dyDescent="0.25">
      <c r="B11" s="3" t="s">
        <v>28</v>
      </c>
      <c r="C11" s="3" t="s">
        <v>29</v>
      </c>
      <c r="D11" s="3" t="s">
        <v>30</v>
      </c>
      <c r="E11" s="3"/>
      <c r="F11" s="41" t="s">
        <v>31</v>
      </c>
      <c r="G11" s="42" t="s">
        <v>32</v>
      </c>
      <c r="H11" s="3"/>
      <c r="I11" s="41" t="s">
        <v>33</v>
      </c>
      <c r="J11" s="42" t="s">
        <v>34</v>
      </c>
      <c r="K11" s="42"/>
      <c r="L11" s="41" t="s">
        <v>35</v>
      </c>
      <c r="M11" s="42" t="s">
        <v>36</v>
      </c>
      <c r="N11" s="42"/>
      <c r="O11" s="41" t="s">
        <v>37</v>
      </c>
      <c r="P11" s="42" t="s">
        <v>38</v>
      </c>
      <c r="Q11" s="42"/>
      <c r="R11" s="41" t="s">
        <v>39</v>
      </c>
      <c r="S11" s="42" t="s">
        <v>40</v>
      </c>
      <c r="T11" s="42"/>
      <c r="U11" s="41" t="s">
        <v>41</v>
      </c>
      <c r="V11" s="42" t="s">
        <v>42</v>
      </c>
      <c r="W11" s="42"/>
      <c r="X11" s="3" t="s">
        <v>43</v>
      </c>
      <c r="Y11" s="41" t="s">
        <v>44</v>
      </c>
      <c r="Z11" s="42" t="s">
        <v>45</v>
      </c>
      <c r="AA11" s="3"/>
    </row>
    <row r="12" spans="2:29" x14ac:dyDescent="0.25">
      <c r="B12" s="34" t="s">
        <v>46</v>
      </c>
      <c r="C12" s="43" t="s">
        <v>47</v>
      </c>
      <c r="D12" s="44">
        <v>752432085.28938007</v>
      </c>
      <c r="E12" s="45"/>
      <c r="F12" s="10">
        <v>41075733.564960003</v>
      </c>
      <c r="G12" s="4">
        <f>F12/$D12</f>
        <v>5.4590619363556997E-2</v>
      </c>
      <c r="H12" s="46"/>
      <c r="I12" s="10">
        <v>12568294.87975</v>
      </c>
      <c r="J12" s="4">
        <f>I12/$D12</f>
        <v>1.6703560527879833E-2</v>
      </c>
      <c r="K12" s="5"/>
      <c r="L12" s="10">
        <v>52131378.053120002</v>
      </c>
      <c r="M12" s="4">
        <f>L12/$D12</f>
        <v>6.9283831819945102E-2</v>
      </c>
      <c r="N12" s="11"/>
      <c r="O12" s="10">
        <v>-14369220.17138</v>
      </c>
      <c r="P12" s="4">
        <f t="shared" ref="P12:P25" si="0">O12/$D12</f>
        <v>-1.9097032745292487E-2</v>
      </c>
      <c r="Q12" s="5"/>
      <c r="R12" s="10">
        <f>SUM(F12,I12,L12,O12)</f>
        <v>91406186.326450005</v>
      </c>
      <c r="S12" s="4">
        <f>R12/$D12</f>
        <v>0.12148097896608945</v>
      </c>
      <c r="T12" s="5"/>
      <c r="U12" s="10">
        <v>-1998199.79354</v>
      </c>
      <c r="V12" s="4">
        <f t="shared" ref="V12:V25" si="1">U12/$D12</f>
        <v>-2.6556546864578566E-3</v>
      </c>
      <c r="W12" s="5"/>
      <c r="X12" s="6">
        <f>SUM(D12,R12,U12)</f>
        <v>841840071.82229006</v>
      </c>
      <c r="Y12" s="10">
        <f>X12-D12</f>
        <v>89407986.532909989</v>
      </c>
      <c r="Z12" s="4">
        <f>Y12/$D12</f>
        <v>0.11882532427963158</v>
      </c>
      <c r="AA12" s="4"/>
    </row>
    <row r="13" spans="2:29" x14ac:dyDescent="0.25">
      <c r="B13" s="34" t="s">
        <v>48</v>
      </c>
      <c r="C13" s="43">
        <v>16</v>
      </c>
      <c r="D13" s="44">
        <v>10143.100543157892</v>
      </c>
      <c r="E13" s="45"/>
      <c r="F13" s="10">
        <v>557.8100000000004</v>
      </c>
      <c r="G13" s="4">
        <f t="shared" ref="G13:G23" si="2">F13/$D13</f>
        <v>5.4994032409180396E-2</v>
      </c>
      <c r="H13" s="46"/>
      <c r="I13" s="10">
        <v>174.43199999999999</v>
      </c>
      <c r="J13" s="4">
        <f t="shared" ref="J13:J23" si="3">I13/$D13</f>
        <v>1.7197108444090545E-2</v>
      </c>
      <c r="K13" s="5"/>
      <c r="L13" s="10">
        <v>723.51744000000008</v>
      </c>
      <c r="M13" s="4">
        <f t="shared" ref="M13:M25" si="4">L13/$D13</f>
        <v>7.1330993607083434E-2</v>
      </c>
      <c r="N13" s="11"/>
      <c r="O13" s="10">
        <v>-199.42655999999999</v>
      </c>
      <c r="P13" s="4">
        <f t="shared" si="0"/>
        <v>-1.9661301704686811E-2</v>
      </c>
      <c r="Q13" s="5"/>
      <c r="R13" s="10">
        <f t="shared" ref="R13:R24" si="5">SUM(F13,I13,L13,O13)</f>
        <v>1256.3328800000004</v>
      </c>
      <c r="S13" s="4">
        <f t="shared" ref="S13:S16" si="6">R13/$D13</f>
        <v>0.12386083275566755</v>
      </c>
      <c r="T13" s="5"/>
      <c r="U13" s="10">
        <v>-27.732479999999999</v>
      </c>
      <c r="V13" s="4">
        <f t="shared" si="1"/>
        <v>-2.7341225576933831E-3</v>
      </c>
      <c r="W13" s="5"/>
      <c r="X13" s="6">
        <f t="shared" ref="X13:X24" si="7">SUM(D13,R13,U13)</f>
        <v>11371.700943157892</v>
      </c>
      <c r="Y13" s="10">
        <f t="shared" ref="Y13:Y24" si="8">X13-D13</f>
        <v>1228.6003999999994</v>
      </c>
      <c r="Z13" s="4">
        <f t="shared" ref="Z13:Z25" si="9">Y13/$D13</f>
        <v>0.12112671019797407</v>
      </c>
      <c r="AA13" s="4"/>
    </row>
    <row r="14" spans="2:29" x14ac:dyDescent="0.25">
      <c r="B14" s="34" t="s">
        <v>49</v>
      </c>
      <c r="C14" s="43">
        <v>31</v>
      </c>
      <c r="D14" s="44">
        <v>263249644.43320006</v>
      </c>
      <c r="E14" s="45"/>
      <c r="F14" s="10">
        <v>17957783.106799975</v>
      </c>
      <c r="G14" s="4">
        <f t="shared" si="2"/>
        <v>6.8215792448512821E-2</v>
      </c>
      <c r="H14" s="46"/>
      <c r="I14" s="10">
        <v>5260248.32424</v>
      </c>
      <c r="J14" s="4">
        <f t="shared" si="3"/>
        <v>1.9981976938908248E-2</v>
      </c>
      <c r="K14" s="5"/>
      <c r="L14" s="10">
        <v>21816776.568080001</v>
      </c>
      <c r="M14" s="4">
        <f t="shared" si="4"/>
        <v>8.2874856735527469E-2</v>
      </c>
      <c r="N14" s="11"/>
      <c r="O14" s="10">
        <v>-6011712.3705599997</v>
      </c>
      <c r="P14" s="4">
        <f t="shared" si="0"/>
        <v>-2.2836545073037999E-2</v>
      </c>
      <c r="Q14" s="5"/>
      <c r="R14" s="10">
        <f t="shared" si="5"/>
        <v>39023095.628559977</v>
      </c>
      <c r="S14" s="4">
        <f t="shared" si="6"/>
        <v>0.14823608104991054</v>
      </c>
      <c r="T14" s="5"/>
      <c r="U14" s="10">
        <v>-860900.55792000005</v>
      </c>
      <c r="V14" s="4">
        <f t="shared" si="1"/>
        <v>-3.2702819400709758E-3</v>
      </c>
      <c r="W14" s="5"/>
      <c r="X14" s="6">
        <f t="shared" si="7"/>
        <v>301411839.50384009</v>
      </c>
      <c r="Y14" s="10">
        <f t="shared" si="8"/>
        <v>38162195.070640028</v>
      </c>
      <c r="Z14" s="4">
        <f t="shared" si="9"/>
        <v>0.14496579910983975</v>
      </c>
      <c r="AA14" s="4"/>
    </row>
    <row r="15" spans="2:29" x14ac:dyDescent="0.25">
      <c r="B15" s="34" t="s">
        <v>50</v>
      </c>
      <c r="C15" s="43">
        <v>41</v>
      </c>
      <c r="D15" s="44">
        <v>48461203.557579443</v>
      </c>
      <c r="E15" s="45"/>
      <c r="F15" s="10">
        <v>2593914.9393500015</v>
      </c>
      <c r="G15" s="4">
        <f t="shared" si="2"/>
        <v>5.352559880746724E-2</v>
      </c>
      <c r="H15" s="46"/>
      <c r="I15" s="10">
        <v>613013.62659999996</v>
      </c>
      <c r="J15" s="4">
        <f t="shared" si="3"/>
        <v>1.2649574950643653E-2</v>
      </c>
      <c r="K15" s="5"/>
      <c r="L15" s="10">
        <v>2543738.85885</v>
      </c>
      <c r="M15" s="4">
        <f t="shared" si="4"/>
        <v>5.2490212213314985E-2</v>
      </c>
      <c r="N15" s="11"/>
      <c r="O15" s="10">
        <v>-752882.45624999993</v>
      </c>
      <c r="P15" s="4">
        <f t="shared" si="0"/>
        <v>-1.5535777095495751E-2</v>
      </c>
      <c r="Q15" s="5"/>
      <c r="R15" s="10">
        <f t="shared" si="5"/>
        <v>4997784.9685500013</v>
      </c>
      <c r="S15" s="4">
        <f t="shared" si="6"/>
        <v>0.10312960887593012</v>
      </c>
      <c r="T15" s="5"/>
      <c r="U15" s="10">
        <v>-89007.437050000008</v>
      </c>
      <c r="V15" s="4">
        <f t="shared" si="1"/>
        <v>-1.8366740921786091E-3</v>
      </c>
      <c r="W15" s="5"/>
      <c r="X15" s="6">
        <f t="shared" si="7"/>
        <v>53369981.089079447</v>
      </c>
      <c r="Y15" s="10">
        <f t="shared" si="8"/>
        <v>4908777.5315000042</v>
      </c>
      <c r="Z15" s="4">
        <f t="shared" si="9"/>
        <v>0.10129293478375158</v>
      </c>
      <c r="AA15" s="4"/>
    </row>
    <row r="16" spans="2:29" x14ac:dyDescent="0.25">
      <c r="B16" s="34" t="s">
        <v>51</v>
      </c>
      <c r="C16" s="43">
        <v>85</v>
      </c>
      <c r="D16" s="44">
        <v>6314031.8676496744</v>
      </c>
      <c r="E16" s="45"/>
      <c r="F16" s="10">
        <v>250477.57340056985</v>
      </c>
      <c r="G16" s="4">
        <f t="shared" si="2"/>
        <v>3.9669988788606989E-2</v>
      </c>
      <c r="H16" s="46"/>
      <c r="I16" s="10">
        <v>63632.940800000004</v>
      </c>
      <c r="J16" s="4">
        <f t="shared" si="3"/>
        <v>1.0078020214948113E-2</v>
      </c>
      <c r="K16" s="5"/>
      <c r="L16" s="10">
        <v>263765.2144</v>
      </c>
      <c r="M16" s="4">
        <f t="shared" si="4"/>
        <v>4.1774450925947504E-2</v>
      </c>
      <c r="N16" s="11"/>
      <c r="O16" s="10">
        <v>-74646.334399999992</v>
      </c>
      <c r="P16" s="4">
        <f t="shared" si="0"/>
        <v>-1.182229294445836E-2</v>
      </c>
      <c r="Q16" s="5"/>
      <c r="R16" s="10">
        <f t="shared" si="5"/>
        <v>503229.39420056978</v>
      </c>
      <c r="S16" s="4">
        <f t="shared" si="6"/>
        <v>7.970016698504423E-2</v>
      </c>
      <c r="T16" s="5"/>
      <c r="U16" s="10">
        <v>-9010.9583999999995</v>
      </c>
      <c r="V16" s="4">
        <f t="shared" si="1"/>
        <v>-1.4271322332356591E-3</v>
      </c>
      <c r="W16" s="5"/>
      <c r="X16" s="6">
        <f t="shared" si="7"/>
        <v>6808250.3034502445</v>
      </c>
      <c r="Y16" s="10">
        <f t="shared" si="8"/>
        <v>494218.43580057006</v>
      </c>
      <c r="Z16" s="4">
        <f t="shared" si="9"/>
        <v>7.8273034751808621E-2</v>
      </c>
      <c r="AA16" s="4"/>
    </row>
    <row r="17" spans="2:27" x14ac:dyDescent="0.25">
      <c r="B17" s="34" t="s">
        <v>52</v>
      </c>
      <c r="C17" s="43">
        <v>86</v>
      </c>
      <c r="D17" s="44">
        <v>3699294.0470881802</v>
      </c>
      <c r="E17" s="45"/>
      <c r="F17" s="10">
        <v>0</v>
      </c>
      <c r="G17" s="4">
        <f t="shared" si="2"/>
        <v>0</v>
      </c>
      <c r="H17" s="46"/>
      <c r="I17" s="10">
        <v>38702.131999999998</v>
      </c>
      <c r="J17" s="4">
        <f t="shared" si="3"/>
        <v>1.0462031811302902E-2</v>
      </c>
      <c r="K17" s="5"/>
      <c r="L17" s="10">
        <v>160443.10310000001</v>
      </c>
      <c r="M17" s="4">
        <f t="shared" si="4"/>
        <v>4.3371275994210125E-2</v>
      </c>
      <c r="N17" s="11"/>
      <c r="O17" s="10">
        <v>-48150.005400000002</v>
      </c>
      <c r="P17" s="4">
        <f t="shared" si="0"/>
        <v>-1.3015998400532729E-2</v>
      </c>
      <c r="Q17" s="5"/>
      <c r="R17" s="10">
        <f t="shared" si="5"/>
        <v>150995.2297</v>
      </c>
      <c r="S17" s="4">
        <f>R17/$D17</f>
        <v>4.0817309404980295E-2</v>
      </c>
      <c r="T17" s="5"/>
      <c r="U17" s="10">
        <v>-6943.6178</v>
      </c>
      <c r="V17" s="4">
        <f t="shared" si="1"/>
        <v>-1.8770115896749326E-3</v>
      </c>
      <c r="W17" s="5"/>
      <c r="X17" s="6">
        <f t="shared" si="7"/>
        <v>3843345.6589881801</v>
      </c>
      <c r="Y17" s="10">
        <f t="shared" si="8"/>
        <v>144051.6118999999</v>
      </c>
      <c r="Z17" s="4">
        <f>Y17/$D17</f>
        <v>3.8940297815305336E-2</v>
      </c>
      <c r="AA17" s="4"/>
    </row>
    <row r="18" spans="2:27" x14ac:dyDescent="0.25">
      <c r="B18" s="34" t="s">
        <v>53</v>
      </c>
      <c r="C18" s="43">
        <v>87</v>
      </c>
      <c r="D18" s="44">
        <v>8207058.5400359984</v>
      </c>
      <c r="E18" s="45"/>
      <c r="F18" s="10">
        <v>173475.99859519245</v>
      </c>
      <c r="G18" s="4">
        <f t="shared" si="2"/>
        <v>2.1137414549796976E-2</v>
      </c>
      <c r="H18" s="46"/>
      <c r="I18" s="10">
        <v>52420.462249999982</v>
      </c>
      <c r="J18" s="4">
        <f t="shared" si="3"/>
        <v>6.3872411771258124E-3</v>
      </c>
      <c r="K18" s="5"/>
      <c r="L18" s="10">
        <v>217101.36057999995</v>
      </c>
      <c r="M18" s="4">
        <f t="shared" si="4"/>
        <v>2.6453004998188753E-2</v>
      </c>
      <c r="N18" s="11"/>
      <c r="O18" s="10">
        <v>-60323.855019999995</v>
      </c>
      <c r="P18" s="4">
        <f t="shared" si="0"/>
        <v>-7.3502406161386289E-3</v>
      </c>
      <c r="Q18" s="5"/>
      <c r="R18" s="10">
        <f t="shared" si="5"/>
        <v>382673.96640519239</v>
      </c>
      <c r="S18" s="4">
        <f t="shared" ref="S18:S19" si="10">R18/$D18</f>
        <v>4.662742010897291E-2</v>
      </c>
      <c r="T18" s="5"/>
      <c r="U18" s="10">
        <v>-6935.6303900000003</v>
      </c>
      <c r="V18" s="4">
        <f t="shared" si="1"/>
        <v>-8.4508114035818473E-4</v>
      </c>
      <c r="W18" s="5"/>
      <c r="X18" s="6">
        <f t="shared" si="7"/>
        <v>8582796.8760511912</v>
      </c>
      <c r="Y18" s="10">
        <f t="shared" si="8"/>
        <v>375738.33601519279</v>
      </c>
      <c r="Z18" s="4">
        <f t="shared" si="9"/>
        <v>4.5782338968614777E-2</v>
      </c>
      <c r="AA18" s="4"/>
    </row>
    <row r="19" spans="2:27" x14ac:dyDescent="0.25">
      <c r="B19" s="34" t="s">
        <v>54</v>
      </c>
      <c r="C19" s="43" t="s">
        <v>55</v>
      </c>
      <c r="D19" s="44">
        <v>24797.602749999998</v>
      </c>
      <c r="E19" s="45"/>
      <c r="F19" s="10">
        <v>1985.3948400000008</v>
      </c>
      <c r="G19" s="4">
        <f t="shared" si="2"/>
        <v>8.0063982797692043E-2</v>
      </c>
      <c r="H19" s="46"/>
      <c r="I19" s="10">
        <v>744.00711000000001</v>
      </c>
      <c r="J19" s="4">
        <f t="shared" si="3"/>
        <v>3.0003186900798305E-2</v>
      </c>
      <c r="K19" s="5"/>
      <c r="L19" s="10">
        <v>3085.7548699999998</v>
      </c>
      <c r="M19" s="4">
        <f t="shared" si="4"/>
        <v>0.1244376281493581</v>
      </c>
      <c r="N19" s="11"/>
      <c r="O19" s="10">
        <v>-850.29383999999993</v>
      </c>
      <c r="P19" s="4">
        <f t="shared" si="0"/>
        <v>-3.4289356458055205E-2</v>
      </c>
      <c r="Q19" s="5"/>
      <c r="R19" s="10">
        <f t="shared" si="5"/>
        <v>4964.8629799999999</v>
      </c>
      <c r="S19" s="4">
        <f t="shared" si="10"/>
        <v>0.20021544138979322</v>
      </c>
      <c r="T19" s="5"/>
      <c r="U19" s="10">
        <v>-121.76538000000001</v>
      </c>
      <c r="V19" s="4">
        <f t="shared" si="1"/>
        <v>-4.9103690073428576E-3</v>
      </c>
      <c r="W19" s="5"/>
      <c r="X19" s="6">
        <f t="shared" si="7"/>
        <v>29640.700349999996</v>
      </c>
      <c r="Y19" s="10">
        <f>X19-D19</f>
        <v>4843.0975999999973</v>
      </c>
      <c r="Z19" s="4">
        <f t="shared" si="9"/>
        <v>0.19530507238245026</v>
      </c>
      <c r="AA19" s="4"/>
    </row>
    <row r="20" spans="2:27" x14ac:dyDescent="0.25">
      <c r="B20" s="34" t="s">
        <v>56</v>
      </c>
      <c r="C20" s="34" t="s">
        <v>57</v>
      </c>
      <c r="D20" s="44">
        <v>4871728.9413669137</v>
      </c>
      <c r="E20" s="45"/>
      <c r="F20" s="10">
        <v>653400.33999999985</v>
      </c>
      <c r="G20" s="4">
        <f t="shared" si="2"/>
        <v>0.13412083222689894</v>
      </c>
      <c r="H20" s="46"/>
      <c r="I20" s="10">
        <v>233255.01235999999</v>
      </c>
      <c r="J20" s="4">
        <f t="shared" si="3"/>
        <v>4.7879308386675777E-2</v>
      </c>
      <c r="K20" s="5"/>
      <c r="L20" s="10">
        <v>967906.44321000006</v>
      </c>
      <c r="M20" s="4">
        <f t="shared" si="4"/>
        <v>0.19867822180977582</v>
      </c>
      <c r="N20" s="11"/>
      <c r="O20" s="10">
        <v>-286475.86125000002</v>
      </c>
      <c r="P20" s="4">
        <f t="shared" si="0"/>
        <v>-5.8803735736910764E-2</v>
      </c>
      <c r="Q20" s="5"/>
      <c r="R20" s="10">
        <f t="shared" si="5"/>
        <v>1568085.93432</v>
      </c>
      <c r="S20" s="4">
        <f>R20/$D20</f>
        <v>0.32187462668643979</v>
      </c>
      <c r="T20" s="5"/>
      <c r="U20" s="10">
        <v>-33867.81293</v>
      </c>
      <c r="V20" s="4">
        <f t="shared" si="1"/>
        <v>-6.9519083137858937E-3</v>
      </c>
      <c r="W20" s="5"/>
      <c r="X20" s="6">
        <f t="shared" si="7"/>
        <v>6405947.0627569137</v>
      </c>
      <c r="Y20" s="10">
        <f t="shared" si="8"/>
        <v>1534218.12139</v>
      </c>
      <c r="Z20" s="4">
        <f>Y20/$D20</f>
        <v>0.3149227183726539</v>
      </c>
      <c r="AA20" s="4"/>
    </row>
    <row r="21" spans="2:27" x14ac:dyDescent="0.25">
      <c r="B21" s="34" t="s">
        <v>58</v>
      </c>
      <c r="C21" s="34" t="s">
        <v>59</v>
      </c>
      <c r="D21" s="44">
        <v>6959721.8493064307</v>
      </c>
      <c r="E21" s="45"/>
      <c r="F21" s="10">
        <v>1063287.823378453</v>
      </c>
      <c r="G21" s="4">
        <f t="shared" si="2"/>
        <v>0.15277734461247394</v>
      </c>
      <c r="H21" s="46"/>
      <c r="I21" s="10">
        <v>359144.60295999999</v>
      </c>
      <c r="J21" s="4">
        <f t="shared" si="3"/>
        <v>5.1603298340980458E-2</v>
      </c>
      <c r="K21" s="5"/>
      <c r="L21" s="10">
        <v>1488692.0517799999</v>
      </c>
      <c r="M21" s="4">
        <f t="shared" si="4"/>
        <v>0.21390108455675641</v>
      </c>
      <c r="N21" s="11"/>
      <c r="O21" s="10">
        <v>-421304.24578</v>
      </c>
      <c r="P21" s="4">
        <f t="shared" si="0"/>
        <v>-6.0534638438457848E-2</v>
      </c>
      <c r="Q21" s="5"/>
      <c r="R21" s="10">
        <f t="shared" si="5"/>
        <v>2489820.2323384532</v>
      </c>
      <c r="S21" s="4">
        <f t="shared" ref="S21:S25" si="11">R21/$D21</f>
        <v>0.35774708907175301</v>
      </c>
      <c r="T21" s="5"/>
      <c r="U21" s="10">
        <v>-50857.889579999995</v>
      </c>
      <c r="V21" s="4">
        <f t="shared" si="1"/>
        <v>-7.3074600797542258E-3</v>
      </c>
      <c r="W21" s="5"/>
      <c r="X21" s="6">
        <f t="shared" si="7"/>
        <v>9398684.1920648832</v>
      </c>
      <c r="Y21" s="10">
        <f t="shared" si="8"/>
        <v>2438962.3427584525</v>
      </c>
      <c r="Z21" s="4">
        <f t="shared" si="9"/>
        <v>0.35043962899199871</v>
      </c>
      <c r="AA21" s="4"/>
    </row>
    <row r="22" spans="2:27" x14ac:dyDescent="0.25">
      <c r="B22" s="34" t="s">
        <v>60</v>
      </c>
      <c r="C22" s="34" t="s">
        <v>61</v>
      </c>
      <c r="D22" s="44">
        <v>145185.64450640819</v>
      </c>
      <c r="E22" s="45"/>
      <c r="F22" s="10">
        <v>0</v>
      </c>
      <c r="G22" s="4">
        <f t="shared" si="2"/>
        <v>0</v>
      </c>
      <c r="H22" s="46"/>
      <c r="I22" s="10">
        <v>3688.3811999999998</v>
      </c>
      <c r="J22" s="4">
        <f t="shared" si="3"/>
        <v>2.5404586056283287E-2</v>
      </c>
      <c r="K22" s="5"/>
      <c r="L22" s="10">
        <v>15290.50971</v>
      </c>
      <c r="M22" s="4">
        <f t="shared" si="4"/>
        <v>0.10531695307744499</v>
      </c>
      <c r="N22" s="11"/>
      <c r="O22" s="10">
        <v>-4588.7801399999998</v>
      </c>
      <c r="P22" s="4">
        <f t="shared" si="0"/>
        <v>-3.1606293828846561E-2</v>
      </c>
      <c r="Q22" s="5"/>
      <c r="R22" s="10">
        <f t="shared" si="5"/>
        <v>14390.110770000003</v>
      </c>
      <c r="S22" s="4">
        <f t="shared" si="11"/>
        <v>9.9115245304881736E-2</v>
      </c>
      <c r="T22" s="5"/>
      <c r="U22" s="10">
        <v>-661.73897999999997</v>
      </c>
      <c r="V22" s="4">
        <f t="shared" si="1"/>
        <v>-4.557881615980237E-3</v>
      </c>
      <c r="W22" s="5"/>
      <c r="X22" s="6">
        <f t="shared" si="7"/>
        <v>158914.0162964082</v>
      </c>
      <c r="Y22" s="10">
        <f t="shared" si="8"/>
        <v>13728.371790000005</v>
      </c>
      <c r="Z22" s="4">
        <f t="shared" si="9"/>
        <v>9.4557363688901511E-2</v>
      </c>
      <c r="AA22" s="4"/>
    </row>
    <row r="23" spans="2:27" x14ac:dyDescent="0.25">
      <c r="B23" s="34" t="s">
        <v>62</v>
      </c>
      <c r="C23" s="34" t="s">
        <v>63</v>
      </c>
      <c r="D23" s="44">
        <v>5458805.4532907913</v>
      </c>
      <c r="E23" s="45"/>
      <c r="F23" s="10">
        <v>840453.20036064368</v>
      </c>
      <c r="G23" s="4">
        <f t="shared" si="2"/>
        <v>0.15396284178876243</v>
      </c>
      <c r="H23" s="46"/>
      <c r="I23" s="10">
        <v>374482.74825000006</v>
      </c>
      <c r="J23" s="4">
        <f t="shared" si="3"/>
        <v>6.860159268439335E-2</v>
      </c>
      <c r="K23" s="5"/>
      <c r="L23" s="10">
        <v>1550934.7050600003</v>
      </c>
      <c r="M23" s="4">
        <f t="shared" si="4"/>
        <v>0.28411613462521063</v>
      </c>
      <c r="N23" s="11"/>
      <c r="O23" s="10">
        <v>-430943.22414000001</v>
      </c>
      <c r="P23" s="4">
        <f t="shared" si="0"/>
        <v>-7.8944602042963413E-2</v>
      </c>
      <c r="Q23" s="5"/>
      <c r="R23" s="10">
        <f t="shared" si="5"/>
        <v>2334927.4295306443</v>
      </c>
      <c r="S23" s="4">
        <f t="shared" si="11"/>
        <v>0.42773596705540301</v>
      </c>
      <c r="T23" s="5"/>
      <c r="U23" s="10">
        <v>-49546.948230000002</v>
      </c>
      <c r="V23" s="4">
        <f t="shared" si="1"/>
        <v>-9.0765184167043503E-3</v>
      </c>
      <c r="W23" s="5"/>
      <c r="X23" s="6">
        <f t="shared" si="7"/>
        <v>7744185.9345914349</v>
      </c>
      <c r="Y23" s="10">
        <f t="shared" si="8"/>
        <v>2285380.4813006436</v>
      </c>
      <c r="Z23" s="4">
        <f t="shared" si="9"/>
        <v>0.41865944863869858</v>
      </c>
      <c r="AA23" s="4"/>
    </row>
    <row r="24" spans="2:27" x14ac:dyDescent="0.25">
      <c r="B24" s="34" t="s">
        <v>64</v>
      </c>
      <c r="D24" s="44">
        <v>1695216.1533532296</v>
      </c>
      <c r="E24" s="45"/>
      <c r="F24" s="10">
        <v>144486.9599999995</v>
      </c>
      <c r="G24" s="4">
        <f>F24/$D24</f>
        <v>8.5232175091180223E-2</v>
      </c>
      <c r="H24" s="46"/>
      <c r="I24" s="10"/>
      <c r="J24" s="4">
        <f>I24/$D24</f>
        <v>0</v>
      </c>
      <c r="K24" s="5"/>
      <c r="L24" s="10"/>
      <c r="M24" s="4">
        <f>L24/$D24</f>
        <v>0</v>
      </c>
      <c r="N24" s="11"/>
      <c r="O24" s="10">
        <v>-28892.086800000001</v>
      </c>
      <c r="P24" s="4">
        <f t="shared" si="0"/>
        <v>-1.7043305505819943E-2</v>
      </c>
      <c r="Q24" s="5"/>
      <c r="R24" s="10">
        <f t="shared" si="5"/>
        <v>115594.87319999949</v>
      </c>
      <c r="S24" s="4">
        <f t="shared" si="11"/>
        <v>6.8188869585360287E-2</v>
      </c>
      <c r="T24" s="5"/>
      <c r="U24" s="10">
        <v>-6524.0196000000005</v>
      </c>
      <c r="V24" s="4">
        <f t="shared" si="1"/>
        <v>-3.8484883400238578E-3</v>
      </c>
      <c r="W24" s="5"/>
      <c r="X24" s="6">
        <f t="shared" si="7"/>
        <v>1804287.0069532292</v>
      </c>
      <c r="Y24" s="10">
        <f t="shared" si="8"/>
        <v>109070.85359999957</v>
      </c>
      <c r="Z24" s="4">
        <f t="shared" si="9"/>
        <v>6.4340381245336462E-2</v>
      </c>
      <c r="AA24" s="5"/>
    </row>
    <row r="25" spans="2:27" x14ac:dyDescent="0.25">
      <c r="B25" s="34" t="s">
        <v>20</v>
      </c>
      <c r="D25" s="47">
        <f>SUM(D12:D24)</f>
        <v>1101528916.4800501</v>
      </c>
      <c r="E25" s="11"/>
      <c r="F25" s="7">
        <f>SUM(F12:F24)</f>
        <v>64755556.711684838</v>
      </c>
      <c r="G25" s="8">
        <f t="shared" ref="G25" si="12">F25/$D25</f>
        <v>5.8786978483154173E-2</v>
      </c>
      <c r="H25" s="46"/>
      <c r="I25" s="7">
        <f>SUM(I12:I24)</f>
        <v>19567801.549520005</v>
      </c>
      <c r="J25" s="8">
        <f t="shared" ref="J25" si="13">I25/$D25</f>
        <v>1.7764219583131024E-2</v>
      </c>
      <c r="K25" s="5"/>
      <c r="L25" s="7">
        <f>SUM(L12:L24)</f>
        <v>81159836.140200004</v>
      </c>
      <c r="M25" s="8">
        <f t="shared" si="4"/>
        <v>7.3679260640335531E-2</v>
      </c>
      <c r="N25" s="11"/>
      <c r="O25" s="7">
        <f>SUM(O12:O24)</f>
        <v>-22490189.111519996</v>
      </c>
      <c r="P25" s="8">
        <f t="shared" si="0"/>
        <v>-2.0417248040466959E-2</v>
      </c>
      <c r="Q25" s="5"/>
      <c r="R25" s="7">
        <f>SUM(R12:R24)</f>
        <v>142993005.28988484</v>
      </c>
      <c r="S25" s="8">
        <f t="shared" si="11"/>
        <v>0.12981321066615376</v>
      </c>
      <c r="T25" s="5"/>
      <c r="U25" s="7">
        <f>SUM(U12:U24)</f>
        <v>-3112605.902280001</v>
      </c>
      <c r="V25" s="8">
        <f t="shared" si="1"/>
        <v>-2.825714201154495E-3</v>
      </c>
      <c r="W25" s="5"/>
      <c r="X25" s="7">
        <f>SUM(X12:X24)</f>
        <v>1241409315.8676558</v>
      </c>
      <c r="Y25" s="7">
        <f>SUM(Y12:Y24)</f>
        <v>139880399.38760489</v>
      </c>
      <c r="Z25" s="8">
        <f t="shared" si="9"/>
        <v>0.12698749646499932</v>
      </c>
      <c r="AA25" s="5"/>
    </row>
    <row r="26" spans="2:27" s="51" customFormat="1" x14ac:dyDescent="0.25">
      <c r="B26" s="48"/>
      <c r="C26" s="49"/>
      <c r="D26" s="49"/>
      <c r="E26" s="49"/>
      <c r="F26" s="14"/>
      <c r="G26" s="9"/>
      <c r="H26" s="9"/>
      <c r="I26" s="14"/>
      <c r="J26" s="9"/>
      <c r="K26" s="9"/>
      <c r="L26" s="14"/>
      <c r="M26" s="9"/>
      <c r="N26" s="9"/>
      <c r="O26" s="14"/>
      <c r="P26" s="9"/>
      <c r="Q26" s="9"/>
      <c r="R26" s="14"/>
      <c r="S26" s="9"/>
      <c r="T26" s="9"/>
      <c r="U26" s="14"/>
      <c r="V26" s="9"/>
      <c r="W26" s="9"/>
      <c r="X26" s="9"/>
      <c r="Y26" s="14"/>
      <c r="Z26" s="9"/>
      <c r="AA26" s="50"/>
    </row>
    <row r="27" spans="2:27" x14ac:dyDescent="0.25">
      <c r="F27" s="10"/>
      <c r="G27" s="6"/>
      <c r="I27" s="10"/>
      <c r="J27" s="6"/>
      <c r="K27" s="11"/>
      <c r="L27" s="10"/>
      <c r="M27" s="6"/>
      <c r="N27" s="11"/>
      <c r="O27" s="10"/>
      <c r="P27" s="6"/>
      <c r="Q27" s="11"/>
      <c r="R27" s="10"/>
      <c r="S27" s="6"/>
      <c r="T27" s="11"/>
      <c r="U27" s="10"/>
      <c r="V27" s="6"/>
      <c r="W27" s="11"/>
      <c r="X27" s="39"/>
      <c r="Y27" s="10"/>
      <c r="Z27" s="6"/>
      <c r="AA27" s="5"/>
    </row>
    <row r="28" spans="2:27" s="51" customFormat="1" x14ac:dyDescent="0.25">
      <c r="B28" s="52" t="s">
        <v>65</v>
      </c>
      <c r="C28" s="53"/>
      <c r="D28" s="53"/>
      <c r="E28" s="54"/>
      <c r="F28" s="55"/>
      <c r="G28" s="12"/>
      <c r="H28" s="56"/>
      <c r="I28" s="55"/>
      <c r="J28" s="12"/>
      <c r="K28" s="12"/>
      <c r="L28" s="55"/>
      <c r="M28" s="12"/>
      <c r="N28" s="56"/>
      <c r="O28" s="55"/>
      <c r="P28" s="12"/>
      <c r="Q28" s="12"/>
      <c r="R28" s="55"/>
      <c r="S28" s="12"/>
      <c r="T28" s="12"/>
      <c r="U28" s="55"/>
      <c r="V28" s="12"/>
      <c r="W28" s="12"/>
      <c r="X28" s="56"/>
      <c r="Y28" s="55"/>
      <c r="Z28" s="12"/>
      <c r="AA28" s="50"/>
    </row>
    <row r="29" spans="2:27" s="51" customFormat="1" x14ac:dyDescent="0.25">
      <c r="B29" s="57" t="s">
        <v>66</v>
      </c>
      <c r="C29" s="57"/>
      <c r="D29" s="13">
        <f>D12+D13</f>
        <v>752442228.38992321</v>
      </c>
      <c r="E29" s="14"/>
      <c r="F29" s="13">
        <f>F12+F13</f>
        <v>41076291.374960005</v>
      </c>
      <c r="G29" s="4">
        <f t="shared" ref="G29:G36" si="14">F29/$D29</f>
        <v>5.4590624801660992E-2</v>
      </c>
      <c r="H29" s="58"/>
      <c r="I29" s="13">
        <f>I12+I13</f>
        <v>12568469.31175</v>
      </c>
      <c r="J29" s="4">
        <f t="shared" ref="J29:J36" si="15">I29/$D29</f>
        <v>1.6703567181023355E-2</v>
      </c>
      <c r="K29" s="5"/>
      <c r="L29" s="13">
        <f>L12+L13</f>
        <v>52132101.570560001</v>
      </c>
      <c r="M29" s="4">
        <f t="shared" ref="M29:M36" si="16">L29/$D29</f>
        <v>6.9283859416173835E-2</v>
      </c>
      <c r="N29" s="14"/>
      <c r="O29" s="13">
        <f>O12+O13</f>
        <v>-14369419.59794</v>
      </c>
      <c r="P29" s="4">
        <f t="shared" ref="P29:P36" si="17">O29/$D29</f>
        <v>-1.9097040351772523E-2</v>
      </c>
      <c r="Q29" s="5"/>
      <c r="R29" s="13">
        <f>R12+R13</f>
        <v>91407442.65933001</v>
      </c>
      <c r="S29" s="4">
        <f t="shared" ref="S29:S36" si="18">R29/$D29</f>
        <v>0.12148101104708565</v>
      </c>
      <c r="T29" s="5"/>
      <c r="U29" s="13">
        <f>U12+U13</f>
        <v>-1998227.52602</v>
      </c>
      <c r="V29" s="4">
        <f t="shared" ref="V29:V36" si="19">U29/$D29</f>
        <v>-2.6556557442234596E-3</v>
      </c>
      <c r="W29" s="5"/>
      <c r="X29" s="6">
        <f t="shared" ref="X29:X35" si="20">SUM(D29,F29,I29,L29,U29,O29)</f>
        <v>841851443.52323329</v>
      </c>
      <c r="Y29" s="13">
        <f>Y12+Y13</f>
        <v>89409215.13330999</v>
      </c>
      <c r="Z29" s="4">
        <f t="shared" ref="Z29:Z36" si="21">Y29/$D29</f>
        <v>0.11882535530286217</v>
      </c>
      <c r="AA29" s="5"/>
    </row>
    <row r="30" spans="2:27" s="51" customFormat="1" x14ac:dyDescent="0.25">
      <c r="B30" s="59" t="s">
        <v>67</v>
      </c>
      <c r="C30" s="59"/>
      <c r="D30" s="13">
        <f>D14+D19</f>
        <v>263274442.03595006</v>
      </c>
      <c r="E30" s="14"/>
      <c r="F30" s="13">
        <f>F14+F19</f>
        <v>17959768.501639973</v>
      </c>
      <c r="G30" s="4">
        <f t="shared" si="14"/>
        <v>6.8216908419798578E-2</v>
      </c>
      <c r="H30" s="58"/>
      <c r="I30" s="13">
        <f>I14+I19</f>
        <v>5260992.3313499996</v>
      </c>
      <c r="J30" s="4">
        <f t="shared" si="15"/>
        <v>1.9982920828416805E-2</v>
      </c>
      <c r="K30" s="5"/>
      <c r="L30" s="13">
        <f>L14+L19</f>
        <v>21819862.322950002</v>
      </c>
      <c r="M30" s="4">
        <f t="shared" si="16"/>
        <v>8.2878771498718071E-2</v>
      </c>
      <c r="N30" s="14"/>
      <c r="O30" s="13">
        <f>O14+O19</f>
        <v>-6012562.6644000001</v>
      </c>
      <c r="P30" s="4">
        <f t="shared" si="17"/>
        <v>-2.2837623803904923E-2</v>
      </c>
      <c r="Q30" s="5"/>
      <c r="R30" s="13">
        <f>R14+R19</f>
        <v>39028060.491539977</v>
      </c>
      <c r="S30" s="4">
        <f t="shared" si="18"/>
        <v>0.14824097694302854</v>
      </c>
      <c r="T30" s="5"/>
      <c r="U30" s="13">
        <f>U14+U19</f>
        <v>-861022.32330000005</v>
      </c>
      <c r="V30" s="4">
        <f t="shared" si="19"/>
        <v>-3.2704364185203653E-3</v>
      </c>
      <c r="W30" s="5"/>
      <c r="X30" s="6">
        <f t="shared" si="20"/>
        <v>301441480.20419008</v>
      </c>
      <c r="Y30" s="13">
        <f>Y14+Y19</f>
        <v>38167038.168240026</v>
      </c>
      <c r="Z30" s="4">
        <f t="shared" si="21"/>
        <v>0.14497054052450836</v>
      </c>
      <c r="AA30" s="5"/>
    </row>
    <row r="31" spans="2:27" s="51" customFormat="1" x14ac:dyDescent="0.25">
      <c r="B31" s="57" t="s">
        <v>68</v>
      </c>
      <c r="C31" s="57"/>
      <c r="D31" s="13">
        <f>D15+D20</f>
        <v>53332932.498946354</v>
      </c>
      <c r="E31" s="14"/>
      <c r="F31" s="13">
        <f>F15+F20</f>
        <v>3247315.2793500014</v>
      </c>
      <c r="G31" s="4">
        <f t="shared" si="14"/>
        <v>6.0887619097527691E-2</v>
      </c>
      <c r="H31" s="58"/>
      <c r="I31" s="13">
        <f>I15+I20</f>
        <v>846268.63895999989</v>
      </c>
      <c r="J31" s="4">
        <f t="shared" si="15"/>
        <v>1.5867656236167378E-2</v>
      </c>
      <c r="K31" s="5"/>
      <c r="L31" s="13">
        <f>L15+L20</f>
        <v>3511645.3020600001</v>
      </c>
      <c r="M31" s="4">
        <f t="shared" si="16"/>
        <v>6.5843844272567911E-2</v>
      </c>
      <c r="N31" s="14"/>
      <c r="O31" s="13">
        <f>O15+O20</f>
        <v>-1039358.3174999999</v>
      </c>
      <c r="P31" s="4">
        <f t="shared" si="17"/>
        <v>-1.948811491887369E-2</v>
      </c>
      <c r="Q31" s="5"/>
      <c r="R31" s="13">
        <f>R15+R20</f>
        <v>6565870.9028700013</v>
      </c>
      <c r="S31" s="4">
        <f t="shared" si="18"/>
        <v>0.12311100468738929</v>
      </c>
      <c r="T31" s="5"/>
      <c r="U31" s="13">
        <f>U15+U20</f>
        <v>-122875.24998000001</v>
      </c>
      <c r="V31" s="4">
        <f t="shared" si="19"/>
        <v>-2.3039282526312898E-3</v>
      </c>
      <c r="W31" s="5"/>
      <c r="X31" s="6">
        <f t="shared" si="20"/>
        <v>59775928.151836343</v>
      </c>
      <c r="Y31" s="13">
        <f>Y15+Y20</f>
        <v>6442995.6528900042</v>
      </c>
      <c r="Z31" s="4">
        <f t="shared" si="21"/>
        <v>0.12080707643475806</v>
      </c>
      <c r="AA31" s="5"/>
    </row>
    <row r="32" spans="2:27" s="51" customFormat="1" x14ac:dyDescent="0.25">
      <c r="B32" s="57" t="s">
        <v>69</v>
      </c>
      <c r="C32" s="57"/>
      <c r="D32" s="13">
        <f>D16+D21</f>
        <v>13273753.716956105</v>
      </c>
      <c r="E32" s="14"/>
      <c r="F32" s="13">
        <f>F16+F21</f>
        <v>1313765.3967790229</v>
      </c>
      <c r="G32" s="4">
        <f t="shared" si="14"/>
        <v>9.8974670224655295E-2</v>
      </c>
      <c r="H32" s="58"/>
      <c r="I32" s="13">
        <f>I16+I21</f>
        <v>422777.54375999997</v>
      </c>
      <c r="J32" s="4">
        <f t="shared" si="15"/>
        <v>3.1850639447975983E-2</v>
      </c>
      <c r="K32" s="5"/>
      <c r="L32" s="13">
        <f>L16+L21</f>
        <v>1752457.2661799998</v>
      </c>
      <c r="M32" s="4">
        <f t="shared" si="16"/>
        <v>0.13202424148802633</v>
      </c>
      <c r="N32" s="14"/>
      <c r="O32" s="13">
        <f>O16+O21</f>
        <v>-495950.58017999999</v>
      </c>
      <c r="P32" s="4">
        <f t="shared" si="17"/>
        <v>-3.7363250121664138E-2</v>
      </c>
      <c r="Q32" s="5"/>
      <c r="R32" s="13">
        <f>R16+R21</f>
        <v>2993049.6265390231</v>
      </c>
      <c r="S32" s="4">
        <f t="shared" si="18"/>
        <v>0.2254863010389935</v>
      </c>
      <c r="T32" s="5"/>
      <c r="U32" s="13">
        <f>U16+U21</f>
        <v>-59868.847979999991</v>
      </c>
      <c r="V32" s="4">
        <f t="shared" si="19"/>
        <v>-4.5103178239266689E-3</v>
      </c>
      <c r="W32" s="5"/>
      <c r="X32" s="6">
        <f t="shared" si="20"/>
        <v>16206934.495515127</v>
      </c>
      <c r="Y32" s="13">
        <f>Y16+Y21</f>
        <v>2933180.7785590226</v>
      </c>
      <c r="Z32" s="4">
        <f t="shared" si="21"/>
        <v>0.22097598321506678</v>
      </c>
      <c r="AA32" s="5"/>
    </row>
    <row r="33" spans="2:27" s="51" customFormat="1" x14ac:dyDescent="0.25">
      <c r="B33" s="57" t="s">
        <v>70</v>
      </c>
      <c r="C33" s="57"/>
      <c r="D33" s="13">
        <f>D17+D22</f>
        <v>3844479.6915945886</v>
      </c>
      <c r="E33" s="14"/>
      <c r="F33" s="13">
        <f>F17+F22</f>
        <v>0</v>
      </c>
      <c r="G33" s="4">
        <f t="shared" si="14"/>
        <v>0</v>
      </c>
      <c r="H33" s="58"/>
      <c r="I33" s="13">
        <f>I17+I22</f>
        <v>42390.513200000001</v>
      </c>
      <c r="J33" s="4">
        <f t="shared" si="15"/>
        <v>1.1026332976262267E-2</v>
      </c>
      <c r="K33" s="5"/>
      <c r="L33" s="13">
        <f>L17+L22</f>
        <v>175733.61281000002</v>
      </c>
      <c r="M33" s="4">
        <f t="shared" si="16"/>
        <v>4.5710636264828429E-2</v>
      </c>
      <c r="N33" s="14"/>
      <c r="O33" s="13">
        <f>O17+O22</f>
        <v>-52738.785540000004</v>
      </c>
      <c r="P33" s="4">
        <f t="shared" si="17"/>
        <v>-1.3718055438114527E-2</v>
      </c>
      <c r="Q33" s="5"/>
      <c r="R33" s="13">
        <f>R17+R22</f>
        <v>165385.34047</v>
      </c>
      <c r="S33" s="4">
        <f t="shared" si="18"/>
        <v>4.3018913802976164E-2</v>
      </c>
      <c r="T33" s="5"/>
      <c r="U33" s="13">
        <f>U17+U22</f>
        <v>-7605.3567800000001</v>
      </c>
      <c r="V33" s="4">
        <f t="shared" si="19"/>
        <v>-1.9782538575058772E-3</v>
      </c>
      <c r="W33" s="5"/>
      <c r="X33" s="6">
        <f t="shared" si="20"/>
        <v>4002259.6752845882</v>
      </c>
      <c r="Y33" s="13">
        <f>Y17+Y22</f>
        <v>157779.98368999991</v>
      </c>
      <c r="Z33" s="4">
        <f t="shared" si="21"/>
        <v>4.1040659945470265E-2</v>
      </c>
      <c r="AA33" s="5"/>
    </row>
    <row r="34" spans="2:27" s="51" customFormat="1" x14ac:dyDescent="0.25">
      <c r="B34" s="48" t="s">
        <v>71</v>
      </c>
      <c r="C34" s="48"/>
      <c r="D34" s="13">
        <f>D18+D23</f>
        <v>13665863.993326791</v>
      </c>
      <c r="E34" s="14"/>
      <c r="F34" s="13">
        <f>F18+F23</f>
        <v>1013929.1989558361</v>
      </c>
      <c r="G34" s="4">
        <f t="shared" si="14"/>
        <v>7.4194298981092616E-2</v>
      </c>
      <c r="H34" s="58"/>
      <c r="I34" s="13">
        <f>I18+I23</f>
        <v>426903.21050000004</v>
      </c>
      <c r="J34" s="4">
        <f t="shared" si="15"/>
        <v>3.1238654995283294E-2</v>
      </c>
      <c r="K34" s="5"/>
      <c r="L34" s="13">
        <f>L18+L23</f>
        <v>1768036.0656400002</v>
      </c>
      <c r="M34" s="4">
        <f t="shared" si="16"/>
        <v>0.12937609114969634</v>
      </c>
      <c r="N34" s="14"/>
      <c r="O34" s="13">
        <f>O18+O23</f>
        <v>-491267.07916000002</v>
      </c>
      <c r="P34" s="4">
        <f t="shared" si="17"/>
        <v>-3.594848297918754E-2</v>
      </c>
      <c r="Q34" s="5"/>
      <c r="R34" s="13">
        <f>R18+R23</f>
        <v>2717601.3959358367</v>
      </c>
      <c r="S34" s="4">
        <f t="shared" si="18"/>
        <v>0.19886056214688475</v>
      </c>
      <c r="T34" s="5"/>
      <c r="U34" s="13">
        <f>U18+U23</f>
        <v>-56482.57862</v>
      </c>
      <c r="V34" s="4">
        <f t="shared" si="19"/>
        <v>-4.1331143532220968E-3</v>
      </c>
      <c r="W34" s="5"/>
      <c r="X34" s="6">
        <f t="shared" si="20"/>
        <v>16326982.810642624</v>
      </c>
      <c r="Y34" s="13">
        <f>Y18+Y23</f>
        <v>2661118.8173158364</v>
      </c>
      <c r="Z34" s="4">
        <f t="shared" si="21"/>
        <v>0.19472744779366263</v>
      </c>
      <c r="AA34" s="5"/>
    </row>
    <row r="35" spans="2:27" s="51" customFormat="1" x14ac:dyDescent="0.25">
      <c r="B35" s="48" t="s">
        <v>64</v>
      </c>
      <c r="C35" s="48"/>
      <c r="D35" s="13">
        <f>D24</f>
        <v>1695216.1533532296</v>
      </c>
      <c r="E35" s="14"/>
      <c r="F35" s="13">
        <f>F24</f>
        <v>144486.9599999995</v>
      </c>
      <c r="G35" s="4">
        <f t="shared" si="14"/>
        <v>8.5232175091180223E-2</v>
      </c>
      <c r="H35" s="58"/>
      <c r="I35" s="13">
        <f>I24</f>
        <v>0</v>
      </c>
      <c r="J35" s="4">
        <f t="shared" si="15"/>
        <v>0</v>
      </c>
      <c r="K35" s="5"/>
      <c r="L35" s="13">
        <f>L24</f>
        <v>0</v>
      </c>
      <c r="M35" s="4">
        <f t="shared" si="16"/>
        <v>0</v>
      </c>
      <c r="N35" s="14"/>
      <c r="O35" s="13">
        <f>O24</f>
        <v>-28892.086800000001</v>
      </c>
      <c r="P35" s="4">
        <f t="shared" si="17"/>
        <v>-1.7043305505819943E-2</v>
      </c>
      <c r="Q35" s="5"/>
      <c r="R35" s="13">
        <f>R24</f>
        <v>115594.87319999949</v>
      </c>
      <c r="S35" s="4">
        <f t="shared" si="18"/>
        <v>6.8188869585360287E-2</v>
      </c>
      <c r="T35" s="5"/>
      <c r="U35" s="13">
        <f>U24</f>
        <v>-6524.0196000000005</v>
      </c>
      <c r="V35" s="4">
        <f t="shared" si="19"/>
        <v>-3.8484883400238578E-3</v>
      </c>
      <c r="W35" s="5"/>
      <c r="X35" s="6">
        <f t="shared" si="20"/>
        <v>1804287.0069532292</v>
      </c>
      <c r="Y35" s="13">
        <f>Y24</f>
        <v>109070.85359999957</v>
      </c>
      <c r="Z35" s="4">
        <f t="shared" si="21"/>
        <v>6.4340381245336462E-2</v>
      </c>
      <c r="AA35" s="5"/>
    </row>
    <row r="36" spans="2:27" s="51" customFormat="1" x14ac:dyDescent="0.25">
      <c r="B36" s="48" t="s">
        <v>72</v>
      </c>
      <c r="C36" s="48"/>
      <c r="D36" s="60">
        <f>SUM(D29:D35)</f>
        <v>1101528916.4800503</v>
      </c>
      <c r="E36" s="61"/>
      <c r="F36" s="62">
        <f>SUM(F29:F35)</f>
        <v>64755556.711684838</v>
      </c>
      <c r="G36" s="8">
        <f t="shared" si="14"/>
        <v>5.8786978483154166E-2</v>
      </c>
      <c r="H36" s="58"/>
      <c r="I36" s="62">
        <f>SUM(I29:I35)</f>
        <v>19567801.549520001</v>
      </c>
      <c r="J36" s="8">
        <f t="shared" si="15"/>
        <v>1.7764219583131017E-2</v>
      </c>
      <c r="K36" s="5"/>
      <c r="L36" s="62">
        <f>SUM(L29:L35)</f>
        <v>81159836.140199989</v>
      </c>
      <c r="M36" s="8">
        <f t="shared" si="16"/>
        <v>7.3679260640335503E-2</v>
      </c>
      <c r="N36" s="14"/>
      <c r="O36" s="62">
        <f>SUM(O29:O35)</f>
        <v>-22490189.111520004</v>
      </c>
      <c r="P36" s="8">
        <f t="shared" si="17"/>
        <v>-2.0417248040466962E-2</v>
      </c>
      <c r="Q36" s="5"/>
      <c r="R36" s="62">
        <f>SUM(R29:R35)</f>
        <v>142993005.28988484</v>
      </c>
      <c r="S36" s="8">
        <f t="shared" si="18"/>
        <v>0.12981321066615373</v>
      </c>
      <c r="T36" s="5"/>
      <c r="U36" s="62">
        <f>SUM(U29:U35)</f>
        <v>-3112605.90228</v>
      </c>
      <c r="V36" s="8">
        <f t="shared" si="19"/>
        <v>-2.8257142011544932E-3</v>
      </c>
      <c r="W36" s="5"/>
      <c r="X36" s="62">
        <f>SUM(X29:X35)</f>
        <v>1241409315.8676555</v>
      </c>
      <c r="Y36" s="62">
        <f>SUM(Y29:Y35)</f>
        <v>139880399.38760489</v>
      </c>
      <c r="Z36" s="8">
        <f t="shared" si="21"/>
        <v>0.12698749646499929</v>
      </c>
      <c r="AA36" s="5"/>
    </row>
    <row r="37" spans="2:27" s="51" customFormat="1" x14ac:dyDescent="0.25">
      <c r="B37" s="48"/>
      <c r="C37" s="48"/>
      <c r="D37" s="48"/>
      <c r="E37" s="48"/>
      <c r="F37" s="13"/>
      <c r="G37" s="13"/>
      <c r="H37" s="58"/>
      <c r="I37" s="13"/>
      <c r="J37" s="13"/>
      <c r="K37" s="14"/>
      <c r="L37" s="13"/>
      <c r="M37" s="13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58"/>
      <c r="Y37" s="13"/>
      <c r="Z37" s="13"/>
      <c r="AA37" s="5"/>
    </row>
    <row r="38" spans="2:27" x14ac:dyDescent="0.25">
      <c r="B38" s="57" t="s">
        <v>73</v>
      </c>
      <c r="F38" s="63"/>
      <c r="G38" s="63"/>
      <c r="J38" s="10"/>
      <c r="K38" s="64"/>
      <c r="N38" s="65"/>
      <c r="O38" s="63"/>
      <c r="P38" s="63"/>
      <c r="Q38" s="65"/>
      <c r="R38" s="63"/>
      <c r="S38" s="63"/>
      <c r="T38" s="65"/>
      <c r="U38" s="65"/>
      <c r="V38" s="65"/>
      <c r="W38" s="65"/>
      <c r="Y38" s="63"/>
    </row>
    <row r="39" spans="2:27" x14ac:dyDescent="0.25">
      <c r="B39" s="66" t="s">
        <v>74</v>
      </c>
    </row>
    <row r="40" spans="2:27" x14ac:dyDescent="0.25">
      <c r="I40" s="6"/>
    </row>
  </sheetData>
  <printOptions horizontalCentered="1"/>
  <pageMargins left="0.45" right="0.45" top="0.75" bottom="0.75" header="0.3" footer="0.3"/>
  <pageSetup scale="46" orientation="landscape" blackAndWhite="1" r:id="rId1"/>
  <headerFooter>
    <oddFooter>&amp;R&amp;A
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90" zoomScaleNormal="90" workbookViewId="0">
      <pane xSplit="3" ySplit="9" topLeftCell="D10" activePane="bottomRight" state="frozenSplit"/>
      <selection activeCell="F38" sqref="F38"/>
      <selection pane="topRight" activeCell="F38" sqref="F38"/>
      <selection pane="bottomLeft" activeCell="F38" sqref="F38"/>
      <selection pane="bottomRight" activeCell="R25" sqref="R25"/>
    </sheetView>
  </sheetViews>
  <sheetFormatPr defaultRowHeight="15" x14ac:dyDescent="0.25"/>
  <cols>
    <col min="1" max="1" width="2.85546875" style="34" customWidth="1"/>
    <col min="2" max="2" width="37.5703125" style="34" customWidth="1"/>
    <col min="3" max="3" width="9.140625" style="34" bestFit="1" customWidth="1"/>
    <col min="4" max="4" width="16.140625" style="34" bestFit="1" customWidth="1"/>
    <col min="5" max="5" width="2.28515625" style="39" customWidth="1"/>
    <col min="6" max="6" width="16" style="34" bestFit="1" customWidth="1"/>
    <col min="7" max="7" width="10.42578125" style="34" customWidth="1"/>
    <col min="8" max="8" width="2.28515625" style="39" customWidth="1"/>
    <col min="9" max="9" width="16" style="34" bestFit="1" customWidth="1"/>
    <col min="10" max="10" width="10.42578125" style="34" customWidth="1"/>
    <col min="11" max="11" width="2.28515625" style="39" customWidth="1"/>
    <col min="12" max="12" width="16.140625" style="34" bestFit="1" customWidth="1"/>
    <col min="13" max="13" width="16" style="34" bestFit="1" customWidth="1"/>
    <col min="14" max="14" width="11.5703125" style="34" customWidth="1"/>
    <col min="15" max="15" width="7.85546875" style="34" customWidth="1"/>
    <col min="16" max="16" width="9.28515625" style="34" customWidth="1"/>
    <col min="17" max="16384" width="9.140625" style="34"/>
  </cols>
  <sheetData>
    <row r="1" spans="2:15" x14ac:dyDescent="0.25">
      <c r="B1" s="31" t="s">
        <v>0</v>
      </c>
      <c r="C1" s="31"/>
      <c r="D1" s="31"/>
      <c r="E1" s="32"/>
      <c r="F1" s="31"/>
      <c r="G1" s="31"/>
      <c r="H1" s="32"/>
      <c r="I1" s="31"/>
      <c r="J1" s="31"/>
      <c r="K1" s="32"/>
      <c r="L1" s="31"/>
      <c r="M1" s="31"/>
      <c r="N1" s="31"/>
      <c r="O1" s="33"/>
    </row>
    <row r="2" spans="2:15" x14ac:dyDescent="0.25">
      <c r="B2" s="31" t="s">
        <v>1</v>
      </c>
      <c r="C2" s="31"/>
      <c r="D2" s="31"/>
      <c r="E2" s="32"/>
      <c r="F2" s="31"/>
      <c r="G2" s="31"/>
      <c r="H2" s="32"/>
      <c r="I2" s="31"/>
      <c r="J2" s="31"/>
      <c r="K2" s="32"/>
      <c r="L2" s="31"/>
      <c r="M2" s="31"/>
      <c r="N2" s="31"/>
      <c r="O2" s="33"/>
    </row>
    <row r="3" spans="2:15" x14ac:dyDescent="0.25">
      <c r="B3" s="31" t="s">
        <v>75</v>
      </c>
      <c r="C3" s="31"/>
      <c r="D3" s="31"/>
      <c r="E3" s="32"/>
      <c r="F3" s="31"/>
      <c r="G3" s="31"/>
      <c r="H3" s="32"/>
      <c r="I3" s="31"/>
      <c r="J3" s="31"/>
      <c r="K3" s="32"/>
      <c r="L3" s="31"/>
      <c r="M3" s="31"/>
      <c r="N3" s="31"/>
      <c r="O3" s="33"/>
    </row>
    <row r="4" spans="2:15" x14ac:dyDescent="0.25">
      <c r="B4" s="31" t="s">
        <v>76</v>
      </c>
      <c r="C4" s="31"/>
      <c r="D4" s="31"/>
      <c r="E4" s="32"/>
      <c r="F4" s="31"/>
      <c r="G4" s="31"/>
      <c r="H4" s="32"/>
      <c r="I4" s="31"/>
      <c r="J4" s="31"/>
      <c r="K4" s="32"/>
      <c r="L4" s="31"/>
      <c r="M4" s="31"/>
      <c r="N4" s="31"/>
      <c r="O4" s="33"/>
    </row>
    <row r="5" spans="2:15" x14ac:dyDescent="0.25">
      <c r="B5" s="35"/>
      <c r="C5" s="35"/>
      <c r="D5" s="35"/>
      <c r="E5" s="3"/>
      <c r="F5" s="35"/>
      <c r="G5" s="35"/>
      <c r="H5" s="3"/>
      <c r="I5" s="35"/>
      <c r="J5" s="35"/>
      <c r="K5" s="3"/>
      <c r="L5" s="35"/>
      <c r="M5" s="35"/>
      <c r="N5" s="35"/>
      <c r="O5" s="33"/>
    </row>
    <row r="6" spans="2:15" x14ac:dyDescent="0.25">
      <c r="D6" s="3" t="s">
        <v>77</v>
      </c>
      <c r="E6" s="3"/>
      <c r="H6" s="3"/>
      <c r="L6" s="3" t="str">
        <f>D6</f>
        <v>12ME Dec. 2024</v>
      </c>
    </row>
    <row r="7" spans="2:15" x14ac:dyDescent="0.25">
      <c r="B7" s="3"/>
      <c r="C7" s="3"/>
      <c r="D7" s="3" t="s">
        <v>7</v>
      </c>
      <c r="E7" s="3"/>
      <c r="F7" s="3" t="s">
        <v>8</v>
      </c>
      <c r="G7" s="3" t="str">
        <f>F7</f>
        <v>Sch. 141N</v>
      </c>
      <c r="H7" s="3"/>
      <c r="I7" s="3" t="s">
        <v>9</v>
      </c>
      <c r="J7" s="3" t="str">
        <f>I7</f>
        <v>Sch. 141R</v>
      </c>
      <c r="K7" s="3"/>
      <c r="L7" s="3" t="s">
        <v>7</v>
      </c>
      <c r="M7" s="3"/>
      <c r="N7" s="3"/>
      <c r="O7" s="3"/>
    </row>
    <row r="8" spans="2:15" x14ac:dyDescent="0.25">
      <c r="B8" s="3"/>
      <c r="C8" s="3" t="s">
        <v>12</v>
      </c>
      <c r="D8" s="3" t="s">
        <v>13</v>
      </c>
      <c r="E8" s="3"/>
      <c r="F8" s="3" t="s">
        <v>15</v>
      </c>
      <c r="G8" s="3" t="str">
        <f>F8</f>
        <v>Rate Plan</v>
      </c>
      <c r="H8" s="3"/>
      <c r="I8" s="3" t="s">
        <v>15</v>
      </c>
      <c r="J8" s="3" t="str">
        <f>I8</f>
        <v>Rate Plan</v>
      </c>
      <c r="K8" s="3"/>
      <c r="L8" s="3" t="s">
        <v>19</v>
      </c>
      <c r="M8" s="3" t="s">
        <v>20</v>
      </c>
      <c r="N8" s="3" t="s">
        <v>20</v>
      </c>
      <c r="O8" s="3"/>
    </row>
    <row r="9" spans="2:15" x14ac:dyDescent="0.25">
      <c r="B9" s="40" t="s">
        <v>21</v>
      </c>
      <c r="C9" s="40" t="s">
        <v>22</v>
      </c>
      <c r="D9" s="40" t="s">
        <v>78</v>
      </c>
      <c r="E9" s="3"/>
      <c r="F9" s="40" t="s">
        <v>24</v>
      </c>
      <c r="G9" s="40" t="s">
        <v>25</v>
      </c>
      <c r="H9" s="3"/>
      <c r="I9" s="40" t="s">
        <v>24</v>
      </c>
      <c r="J9" s="40" t="s">
        <v>26</v>
      </c>
      <c r="K9" s="3"/>
      <c r="L9" s="40" t="s">
        <v>27</v>
      </c>
      <c r="M9" s="40" t="s">
        <v>24</v>
      </c>
      <c r="N9" s="40" t="s">
        <v>26</v>
      </c>
      <c r="O9" s="40"/>
    </row>
    <row r="10" spans="2:15" x14ac:dyDescent="0.25">
      <c r="B10" s="3" t="s">
        <v>28</v>
      </c>
      <c r="C10" s="3" t="s">
        <v>29</v>
      </c>
      <c r="D10" s="3" t="s">
        <v>30</v>
      </c>
      <c r="E10" s="3"/>
      <c r="F10" s="41" t="s">
        <v>31</v>
      </c>
      <c r="G10" s="42" t="s">
        <v>32</v>
      </c>
      <c r="H10" s="3"/>
      <c r="I10" s="41" t="s">
        <v>33</v>
      </c>
      <c r="J10" s="42" t="s">
        <v>34</v>
      </c>
      <c r="K10" s="42"/>
      <c r="L10" s="3" t="s">
        <v>79</v>
      </c>
      <c r="M10" s="41" t="s">
        <v>80</v>
      </c>
      <c r="N10" s="42" t="s">
        <v>81</v>
      </c>
      <c r="O10" s="3"/>
    </row>
    <row r="11" spans="2:15" x14ac:dyDescent="0.25">
      <c r="B11" s="34" t="s">
        <v>46</v>
      </c>
      <c r="C11" s="43" t="s">
        <v>47</v>
      </c>
      <c r="D11" s="44">
        <v>843879769.76241922</v>
      </c>
      <c r="E11" s="45"/>
      <c r="F11" s="10">
        <v>-15692460.03246</v>
      </c>
      <c r="G11" s="4">
        <f>F11/$D11</f>
        <v>-1.8595611122278664E-2</v>
      </c>
      <c r="H11" s="46"/>
      <c r="I11" s="10">
        <v>34243326.598949999</v>
      </c>
      <c r="J11" s="4">
        <f>I11/$D11</f>
        <v>4.0578442363407595E-2</v>
      </c>
      <c r="K11" s="5"/>
      <c r="L11" s="6">
        <f>SUM(D11,F11,I11)</f>
        <v>862430636.32890928</v>
      </c>
      <c r="M11" s="10">
        <f t="shared" ref="M11:M23" si="0">L11-D11</f>
        <v>18550866.566490054</v>
      </c>
      <c r="N11" s="4">
        <f>M11/$D11</f>
        <v>2.1982831241128997E-2</v>
      </c>
      <c r="O11" s="4"/>
    </row>
    <row r="12" spans="2:15" x14ac:dyDescent="0.25">
      <c r="B12" s="34" t="s">
        <v>48</v>
      </c>
      <c r="C12" s="43">
        <v>16</v>
      </c>
      <c r="D12" s="44">
        <v>11371.705680000001</v>
      </c>
      <c r="E12" s="45"/>
      <c r="F12" s="10">
        <v>-216.73728</v>
      </c>
      <c r="G12" s="4">
        <f t="shared" ref="G12:G22" si="1">F12/$D12</f>
        <v>-1.9059346601028104E-2</v>
      </c>
      <c r="H12" s="46"/>
      <c r="I12" s="10">
        <v>472.95360000000005</v>
      </c>
      <c r="J12" s="4">
        <f t="shared" ref="J12:J22" si="2">I12/$D12</f>
        <v>4.1590383475348616E-2</v>
      </c>
      <c r="K12" s="5"/>
      <c r="L12" s="6">
        <f t="shared" ref="L12:L23" si="3">SUM(D12,F12,I12)</f>
        <v>11627.922000000002</v>
      </c>
      <c r="M12" s="10">
        <f t="shared" si="0"/>
        <v>256.21632000000136</v>
      </c>
      <c r="N12" s="4">
        <f t="shared" ref="N12:N24" si="4">M12/$D12</f>
        <v>2.2531036874320627E-2</v>
      </c>
      <c r="O12" s="4"/>
    </row>
    <row r="13" spans="2:15" x14ac:dyDescent="0.25">
      <c r="B13" s="34" t="s">
        <v>49</v>
      </c>
      <c r="C13" s="43">
        <v>31</v>
      </c>
      <c r="D13" s="44">
        <v>303259920.13631833</v>
      </c>
      <c r="E13" s="45"/>
      <c r="F13" s="10">
        <v>-6600928.7621200001</v>
      </c>
      <c r="G13" s="4">
        <f t="shared" si="1"/>
        <v>-2.1766571590313741E-2</v>
      </c>
      <c r="H13" s="46"/>
      <c r="I13" s="10">
        <v>14192980.583529998</v>
      </c>
      <c r="J13" s="4">
        <f t="shared" si="2"/>
        <v>4.6801372819560573E-2</v>
      </c>
      <c r="K13" s="5"/>
      <c r="L13" s="6">
        <f t="shared" si="3"/>
        <v>310851971.95772833</v>
      </c>
      <c r="M13" s="10">
        <f t="shared" si="0"/>
        <v>7592051.8214100003</v>
      </c>
      <c r="N13" s="4">
        <f t="shared" si="4"/>
        <v>2.5034801229246839E-2</v>
      </c>
      <c r="O13" s="4"/>
    </row>
    <row r="14" spans="2:15" x14ac:dyDescent="0.25">
      <c r="B14" s="34" t="s">
        <v>50</v>
      </c>
      <c r="C14" s="43">
        <v>41</v>
      </c>
      <c r="D14" s="44">
        <v>53353644.068692833</v>
      </c>
      <c r="E14" s="45"/>
      <c r="F14" s="10">
        <v>-760545.45117000001</v>
      </c>
      <c r="G14" s="4">
        <f t="shared" si="1"/>
        <v>-1.4254798607397791E-2</v>
      </c>
      <c r="H14" s="46"/>
      <c r="I14" s="10">
        <v>1636811.5382699999</v>
      </c>
      <c r="J14" s="4">
        <f t="shared" si="2"/>
        <v>3.0678533150661734E-2</v>
      </c>
      <c r="K14" s="5"/>
      <c r="L14" s="6">
        <f t="shared" si="3"/>
        <v>54229910.155792832</v>
      </c>
      <c r="M14" s="10">
        <f t="shared" si="0"/>
        <v>876266.08709999919</v>
      </c>
      <c r="N14" s="4">
        <f t="shared" si="4"/>
        <v>1.6423734543263929E-2</v>
      </c>
      <c r="O14" s="4"/>
    </row>
    <row r="15" spans="2:15" x14ac:dyDescent="0.25">
      <c r="B15" s="34" t="s">
        <v>51</v>
      </c>
      <c r="C15" s="43">
        <v>85</v>
      </c>
      <c r="D15" s="44">
        <v>6628674.7860669857</v>
      </c>
      <c r="E15" s="45"/>
      <c r="F15" s="10">
        <v>-76614.545140000002</v>
      </c>
      <c r="G15" s="4">
        <f t="shared" si="1"/>
        <v>-1.1558048571192308E-2</v>
      </c>
      <c r="H15" s="46"/>
      <c r="I15" s="10">
        <v>173752.76225999999</v>
      </c>
      <c r="J15" s="4">
        <f t="shared" si="2"/>
        <v>2.6212292481932624E-2</v>
      </c>
      <c r="K15" s="5"/>
      <c r="L15" s="6">
        <f t="shared" si="3"/>
        <v>6725813.0031869859</v>
      </c>
      <c r="M15" s="10">
        <f t="shared" si="0"/>
        <v>97138.217120000161</v>
      </c>
      <c r="N15" s="4">
        <f t="shared" si="4"/>
        <v>1.4654243910740342E-2</v>
      </c>
      <c r="O15" s="4"/>
    </row>
    <row r="16" spans="2:15" x14ac:dyDescent="0.25">
      <c r="B16" s="34" t="s">
        <v>52</v>
      </c>
      <c r="C16" s="43">
        <v>86</v>
      </c>
      <c r="D16" s="44">
        <v>3746084.3995459024</v>
      </c>
      <c r="E16" s="45"/>
      <c r="F16" s="10">
        <v>-46659.968000000001</v>
      </c>
      <c r="G16" s="4">
        <f t="shared" si="1"/>
        <v>-1.245566384079763E-2</v>
      </c>
      <c r="H16" s="46"/>
      <c r="I16" s="10">
        <v>109458.79552000001</v>
      </c>
      <c r="J16" s="4">
        <f t="shared" si="2"/>
        <v>2.9219521998294681E-2</v>
      </c>
      <c r="K16" s="5"/>
      <c r="L16" s="6">
        <f t="shared" si="3"/>
        <v>3808883.2270659027</v>
      </c>
      <c r="M16" s="10">
        <f t="shared" si="0"/>
        <v>62798.827520000283</v>
      </c>
      <c r="N16" s="4">
        <f>M16/$D16</f>
        <v>1.6763858157497123E-2</v>
      </c>
      <c r="O16" s="4"/>
    </row>
    <row r="17" spans="2:16" x14ac:dyDescent="0.25">
      <c r="B17" s="34" t="s">
        <v>53</v>
      </c>
      <c r="C17" s="43">
        <v>87</v>
      </c>
      <c r="D17" s="44">
        <v>8310171.8200183846</v>
      </c>
      <c r="E17" s="45"/>
      <c r="F17" s="10">
        <v>-61676.891770000002</v>
      </c>
      <c r="G17" s="4">
        <f t="shared" si="1"/>
        <v>-7.4218551801090863E-3</v>
      </c>
      <c r="H17" s="46"/>
      <c r="I17" s="10">
        <v>109526.97405000002</v>
      </c>
      <c r="J17" s="4">
        <f t="shared" si="2"/>
        <v>1.3179868770722686E-2</v>
      </c>
      <c r="K17" s="5"/>
      <c r="L17" s="6">
        <f t="shared" si="3"/>
        <v>8358021.9022983853</v>
      </c>
      <c r="M17" s="10">
        <f t="shared" si="0"/>
        <v>47850.082280000672</v>
      </c>
      <c r="N17" s="4">
        <f t="shared" si="4"/>
        <v>5.7580135906136788E-3</v>
      </c>
      <c r="O17" s="4"/>
    </row>
    <row r="18" spans="2:16" x14ac:dyDescent="0.25">
      <c r="B18" s="34" t="s">
        <v>54</v>
      </c>
      <c r="C18" s="43" t="s">
        <v>55</v>
      </c>
      <c r="D18" s="44">
        <v>29550.367219183361</v>
      </c>
      <c r="E18" s="45"/>
      <c r="F18" s="10">
        <v>-908.99027999999998</v>
      </c>
      <c r="G18" s="4">
        <f t="shared" si="1"/>
        <v>-3.0760710121054136E-2</v>
      </c>
      <c r="H18" s="46"/>
      <c r="I18" s="10">
        <v>1954.4645700000001</v>
      </c>
      <c r="J18" s="4">
        <f t="shared" si="2"/>
        <v>6.614011106877922E-2</v>
      </c>
      <c r="K18" s="5"/>
      <c r="L18" s="6">
        <f t="shared" si="3"/>
        <v>30595.841509183363</v>
      </c>
      <c r="M18" s="10">
        <f t="shared" si="0"/>
        <v>1045.4742900000019</v>
      </c>
      <c r="N18" s="4">
        <f t="shared" si="4"/>
        <v>3.5379400947725147E-2</v>
      </c>
      <c r="O18" s="4"/>
    </row>
    <row r="19" spans="2:16" x14ac:dyDescent="0.25">
      <c r="B19" s="34" t="s">
        <v>56</v>
      </c>
      <c r="C19" s="34" t="s">
        <v>57</v>
      </c>
      <c r="D19" s="44">
        <v>6447863.2394457487</v>
      </c>
      <c r="E19" s="45"/>
      <c r="F19" s="10">
        <v>-301421.36057999998</v>
      </c>
      <c r="G19" s="4">
        <f t="shared" si="1"/>
        <v>-4.6747480426695562E-2</v>
      </c>
      <c r="H19" s="46"/>
      <c r="I19" s="10">
        <v>648705.42597999994</v>
      </c>
      <c r="J19" s="4">
        <f t="shared" si="2"/>
        <v>0.10060781407574673</v>
      </c>
      <c r="K19" s="5"/>
      <c r="L19" s="6">
        <f t="shared" si="3"/>
        <v>6795147.3048457485</v>
      </c>
      <c r="M19" s="10">
        <f t="shared" si="0"/>
        <v>347284.06539999973</v>
      </c>
      <c r="N19" s="4">
        <f>M19/$D19</f>
        <v>5.3860333649051136E-2</v>
      </c>
      <c r="O19" s="4"/>
    </row>
    <row r="20" spans="2:16" x14ac:dyDescent="0.25">
      <c r="B20" s="34" t="s">
        <v>58</v>
      </c>
      <c r="C20" s="34" t="s">
        <v>59</v>
      </c>
      <c r="D20" s="44">
        <v>9381395.0567760374</v>
      </c>
      <c r="E20" s="45"/>
      <c r="F20" s="10">
        <v>-444120.04238</v>
      </c>
      <c r="G20" s="4">
        <f t="shared" si="1"/>
        <v>-4.734051169279125E-2</v>
      </c>
      <c r="H20" s="46"/>
      <c r="I20" s="10">
        <v>1007211.9334200001</v>
      </c>
      <c r="J20" s="4">
        <f t="shared" si="2"/>
        <v>0.10736270323596557</v>
      </c>
      <c r="K20" s="5"/>
      <c r="L20" s="6">
        <f t="shared" si="3"/>
        <v>9944486.9478160385</v>
      </c>
      <c r="M20" s="10">
        <f t="shared" si="0"/>
        <v>563091.89104000106</v>
      </c>
      <c r="N20" s="4">
        <f t="shared" si="4"/>
        <v>6.0022191543174432E-2</v>
      </c>
      <c r="O20" s="4"/>
    </row>
    <row r="21" spans="2:16" x14ac:dyDescent="0.25">
      <c r="B21" s="34" t="s">
        <v>60</v>
      </c>
      <c r="C21" s="34" t="s">
        <v>61</v>
      </c>
      <c r="D21" s="44">
        <v>159937.63249541732</v>
      </c>
      <c r="E21" s="45"/>
      <c r="F21" s="10">
        <v>-4918.9669999999996</v>
      </c>
      <c r="G21" s="4">
        <f t="shared" si="1"/>
        <v>-3.075553216120629E-2</v>
      </c>
      <c r="H21" s="46"/>
      <c r="I21" s="10">
        <v>11539.317880000001</v>
      </c>
      <c r="J21" s="4">
        <f t="shared" si="2"/>
        <v>7.2148860152288649E-2</v>
      </c>
      <c r="K21" s="5"/>
      <c r="L21" s="6">
        <f t="shared" si="3"/>
        <v>166557.9833754173</v>
      </c>
      <c r="M21" s="10">
        <f t="shared" si="0"/>
        <v>6620.3508799999836</v>
      </c>
      <c r="N21" s="4">
        <f t="shared" si="4"/>
        <v>4.1393327991082252E-2</v>
      </c>
      <c r="O21" s="4"/>
    </row>
    <row r="22" spans="2:16" x14ac:dyDescent="0.25">
      <c r="B22" s="34" t="s">
        <v>62</v>
      </c>
      <c r="C22" s="34" t="s">
        <v>63</v>
      </c>
      <c r="D22" s="44">
        <v>7987025.2992536398</v>
      </c>
      <c r="E22" s="45"/>
      <c r="F22" s="10">
        <v>-507045.66466999997</v>
      </c>
      <c r="G22" s="4">
        <f t="shared" si="1"/>
        <v>-6.3483668283532496E-2</v>
      </c>
      <c r="H22" s="46"/>
      <c r="I22" s="10">
        <v>900421.14254999999</v>
      </c>
      <c r="J22" s="4">
        <f t="shared" si="2"/>
        <v>0.11273548146068114</v>
      </c>
      <c r="K22" s="5"/>
      <c r="L22" s="6">
        <f t="shared" si="3"/>
        <v>8380400.7771336399</v>
      </c>
      <c r="M22" s="10">
        <f t="shared" si="0"/>
        <v>393375.47788000014</v>
      </c>
      <c r="N22" s="4">
        <f t="shared" si="4"/>
        <v>4.9251813177148662E-2</v>
      </c>
      <c r="O22" s="4"/>
    </row>
    <row r="23" spans="2:16" x14ac:dyDescent="0.25">
      <c r="B23" s="34" t="s">
        <v>64</v>
      </c>
      <c r="D23" s="44">
        <v>1804164.4205532293</v>
      </c>
      <c r="E23" s="45"/>
      <c r="F23" s="10"/>
      <c r="G23" s="4">
        <f>F23/$D23</f>
        <v>0</v>
      </c>
      <c r="H23" s="46"/>
      <c r="I23" s="10"/>
      <c r="J23" s="4">
        <f>I23/$D23</f>
        <v>0</v>
      </c>
      <c r="K23" s="5"/>
      <c r="L23" s="6">
        <f t="shared" si="3"/>
        <v>1804164.4205532293</v>
      </c>
      <c r="M23" s="10">
        <f t="shared" si="0"/>
        <v>0</v>
      </c>
      <c r="N23" s="4">
        <f t="shared" si="4"/>
        <v>0</v>
      </c>
      <c r="O23" s="5"/>
      <c r="P23" s="39"/>
    </row>
    <row r="24" spans="2:16" x14ac:dyDescent="0.25">
      <c r="B24" s="34" t="s">
        <v>20</v>
      </c>
      <c r="D24" s="47">
        <f>SUM(D11:D23)</f>
        <v>1244999572.6944849</v>
      </c>
      <c r="E24" s="11"/>
      <c r="F24" s="7">
        <f>SUM(F11:F23)</f>
        <v>-24497517.412850004</v>
      </c>
      <c r="G24" s="8">
        <f t="shared" ref="G24" si="5">F24/$D24</f>
        <v>-1.9676727566927076E-2</v>
      </c>
      <c r="H24" s="46"/>
      <c r="I24" s="7">
        <f>SUM(I11:I23)</f>
        <v>53036162.490579993</v>
      </c>
      <c r="J24" s="8">
        <f t="shared" ref="J24" si="6">I24/$D24</f>
        <v>4.2599341922500991E-2</v>
      </c>
      <c r="K24" s="5"/>
      <c r="L24" s="7">
        <f>SUM(L11:L23)</f>
        <v>1273538217.7722149</v>
      </c>
      <c r="M24" s="7">
        <f>SUM(M11:M23)</f>
        <v>28538645.077730056</v>
      </c>
      <c r="N24" s="8">
        <f t="shared" si="4"/>
        <v>2.2922614355573967E-2</v>
      </c>
      <c r="O24" s="5"/>
      <c r="P24" s="11"/>
    </row>
    <row r="25" spans="2:16" s="51" customFormat="1" x14ac:dyDescent="0.25">
      <c r="B25" s="48"/>
      <c r="C25" s="49"/>
      <c r="D25" s="49"/>
      <c r="E25" s="49"/>
      <c r="F25" s="14"/>
      <c r="G25" s="9"/>
      <c r="H25" s="9"/>
      <c r="I25" s="14"/>
      <c r="J25" s="9"/>
      <c r="K25" s="9"/>
      <c r="L25" s="9"/>
      <c r="M25" s="14"/>
      <c r="N25" s="9"/>
      <c r="O25" s="50"/>
      <c r="P25" s="56"/>
    </row>
    <row r="26" spans="2:16" x14ac:dyDescent="0.25">
      <c r="F26" s="10"/>
      <c r="G26" s="6"/>
      <c r="I26" s="10"/>
      <c r="J26" s="6"/>
      <c r="K26" s="11"/>
      <c r="L26" s="39"/>
      <c r="M26" s="10"/>
      <c r="N26" s="6"/>
      <c r="O26" s="5"/>
      <c r="P26" s="39"/>
    </row>
    <row r="27" spans="2:16" s="51" customFormat="1" x14ac:dyDescent="0.25">
      <c r="B27" s="52" t="s">
        <v>65</v>
      </c>
      <c r="C27" s="53"/>
      <c r="D27" s="53"/>
      <c r="E27" s="54"/>
      <c r="F27" s="55"/>
      <c r="G27" s="12"/>
      <c r="H27" s="56"/>
      <c r="I27" s="55"/>
      <c r="J27" s="12"/>
      <c r="K27" s="12"/>
      <c r="L27" s="56"/>
      <c r="M27" s="55"/>
      <c r="N27" s="12"/>
      <c r="O27" s="50"/>
      <c r="P27" s="56"/>
    </row>
    <row r="28" spans="2:16" s="51" customFormat="1" x14ac:dyDescent="0.25">
      <c r="B28" s="57" t="s">
        <v>66</v>
      </c>
      <c r="C28" s="57"/>
      <c r="D28" s="13">
        <f>D11+D12</f>
        <v>843891141.46809924</v>
      </c>
      <c r="E28" s="14"/>
      <c r="F28" s="13">
        <f>F11+F12</f>
        <v>-15692676.76974</v>
      </c>
      <c r="G28" s="4">
        <f t="shared" ref="G28:G35" si="7">F28/$D28</f>
        <v>-1.8595617371264011E-2</v>
      </c>
      <c r="H28" s="58"/>
      <c r="I28" s="13">
        <f>I11+I12</f>
        <v>34243799.552549995</v>
      </c>
      <c r="J28" s="4">
        <f t="shared" ref="J28:J35" si="8">I28/$D28</f>
        <v>4.0578455999640897E-2</v>
      </c>
      <c r="K28" s="5"/>
      <c r="L28" s="6">
        <f t="shared" ref="L28:L34" si="9">SUM(D28,F28,I28)</f>
        <v>862442264.25090921</v>
      </c>
      <c r="M28" s="13">
        <f>M11+M12</f>
        <v>18551122.782810055</v>
      </c>
      <c r="N28" s="4">
        <f t="shared" ref="N28:N35" si="10">M28/$D28</f>
        <v>2.1982838628376956E-2</v>
      </c>
      <c r="O28" s="5"/>
      <c r="P28" s="67"/>
    </row>
    <row r="29" spans="2:16" s="51" customFormat="1" x14ac:dyDescent="0.25">
      <c r="B29" s="59" t="s">
        <v>67</v>
      </c>
      <c r="C29" s="59"/>
      <c r="D29" s="13">
        <f>D13+D18</f>
        <v>303289470.50353754</v>
      </c>
      <c r="E29" s="14"/>
      <c r="F29" s="13">
        <f>F13+F18</f>
        <v>-6601837.7523999996</v>
      </c>
      <c r="G29" s="4">
        <f t="shared" si="7"/>
        <v>-2.1767447915152716E-2</v>
      </c>
      <c r="H29" s="58"/>
      <c r="I29" s="13">
        <f>I13+I18</f>
        <v>14194935.048099998</v>
      </c>
      <c r="J29" s="4">
        <f t="shared" si="8"/>
        <v>4.6803257048564202E-2</v>
      </c>
      <c r="K29" s="5"/>
      <c r="L29" s="6">
        <f t="shared" si="9"/>
        <v>310882567.79923755</v>
      </c>
      <c r="M29" s="13">
        <f>M13+M18</f>
        <v>7593097.2957000006</v>
      </c>
      <c r="N29" s="4">
        <f t="shared" si="10"/>
        <v>2.5035809133411493E-2</v>
      </c>
      <c r="O29" s="5"/>
      <c r="P29" s="56"/>
    </row>
    <row r="30" spans="2:16" s="51" customFormat="1" x14ac:dyDescent="0.25">
      <c r="B30" s="57" t="s">
        <v>68</v>
      </c>
      <c r="C30" s="57"/>
      <c r="D30" s="13">
        <f>D14+D19</f>
        <v>59801507.308138579</v>
      </c>
      <c r="E30" s="14"/>
      <c r="F30" s="13">
        <f>F14+F19</f>
        <v>-1061966.8117499999</v>
      </c>
      <c r="G30" s="4">
        <f t="shared" si="7"/>
        <v>-1.7758194727066242E-2</v>
      </c>
      <c r="H30" s="58"/>
      <c r="I30" s="13">
        <f>I14+I19</f>
        <v>2285516.9642499997</v>
      </c>
      <c r="J30" s="4">
        <f t="shared" si="8"/>
        <v>3.8218383902489966E-2</v>
      </c>
      <c r="K30" s="5"/>
      <c r="L30" s="6">
        <f t="shared" si="9"/>
        <v>61025057.460638575</v>
      </c>
      <c r="M30" s="13">
        <f>M14+M19</f>
        <v>1223550.1524999989</v>
      </c>
      <c r="N30" s="4">
        <f t="shared" si="10"/>
        <v>2.046018917542371E-2</v>
      </c>
      <c r="O30" s="5"/>
      <c r="P30" s="56"/>
    </row>
    <row r="31" spans="2:16" s="51" customFormat="1" x14ac:dyDescent="0.25">
      <c r="B31" s="57" t="s">
        <v>69</v>
      </c>
      <c r="C31" s="57"/>
      <c r="D31" s="13">
        <f>D15+D20</f>
        <v>16010069.842843022</v>
      </c>
      <c r="E31" s="14"/>
      <c r="F31" s="13">
        <f>F15+F20</f>
        <v>-520734.58752</v>
      </c>
      <c r="G31" s="4">
        <f t="shared" si="7"/>
        <v>-3.2525441339831748E-2</v>
      </c>
      <c r="H31" s="58"/>
      <c r="I31" s="13">
        <f>I15+I20</f>
        <v>1180964.6956800001</v>
      </c>
      <c r="J31" s="4">
        <f t="shared" si="8"/>
        <v>7.3763869069436105E-2</v>
      </c>
      <c r="K31" s="5"/>
      <c r="L31" s="6">
        <f t="shared" si="9"/>
        <v>16670299.951003022</v>
      </c>
      <c r="M31" s="13">
        <f>M15+M20</f>
        <v>660230.10816000123</v>
      </c>
      <c r="N31" s="4">
        <f t="shared" si="10"/>
        <v>4.1238427729604427E-2</v>
      </c>
      <c r="O31" s="5"/>
      <c r="P31" s="56"/>
    </row>
    <row r="32" spans="2:16" s="51" customFormat="1" x14ac:dyDescent="0.25">
      <c r="B32" s="57" t="s">
        <v>70</v>
      </c>
      <c r="C32" s="57"/>
      <c r="D32" s="13">
        <f>D16+D21</f>
        <v>3906022.0320413196</v>
      </c>
      <c r="E32" s="14"/>
      <c r="F32" s="13">
        <f>F16+F21</f>
        <v>-51578.934999999998</v>
      </c>
      <c r="G32" s="4">
        <f t="shared" si="7"/>
        <v>-1.3204977999841034E-2</v>
      </c>
      <c r="H32" s="58"/>
      <c r="I32" s="13">
        <f>I16+I21</f>
        <v>120998.11340000002</v>
      </c>
      <c r="J32" s="4">
        <f t="shared" si="8"/>
        <v>3.0977324860803561E-2</v>
      </c>
      <c r="K32" s="5"/>
      <c r="L32" s="6">
        <f t="shared" si="9"/>
        <v>3975441.2104413197</v>
      </c>
      <c r="M32" s="13">
        <f>M16+M21</f>
        <v>69419.178400000266</v>
      </c>
      <c r="N32" s="4">
        <f t="shared" si="10"/>
        <v>1.7772346860962591E-2</v>
      </c>
      <c r="O32" s="5"/>
      <c r="P32" s="56"/>
    </row>
    <row r="33" spans="2:16" s="51" customFormat="1" x14ac:dyDescent="0.25">
      <c r="B33" s="48" t="s">
        <v>71</v>
      </c>
      <c r="C33" s="48"/>
      <c r="D33" s="13">
        <f>D17+D22</f>
        <v>16297197.119272023</v>
      </c>
      <c r="E33" s="14"/>
      <c r="F33" s="13">
        <f>F17+F22</f>
        <v>-568722.55643999996</v>
      </c>
      <c r="G33" s="4">
        <f t="shared" si="7"/>
        <v>-3.4896955119200532E-2</v>
      </c>
      <c r="H33" s="58"/>
      <c r="I33" s="13">
        <f>I17+I22</f>
        <v>1009948.1166000001</v>
      </c>
      <c r="J33" s="4">
        <f t="shared" si="8"/>
        <v>6.1970663372887598E-2</v>
      </c>
      <c r="K33" s="5"/>
      <c r="L33" s="6">
        <f t="shared" si="9"/>
        <v>16738422.679432023</v>
      </c>
      <c r="M33" s="13">
        <f>M17+M22</f>
        <v>441225.56016000081</v>
      </c>
      <c r="N33" s="4">
        <f t="shared" si="10"/>
        <v>2.7073708253687111E-2</v>
      </c>
      <c r="O33" s="5"/>
      <c r="P33" s="56"/>
    </row>
    <row r="34" spans="2:16" s="51" customFormat="1" x14ac:dyDescent="0.25">
      <c r="B34" s="48" t="s">
        <v>64</v>
      </c>
      <c r="C34" s="48"/>
      <c r="D34" s="13">
        <f>D23</f>
        <v>1804164.4205532293</v>
      </c>
      <c r="E34" s="14"/>
      <c r="F34" s="13">
        <f>F23</f>
        <v>0</v>
      </c>
      <c r="G34" s="4">
        <f t="shared" si="7"/>
        <v>0</v>
      </c>
      <c r="H34" s="58"/>
      <c r="I34" s="13">
        <f>I23</f>
        <v>0</v>
      </c>
      <c r="J34" s="4">
        <f t="shared" si="8"/>
        <v>0</v>
      </c>
      <c r="K34" s="5"/>
      <c r="L34" s="6">
        <f t="shared" si="9"/>
        <v>1804164.4205532293</v>
      </c>
      <c r="M34" s="13">
        <f>M23</f>
        <v>0</v>
      </c>
      <c r="N34" s="4">
        <f t="shared" si="10"/>
        <v>0</v>
      </c>
      <c r="O34" s="5"/>
      <c r="P34" s="56"/>
    </row>
    <row r="35" spans="2:16" s="51" customFormat="1" x14ac:dyDescent="0.25">
      <c r="B35" s="48" t="s">
        <v>72</v>
      </c>
      <c r="C35" s="48"/>
      <c r="D35" s="60">
        <f>SUM(D28:D34)</f>
        <v>1244999572.6944849</v>
      </c>
      <c r="E35" s="61"/>
      <c r="F35" s="62">
        <f>SUM(F28:F34)</f>
        <v>-24497517.412849996</v>
      </c>
      <c r="G35" s="8">
        <f t="shared" si="7"/>
        <v>-1.9676727566927073E-2</v>
      </c>
      <c r="H35" s="58"/>
      <c r="I35" s="62">
        <f>SUM(I28:I34)</f>
        <v>53036162.490579993</v>
      </c>
      <c r="J35" s="8">
        <f t="shared" si="8"/>
        <v>4.2599341922500991E-2</v>
      </c>
      <c r="K35" s="5"/>
      <c r="L35" s="62">
        <f>SUM(L28:L34)</f>
        <v>1273538217.7722149</v>
      </c>
      <c r="M35" s="62">
        <f>SUM(M28:M34)</f>
        <v>28538645.077730052</v>
      </c>
      <c r="N35" s="8">
        <f t="shared" si="10"/>
        <v>2.2922614355573964E-2</v>
      </c>
      <c r="O35" s="5"/>
      <c r="P35" s="56"/>
    </row>
    <row r="36" spans="2:16" s="51" customFormat="1" x14ac:dyDescent="0.25">
      <c r="B36" s="48"/>
      <c r="C36" s="48"/>
      <c r="D36" s="48"/>
      <c r="E36" s="48"/>
      <c r="F36" s="13"/>
      <c r="G36" s="13"/>
      <c r="H36" s="58"/>
      <c r="I36" s="13"/>
      <c r="J36" s="13"/>
      <c r="K36" s="14"/>
      <c r="L36" s="58"/>
      <c r="M36" s="13"/>
      <c r="N36" s="13"/>
      <c r="O36" s="5"/>
      <c r="P36" s="56"/>
    </row>
    <row r="37" spans="2:16" x14ac:dyDescent="0.25">
      <c r="B37" s="57" t="s">
        <v>82</v>
      </c>
      <c r="F37" s="63"/>
      <c r="G37" s="63"/>
      <c r="J37" s="10"/>
      <c r="K37" s="64"/>
      <c r="M37" s="63"/>
    </row>
    <row r="38" spans="2:16" x14ac:dyDescent="0.25">
      <c r="B38" s="68"/>
    </row>
  </sheetData>
  <printOptions horizontalCentered="1"/>
  <pageMargins left="0.45" right="0.45" top="0.75" bottom="0.75" header="0.3" footer="0.3"/>
  <pageSetup scale="77" orientation="landscape" blackAndWhite="1" r:id="rId1"/>
  <headerFooter>
    <oddFooter>&amp;R&amp;A
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90" zoomScaleNormal="90" workbookViewId="0">
      <pane xSplit="3" ySplit="9" topLeftCell="D10" activePane="bottomRight" state="frozenSplit"/>
      <selection activeCell="F38" sqref="F38"/>
      <selection pane="topRight" activeCell="F38" sqref="F38"/>
      <selection pane="bottomLeft" activeCell="F38" sqref="F38"/>
      <selection pane="bottomRight" activeCell="J26" sqref="J26"/>
    </sheetView>
  </sheetViews>
  <sheetFormatPr defaultRowHeight="15" x14ac:dyDescent="0.25"/>
  <cols>
    <col min="1" max="1" width="2.85546875" style="34" customWidth="1"/>
    <col min="2" max="2" width="37.5703125" style="34" customWidth="1"/>
    <col min="3" max="3" width="9.140625" style="34" bestFit="1" customWidth="1"/>
    <col min="4" max="4" width="16.140625" style="34" bestFit="1" customWidth="1"/>
    <col min="5" max="5" width="2.28515625" style="39" customWidth="1"/>
    <col min="6" max="6" width="16" style="34" bestFit="1" customWidth="1"/>
    <col min="7" max="7" width="10.42578125" style="34" customWidth="1"/>
    <col min="8" max="8" width="2.28515625" style="39" customWidth="1"/>
    <col min="9" max="9" width="16" style="34" bestFit="1" customWidth="1"/>
    <col min="10" max="10" width="10.42578125" style="34" customWidth="1"/>
    <col min="11" max="11" width="2.28515625" style="39" customWidth="1"/>
    <col min="12" max="12" width="16.140625" style="34" bestFit="1" customWidth="1"/>
    <col min="13" max="13" width="16" style="34" bestFit="1" customWidth="1"/>
    <col min="14" max="14" width="11.5703125" style="34" customWidth="1"/>
    <col min="15" max="15" width="7.85546875" style="34" customWidth="1"/>
    <col min="16" max="16" width="9.28515625" style="34" customWidth="1"/>
    <col min="17" max="16384" width="9.140625" style="34"/>
  </cols>
  <sheetData>
    <row r="1" spans="2:15" x14ac:dyDescent="0.25">
      <c r="B1" s="31" t="s">
        <v>0</v>
      </c>
      <c r="C1" s="31"/>
      <c r="D1" s="31"/>
      <c r="E1" s="32"/>
      <c r="F1" s="31"/>
      <c r="G1" s="31"/>
      <c r="H1" s="32"/>
      <c r="I1" s="31"/>
      <c r="J1" s="31"/>
      <c r="K1" s="32"/>
      <c r="L1" s="31"/>
      <c r="M1" s="31"/>
      <c r="N1" s="31"/>
      <c r="O1" s="33"/>
    </row>
    <row r="2" spans="2:15" x14ac:dyDescent="0.25">
      <c r="B2" s="31" t="s">
        <v>1</v>
      </c>
      <c r="C2" s="31"/>
      <c r="D2" s="31"/>
      <c r="E2" s="32"/>
      <c r="F2" s="31"/>
      <c r="G2" s="31"/>
      <c r="H2" s="32"/>
      <c r="I2" s="31"/>
      <c r="J2" s="31"/>
      <c r="K2" s="32"/>
      <c r="L2" s="31"/>
      <c r="M2" s="31"/>
      <c r="N2" s="31"/>
      <c r="O2" s="33"/>
    </row>
    <row r="3" spans="2:15" x14ac:dyDescent="0.25">
      <c r="B3" s="31" t="s">
        <v>83</v>
      </c>
      <c r="C3" s="31"/>
      <c r="D3" s="31"/>
      <c r="E3" s="32"/>
      <c r="F3" s="31"/>
      <c r="G3" s="31"/>
      <c r="H3" s="32"/>
      <c r="I3" s="31"/>
      <c r="J3" s="31"/>
      <c r="K3" s="32"/>
      <c r="L3" s="31"/>
      <c r="M3" s="31"/>
      <c r="N3" s="31"/>
      <c r="O3" s="33"/>
    </row>
    <row r="4" spans="2:15" x14ac:dyDescent="0.25">
      <c r="B4" s="31" t="s">
        <v>84</v>
      </c>
      <c r="C4" s="31"/>
      <c r="D4" s="31"/>
      <c r="E4" s="32"/>
      <c r="F4" s="31"/>
      <c r="G4" s="31"/>
      <c r="H4" s="32"/>
      <c r="I4" s="31"/>
      <c r="J4" s="31"/>
      <c r="K4" s="32"/>
      <c r="L4" s="31"/>
      <c r="M4" s="31"/>
      <c r="N4" s="31"/>
      <c r="O4" s="33"/>
    </row>
    <row r="5" spans="2:15" x14ac:dyDescent="0.25">
      <c r="B5" s="35"/>
      <c r="C5" s="35"/>
      <c r="D5" s="35"/>
      <c r="E5" s="3"/>
      <c r="F5" s="35"/>
      <c r="G5" s="35"/>
      <c r="H5" s="3"/>
      <c r="I5" s="35"/>
      <c r="J5" s="35"/>
      <c r="K5" s="3"/>
      <c r="L5" s="35"/>
      <c r="M5" s="35"/>
      <c r="N5" s="35"/>
      <c r="O5" s="33"/>
    </row>
    <row r="6" spans="2:15" x14ac:dyDescent="0.25">
      <c r="D6" s="3" t="s">
        <v>85</v>
      </c>
      <c r="E6" s="3"/>
      <c r="H6" s="3"/>
      <c r="L6" s="3" t="str">
        <f>D6</f>
        <v>12ME Dec. 2025</v>
      </c>
    </row>
    <row r="7" spans="2:15" x14ac:dyDescent="0.25">
      <c r="B7" s="3"/>
      <c r="C7" s="3"/>
      <c r="D7" s="3" t="s">
        <v>7</v>
      </c>
      <c r="E7" s="3"/>
      <c r="F7" s="3" t="s">
        <v>8</v>
      </c>
      <c r="G7" s="3" t="str">
        <f>F7</f>
        <v>Sch. 141N</v>
      </c>
      <c r="H7" s="3"/>
      <c r="I7" s="3" t="s">
        <v>9</v>
      </c>
      <c r="J7" s="3" t="str">
        <f>I7</f>
        <v>Sch. 141R</v>
      </c>
      <c r="K7" s="3"/>
      <c r="L7" s="3" t="s">
        <v>7</v>
      </c>
      <c r="M7" s="3"/>
      <c r="N7" s="3"/>
      <c r="O7" s="3"/>
    </row>
    <row r="8" spans="2:15" x14ac:dyDescent="0.25">
      <c r="B8" s="3"/>
      <c r="C8" s="3" t="s">
        <v>12</v>
      </c>
      <c r="D8" s="3" t="s">
        <v>13</v>
      </c>
      <c r="E8" s="3"/>
      <c r="F8" s="3" t="s">
        <v>15</v>
      </c>
      <c r="G8" s="3" t="str">
        <f>F8</f>
        <v>Rate Plan</v>
      </c>
      <c r="H8" s="3"/>
      <c r="I8" s="3" t="s">
        <v>15</v>
      </c>
      <c r="J8" s="3" t="str">
        <f>I8</f>
        <v>Rate Plan</v>
      </c>
      <c r="K8" s="3"/>
      <c r="L8" s="3" t="s">
        <v>19</v>
      </c>
      <c r="M8" s="3" t="s">
        <v>20</v>
      </c>
      <c r="N8" s="3" t="s">
        <v>20</v>
      </c>
      <c r="O8" s="3"/>
    </row>
    <row r="9" spans="2:15" x14ac:dyDescent="0.25">
      <c r="B9" s="40" t="s">
        <v>21</v>
      </c>
      <c r="C9" s="40" t="s">
        <v>22</v>
      </c>
      <c r="D9" s="40" t="s">
        <v>86</v>
      </c>
      <c r="E9" s="3"/>
      <c r="F9" s="40" t="s">
        <v>24</v>
      </c>
      <c r="G9" s="40" t="s">
        <v>25</v>
      </c>
      <c r="H9" s="3"/>
      <c r="I9" s="40" t="s">
        <v>24</v>
      </c>
      <c r="J9" s="40" t="s">
        <v>26</v>
      </c>
      <c r="K9" s="3"/>
      <c r="L9" s="40" t="s">
        <v>27</v>
      </c>
      <c r="M9" s="40" t="s">
        <v>24</v>
      </c>
      <c r="N9" s="40" t="s">
        <v>26</v>
      </c>
      <c r="O9" s="40"/>
    </row>
    <row r="10" spans="2:15" x14ac:dyDescent="0.25">
      <c r="B10" s="3" t="s">
        <v>28</v>
      </c>
      <c r="C10" s="3" t="s">
        <v>29</v>
      </c>
      <c r="D10" s="3" t="s">
        <v>30</v>
      </c>
      <c r="E10" s="3"/>
      <c r="F10" s="41" t="s">
        <v>31</v>
      </c>
      <c r="G10" s="42" t="s">
        <v>32</v>
      </c>
      <c r="H10" s="3"/>
      <c r="I10" s="41" t="s">
        <v>33</v>
      </c>
      <c r="J10" s="42" t="s">
        <v>34</v>
      </c>
      <c r="K10" s="42"/>
      <c r="L10" s="3" t="s">
        <v>79</v>
      </c>
      <c r="M10" s="41" t="s">
        <v>80</v>
      </c>
      <c r="N10" s="42" t="s">
        <v>81</v>
      </c>
      <c r="O10" s="3"/>
    </row>
    <row r="11" spans="2:15" x14ac:dyDescent="0.25">
      <c r="B11" s="34" t="s">
        <v>46</v>
      </c>
      <c r="C11" s="43" t="s">
        <v>47</v>
      </c>
      <c r="D11" s="44">
        <v>864512687.33090544</v>
      </c>
      <c r="E11" s="45"/>
      <c r="F11" s="10">
        <v>-10722897.578400001</v>
      </c>
      <c r="G11" s="4">
        <f>F11/$D11</f>
        <v>-1.2403401055345818E-2</v>
      </c>
      <c r="H11" s="46"/>
      <c r="I11" s="10">
        <v>25805163.636590004</v>
      </c>
      <c r="J11" s="4">
        <f>I11/$D11</f>
        <v>2.9849375277835204E-2</v>
      </c>
      <c r="K11" s="5"/>
      <c r="L11" s="6">
        <f>SUM(D11,F11,I11)</f>
        <v>879594953.38909543</v>
      </c>
      <c r="M11" s="10">
        <f t="shared" ref="M11:M23" si="0">L11-D11</f>
        <v>15082266.058189988</v>
      </c>
      <c r="N11" s="4">
        <f>M11/$D11</f>
        <v>1.744597422248937E-2</v>
      </c>
      <c r="O11" s="4"/>
    </row>
    <row r="12" spans="2:15" x14ac:dyDescent="0.25">
      <c r="B12" s="34" t="s">
        <v>48</v>
      </c>
      <c r="C12" s="43">
        <v>16</v>
      </c>
      <c r="D12" s="44">
        <v>11627.922</v>
      </c>
      <c r="E12" s="45"/>
      <c r="F12" s="10">
        <v>-148.3776</v>
      </c>
      <c r="G12" s="4">
        <f t="shared" ref="G12:G22" si="1">F12/$D12</f>
        <v>-1.2760457113489408E-2</v>
      </c>
      <c r="H12" s="46"/>
      <c r="I12" s="10">
        <v>357.0777599999999</v>
      </c>
      <c r="J12" s="4">
        <f t="shared" ref="J12:J22" si="2">I12/$D12</f>
        <v>3.070864768442718E-2</v>
      </c>
      <c r="K12" s="5"/>
      <c r="L12" s="6">
        <f t="shared" ref="L12:L23" si="3">SUM(D12,F12,I12)</f>
        <v>11836.622160000001</v>
      </c>
      <c r="M12" s="10">
        <f t="shared" si="0"/>
        <v>208.70016000000032</v>
      </c>
      <c r="N12" s="4">
        <f t="shared" ref="N12:N24" si="4">M12/$D12</f>
        <v>1.794819057093781E-2</v>
      </c>
      <c r="O12" s="4"/>
    </row>
    <row r="13" spans="2:15" x14ac:dyDescent="0.25">
      <c r="B13" s="34" t="s">
        <v>49</v>
      </c>
      <c r="C13" s="43">
        <v>31</v>
      </c>
      <c r="D13" s="44">
        <v>312196781.28082883</v>
      </c>
      <c r="E13" s="45"/>
      <c r="F13" s="10">
        <v>-4487216.5235000001</v>
      </c>
      <c r="G13" s="4">
        <f t="shared" si="1"/>
        <v>-1.4373039033556327E-2</v>
      </c>
      <c r="H13" s="46"/>
      <c r="I13" s="10">
        <v>10739814.671039999</v>
      </c>
      <c r="J13" s="4">
        <f t="shared" si="2"/>
        <v>3.4400786026615907E-2</v>
      </c>
      <c r="K13" s="5"/>
      <c r="L13" s="6">
        <f t="shared" si="3"/>
        <v>318449379.42836881</v>
      </c>
      <c r="M13" s="10">
        <f t="shared" si="0"/>
        <v>6252598.1475399733</v>
      </c>
      <c r="N13" s="4">
        <f t="shared" si="4"/>
        <v>2.0027746993059498E-2</v>
      </c>
      <c r="O13" s="4"/>
    </row>
    <row r="14" spans="2:15" x14ac:dyDescent="0.25">
      <c r="B14" s="34" t="s">
        <v>50</v>
      </c>
      <c r="C14" s="43">
        <v>41</v>
      </c>
      <c r="D14" s="44">
        <v>53838538.366971262</v>
      </c>
      <c r="E14" s="45"/>
      <c r="F14" s="10">
        <v>-510678.26248000003</v>
      </c>
      <c r="G14" s="4">
        <f t="shared" si="1"/>
        <v>-9.485366393105682E-3</v>
      </c>
      <c r="H14" s="46"/>
      <c r="I14" s="10">
        <v>1216499.1252599997</v>
      </c>
      <c r="J14" s="4">
        <f t="shared" si="2"/>
        <v>2.2595322275804845E-2</v>
      </c>
      <c r="K14" s="5"/>
      <c r="L14" s="6">
        <f t="shared" si="3"/>
        <v>54544359.229751267</v>
      </c>
      <c r="M14" s="10">
        <f t="shared" si="0"/>
        <v>705820.86278000474</v>
      </c>
      <c r="N14" s="4">
        <f t="shared" si="4"/>
        <v>1.310995588269926E-2</v>
      </c>
      <c r="O14" s="4"/>
    </row>
    <row r="15" spans="2:15" x14ac:dyDescent="0.25">
      <c r="B15" s="34" t="s">
        <v>51</v>
      </c>
      <c r="C15" s="43">
        <v>85</v>
      </c>
      <c r="D15" s="44">
        <v>6447910.5033659851</v>
      </c>
      <c r="E15" s="45"/>
      <c r="F15" s="10">
        <v>-51650.156879999995</v>
      </c>
      <c r="G15" s="4">
        <f t="shared" si="1"/>
        <v>-8.0103712439924847E-3</v>
      </c>
      <c r="H15" s="46"/>
      <c r="I15" s="10">
        <v>130047.71643000003</v>
      </c>
      <c r="J15" s="4">
        <f t="shared" si="2"/>
        <v>2.0168970453623942E-2</v>
      </c>
      <c r="K15" s="5"/>
      <c r="L15" s="6">
        <f t="shared" si="3"/>
        <v>6526308.0629159855</v>
      </c>
      <c r="M15" s="10">
        <f t="shared" si="0"/>
        <v>78397.559550000355</v>
      </c>
      <c r="N15" s="4">
        <f t="shared" si="4"/>
        <v>1.2158599209631506E-2</v>
      </c>
      <c r="O15" s="4"/>
    </row>
    <row r="16" spans="2:15" x14ac:dyDescent="0.25">
      <c r="B16" s="34" t="s">
        <v>52</v>
      </c>
      <c r="C16" s="43">
        <v>86</v>
      </c>
      <c r="D16" s="44">
        <v>3633203.0330731096</v>
      </c>
      <c r="E16" s="45"/>
      <c r="F16" s="10">
        <v>-32699.786789999998</v>
      </c>
      <c r="G16" s="4">
        <f t="shared" si="1"/>
        <v>-9.0002640899320176E-3</v>
      </c>
      <c r="H16" s="46"/>
      <c r="I16" s="10">
        <v>87668.806369999977</v>
      </c>
      <c r="J16" s="4">
        <f t="shared" si="2"/>
        <v>2.4129894633454097E-2</v>
      </c>
      <c r="K16" s="5"/>
      <c r="L16" s="6">
        <f t="shared" si="3"/>
        <v>3688172.0526531097</v>
      </c>
      <c r="M16" s="10">
        <f t="shared" si="0"/>
        <v>54969.01958000008</v>
      </c>
      <c r="N16" s="4">
        <f>M16/$D16</f>
        <v>1.5129630543522107E-2</v>
      </c>
      <c r="O16" s="4"/>
    </row>
    <row r="17" spans="2:16" x14ac:dyDescent="0.25">
      <c r="B17" s="34" t="s">
        <v>53</v>
      </c>
      <c r="C17" s="43">
        <v>87</v>
      </c>
      <c r="D17" s="44">
        <v>7964692.3679294772</v>
      </c>
      <c r="E17" s="45"/>
      <c r="F17" s="10">
        <v>-35302.859689999997</v>
      </c>
      <c r="G17" s="4">
        <f t="shared" si="1"/>
        <v>-4.4324197419287675E-3</v>
      </c>
      <c r="H17" s="46"/>
      <c r="I17" s="10">
        <v>71344.272930000036</v>
      </c>
      <c r="J17" s="4">
        <f t="shared" si="2"/>
        <v>8.957567930341406E-3</v>
      </c>
      <c r="K17" s="5"/>
      <c r="L17" s="6">
        <f t="shared" si="3"/>
        <v>8000733.7811694769</v>
      </c>
      <c r="M17" s="10">
        <f t="shared" si="0"/>
        <v>36041.413239999674</v>
      </c>
      <c r="N17" s="4">
        <f t="shared" si="4"/>
        <v>4.5251481884125925E-3</v>
      </c>
      <c r="O17" s="4"/>
    </row>
    <row r="18" spans="2:16" x14ac:dyDescent="0.25">
      <c r="B18" s="34" t="s">
        <v>54</v>
      </c>
      <c r="C18" s="43" t="s">
        <v>55</v>
      </c>
      <c r="D18" s="44">
        <v>30214.711186040062</v>
      </c>
      <c r="E18" s="45"/>
      <c r="F18" s="10">
        <v>-604.53125</v>
      </c>
      <c r="G18" s="4">
        <f t="shared" si="1"/>
        <v>-2.0007844730923929E-2</v>
      </c>
      <c r="H18" s="46"/>
      <c r="I18" s="10">
        <v>1446.9000000000005</v>
      </c>
      <c r="J18" s="4">
        <f t="shared" si="2"/>
        <v>4.7887268923110009E-2</v>
      </c>
      <c r="K18" s="5"/>
      <c r="L18" s="6">
        <f t="shared" si="3"/>
        <v>31057.079936040063</v>
      </c>
      <c r="M18" s="10">
        <f t="shared" si="0"/>
        <v>842.36875000000146</v>
      </c>
      <c r="N18" s="4">
        <f t="shared" si="4"/>
        <v>2.7879424192186107E-2</v>
      </c>
      <c r="O18" s="4"/>
    </row>
    <row r="19" spans="2:16" x14ac:dyDescent="0.25">
      <c r="B19" s="34" t="s">
        <v>56</v>
      </c>
      <c r="C19" s="34" t="s">
        <v>57</v>
      </c>
      <c r="D19" s="44">
        <v>6973363.2421068177</v>
      </c>
      <c r="E19" s="45"/>
      <c r="F19" s="10">
        <v>-211343.80080000003</v>
      </c>
      <c r="G19" s="4">
        <f t="shared" si="1"/>
        <v>-3.030729842436088E-2</v>
      </c>
      <c r="H19" s="46"/>
      <c r="I19" s="10">
        <v>503447.21460000006</v>
      </c>
      <c r="J19" s="4">
        <f t="shared" si="2"/>
        <v>7.2195753630051374E-2</v>
      </c>
      <c r="K19" s="5"/>
      <c r="L19" s="6">
        <f t="shared" si="3"/>
        <v>7265466.6559068169</v>
      </c>
      <c r="M19" s="10">
        <f t="shared" si="0"/>
        <v>292103.41379999928</v>
      </c>
      <c r="N19" s="4">
        <f>M19/$D19</f>
        <v>4.1888455205690379E-2</v>
      </c>
      <c r="O19" s="4"/>
    </row>
    <row r="20" spans="2:16" x14ac:dyDescent="0.25">
      <c r="B20" s="34" t="s">
        <v>58</v>
      </c>
      <c r="C20" s="34" t="s">
        <v>59</v>
      </c>
      <c r="D20" s="44">
        <v>9868081.2265877258</v>
      </c>
      <c r="E20" s="45"/>
      <c r="F20" s="10">
        <v>-310186.91591999994</v>
      </c>
      <c r="G20" s="4">
        <f t="shared" si="1"/>
        <v>-3.1433356576378649E-2</v>
      </c>
      <c r="H20" s="46"/>
      <c r="I20" s="10">
        <v>781006.34187000012</v>
      </c>
      <c r="J20" s="4">
        <f t="shared" si="2"/>
        <v>7.9144701379810542E-2</v>
      </c>
      <c r="K20" s="5"/>
      <c r="L20" s="6">
        <f t="shared" si="3"/>
        <v>10338900.652537726</v>
      </c>
      <c r="M20" s="10">
        <f t="shared" si="0"/>
        <v>470819.42595000006</v>
      </c>
      <c r="N20" s="4">
        <f t="shared" si="4"/>
        <v>4.7711344803431886E-2</v>
      </c>
      <c r="O20" s="4"/>
    </row>
    <row r="21" spans="2:16" x14ac:dyDescent="0.25">
      <c r="B21" s="34" t="s">
        <v>60</v>
      </c>
      <c r="C21" s="34" t="s">
        <v>61</v>
      </c>
      <c r="D21" s="44">
        <v>172819.35791172195</v>
      </c>
      <c r="E21" s="45"/>
      <c r="F21" s="10">
        <v>-3840.3373800000004</v>
      </c>
      <c r="G21" s="4">
        <f t="shared" si="1"/>
        <v>-2.2221685269549998E-2</v>
      </c>
      <c r="H21" s="46"/>
      <c r="I21" s="10">
        <v>10296.024139999998</v>
      </c>
      <c r="J21" s="4">
        <f t="shared" si="2"/>
        <v>5.9576798944359702E-2</v>
      </c>
      <c r="K21" s="5"/>
      <c r="L21" s="6">
        <f t="shared" si="3"/>
        <v>179275.04467172193</v>
      </c>
      <c r="M21" s="10">
        <f t="shared" si="0"/>
        <v>6455.6867599999823</v>
      </c>
      <c r="N21" s="4">
        <f t="shared" si="4"/>
        <v>3.735511367480962E-2</v>
      </c>
      <c r="O21" s="4"/>
    </row>
    <row r="22" spans="2:16" x14ac:dyDescent="0.25">
      <c r="B22" s="34" t="s">
        <v>62</v>
      </c>
      <c r="C22" s="34" t="s">
        <v>63</v>
      </c>
      <c r="D22" s="44">
        <v>8897972.3807343394</v>
      </c>
      <c r="E22" s="45"/>
      <c r="F22" s="10">
        <v>-323869.66240999999</v>
      </c>
      <c r="G22" s="4">
        <f t="shared" si="1"/>
        <v>-3.6398142020673638E-2</v>
      </c>
      <c r="H22" s="46"/>
      <c r="I22" s="10">
        <v>654514.84077000013</v>
      </c>
      <c r="J22" s="4">
        <f t="shared" si="2"/>
        <v>7.3557751447637529E-2</v>
      </c>
      <c r="K22" s="5"/>
      <c r="L22" s="6">
        <f t="shared" si="3"/>
        <v>9228617.5590943396</v>
      </c>
      <c r="M22" s="10">
        <f t="shared" si="0"/>
        <v>330645.17836000025</v>
      </c>
      <c r="N22" s="4">
        <f t="shared" si="4"/>
        <v>3.7159609426963912E-2</v>
      </c>
      <c r="O22" s="4"/>
    </row>
    <row r="23" spans="2:16" x14ac:dyDescent="0.25">
      <c r="B23" s="34" t="s">
        <v>64</v>
      </c>
      <c r="D23" s="44">
        <v>1801237.2212908154</v>
      </c>
      <c r="E23" s="45"/>
      <c r="F23" s="10"/>
      <c r="G23" s="4">
        <f>F23/$D23</f>
        <v>0</v>
      </c>
      <c r="H23" s="46"/>
      <c r="I23" s="10"/>
      <c r="J23" s="4">
        <f>I23/$D23</f>
        <v>0</v>
      </c>
      <c r="K23" s="5"/>
      <c r="L23" s="6">
        <f t="shared" si="3"/>
        <v>1801237.2212908154</v>
      </c>
      <c r="M23" s="10">
        <f t="shared" si="0"/>
        <v>0</v>
      </c>
      <c r="N23" s="4">
        <f t="shared" si="4"/>
        <v>0</v>
      </c>
      <c r="O23" s="5"/>
      <c r="P23" s="39"/>
    </row>
    <row r="24" spans="2:16" x14ac:dyDescent="0.25">
      <c r="B24" s="34" t="s">
        <v>20</v>
      </c>
      <c r="D24" s="47">
        <f>SUM(D11:D23)</f>
        <v>1276349128.9448919</v>
      </c>
      <c r="E24" s="11"/>
      <c r="F24" s="7">
        <f>SUM(F11:F23)</f>
        <v>-16690438.793099999</v>
      </c>
      <c r="G24" s="8">
        <f t="shared" ref="G24" si="5">F24/$D24</f>
        <v>-1.3076703242550362E-2</v>
      </c>
      <c r="H24" s="46"/>
      <c r="I24" s="7">
        <f>SUM(I11:I23)</f>
        <v>40001606.627760001</v>
      </c>
      <c r="J24" s="8">
        <f t="shared" ref="J24" si="6">I24/$D24</f>
        <v>3.1340646317381649E-2</v>
      </c>
      <c r="K24" s="5"/>
      <c r="L24" s="7">
        <f>SUM(L11:L23)</f>
        <v>1299660296.779552</v>
      </c>
      <c r="M24" s="7">
        <f>SUM(M11:M23)</f>
        <v>23311167.834659964</v>
      </c>
      <c r="N24" s="8">
        <f t="shared" si="4"/>
        <v>1.8263943074831257E-2</v>
      </c>
      <c r="O24" s="5"/>
      <c r="P24" s="11"/>
    </row>
    <row r="25" spans="2:16" s="51" customFormat="1" x14ac:dyDescent="0.25">
      <c r="B25" s="48"/>
      <c r="C25" s="49"/>
      <c r="D25" s="49"/>
      <c r="E25" s="49"/>
      <c r="F25" s="14"/>
      <c r="G25" s="9"/>
      <c r="H25" s="9"/>
      <c r="I25" s="14"/>
      <c r="J25" s="9"/>
      <c r="K25" s="9"/>
      <c r="L25" s="9"/>
      <c r="M25" s="14"/>
      <c r="N25" s="9"/>
      <c r="O25" s="50"/>
      <c r="P25" s="56"/>
    </row>
    <row r="26" spans="2:16" x14ac:dyDescent="0.25">
      <c r="F26" s="10"/>
      <c r="G26" s="6"/>
      <c r="I26" s="10"/>
      <c r="J26" s="6"/>
      <c r="K26" s="11"/>
      <c r="L26" s="39"/>
      <c r="M26" s="10"/>
      <c r="N26" s="6"/>
      <c r="O26" s="5"/>
      <c r="P26" s="39"/>
    </row>
    <row r="27" spans="2:16" s="51" customFormat="1" x14ac:dyDescent="0.25">
      <c r="B27" s="52" t="s">
        <v>65</v>
      </c>
      <c r="C27" s="53"/>
      <c r="D27" s="53"/>
      <c r="E27" s="54"/>
      <c r="F27" s="55"/>
      <c r="G27" s="12"/>
      <c r="H27" s="56"/>
      <c r="I27" s="55"/>
      <c r="J27" s="12"/>
      <c r="K27" s="12"/>
      <c r="L27" s="56"/>
      <c r="M27" s="55"/>
      <c r="N27" s="12"/>
      <c r="O27" s="50"/>
      <c r="P27" s="56"/>
    </row>
    <row r="28" spans="2:16" s="51" customFormat="1" x14ac:dyDescent="0.25">
      <c r="B28" s="57" t="s">
        <v>66</v>
      </c>
      <c r="C28" s="57"/>
      <c r="D28" s="13">
        <f>D11+D12</f>
        <v>864524315.25290549</v>
      </c>
      <c r="E28" s="14"/>
      <c r="F28" s="13">
        <f>F11+F12</f>
        <v>-10723045.956</v>
      </c>
      <c r="G28" s="4">
        <f t="shared" ref="G28:G35" si="7">F28/$D28</f>
        <v>-1.2403405857778691E-2</v>
      </c>
      <c r="H28" s="58"/>
      <c r="I28" s="13">
        <f>I11+I12</f>
        <v>25805520.714350004</v>
      </c>
      <c r="J28" s="4">
        <f t="shared" ref="J28:J35" si="8">I28/$D28</f>
        <v>2.9849386835118605E-2</v>
      </c>
      <c r="K28" s="5"/>
      <c r="L28" s="6">
        <f t="shared" ref="L28:L34" si="9">SUM(D28,F28,I28)</f>
        <v>879606790.0112555</v>
      </c>
      <c r="M28" s="13">
        <f>M11+M12</f>
        <v>15082474.758349989</v>
      </c>
      <c r="N28" s="4">
        <f t="shared" ref="N28:N35" si="10">M28/$D28</f>
        <v>1.7445980977339896E-2</v>
      </c>
      <c r="O28" s="5"/>
      <c r="P28" s="67"/>
    </row>
    <row r="29" spans="2:16" s="51" customFormat="1" x14ac:dyDescent="0.25">
      <c r="B29" s="59" t="s">
        <v>67</v>
      </c>
      <c r="C29" s="59"/>
      <c r="D29" s="13">
        <f>D13+D18</f>
        <v>312226995.99201488</v>
      </c>
      <c r="E29" s="14"/>
      <c r="F29" s="13">
        <f>F13+F18</f>
        <v>-4487821.0547500001</v>
      </c>
      <c r="G29" s="4">
        <f t="shared" si="7"/>
        <v>-1.4373584322813569E-2</v>
      </c>
      <c r="H29" s="58"/>
      <c r="I29" s="13">
        <f>I13+I18</f>
        <v>10741261.571039999</v>
      </c>
      <c r="J29" s="4">
        <f t="shared" si="8"/>
        <v>3.4402091135369677E-2</v>
      </c>
      <c r="K29" s="5"/>
      <c r="L29" s="6">
        <f t="shared" si="9"/>
        <v>318480436.50830483</v>
      </c>
      <c r="M29" s="13">
        <f>M13+M18</f>
        <v>6253440.5162899736</v>
      </c>
      <c r="N29" s="4">
        <f t="shared" si="10"/>
        <v>2.0028506812556027E-2</v>
      </c>
      <c r="O29" s="5"/>
      <c r="P29" s="56"/>
    </row>
    <row r="30" spans="2:16" s="51" customFormat="1" x14ac:dyDescent="0.25">
      <c r="B30" s="57" t="s">
        <v>68</v>
      </c>
      <c r="C30" s="57"/>
      <c r="D30" s="13">
        <f>D14+D19</f>
        <v>60811901.609078079</v>
      </c>
      <c r="E30" s="14"/>
      <c r="F30" s="13">
        <f>F14+F19</f>
        <v>-722022.06328000012</v>
      </c>
      <c r="G30" s="4">
        <f t="shared" si="7"/>
        <v>-1.187303873378983E-2</v>
      </c>
      <c r="H30" s="58"/>
      <c r="I30" s="13">
        <f>I14+I19</f>
        <v>1719946.3398599997</v>
      </c>
      <c r="J30" s="4">
        <f t="shared" si="8"/>
        <v>2.8283054703937164E-2</v>
      </c>
      <c r="K30" s="5"/>
      <c r="L30" s="6">
        <f t="shared" si="9"/>
        <v>61809825.885658078</v>
      </c>
      <c r="M30" s="13">
        <f>M14+M19</f>
        <v>997924.27658000402</v>
      </c>
      <c r="N30" s="4">
        <f t="shared" si="10"/>
        <v>1.6410015970147407E-2</v>
      </c>
      <c r="O30" s="5"/>
      <c r="P30" s="56"/>
    </row>
    <row r="31" spans="2:16" s="51" customFormat="1" x14ac:dyDescent="0.25">
      <c r="B31" s="57" t="s">
        <v>69</v>
      </c>
      <c r="C31" s="57"/>
      <c r="D31" s="13">
        <f>D15+D20</f>
        <v>16315991.72995371</v>
      </c>
      <c r="E31" s="14"/>
      <c r="F31" s="13">
        <f>F15+F20</f>
        <v>-361837.07279999997</v>
      </c>
      <c r="G31" s="4">
        <f t="shared" si="7"/>
        <v>-2.2176836001683027E-2</v>
      </c>
      <c r="H31" s="58"/>
      <c r="I31" s="13">
        <f>I15+I20</f>
        <v>911054.05830000015</v>
      </c>
      <c r="J31" s="4">
        <f t="shared" si="8"/>
        <v>5.5838104932809066E-2</v>
      </c>
      <c r="K31" s="5"/>
      <c r="L31" s="6">
        <f t="shared" si="9"/>
        <v>16865208.71545371</v>
      </c>
      <c r="M31" s="13">
        <f>M15+M20</f>
        <v>549216.98550000042</v>
      </c>
      <c r="N31" s="4">
        <f t="shared" si="10"/>
        <v>3.3661268931126052E-2</v>
      </c>
      <c r="O31" s="5"/>
      <c r="P31" s="56"/>
    </row>
    <row r="32" spans="2:16" s="51" customFormat="1" x14ac:dyDescent="0.25">
      <c r="B32" s="57" t="s">
        <v>70</v>
      </c>
      <c r="C32" s="57"/>
      <c r="D32" s="13">
        <f>D16+D21</f>
        <v>3806022.3909848314</v>
      </c>
      <c r="E32" s="14"/>
      <c r="F32" s="13">
        <f>F16+F21</f>
        <v>-36540.124169999996</v>
      </c>
      <c r="G32" s="4">
        <f t="shared" si="7"/>
        <v>-9.6006067269995797E-3</v>
      </c>
      <c r="H32" s="58"/>
      <c r="I32" s="13">
        <f>I16+I21</f>
        <v>97964.830509999971</v>
      </c>
      <c r="J32" s="4">
        <f t="shared" si="8"/>
        <v>2.5739425690727735E-2</v>
      </c>
      <c r="K32" s="5"/>
      <c r="L32" s="6">
        <f t="shared" si="9"/>
        <v>3867447.0973248309</v>
      </c>
      <c r="M32" s="13">
        <f>M16+M21</f>
        <v>61424.706340000062</v>
      </c>
      <c r="N32" s="4">
        <f t="shared" si="10"/>
        <v>1.613881896372818E-2</v>
      </c>
      <c r="O32" s="5"/>
      <c r="P32" s="56"/>
    </row>
    <row r="33" spans="2:16" s="51" customFormat="1" x14ac:dyDescent="0.25">
      <c r="B33" s="48" t="s">
        <v>71</v>
      </c>
      <c r="C33" s="48"/>
      <c r="D33" s="13">
        <f>D17+D22</f>
        <v>16862664.748663817</v>
      </c>
      <c r="E33" s="14"/>
      <c r="F33" s="13">
        <f>F17+F22</f>
        <v>-359172.5221</v>
      </c>
      <c r="G33" s="4">
        <f t="shared" si="7"/>
        <v>-2.1299867337305663E-2</v>
      </c>
      <c r="H33" s="58"/>
      <c r="I33" s="13">
        <f>I17+I22</f>
        <v>725859.1137000001</v>
      </c>
      <c r="J33" s="4">
        <f t="shared" si="8"/>
        <v>4.3045338593801823E-2</v>
      </c>
      <c r="K33" s="5"/>
      <c r="L33" s="6">
        <f t="shared" si="9"/>
        <v>17229351.340263817</v>
      </c>
      <c r="M33" s="13">
        <f>M17+M22</f>
        <v>366686.59159999993</v>
      </c>
      <c r="N33" s="4">
        <f t="shared" si="10"/>
        <v>2.1745471256496153E-2</v>
      </c>
      <c r="O33" s="5"/>
      <c r="P33" s="56"/>
    </row>
    <row r="34" spans="2:16" s="51" customFormat="1" x14ac:dyDescent="0.25">
      <c r="B34" s="48" t="s">
        <v>64</v>
      </c>
      <c r="C34" s="48"/>
      <c r="D34" s="13">
        <f>D23</f>
        <v>1801237.2212908154</v>
      </c>
      <c r="E34" s="14"/>
      <c r="F34" s="13">
        <f>F23</f>
        <v>0</v>
      </c>
      <c r="G34" s="4">
        <f t="shared" si="7"/>
        <v>0</v>
      </c>
      <c r="H34" s="58"/>
      <c r="I34" s="13">
        <f>I23</f>
        <v>0</v>
      </c>
      <c r="J34" s="4">
        <f t="shared" si="8"/>
        <v>0</v>
      </c>
      <c r="K34" s="5"/>
      <c r="L34" s="6">
        <f t="shared" si="9"/>
        <v>1801237.2212908154</v>
      </c>
      <c r="M34" s="13">
        <f>M23</f>
        <v>0</v>
      </c>
      <c r="N34" s="4">
        <f t="shared" si="10"/>
        <v>0</v>
      </c>
      <c r="O34" s="5"/>
      <c r="P34" s="56"/>
    </row>
    <row r="35" spans="2:16" s="51" customFormat="1" x14ac:dyDescent="0.25">
      <c r="B35" s="48" t="s">
        <v>72</v>
      </c>
      <c r="C35" s="48"/>
      <c r="D35" s="60">
        <f>SUM(D28:D34)</f>
        <v>1276349128.9448917</v>
      </c>
      <c r="E35" s="61"/>
      <c r="F35" s="62">
        <f>SUM(F28:F34)</f>
        <v>-16690438.793099998</v>
      </c>
      <c r="G35" s="8">
        <f t="shared" si="7"/>
        <v>-1.3076703242550364E-2</v>
      </c>
      <c r="H35" s="58"/>
      <c r="I35" s="62">
        <f>SUM(I28:I34)</f>
        <v>40001606.627760008</v>
      </c>
      <c r="J35" s="8">
        <f t="shared" si="8"/>
        <v>3.1340646317381662E-2</v>
      </c>
      <c r="K35" s="5"/>
      <c r="L35" s="62">
        <f>SUM(L28:L34)</f>
        <v>1299660296.7795515</v>
      </c>
      <c r="M35" s="62">
        <f>SUM(M28:M34)</f>
        <v>23311167.834659971</v>
      </c>
      <c r="N35" s="8">
        <f t="shared" si="10"/>
        <v>1.8263943074831264E-2</v>
      </c>
      <c r="O35" s="5"/>
      <c r="P35" s="56"/>
    </row>
    <row r="36" spans="2:16" s="51" customFormat="1" x14ac:dyDescent="0.25">
      <c r="B36" s="48"/>
      <c r="C36" s="48"/>
      <c r="D36" s="48"/>
      <c r="E36" s="48"/>
      <c r="F36" s="13"/>
      <c r="G36" s="13"/>
      <c r="H36" s="58"/>
      <c r="I36" s="13"/>
      <c r="J36" s="13"/>
      <c r="K36" s="14"/>
      <c r="L36" s="58"/>
      <c r="M36" s="13"/>
      <c r="N36" s="13"/>
      <c r="O36" s="5"/>
      <c r="P36" s="56"/>
    </row>
    <row r="37" spans="2:16" x14ac:dyDescent="0.25">
      <c r="B37" s="57" t="s">
        <v>87</v>
      </c>
      <c r="F37" s="63"/>
      <c r="G37" s="63"/>
      <c r="J37" s="10"/>
      <c r="K37" s="64"/>
      <c r="M37" s="63"/>
    </row>
    <row r="38" spans="2:16" x14ac:dyDescent="0.25">
      <c r="B38" s="68"/>
    </row>
  </sheetData>
  <printOptions horizontalCentered="1"/>
  <pageMargins left="0.45" right="0.45" top="0.75" bottom="0.75" header="0.3" footer="0.3"/>
  <pageSetup scale="77" orientation="landscape" blackAndWhite="1" r:id="rId1"/>
  <headerFooter>
    <oddFooter>&amp;R&amp;A
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="90" zoomScaleNormal="90" zoomScaleSheetLayoutView="75" workbookViewId="0">
      <selection activeCell="P37" sqref="P37"/>
    </sheetView>
  </sheetViews>
  <sheetFormatPr defaultColWidth="9.42578125" defaultRowHeight="15" x14ac:dyDescent="0.25"/>
  <cols>
    <col min="1" max="1" width="2.85546875" style="15" customWidth="1"/>
    <col min="2" max="2" width="11.28515625" style="15" customWidth="1"/>
    <col min="3" max="3" width="2.5703125" style="15" customWidth="1"/>
    <col min="4" max="4" width="11.28515625" style="15" customWidth="1"/>
    <col min="5" max="5" width="2.5703125" style="15" customWidth="1"/>
    <col min="6" max="9" width="11.28515625" style="15" customWidth="1"/>
    <col min="10" max="10" width="2.5703125" style="15" customWidth="1"/>
    <col min="11" max="13" width="12" style="15" customWidth="1"/>
    <col min="14" max="14" width="2.5703125" style="15" customWidth="1"/>
    <col min="15" max="17" width="12" style="15" customWidth="1"/>
    <col min="18" max="16384" width="9.42578125" style="15"/>
  </cols>
  <sheetData>
    <row r="1" spans="1:17" ht="15" customHeight="1" x14ac:dyDescent="0.25"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15" customHeight="1" x14ac:dyDescent="0.25">
      <c r="A2" s="16"/>
      <c r="B2" s="1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customHeight="1" x14ac:dyDescent="0.25">
      <c r="A3" s="16"/>
      <c r="B3" s="1" t="s">
        <v>88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15" customHeight="1" x14ac:dyDescent="0.25">
      <c r="A4" s="16"/>
      <c r="B4" s="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ht="15" customHeight="1" x14ac:dyDescent="0.25">
      <c r="A5" s="16"/>
      <c r="B5" s="2"/>
      <c r="C5" s="17"/>
      <c r="D5" s="17"/>
      <c r="E5" s="17"/>
      <c r="F5" s="18" t="s">
        <v>89</v>
      </c>
      <c r="G5" s="18"/>
      <c r="H5" s="18"/>
      <c r="I5" s="18"/>
      <c r="J5" s="17"/>
      <c r="K5" s="18" t="s">
        <v>90</v>
      </c>
      <c r="L5" s="18"/>
      <c r="M5" s="18"/>
      <c r="N5" s="17"/>
      <c r="O5" s="18" t="s">
        <v>91</v>
      </c>
      <c r="P5" s="18"/>
      <c r="Q5" s="18"/>
    </row>
    <row r="6" spans="1:17" ht="15" customHeight="1" x14ac:dyDescent="0.25">
      <c r="G6" s="19" t="s">
        <v>92</v>
      </c>
      <c r="H6" s="19" t="s">
        <v>92</v>
      </c>
      <c r="I6" s="19" t="s">
        <v>92</v>
      </c>
      <c r="J6" s="19"/>
      <c r="K6" s="19" t="s">
        <v>92</v>
      </c>
      <c r="L6" s="19" t="s">
        <v>92</v>
      </c>
      <c r="M6" s="19" t="s">
        <v>92</v>
      </c>
      <c r="N6" s="19"/>
      <c r="O6" s="19" t="s">
        <v>92</v>
      </c>
      <c r="P6" s="19" t="s">
        <v>92</v>
      </c>
      <c r="Q6" s="19" t="s">
        <v>92</v>
      </c>
    </row>
    <row r="7" spans="1:17" ht="15" customHeight="1" x14ac:dyDescent="0.25">
      <c r="F7" s="20"/>
      <c r="G7" s="21" t="s">
        <v>93</v>
      </c>
      <c r="H7" s="21" t="s">
        <v>94</v>
      </c>
      <c r="I7" s="21" t="s">
        <v>95</v>
      </c>
      <c r="J7" s="21"/>
      <c r="K7" s="21" t="s">
        <v>93</v>
      </c>
      <c r="L7" s="21" t="s">
        <v>94</v>
      </c>
      <c r="M7" s="21" t="s">
        <v>95</v>
      </c>
      <c r="N7" s="21"/>
      <c r="O7" s="21" t="s">
        <v>93</v>
      </c>
      <c r="P7" s="21" t="s">
        <v>94</v>
      </c>
      <c r="Q7" s="21" t="s">
        <v>95</v>
      </c>
    </row>
    <row r="8" spans="1:17" ht="15" customHeight="1" x14ac:dyDescent="0.25">
      <c r="D8" s="19" t="s">
        <v>96</v>
      </c>
      <c r="F8" s="21" t="s">
        <v>97</v>
      </c>
      <c r="G8" s="21" t="s">
        <v>98</v>
      </c>
      <c r="H8" s="21" t="s">
        <v>98</v>
      </c>
      <c r="I8" s="21" t="s">
        <v>98</v>
      </c>
      <c r="J8" s="21"/>
      <c r="K8" s="21" t="s">
        <v>98</v>
      </c>
      <c r="L8" s="21" t="s">
        <v>98</v>
      </c>
      <c r="M8" s="21" t="s">
        <v>98</v>
      </c>
      <c r="N8" s="21"/>
      <c r="O8" s="21" t="s">
        <v>98</v>
      </c>
      <c r="P8" s="21" t="s">
        <v>98</v>
      </c>
      <c r="Q8" s="21" t="s">
        <v>98</v>
      </c>
    </row>
    <row r="9" spans="1:17" ht="15" customHeight="1" x14ac:dyDescent="0.25">
      <c r="B9" s="22" t="s">
        <v>99</v>
      </c>
      <c r="D9" s="23" t="s">
        <v>100</v>
      </c>
      <c r="F9" s="24" t="s">
        <v>101</v>
      </c>
      <c r="G9" s="24" t="s">
        <v>102</v>
      </c>
      <c r="H9" s="24" t="s">
        <v>103</v>
      </c>
      <c r="I9" s="24" t="s">
        <v>103</v>
      </c>
      <c r="J9" s="21"/>
      <c r="K9" s="24" t="s">
        <v>102</v>
      </c>
      <c r="L9" s="24" t="s">
        <v>103</v>
      </c>
      <c r="M9" s="24" t="s">
        <v>103</v>
      </c>
      <c r="N9" s="21"/>
      <c r="O9" s="24" t="s">
        <v>102</v>
      </c>
      <c r="P9" s="24" t="s">
        <v>103</v>
      </c>
      <c r="Q9" s="24" t="s">
        <v>103</v>
      </c>
    </row>
    <row r="10" spans="1:17" ht="15" customHeight="1" x14ac:dyDescent="0.25">
      <c r="B10" s="25">
        <v>0</v>
      </c>
      <c r="D10" s="26">
        <v>2.1339277840482448E-2</v>
      </c>
      <c r="F10" s="27">
        <f>ROUND((($B10*'Exh. JDT-6 (Typ Res Bill_RY#1) '!$D$31+'Exh. JDT-6 (Typ Res Bill_RY#1) '!$D$12)),2)</f>
        <v>11.52</v>
      </c>
      <c r="G10" s="27">
        <f>ROUND((($B10*'Exh. JDT-6 (Typ Res Bill_RY#1) '!$V$31+'Exh. JDT-6 (Typ Res Bill_RY#1) '!$V$12)),2)</f>
        <v>12.75</v>
      </c>
      <c r="H10" s="27">
        <f>ROUND((($B10*'Exh. JDT-6 (Typ Res Bill_RY#2)'!$M$31+'Exh. JDT-6 (Typ Res Bill_RY#2)'!$M$12)),2)</f>
        <v>12.75</v>
      </c>
      <c r="I10" s="27">
        <f>ROUND((($B10*'JDT-6 (Typ Res Bill_RY#3)'!$M$31+'JDT-6 (Typ Res Bill_RY#3)'!$M$12)),2)</f>
        <v>12.75</v>
      </c>
      <c r="J10" s="27"/>
      <c r="K10" s="27">
        <f>G10-F10</f>
        <v>1.2300000000000004</v>
      </c>
      <c r="L10" s="27">
        <f t="shared" ref="L10:M25" si="0">H10-G10</f>
        <v>0</v>
      </c>
      <c r="M10" s="27">
        <f t="shared" si="0"/>
        <v>0</v>
      </c>
      <c r="N10" s="27"/>
      <c r="O10" s="26">
        <f>K10/F10</f>
        <v>0.10677083333333337</v>
      </c>
      <c r="P10" s="26">
        <f t="shared" ref="P10:Q25" si="1">L10/G10</f>
        <v>0</v>
      </c>
      <c r="Q10" s="26">
        <f t="shared" si="1"/>
        <v>0</v>
      </c>
    </row>
    <row r="11" spans="1:17" ht="15" customHeight="1" x14ac:dyDescent="0.25">
      <c r="B11" s="25">
        <v>10</v>
      </c>
      <c r="D11" s="26">
        <v>8.6434762008379296E-2</v>
      </c>
      <c r="F11" s="27">
        <f>ROUND((($B11*'Exh. JDT-6 (Typ Res Bill_RY#1) '!$D$31+'Exh. JDT-6 (Typ Res Bill_RY#1) '!$D$12)),2)</f>
        <v>21.55</v>
      </c>
      <c r="G11" s="27">
        <f>ROUND((($B11*'Exh. JDT-6 (Typ Res Bill_RY#1) '!$V$31+'Exh. JDT-6 (Typ Res Bill_RY#1) '!$V$12)),2)</f>
        <v>23.99</v>
      </c>
      <c r="H11" s="27">
        <f>ROUND((($B11*'Exh. JDT-6 (Typ Res Bill_RY#2)'!$M$31+'Exh. JDT-6 (Typ Res Bill_RY#2)'!$M$12)),2)</f>
        <v>24.28</v>
      </c>
      <c r="I11" s="27">
        <f>ROUND((($B11*'JDT-6 (Typ Res Bill_RY#3)'!$M$31+'JDT-6 (Typ Res Bill_RY#3)'!$M$12)),2)</f>
        <v>24.52</v>
      </c>
      <c r="J11" s="27"/>
      <c r="K11" s="27">
        <f t="shared" ref="K11:M35" si="2">G11-F11</f>
        <v>2.4399999999999977</v>
      </c>
      <c r="L11" s="27">
        <f t="shared" si="0"/>
        <v>0.2900000000000027</v>
      </c>
      <c r="M11" s="27">
        <f t="shared" si="0"/>
        <v>0.23999999999999844</v>
      </c>
      <c r="N11" s="27"/>
      <c r="O11" s="26">
        <f t="shared" ref="O11:Q35" si="3">K11/F11</f>
        <v>0.11322505800464026</v>
      </c>
      <c r="P11" s="26">
        <f t="shared" si="1"/>
        <v>1.2088370154231042E-2</v>
      </c>
      <c r="Q11" s="26">
        <f t="shared" si="1"/>
        <v>9.884678747940627E-3</v>
      </c>
    </row>
    <row r="12" spans="1:17" ht="15" customHeight="1" x14ac:dyDescent="0.25">
      <c r="B12" s="25">
        <v>20</v>
      </c>
      <c r="D12" s="26">
        <v>0.14576440820271019</v>
      </c>
      <c r="F12" s="27">
        <f>ROUND((($B12*'Exh. JDT-6 (Typ Res Bill_RY#1) '!$D$31+'Exh. JDT-6 (Typ Res Bill_RY#1) '!$D$12)),2)</f>
        <v>31.57</v>
      </c>
      <c r="G12" s="27">
        <f>ROUND((($B12*'Exh. JDT-6 (Typ Res Bill_RY#1) '!$V$31+'Exh. JDT-6 (Typ Res Bill_RY#1) '!$V$12)),2)</f>
        <v>35.229999999999997</v>
      </c>
      <c r="H12" s="27">
        <f>ROUND((($B12*'Exh. JDT-6 (Typ Res Bill_RY#2)'!$M$31+'Exh. JDT-6 (Typ Res Bill_RY#2)'!$M$12)),2)</f>
        <v>35.81</v>
      </c>
      <c r="I12" s="27">
        <f>ROUND((($B12*'JDT-6 (Typ Res Bill_RY#3)'!$M$31+'JDT-6 (Typ Res Bill_RY#3)'!$M$12)),2)</f>
        <v>36.28</v>
      </c>
      <c r="J12" s="27"/>
      <c r="K12" s="27">
        <f t="shared" si="2"/>
        <v>3.6599999999999966</v>
      </c>
      <c r="L12" s="27">
        <f t="shared" si="0"/>
        <v>0.5800000000000054</v>
      </c>
      <c r="M12" s="27">
        <f t="shared" si="0"/>
        <v>0.46999999999999886</v>
      </c>
      <c r="N12" s="27"/>
      <c r="O12" s="26">
        <f t="shared" si="3"/>
        <v>0.11593284764016461</v>
      </c>
      <c r="P12" s="26">
        <f t="shared" si="1"/>
        <v>1.6463241555492631E-2</v>
      </c>
      <c r="Q12" s="26">
        <f t="shared" si="1"/>
        <v>1.3124825467746407E-2</v>
      </c>
    </row>
    <row r="13" spans="1:17" ht="15" customHeight="1" x14ac:dyDescent="0.25">
      <c r="B13" s="25">
        <v>30</v>
      </c>
      <c r="D13" s="26">
        <v>0.12357926957494582</v>
      </c>
      <c r="F13" s="27">
        <f>ROUND((($B13*'Exh. JDT-6 (Typ Res Bill_RY#1) '!$D$31+'Exh. JDT-6 (Typ Res Bill_RY#1) '!$D$12)),2)</f>
        <v>41.6</v>
      </c>
      <c r="G13" s="27">
        <f>ROUND((($B13*'Exh. JDT-6 (Typ Res Bill_RY#1) '!$V$31+'Exh. JDT-6 (Typ Res Bill_RY#1) '!$V$12)),2)</f>
        <v>46.47</v>
      </c>
      <c r="H13" s="27">
        <f>ROUND((($B13*'Exh. JDT-6 (Typ Res Bill_RY#2)'!$M$31+'Exh. JDT-6 (Typ Res Bill_RY#2)'!$M$12)),2)</f>
        <v>47.34</v>
      </c>
      <c r="I13" s="27">
        <f>ROUND((($B13*'JDT-6 (Typ Res Bill_RY#3)'!$M$31+'JDT-6 (Typ Res Bill_RY#3)'!$M$12)),2)</f>
        <v>48.05</v>
      </c>
      <c r="J13" s="27"/>
      <c r="K13" s="27">
        <f t="shared" si="2"/>
        <v>4.8699999999999974</v>
      </c>
      <c r="L13" s="27">
        <f t="shared" si="0"/>
        <v>0.87000000000000455</v>
      </c>
      <c r="M13" s="27">
        <f t="shared" si="0"/>
        <v>0.70999999999999375</v>
      </c>
      <c r="N13" s="27"/>
      <c r="O13" s="26">
        <f t="shared" si="3"/>
        <v>0.11706730769230762</v>
      </c>
      <c r="P13" s="26">
        <f t="shared" si="1"/>
        <v>1.8721755971594676E-2</v>
      </c>
      <c r="Q13" s="26">
        <f t="shared" si="1"/>
        <v>1.4997887621461634E-2</v>
      </c>
    </row>
    <row r="14" spans="1:17" ht="15" customHeight="1" x14ac:dyDescent="0.25">
      <c r="B14" s="25">
        <v>40</v>
      </c>
      <c r="D14" s="26">
        <v>8.4035669130151411E-2</v>
      </c>
      <c r="F14" s="27">
        <f>ROUND((($B14*'Exh. JDT-6 (Typ Res Bill_RY#1) '!$D$31+'Exh. JDT-6 (Typ Res Bill_RY#1) '!$D$12)),2)</f>
        <v>51.63</v>
      </c>
      <c r="G14" s="27">
        <f>ROUND((($B14*'Exh. JDT-6 (Typ Res Bill_RY#1) '!$V$31+'Exh. JDT-6 (Typ Res Bill_RY#1) '!$V$12)),2)</f>
        <v>57.71</v>
      </c>
      <c r="H14" s="27">
        <f>ROUND((($B14*'Exh. JDT-6 (Typ Res Bill_RY#2)'!$M$31+'Exh. JDT-6 (Typ Res Bill_RY#2)'!$M$12)),2)</f>
        <v>58.87</v>
      </c>
      <c r="I14" s="27">
        <f>ROUND((($B14*'JDT-6 (Typ Res Bill_RY#3)'!$M$31+'JDT-6 (Typ Res Bill_RY#3)'!$M$12)),2)</f>
        <v>59.82</v>
      </c>
      <c r="J14" s="27"/>
      <c r="K14" s="27">
        <f t="shared" si="2"/>
        <v>6.0799999999999983</v>
      </c>
      <c r="L14" s="27">
        <f t="shared" si="0"/>
        <v>1.1599999999999966</v>
      </c>
      <c r="M14" s="27">
        <f t="shared" si="0"/>
        <v>0.95000000000000284</v>
      </c>
      <c r="N14" s="27"/>
      <c r="O14" s="26">
        <f t="shared" si="3"/>
        <v>0.11776099167150877</v>
      </c>
      <c r="P14" s="26">
        <f t="shared" si="1"/>
        <v>2.0100502512562755E-2</v>
      </c>
      <c r="Q14" s="26">
        <f t="shared" si="1"/>
        <v>1.6137251571258754E-2</v>
      </c>
    </row>
    <row r="15" spans="1:17" ht="15" customHeight="1" x14ac:dyDescent="0.25">
      <c r="B15" s="25">
        <v>50</v>
      </c>
      <c r="D15" s="26">
        <v>6.5732828008480529E-2</v>
      </c>
      <c r="F15" s="27">
        <f>ROUND((($B15*'Exh. JDT-6 (Typ Res Bill_RY#1) '!$D$31+'Exh. JDT-6 (Typ Res Bill_RY#1) '!$D$12)),2)</f>
        <v>61.65</v>
      </c>
      <c r="G15" s="27">
        <f>ROUND((($B15*'Exh. JDT-6 (Typ Res Bill_RY#1) '!$V$31+'Exh. JDT-6 (Typ Res Bill_RY#1) '!$V$12)),2)</f>
        <v>68.95</v>
      </c>
      <c r="H15" s="27">
        <f>ROUND((($B15*'Exh. JDT-6 (Typ Res Bill_RY#2)'!$M$31+'Exh. JDT-6 (Typ Res Bill_RY#2)'!$M$12)),2)</f>
        <v>70.400000000000006</v>
      </c>
      <c r="I15" s="27">
        <f>ROUND((($B15*'JDT-6 (Typ Res Bill_RY#3)'!$M$31+'JDT-6 (Typ Res Bill_RY#3)'!$M$12)),2)</f>
        <v>71.58</v>
      </c>
      <c r="J15" s="27"/>
      <c r="K15" s="27">
        <f t="shared" si="2"/>
        <v>7.3000000000000043</v>
      </c>
      <c r="L15" s="27">
        <f t="shared" si="0"/>
        <v>1.4500000000000028</v>
      </c>
      <c r="M15" s="27">
        <f t="shared" si="0"/>
        <v>1.1799999999999926</v>
      </c>
      <c r="N15" s="27"/>
      <c r="O15" s="26">
        <f t="shared" si="3"/>
        <v>0.11841038118410388</v>
      </c>
      <c r="P15" s="26">
        <f t="shared" si="1"/>
        <v>2.1029731689630207E-2</v>
      </c>
      <c r="Q15" s="26">
        <f t="shared" si="1"/>
        <v>1.6761363636363529E-2</v>
      </c>
    </row>
    <row r="16" spans="1:17" ht="15" customHeight="1" x14ac:dyDescent="0.25">
      <c r="B16" s="25">
        <v>60</v>
      </c>
      <c r="C16" s="15" t="s">
        <v>104</v>
      </c>
      <c r="D16" s="26">
        <v>5.7745522703874105E-2</v>
      </c>
      <c r="F16" s="27">
        <f>ROUND((($B16*'Exh. JDT-6 (Typ Res Bill_RY#1) '!$D$31+'Exh. JDT-6 (Typ Res Bill_RY#1) '!$D$12)),2)</f>
        <v>71.680000000000007</v>
      </c>
      <c r="G16" s="27">
        <f>ROUND((($B16*'Exh. JDT-6 (Typ Res Bill_RY#1) '!$V$31+'Exh. JDT-6 (Typ Res Bill_RY#1) '!$V$12)),2)</f>
        <v>80.19</v>
      </c>
      <c r="H16" s="27">
        <f>ROUND((($B16*'Exh. JDT-6 (Typ Res Bill_RY#2)'!$M$31+'Exh. JDT-6 (Typ Res Bill_RY#2)'!$M$12)),2)</f>
        <v>81.93</v>
      </c>
      <c r="I16" s="27">
        <f>ROUND((($B16*'JDT-6 (Typ Res Bill_RY#3)'!$M$31+'JDT-6 (Typ Res Bill_RY#3)'!$M$12)),2)</f>
        <v>83.35</v>
      </c>
      <c r="J16" s="27"/>
      <c r="K16" s="27">
        <f t="shared" si="2"/>
        <v>8.5099999999999909</v>
      </c>
      <c r="L16" s="27">
        <f t="shared" si="0"/>
        <v>1.7400000000000091</v>
      </c>
      <c r="M16" s="27">
        <f t="shared" si="0"/>
        <v>1.4199999999999875</v>
      </c>
      <c r="N16" s="27"/>
      <c r="O16" s="26">
        <f t="shared" si="3"/>
        <v>0.11872209821428557</v>
      </c>
      <c r="P16" s="26">
        <f t="shared" si="1"/>
        <v>2.16984661429107E-2</v>
      </c>
      <c r="Q16" s="26">
        <f t="shared" si="1"/>
        <v>1.7331868668375289E-2</v>
      </c>
    </row>
    <row r="17" spans="2:17" ht="15" customHeight="1" x14ac:dyDescent="0.25">
      <c r="B17" s="25">
        <v>70</v>
      </c>
      <c r="D17" s="26">
        <v>5.3409873037391642E-2</v>
      </c>
      <c r="F17" s="27">
        <f>ROUND((($B17*'Exh. JDT-6 (Typ Res Bill_RY#1) '!$D$31+'Exh. JDT-6 (Typ Res Bill_RY#1) '!$D$12)),2)</f>
        <v>81.709999999999994</v>
      </c>
      <c r="G17" s="27">
        <f>ROUND((($B17*'Exh. JDT-6 (Typ Res Bill_RY#1) '!$V$31+'Exh. JDT-6 (Typ Res Bill_RY#1) '!$V$12)),2)</f>
        <v>91.43</v>
      </c>
      <c r="H17" s="27">
        <f>ROUND((($B17*'Exh. JDT-6 (Typ Res Bill_RY#2)'!$M$31+'Exh. JDT-6 (Typ Res Bill_RY#2)'!$M$12)),2)</f>
        <v>93.46</v>
      </c>
      <c r="I17" s="27">
        <f>ROUND((($B17*'JDT-6 (Typ Res Bill_RY#3)'!$M$31+'JDT-6 (Typ Res Bill_RY#3)'!$M$12)),2)</f>
        <v>95.11</v>
      </c>
      <c r="J17" s="27"/>
      <c r="K17" s="27">
        <f t="shared" si="2"/>
        <v>9.7200000000000131</v>
      </c>
      <c r="L17" s="27">
        <f t="shared" si="0"/>
        <v>2.0299999999999869</v>
      </c>
      <c r="M17" s="27">
        <f t="shared" si="0"/>
        <v>1.6500000000000057</v>
      </c>
      <c r="N17" s="27"/>
      <c r="O17" s="26">
        <f t="shared" si="3"/>
        <v>0.11895728796964893</v>
      </c>
      <c r="P17" s="26">
        <f t="shared" si="1"/>
        <v>2.220277808159233E-2</v>
      </c>
      <c r="Q17" s="26">
        <f t="shared" si="1"/>
        <v>1.7654611598544895E-2</v>
      </c>
    </row>
    <row r="18" spans="2:17" ht="15" customHeight="1" x14ac:dyDescent="0.25">
      <c r="B18" s="25">
        <v>80</v>
      </c>
      <c r="D18" s="26">
        <v>5.0728374324446317E-2</v>
      </c>
      <c r="F18" s="27">
        <f>ROUND((($B18*'Exh. JDT-6 (Typ Res Bill_RY#1) '!$D$31+'Exh. JDT-6 (Typ Res Bill_RY#1) '!$D$12)),2)</f>
        <v>91.73</v>
      </c>
      <c r="G18" s="27">
        <f>ROUND((($B18*'Exh. JDT-6 (Typ Res Bill_RY#1) '!$V$31+'Exh. JDT-6 (Typ Res Bill_RY#1) '!$V$12)),2)</f>
        <v>102.67</v>
      </c>
      <c r="H18" s="27">
        <f>ROUND((($B18*'Exh. JDT-6 (Typ Res Bill_RY#2)'!$M$31+'Exh. JDT-6 (Typ Res Bill_RY#2)'!$M$12)),2)</f>
        <v>104.99</v>
      </c>
      <c r="I18" s="27">
        <f>ROUND((($B18*'JDT-6 (Typ Res Bill_RY#3)'!$M$31+'JDT-6 (Typ Res Bill_RY#3)'!$M$12)),2)</f>
        <v>106.88</v>
      </c>
      <c r="J18" s="27"/>
      <c r="K18" s="27">
        <f t="shared" si="2"/>
        <v>10.939999999999998</v>
      </c>
      <c r="L18" s="27">
        <f t="shared" si="0"/>
        <v>2.3199999999999932</v>
      </c>
      <c r="M18" s="27">
        <f t="shared" si="0"/>
        <v>1.8900000000000006</v>
      </c>
      <c r="N18" s="27"/>
      <c r="O18" s="26">
        <f t="shared" si="3"/>
        <v>0.11926305461681018</v>
      </c>
      <c r="P18" s="26">
        <f t="shared" si="1"/>
        <v>2.2596668939320084E-2</v>
      </c>
      <c r="Q18" s="26">
        <f t="shared" si="1"/>
        <v>1.8001714448995149E-2</v>
      </c>
    </row>
    <row r="19" spans="2:17" ht="15" customHeight="1" x14ac:dyDescent="0.25">
      <c r="B19" s="25">
        <v>90</v>
      </c>
      <c r="D19" s="26">
        <v>4.8666477769933172E-2</v>
      </c>
      <c r="F19" s="27">
        <f>ROUND((($B19*'Exh. JDT-6 (Typ Res Bill_RY#1) '!$D$31+'Exh. JDT-6 (Typ Res Bill_RY#1) '!$D$12)),2)</f>
        <v>101.76</v>
      </c>
      <c r="G19" s="27">
        <f>ROUND((($B19*'Exh. JDT-6 (Typ Res Bill_RY#1) '!$V$31+'Exh. JDT-6 (Typ Res Bill_RY#1) '!$V$12)),2)</f>
        <v>113.91</v>
      </c>
      <c r="H19" s="27">
        <f>ROUND((($B19*'Exh. JDT-6 (Typ Res Bill_RY#2)'!$M$31+'Exh. JDT-6 (Typ Res Bill_RY#2)'!$M$12)),2)</f>
        <v>116.52</v>
      </c>
      <c r="I19" s="27">
        <f>ROUND((($B19*'JDT-6 (Typ Res Bill_RY#3)'!$M$31+'JDT-6 (Typ Res Bill_RY#3)'!$M$12)),2)</f>
        <v>118.65</v>
      </c>
      <c r="J19" s="27"/>
      <c r="K19" s="27">
        <f t="shared" si="2"/>
        <v>12.149999999999991</v>
      </c>
      <c r="L19" s="27">
        <f t="shared" si="0"/>
        <v>2.6099999999999994</v>
      </c>
      <c r="M19" s="27">
        <f t="shared" si="0"/>
        <v>2.1300000000000097</v>
      </c>
      <c r="N19" s="27"/>
      <c r="O19" s="26">
        <f t="shared" si="3"/>
        <v>0.11939858490566028</v>
      </c>
      <c r="P19" s="26">
        <f t="shared" si="1"/>
        <v>2.2912825915196205E-2</v>
      </c>
      <c r="Q19" s="26">
        <f t="shared" si="1"/>
        <v>1.8280123583934171E-2</v>
      </c>
    </row>
    <row r="20" spans="2:17" ht="15" customHeight="1" x14ac:dyDescent="0.25">
      <c r="B20" s="25">
        <v>100</v>
      </c>
      <c r="D20" s="26">
        <v>4.5571910951366396E-2</v>
      </c>
      <c r="F20" s="27">
        <f>ROUND((($B20*'Exh. JDT-6 (Typ Res Bill_RY#1) '!$D$31+'Exh. JDT-6 (Typ Res Bill_RY#1) '!$D$12)),2)</f>
        <v>111.79</v>
      </c>
      <c r="G20" s="27">
        <f>ROUND((($B20*'Exh. JDT-6 (Typ Res Bill_RY#1) '!$V$31+'Exh. JDT-6 (Typ Res Bill_RY#1) '!$V$12)),2)</f>
        <v>125.15</v>
      </c>
      <c r="H20" s="27">
        <f>ROUND((($B20*'Exh. JDT-6 (Typ Res Bill_RY#2)'!$M$31+'Exh. JDT-6 (Typ Res Bill_RY#2)'!$M$12)),2)</f>
        <v>128.05000000000001</v>
      </c>
      <c r="I20" s="27">
        <f>ROUND((($B20*'JDT-6 (Typ Res Bill_RY#3)'!$M$31+'JDT-6 (Typ Res Bill_RY#3)'!$M$12)),2)</f>
        <v>130.41</v>
      </c>
      <c r="J20" s="27"/>
      <c r="K20" s="27">
        <f t="shared" si="2"/>
        <v>13.36</v>
      </c>
      <c r="L20" s="27">
        <f t="shared" si="0"/>
        <v>2.9000000000000057</v>
      </c>
      <c r="M20" s="27">
        <f t="shared" si="0"/>
        <v>2.3599999999999852</v>
      </c>
      <c r="N20" s="27"/>
      <c r="O20" s="26">
        <f t="shared" si="3"/>
        <v>0.11950979515162356</v>
      </c>
      <c r="P20" s="26">
        <f t="shared" si="1"/>
        <v>2.3172193367958494E-2</v>
      </c>
      <c r="Q20" s="26">
        <f t="shared" si="1"/>
        <v>1.8430300663803086E-2</v>
      </c>
    </row>
    <row r="21" spans="2:17" ht="15" customHeight="1" x14ac:dyDescent="0.25">
      <c r="B21" s="25">
        <v>110</v>
      </c>
      <c r="D21" s="26">
        <v>4.1214240726448831E-2</v>
      </c>
      <c r="F21" s="27">
        <f>ROUND((($B21*'Exh. JDT-6 (Typ Res Bill_RY#1) '!$D$31+'Exh. JDT-6 (Typ Res Bill_RY#1) '!$D$12)),2)</f>
        <v>121.81</v>
      </c>
      <c r="G21" s="27">
        <f>ROUND((($B21*'Exh. JDT-6 (Typ Res Bill_RY#1) '!$V$31+'Exh. JDT-6 (Typ Res Bill_RY#1) '!$V$12)),2)</f>
        <v>136.38999999999999</v>
      </c>
      <c r="H21" s="27">
        <f>ROUND((($B21*'Exh. JDT-6 (Typ Res Bill_RY#2)'!$M$31+'Exh. JDT-6 (Typ Res Bill_RY#2)'!$M$12)),2)</f>
        <v>139.58000000000001</v>
      </c>
      <c r="I21" s="27">
        <f>ROUND((($B21*'JDT-6 (Typ Res Bill_RY#3)'!$M$31+'JDT-6 (Typ Res Bill_RY#3)'!$M$12)),2)</f>
        <v>142.18</v>
      </c>
      <c r="J21" s="27"/>
      <c r="K21" s="27">
        <f t="shared" si="2"/>
        <v>14.579999999999984</v>
      </c>
      <c r="L21" s="27">
        <f t="shared" si="0"/>
        <v>3.1900000000000261</v>
      </c>
      <c r="M21" s="27">
        <f t="shared" si="0"/>
        <v>2.5999999999999943</v>
      </c>
      <c r="N21" s="27"/>
      <c r="O21" s="26">
        <f t="shared" si="3"/>
        <v>0.11969460635415798</v>
      </c>
      <c r="P21" s="26">
        <f t="shared" si="1"/>
        <v>2.3388811496444215E-2</v>
      </c>
      <c r="Q21" s="26">
        <f t="shared" si="1"/>
        <v>1.8627310502937342E-2</v>
      </c>
    </row>
    <row r="22" spans="2:17" ht="15" customHeight="1" x14ac:dyDescent="0.25">
      <c r="B22" s="25">
        <v>120</v>
      </c>
      <c r="D22" s="26">
        <v>3.5529283950926506E-2</v>
      </c>
      <c r="F22" s="27">
        <f>ROUND((($B22*'Exh. JDT-6 (Typ Res Bill_RY#1) '!$D$31+'Exh. JDT-6 (Typ Res Bill_RY#1) '!$D$12)),2)</f>
        <v>131.84</v>
      </c>
      <c r="G22" s="27">
        <f>ROUND((($B22*'Exh. JDT-6 (Typ Res Bill_RY#1) '!$V$31+'Exh. JDT-6 (Typ Res Bill_RY#1) '!$V$12)),2)</f>
        <v>147.63</v>
      </c>
      <c r="H22" s="27">
        <f>ROUND((($B22*'Exh. JDT-6 (Typ Res Bill_RY#2)'!$M$31+'Exh. JDT-6 (Typ Res Bill_RY#2)'!$M$12)),2)</f>
        <v>151.11000000000001</v>
      </c>
      <c r="I22" s="27">
        <f>ROUND((($B22*'JDT-6 (Typ Res Bill_RY#3)'!$M$31+'JDT-6 (Typ Res Bill_RY#3)'!$M$12)),2)</f>
        <v>153.94999999999999</v>
      </c>
      <c r="J22" s="27"/>
      <c r="K22" s="27">
        <f t="shared" si="2"/>
        <v>15.789999999999992</v>
      </c>
      <c r="L22" s="27">
        <f t="shared" si="0"/>
        <v>3.4800000000000182</v>
      </c>
      <c r="M22" s="27">
        <f t="shared" si="0"/>
        <v>2.839999999999975</v>
      </c>
      <c r="N22" s="27"/>
      <c r="O22" s="26">
        <f t="shared" si="3"/>
        <v>0.11976638349514557</v>
      </c>
      <c r="P22" s="26">
        <f t="shared" si="1"/>
        <v>2.3572444625076329E-2</v>
      </c>
      <c r="Q22" s="26">
        <f t="shared" si="1"/>
        <v>1.8794255840116306E-2</v>
      </c>
    </row>
    <row r="23" spans="2:17" ht="15" customHeight="1" x14ac:dyDescent="0.25">
      <c r="B23" s="25">
        <v>130</v>
      </c>
      <c r="D23" s="26">
        <v>2.9627252476138743E-2</v>
      </c>
      <c r="F23" s="27">
        <f>ROUND((($B23*'Exh. JDT-6 (Typ Res Bill_RY#1) '!$D$31+'Exh. JDT-6 (Typ Res Bill_RY#1) '!$D$12)),2)</f>
        <v>141.87</v>
      </c>
      <c r="G23" s="27">
        <f>ROUND((($B23*'Exh. JDT-6 (Typ Res Bill_RY#1) '!$V$31+'Exh. JDT-6 (Typ Res Bill_RY#1) '!$V$12)),2)</f>
        <v>158.87</v>
      </c>
      <c r="H23" s="27">
        <f>ROUND((($B23*'Exh. JDT-6 (Typ Res Bill_RY#2)'!$M$31+'Exh. JDT-6 (Typ Res Bill_RY#2)'!$M$12)),2)</f>
        <v>162.63999999999999</v>
      </c>
      <c r="I23" s="27">
        <f>ROUND((($B23*'JDT-6 (Typ Res Bill_RY#3)'!$M$31+'JDT-6 (Typ Res Bill_RY#3)'!$M$12)),2)</f>
        <v>165.71</v>
      </c>
      <c r="J23" s="27"/>
      <c r="K23" s="27">
        <f t="shared" si="2"/>
        <v>17</v>
      </c>
      <c r="L23" s="27">
        <f t="shared" si="0"/>
        <v>3.7699999999999818</v>
      </c>
      <c r="M23" s="27">
        <f t="shared" si="0"/>
        <v>3.0700000000000216</v>
      </c>
      <c r="N23" s="27"/>
      <c r="O23" s="26">
        <f t="shared" si="3"/>
        <v>0.11982801155987875</v>
      </c>
      <c r="P23" s="26">
        <f t="shared" si="1"/>
        <v>2.3730093787373209E-2</v>
      </c>
      <c r="Q23" s="26">
        <f t="shared" si="1"/>
        <v>1.8876045253320352E-2</v>
      </c>
    </row>
    <row r="24" spans="2:17" ht="15" customHeight="1" x14ac:dyDescent="0.25">
      <c r="B24" s="25">
        <v>140</v>
      </c>
      <c r="D24" s="26">
        <v>2.4005539579344717E-2</v>
      </c>
      <c r="F24" s="27">
        <f>ROUND((($B24*'Exh. JDT-6 (Typ Res Bill_RY#1) '!$D$31+'Exh. JDT-6 (Typ Res Bill_RY#1) '!$D$12)),2)</f>
        <v>151.9</v>
      </c>
      <c r="G24" s="27">
        <f>ROUND((($B24*'Exh. JDT-6 (Typ Res Bill_RY#1) '!$V$31+'Exh. JDT-6 (Typ Res Bill_RY#1) '!$V$12)),2)</f>
        <v>170.11</v>
      </c>
      <c r="H24" s="27">
        <f>ROUND((($B24*'Exh. JDT-6 (Typ Res Bill_RY#2)'!$M$31+'Exh. JDT-6 (Typ Res Bill_RY#2)'!$M$12)),2)</f>
        <v>174.17</v>
      </c>
      <c r="I24" s="27">
        <f>ROUND((($B24*'JDT-6 (Typ Res Bill_RY#3)'!$M$31+'JDT-6 (Typ Res Bill_RY#3)'!$M$12)),2)</f>
        <v>177.48</v>
      </c>
      <c r="J24" s="27"/>
      <c r="K24" s="27">
        <f t="shared" si="2"/>
        <v>18.210000000000008</v>
      </c>
      <c r="L24" s="27">
        <f t="shared" si="0"/>
        <v>4.0599999999999739</v>
      </c>
      <c r="M24" s="27">
        <f t="shared" si="0"/>
        <v>3.3100000000000023</v>
      </c>
      <c r="N24" s="27"/>
      <c r="O24" s="26">
        <f t="shared" si="3"/>
        <v>0.11988150098749181</v>
      </c>
      <c r="P24" s="26">
        <f t="shared" si="1"/>
        <v>2.386690964669904E-2</v>
      </c>
      <c r="Q24" s="26">
        <f t="shared" si="1"/>
        <v>1.9004420968019766E-2</v>
      </c>
    </row>
    <row r="25" spans="2:17" ht="15" customHeight="1" x14ac:dyDescent="0.25">
      <c r="B25" s="25">
        <v>150</v>
      </c>
      <c r="D25" s="26">
        <v>1.9050392117266259E-2</v>
      </c>
      <c r="F25" s="27">
        <f>ROUND((($B25*'Exh. JDT-6 (Typ Res Bill_RY#1) '!$D$31+'Exh. JDT-6 (Typ Res Bill_RY#1) '!$D$12)),2)</f>
        <v>161.91999999999999</v>
      </c>
      <c r="G25" s="27">
        <f>ROUND((($B25*'Exh. JDT-6 (Typ Res Bill_RY#1) '!$V$31+'Exh. JDT-6 (Typ Res Bill_RY#1) '!$V$12)),2)</f>
        <v>181.35</v>
      </c>
      <c r="H25" s="27">
        <f>ROUND((($B25*'Exh. JDT-6 (Typ Res Bill_RY#2)'!$M$31+'Exh. JDT-6 (Typ Res Bill_RY#2)'!$M$12)),2)</f>
        <v>185.7</v>
      </c>
      <c r="I25" s="27">
        <f>ROUND((($B25*'JDT-6 (Typ Res Bill_RY#3)'!$M$31+'JDT-6 (Typ Res Bill_RY#3)'!$M$12)),2)</f>
        <v>189.24</v>
      </c>
      <c r="J25" s="27"/>
      <c r="K25" s="27">
        <f t="shared" si="2"/>
        <v>19.430000000000007</v>
      </c>
      <c r="L25" s="27">
        <f t="shared" si="0"/>
        <v>4.3499999999999943</v>
      </c>
      <c r="M25" s="27">
        <f t="shared" si="0"/>
        <v>3.5400000000000205</v>
      </c>
      <c r="N25" s="27"/>
      <c r="O25" s="26">
        <f t="shared" si="3"/>
        <v>0.11999752964426882</v>
      </c>
      <c r="P25" s="26">
        <f t="shared" si="1"/>
        <v>2.3986765922249763E-2</v>
      </c>
      <c r="Q25" s="26">
        <f t="shared" si="1"/>
        <v>1.9063004846526767E-2</v>
      </c>
    </row>
    <row r="26" spans="2:17" ht="15" customHeight="1" x14ac:dyDescent="0.25">
      <c r="B26" s="25">
        <v>160</v>
      </c>
      <c r="D26" s="26">
        <v>1.4726952902617472E-2</v>
      </c>
      <c r="F26" s="27">
        <f>ROUND((($B26*'Exh. JDT-6 (Typ Res Bill_RY#1) '!$D$31+'Exh. JDT-6 (Typ Res Bill_RY#1) '!$D$12)),2)</f>
        <v>171.95</v>
      </c>
      <c r="G26" s="27">
        <f>ROUND((($B26*'Exh. JDT-6 (Typ Res Bill_RY#1) '!$V$31+'Exh. JDT-6 (Typ Res Bill_RY#1) '!$V$12)),2)</f>
        <v>192.59</v>
      </c>
      <c r="H26" s="27">
        <f>ROUND((($B26*'Exh. JDT-6 (Typ Res Bill_RY#2)'!$M$31+'Exh. JDT-6 (Typ Res Bill_RY#2)'!$M$12)),2)</f>
        <v>197.23</v>
      </c>
      <c r="I26" s="27">
        <f>ROUND((($B26*'JDT-6 (Typ Res Bill_RY#3)'!$M$31+'JDT-6 (Typ Res Bill_RY#3)'!$M$12)),2)</f>
        <v>201.01</v>
      </c>
      <c r="J26" s="27"/>
      <c r="K26" s="27">
        <f t="shared" si="2"/>
        <v>20.640000000000015</v>
      </c>
      <c r="L26" s="27">
        <f t="shared" si="2"/>
        <v>4.6399999999999864</v>
      </c>
      <c r="M26" s="27">
        <f t="shared" si="2"/>
        <v>3.7800000000000011</v>
      </c>
      <c r="N26" s="27"/>
      <c r="O26" s="26">
        <f t="shared" si="3"/>
        <v>0.12003489386449559</v>
      </c>
      <c r="P26" s="26">
        <f t="shared" si="3"/>
        <v>2.4092632016200148E-2</v>
      </c>
      <c r="Q26" s="26">
        <f t="shared" si="3"/>
        <v>1.9165441362875835E-2</v>
      </c>
    </row>
    <row r="27" spans="2:17" ht="15" customHeight="1" x14ac:dyDescent="0.25">
      <c r="B27" s="25">
        <v>170</v>
      </c>
      <c r="D27" s="26">
        <v>1.1404144561313428E-2</v>
      </c>
      <c r="F27" s="27">
        <f>ROUND((($B27*'Exh. JDT-6 (Typ Res Bill_RY#1) '!$D$31+'Exh. JDT-6 (Typ Res Bill_RY#1) '!$D$12)),2)</f>
        <v>181.98</v>
      </c>
      <c r="G27" s="27">
        <f>ROUND((($B27*'Exh. JDT-6 (Typ Res Bill_RY#1) '!$V$31+'Exh. JDT-6 (Typ Res Bill_RY#1) '!$V$12)),2)</f>
        <v>203.83</v>
      </c>
      <c r="H27" s="27">
        <f>ROUND((($B27*'Exh. JDT-6 (Typ Res Bill_RY#2)'!$M$31+'Exh. JDT-6 (Typ Res Bill_RY#2)'!$M$12)),2)</f>
        <v>208.76</v>
      </c>
      <c r="I27" s="27">
        <f>ROUND((($B27*'JDT-6 (Typ Res Bill_RY#3)'!$M$31+'JDT-6 (Typ Res Bill_RY#3)'!$M$12)),2)</f>
        <v>212.78</v>
      </c>
      <c r="J27" s="27"/>
      <c r="K27" s="27">
        <f t="shared" si="2"/>
        <v>21.850000000000023</v>
      </c>
      <c r="L27" s="27">
        <f t="shared" si="2"/>
        <v>4.9299999999999784</v>
      </c>
      <c r="M27" s="27">
        <f t="shared" si="2"/>
        <v>4.0200000000000102</v>
      </c>
      <c r="N27" s="27"/>
      <c r="O27" s="26">
        <f t="shared" si="3"/>
        <v>0.12006813935597331</v>
      </c>
      <c r="P27" s="26">
        <f t="shared" si="3"/>
        <v>2.4186822351959861E-2</v>
      </c>
      <c r="Q27" s="26">
        <f t="shared" si="3"/>
        <v>1.925656255987742E-2</v>
      </c>
    </row>
    <row r="28" spans="2:17" ht="15" customHeight="1" x14ac:dyDescent="0.25">
      <c r="B28" s="25">
        <v>180</v>
      </c>
      <c r="D28" s="26">
        <v>8.7338126718399332E-3</v>
      </c>
      <c r="F28" s="27">
        <f>ROUND((($B28*'Exh. JDT-6 (Typ Res Bill_RY#1) '!$D$31+'Exh. JDT-6 (Typ Res Bill_RY#1) '!$D$12)),2)</f>
        <v>192</v>
      </c>
      <c r="G28" s="27">
        <f>ROUND((($B28*'Exh. JDT-6 (Typ Res Bill_RY#1) '!$V$31+'Exh. JDT-6 (Typ Res Bill_RY#1) '!$V$12)),2)</f>
        <v>215.07</v>
      </c>
      <c r="H28" s="27">
        <f>ROUND((($B28*'Exh. JDT-6 (Typ Res Bill_RY#2)'!$M$31+'Exh. JDT-6 (Typ Res Bill_RY#2)'!$M$12)),2)</f>
        <v>220.29</v>
      </c>
      <c r="I28" s="27">
        <f>ROUND((($B28*'JDT-6 (Typ Res Bill_RY#3)'!$M$31+'JDT-6 (Typ Res Bill_RY#3)'!$M$12)),2)</f>
        <v>224.54</v>
      </c>
      <c r="J28" s="27"/>
      <c r="K28" s="27">
        <f t="shared" si="2"/>
        <v>23.069999999999993</v>
      </c>
      <c r="L28" s="27">
        <f t="shared" si="2"/>
        <v>5.2199999999999989</v>
      </c>
      <c r="M28" s="27">
        <f t="shared" si="2"/>
        <v>4.25</v>
      </c>
      <c r="N28" s="27"/>
      <c r="O28" s="26">
        <f t="shared" si="3"/>
        <v>0.12015624999999996</v>
      </c>
      <c r="P28" s="26">
        <f t="shared" si="3"/>
        <v>2.4271167526851718E-2</v>
      </c>
      <c r="Q28" s="26">
        <f t="shared" si="3"/>
        <v>1.9292750465295747E-2</v>
      </c>
    </row>
    <row r="29" spans="2:17" ht="15" customHeight="1" x14ac:dyDescent="0.25">
      <c r="B29" s="25">
        <v>190</v>
      </c>
      <c r="D29" s="26">
        <v>6.6665936126813373E-3</v>
      </c>
      <c r="F29" s="27">
        <f>ROUND((($B29*'Exh. JDT-6 (Typ Res Bill_RY#1) '!$D$31+'Exh. JDT-6 (Typ Res Bill_RY#1) '!$D$12)),2)</f>
        <v>202.03</v>
      </c>
      <c r="G29" s="27">
        <f>ROUND((($B29*'Exh. JDT-6 (Typ Res Bill_RY#1) '!$V$31+'Exh. JDT-6 (Typ Res Bill_RY#1) '!$V$12)),2)</f>
        <v>226.31</v>
      </c>
      <c r="H29" s="27">
        <f>ROUND((($B29*'Exh. JDT-6 (Typ Res Bill_RY#2)'!$M$31+'Exh. JDT-6 (Typ Res Bill_RY#2)'!$M$12)),2)</f>
        <v>231.82</v>
      </c>
      <c r="I29" s="27">
        <f>ROUND((($B29*'JDT-6 (Typ Res Bill_RY#3)'!$M$31+'JDT-6 (Typ Res Bill_RY#3)'!$M$12)),2)</f>
        <v>236.31</v>
      </c>
      <c r="J29" s="27"/>
      <c r="K29" s="27">
        <f t="shared" si="2"/>
        <v>24.28</v>
      </c>
      <c r="L29" s="27">
        <f t="shared" si="2"/>
        <v>5.5099999999999909</v>
      </c>
      <c r="M29" s="27">
        <f t="shared" si="2"/>
        <v>4.4900000000000091</v>
      </c>
      <c r="N29" s="27"/>
      <c r="O29" s="26">
        <f t="shared" si="3"/>
        <v>0.12018017126169381</v>
      </c>
      <c r="P29" s="26">
        <f t="shared" si="3"/>
        <v>2.4347134461579208E-2</v>
      </c>
      <c r="Q29" s="26">
        <f t="shared" si="3"/>
        <v>1.9368475541368342E-2</v>
      </c>
    </row>
    <row r="30" spans="2:17" ht="15" customHeight="1" x14ac:dyDescent="0.25">
      <c r="B30" s="25">
        <v>200</v>
      </c>
      <c r="D30" s="26">
        <v>5.1327730092658548E-3</v>
      </c>
      <c r="F30" s="27">
        <f>ROUND((($B30*'Exh. JDT-6 (Typ Res Bill_RY#1) '!$D$31+'Exh. JDT-6 (Typ Res Bill_RY#1) '!$D$12)),2)</f>
        <v>212.06</v>
      </c>
      <c r="G30" s="27">
        <f>ROUND((($B30*'Exh. JDT-6 (Typ Res Bill_RY#1) '!$V$31+'Exh. JDT-6 (Typ Res Bill_RY#1) '!$V$12)),2)</f>
        <v>237.55</v>
      </c>
      <c r="H30" s="27">
        <f>ROUND((($B30*'Exh. JDT-6 (Typ Res Bill_RY#2)'!$M$31+'Exh. JDT-6 (Typ Res Bill_RY#2)'!$M$12)),2)</f>
        <v>243.35</v>
      </c>
      <c r="I30" s="27">
        <f>ROUND((($B30*'JDT-6 (Typ Res Bill_RY#3)'!$M$31+'JDT-6 (Typ Res Bill_RY#3)'!$M$12)),2)</f>
        <v>248.08</v>
      </c>
      <c r="J30" s="27"/>
      <c r="K30" s="27">
        <f t="shared" si="2"/>
        <v>25.490000000000009</v>
      </c>
      <c r="L30" s="27">
        <f t="shared" si="2"/>
        <v>5.7999999999999829</v>
      </c>
      <c r="M30" s="27">
        <f t="shared" si="2"/>
        <v>4.7300000000000182</v>
      </c>
      <c r="N30" s="27"/>
      <c r="O30" s="26">
        <f t="shared" si="3"/>
        <v>0.12020182967084792</v>
      </c>
      <c r="P30" s="26">
        <f t="shared" si="3"/>
        <v>2.4415912439486352E-2</v>
      </c>
      <c r="Q30" s="26">
        <f t="shared" si="3"/>
        <v>1.9437024861310943E-2</v>
      </c>
    </row>
    <row r="31" spans="2:17" ht="15" customHeight="1" x14ac:dyDescent="0.25">
      <c r="B31" s="25">
        <v>210</v>
      </c>
      <c r="C31" s="15" t="s">
        <v>105</v>
      </c>
      <c r="D31" s="26">
        <v>3.9329134816433594E-3</v>
      </c>
      <c r="F31" s="27">
        <f>ROUND((($B31*'Exh. JDT-6 (Typ Res Bill_RY#1) '!$D$31+'Exh. JDT-6 (Typ Res Bill_RY#1) '!$D$12)),2)</f>
        <v>222.08</v>
      </c>
      <c r="G31" s="27">
        <f>ROUND((($B31*'Exh. JDT-6 (Typ Res Bill_RY#1) '!$V$31+'Exh. JDT-6 (Typ Res Bill_RY#1) '!$V$12)),2)</f>
        <v>248.79</v>
      </c>
      <c r="H31" s="27">
        <f>ROUND((($B31*'Exh. JDT-6 (Typ Res Bill_RY#2)'!$M$31+'Exh. JDT-6 (Typ Res Bill_RY#2)'!$M$12)),2)</f>
        <v>254.88</v>
      </c>
      <c r="I31" s="27">
        <f>ROUND((($B31*'JDT-6 (Typ Res Bill_RY#3)'!$M$31+'JDT-6 (Typ Res Bill_RY#3)'!$M$12)),2)</f>
        <v>259.83999999999997</v>
      </c>
      <c r="J31" s="27"/>
      <c r="K31" s="27">
        <f t="shared" si="2"/>
        <v>26.70999999999998</v>
      </c>
      <c r="L31" s="27">
        <f t="shared" si="2"/>
        <v>6.0900000000000034</v>
      </c>
      <c r="M31" s="27">
        <f t="shared" si="2"/>
        <v>4.9599999999999795</v>
      </c>
      <c r="N31" s="27"/>
      <c r="O31" s="26">
        <f t="shared" si="3"/>
        <v>0.12027197406340048</v>
      </c>
      <c r="P31" s="26">
        <f t="shared" si="3"/>
        <v>2.4478475822983254E-2</v>
      </c>
      <c r="Q31" s="26">
        <f t="shared" si="3"/>
        <v>1.9460138104205819E-2</v>
      </c>
    </row>
    <row r="32" spans="2:17" ht="15" customHeight="1" x14ac:dyDescent="0.25">
      <c r="B32" s="25">
        <v>220</v>
      </c>
      <c r="D32" s="26">
        <v>3.0481253564643125E-3</v>
      </c>
      <c r="F32" s="27">
        <f>ROUND((($B32*'Exh. JDT-6 (Typ Res Bill_RY#1) '!$D$31+'Exh. JDT-6 (Typ Res Bill_RY#1) '!$D$12)),2)</f>
        <v>232.11</v>
      </c>
      <c r="G32" s="27">
        <f>ROUND((($B32*'Exh. JDT-6 (Typ Res Bill_RY#1) '!$V$31+'Exh. JDT-6 (Typ Res Bill_RY#1) '!$V$12)),2)</f>
        <v>260.02999999999997</v>
      </c>
      <c r="H32" s="27">
        <f>ROUND((($B32*'Exh. JDT-6 (Typ Res Bill_RY#2)'!$M$31+'Exh. JDT-6 (Typ Res Bill_RY#2)'!$M$12)),2)</f>
        <v>266.41000000000003</v>
      </c>
      <c r="I32" s="27">
        <f>ROUND((($B32*'JDT-6 (Typ Res Bill_RY#3)'!$M$31+'JDT-6 (Typ Res Bill_RY#3)'!$M$12)),2)</f>
        <v>271.61</v>
      </c>
      <c r="J32" s="27"/>
      <c r="K32" s="27">
        <f t="shared" si="2"/>
        <v>27.919999999999959</v>
      </c>
      <c r="L32" s="27">
        <f t="shared" si="2"/>
        <v>6.3800000000000523</v>
      </c>
      <c r="M32" s="27">
        <f t="shared" si="2"/>
        <v>5.1999999999999886</v>
      </c>
      <c r="N32" s="27"/>
      <c r="O32" s="26">
        <f t="shared" si="3"/>
        <v>0.12028779458015577</v>
      </c>
      <c r="P32" s="26">
        <f t="shared" si="3"/>
        <v>2.45356305041728E-2</v>
      </c>
      <c r="Q32" s="26">
        <f t="shared" si="3"/>
        <v>1.9518786832326069E-2</v>
      </c>
    </row>
    <row r="33" spans="2:17" ht="15" customHeight="1" x14ac:dyDescent="0.25">
      <c r="B33" s="25">
        <v>230</v>
      </c>
      <c r="D33" s="26">
        <v>2.4191305427754568E-3</v>
      </c>
      <c r="F33" s="27">
        <f>ROUND((($B33*'Exh. JDT-6 (Typ Res Bill_RY#1) '!$D$31+'Exh. JDT-6 (Typ Res Bill_RY#1) '!$D$12)),2)</f>
        <v>242.14</v>
      </c>
      <c r="G33" s="27">
        <f>ROUND((($B33*'Exh. JDT-6 (Typ Res Bill_RY#1) '!$V$31+'Exh. JDT-6 (Typ Res Bill_RY#1) '!$V$12)),2)</f>
        <v>271.27</v>
      </c>
      <c r="H33" s="27">
        <f>ROUND((($B33*'Exh. JDT-6 (Typ Res Bill_RY#2)'!$M$31+'Exh. JDT-6 (Typ Res Bill_RY#2)'!$M$12)),2)</f>
        <v>277.94</v>
      </c>
      <c r="I33" s="27">
        <f>ROUND((($B33*'JDT-6 (Typ Res Bill_RY#3)'!$M$31+'JDT-6 (Typ Res Bill_RY#3)'!$M$12)),2)</f>
        <v>283.37</v>
      </c>
      <c r="J33" s="27"/>
      <c r="K33" s="27">
        <f t="shared" si="2"/>
        <v>29.129999999999995</v>
      </c>
      <c r="L33" s="27">
        <f t="shared" si="2"/>
        <v>6.6700000000000159</v>
      </c>
      <c r="M33" s="27">
        <f t="shared" si="2"/>
        <v>5.4300000000000068</v>
      </c>
      <c r="N33" s="27"/>
      <c r="O33" s="26">
        <f t="shared" si="3"/>
        <v>0.12030230445196992</v>
      </c>
      <c r="P33" s="26">
        <f t="shared" si="3"/>
        <v>2.4588048807461262E-2</v>
      </c>
      <c r="Q33" s="26">
        <f t="shared" si="3"/>
        <v>1.9536590631071479E-2</v>
      </c>
    </row>
    <row r="34" spans="2:17" ht="15" customHeight="1" x14ac:dyDescent="0.25">
      <c r="B34" s="25">
        <v>240</v>
      </c>
      <c r="D34" s="26">
        <v>1.8763394317756659E-3</v>
      </c>
      <c r="F34" s="27">
        <f>ROUND((($B34*'Exh. JDT-6 (Typ Res Bill_RY#1) '!$D$31+'Exh. JDT-6 (Typ Res Bill_RY#1) '!$D$12)),2)</f>
        <v>252.16</v>
      </c>
      <c r="G34" s="27">
        <f>ROUND((($B34*'Exh. JDT-6 (Typ Res Bill_RY#1) '!$V$31+'Exh. JDT-6 (Typ Res Bill_RY#1) '!$V$12)),2)</f>
        <v>282.51</v>
      </c>
      <c r="H34" s="27">
        <f>ROUND((($B34*'Exh. JDT-6 (Typ Res Bill_RY#2)'!$M$31+'Exh. JDT-6 (Typ Res Bill_RY#2)'!$M$12)),2)</f>
        <v>289.47000000000003</v>
      </c>
      <c r="I34" s="27">
        <f>ROUND((($B34*'JDT-6 (Typ Res Bill_RY#3)'!$M$31+'JDT-6 (Typ Res Bill_RY#3)'!$M$12)),2)</f>
        <v>295.14</v>
      </c>
      <c r="J34" s="27"/>
      <c r="K34" s="27">
        <f t="shared" si="2"/>
        <v>30.349999999999994</v>
      </c>
      <c r="L34" s="27">
        <f t="shared" si="2"/>
        <v>6.9600000000000364</v>
      </c>
      <c r="M34" s="27">
        <f t="shared" si="2"/>
        <v>5.6699999999999591</v>
      </c>
      <c r="N34" s="27"/>
      <c r="O34" s="26">
        <f t="shared" si="3"/>
        <v>0.12036008883248729</v>
      </c>
      <c r="P34" s="26">
        <f t="shared" si="3"/>
        <v>2.463629606031658E-2</v>
      </c>
      <c r="Q34" s="26">
        <f t="shared" si="3"/>
        <v>1.9587522023007422E-2</v>
      </c>
    </row>
    <row r="35" spans="2:17" ht="15" customHeight="1" x14ac:dyDescent="0.25">
      <c r="B35" s="25">
        <v>250</v>
      </c>
      <c r="D35" s="26">
        <v>1.5378907540267097E-3</v>
      </c>
      <c r="F35" s="27">
        <f>ROUND((($B35*'Exh. JDT-6 (Typ Res Bill_RY#1) '!$D$31+'Exh. JDT-6 (Typ Res Bill_RY#1) '!$D$12)),2)</f>
        <v>262.19</v>
      </c>
      <c r="G35" s="27">
        <f>ROUND((($B35*'Exh. JDT-6 (Typ Res Bill_RY#1) '!$V$31+'Exh. JDT-6 (Typ Res Bill_RY#1) '!$V$12)),2)</f>
        <v>293.75</v>
      </c>
      <c r="H35" s="27">
        <f>ROUND((($B35*'Exh. JDT-6 (Typ Res Bill_RY#2)'!$M$31+'Exh. JDT-6 (Typ Res Bill_RY#2)'!$M$12)),2)</f>
        <v>301</v>
      </c>
      <c r="I35" s="27">
        <f>ROUND((($B35*'JDT-6 (Typ Res Bill_RY#3)'!$M$31+'JDT-6 (Typ Res Bill_RY#3)'!$M$12)),2)</f>
        <v>306.91000000000003</v>
      </c>
      <c r="J35" s="27"/>
      <c r="K35" s="27">
        <f t="shared" si="2"/>
        <v>31.560000000000002</v>
      </c>
      <c r="L35" s="27">
        <f t="shared" si="2"/>
        <v>7.25</v>
      </c>
      <c r="M35" s="27">
        <f t="shared" si="2"/>
        <v>5.910000000000025</v>
      </c>
      <c r="N35" s="27"/>
      <c r="O35" s="26">
        <f t="shared" si="3"/>
        <v>0.12037072352111065</v>
      </c>
      <c r="P35" s="26">
        <f t="shared" si="3"/>
        <v>2.4680851063829789E-2</v>
      </c>
      <c r="Q35" s="26">
        <f t="shared" si="3"/>
        <v>1.9634551495016694E-2</v>
      </c>
    </row>
    <row r="36" spans="2:17" ht="15" customHeight="1" x14ac:dyDescent="0.25">
      <c r="B36" s="25" t="s">
        <v>106</v>
      </c>
      <c r="D36" s="26">
        <v>8.0862412733100925E-3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2:17" ht="15" customHeight="1" x14ac:dyDescent="0.25"/>
    <row r="38" spans="2:17" ht="15" customHeight="1" x14ac:dyDescent="0.25">
      <c r="B38" s="28" t="s">
        <v>107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</row>
    <row r="39" spans="2:17" ht="15" customHeight="1" x14ac:dyDescent="0.25">
      <c r="B39" s="20" t="s">
        <v>108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2:17" ht="15" customHeight="1" x14ac:dyDescent="0.25">
      <c r="B40" s="20" t="s">
        <v>109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2:17" ht="15" customHeight="1" x14ac:dyDescent="0.25"/>
    <row r="42" spans="2:17" ht="15" customHeight="1" x14ac:dyDescent="0.25"/>
    <row r="43" spans="2:17" ht="15" customHeight="1" x14ac:dyDescent="0.25"/>
    <row r="44" spans="2:17" ht="15" customHeight="1" x14ac:dyDescent="0.25"/>
    <row r="45" spans="2:17" ht="15" customHeight="1" x14ac:dyDescent="0.25"/>
    <row r="46" spans="2:17" ht="15" customHeight="1" x14ac:dyDescent="0.25"/>
    <row r="47" spans="2:17" ht="15" customHeight="1" x14ac:dyDescent="0.25"/>
    <row r="48" spans="2:17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printOptions horizontalCentered="1"/>
  <pageMargins left="0.7" right="0.7" top="0.75" bottom="0.71" header="0.3" footer="0.3"/>
  <pageSetup scale="81" orientation="landscape" r:id="rId1"/>
  <headerFooter alignWithMargins="0">
    <oddFooter>&amp;R&amp;A
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2"/>
  <sheetViews>
    <sheetView zoomScale="90" zoomScaleNormal="90" workbookViewId="0">
      <selection activeCell="P37" sqref="P37"/>
    </sheetView>
  </sheetViews>
  <sheetFormatPr defaultColWidth="9.140625" defaultRowHeight="15" x14ac:dyDescent="0.25"/>
  <cols>
    <col min="1" max="1" width="2.140625" style="34" customWidth="1"/>
    <col min="2" max="2" width="2.42578125" style="34" customWidth="1"/>
    <col min="3" max="3" width="31.28515625" style="34" customWidth="1"/>
    <col min="4" max="5" width="11.7109375" style="34" customWidth="1"/>
    <col min="6" max="6" width="2.5703125" style="39" customWidth="1"/>
    <col min="7" max="8" width="11.7109375" style="34" customWidth="1"/>
    <col min="9" max="9" width="2.5703125" style="34" customWidth="1"/>
    <col min="10" max="11" width="11.7109375" style="34" customWidth="1"/>
    <col min="12" max="12" width="2.5703125" style="34" customWidth="1"/>
    <col min="13" max="14" width="11.7109375" style="34" customWidth="1"/>
    <col min="15" max="15" width="2.5703125" style="34" customWidth="1"/>
    <col min="16" max="17" width="11.7109375" style="34" customWidth="1"/>
    <col min="18" max="18" width="2.5703125" style="34" customWidth="1"/>
    <col min="19" max="20" width="11.7109375" style="34" customWidth="1"/>
    <col min="21" max="21" width="2.5703125" style="34" customWidth="1"/>
    <col min="22" max="23" width="11.7109375" style="34" customWidth="1"/>
    <col min="24" max="16384" width="9.140625" style="34"/>
  </cols>
  <sheetData>
    <row r="1" spans="2:23" x14ac:dyDescent="0.25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2:23" x14ac:dyDescent="0.25">
      <c r="B2" s="31" t="s">
        <v>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</row>
    <row r="3" spans="2:23" x14ac:dyDescent="0.25">
      <c r="B3" s="31" t="s">
        <v>110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2:23" x14ac:dyDescent="0.25">
      <c r="B4" s="31" t="s">
        <v>3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2:23" x14ac:dyDescent="0.25">
      <c r="I5" s="43"/>
    </row>
    <row r="6" spans="2:23" x14ac:dyDescent="0.25">
      <c r="D6" s="70" t="s">
        <v>111</v>
      </c>
      <c r="E6" s="70"/>
      <c r="F6" s="71"/>
      <c r="G6" s="70" t="s">
        <v>112</v>
      </c>
      <c r="H6" s="70"/>
      <c r="I6" s="43"/>
      <c r="J6" s="70" t="s">
        <v>113</v>
      </c>
      <c r="K6" s="70"/>
      <c r="M6" s="70" t="s">
        <v>114</v>
      </c>
      <c r="N6" s="70"/>
      <c r="O6" s="72"/>
      <c r="P6" s="70" t="s">
        <v>115</v>
      </c>
      <c r="Q6" s="70"/>
      <c r="R6" s="72"/>
      <c r="S6" s="70" t="s">
        <v>116</v>
      </c>
      <c r="T6" s="70"/>
      <c r="V6" s="70" t="s">
        <v>117</v>
      </c>
      <c r="W6" s="70"/>
    </row>
    <row r="7" spans="2:23" ht="17.25" x14ac:dyDescent="0.25">
      <c r="D7" s="40" t="s">
        <v>144</v>
      </c>
      <c r="E7" s="40" t="s">
        <v>118</v>
      </c>
      <c r="F7" s="3"/>
      <c r="G7" s="40" t="s">
        <v>119</v>
      </c>
      <c r="H7" s="40" t="s">
        <v>118</v>
      </c>
      <c r="I7" s="43"/>
      <c r="J7" s="40" t="s">
        <v>119</v>
      </c>
      <c r="K7" s="40" t="s">
        <v>118</v>
      </c>
      <c r="M7" s="40" t="s">
        <v>119</v>
      </c>
      <c r="N7" s="40" t="s">
        <v>118</v>
      </c>
      <c r="O7" s="3"/>
      <c r="P7" s="40" t="s">
        <v>119</v>
      </c>
      <c r="Q7" s="40" t="s">
        <v>118</v>
      </c>
      <c r="R7" s="3"/>
      <c r="S7" s="40" t="s">
        <v>119</v>
      </c>
      <c r="T7" s="40" t="s">
        <v>118</v>
      </c>
      <c r="V7" s="40" t="s">
        <v>119</v>
      </c>
      <c r="W7" s="40" t="s">
        <v>118</v>
      </c>
    </row>
    <row r="8" spans="2:23" x14ac:dyDescent="0.25">
      <c r="B8" s="34" t="s">
        <v>120</v>
      </c>
      <c r="D8" s="34">
        <v>64</v>
      </c>
      <c r="E8" s="73"/>
      <c r="G8" s="34">
        <v>64</v>
      </c>
      <c r="H8" s="73"/>
      <c r="I8" s="43"/>
      <c r="J8" s="34">
        <v>64</v>
      </c>
      <c r="K8" s="73"/>
      <c r="M8" s="34">
        <v>64</v>
      </c>
      <c r="N8" s="73"/>
      <c r="O8" s="73"/>
      <c r="P8" s="34">
        <v>64</v>
      </c>
      <c r="Q8" s="73"/>
      <c r="R8" s="73"/>
      <c r="S8" s="34">
        <v>64</v>
      </c>
      <c r="T8" s="73"/>
      <c r="V8" s="34">
        <v>64</v>
      </c>
      <c r="W8" s="73"/>
    </row>
    <row r="9" spans="2:23" x14ac:dyDescent="0.25">
      <c r="E9" s="73"/>
      <c r="H9" s="73"/>
      <c r="I9" s="43"/>
      <c r="K9" s="73"/>
      <c r="N9" s="73"/>
      <c r="O9" s="73"/>
      <c r="Q9" s="73"/>
      <c r="R9" s="73"/>
      <c r="T9" s="73"/>
      <c r="W9" s="73"/>
    </row>
    <row r="10" spans="2:23" x14ac:dyDescent="0.25">
      <c r="B10" s="34" t="s">
        <v>121</v>
      </c>
      <c r="E10" s="73"/>
      <c r="H10" s="73"/>
      <c r="I10" s="43"/>
      <c r="K10" s="73"/>
      <c r="N10" s="73"/>
      <c r="O10" s="73"/>
      <c r="Q10" s="73"/>
      <c r="R10" s="73"/>
      <c r="T10" s="73"/>
      <c r="W10" s="73"/>
    </row>
    <row r="11" spans="2:23" x14ac:dyDescent="0.25">
      <c r="C11" s="34" t="s">
        <v>122</v>
      </c>
      <c r="D11" s="74">
        <v>11.52</v>
      </c>
      <c r="E11" s="73">
        <f>D11</f>
        <v>11.52</v>
      </c>
      <c r="F11" s="75"/>
      <c r="G11" s="74">
        <v>12.75</v>
      </c>
      <c r="H11" s="73">
        <f>G11</f>
        <v>12.75</v>
      </c>
      <c r="J11" s="74">
        <f>$D$11</f>
        <v>11.52</v>
      </c>
      <c r="K11" s="73">
        <f>J11</f>
        <v>11.52</v>
      </c>
      <c r="M11" s="74">
        <f>$D$11</f>
        <v>11.52</v>
      </c>
      <c r="N11" s="73">
        <f>M11</f>
        <v>11.52</v>
      </c>
      <c r="O11" s="73"/>
      <c r="P11" s="74">
        <f>$D$11</f>
        <v>11.52</v>
      </c>
      <c r="Q11" s="73">
        <f>P11</f>
        <v>11.52</v>
      </c>
      <c r="R11" s="73"/>
      <c r="S11" s="74">
        <f>$D$11</f>
        <v>11.52</v>
      </c>
      <c r="T11" s="73">
        <f>S11</f>
        <v>11.52</v>
      </c>
      <c r="V11" s="74">
        <v>12.75</v>
      </c>
      <c r="W11" s="73">
        <f>V11</f>
        <v>12.75</v>
      </c>
    </row>
    <row r="12" spans="2:23" x14ac:dyDescent="0.25">
      <c r="C12" s="34" t="s">
        <v>72</v>
      </c>
      <c r="D12" s="76">
        <f>SUM(D11:D11)</f>
        <v>11.52</v>
      </c>
      <c r="E12" s="76">
        <f>SUM(E11:E11)</f>
        <v>11.52</v>
      </c>
      <c r="F12" s="75"/>
      <c r="G12" s="76">
        <f>SUM(G11:G11)</f>
        <v>12.75</v>
      </c>
      <c r="H12" s="76">
        <f>SUM(H11:H11)</f>
        <v>12.75</v>
      </c>
      <c r="J12" s="76">
        <f>SUM(J11:J11)</f>
        <v>11.52</v>
      </c>
      <c r="K12" s="76">
        <f>SUM(K11:K11)</f>
        <v>11.52</v>
      </c>
      <c r="M12" s="76">
        <f>SUM(M11:M11)</f>
        <v>11.52</v>
      </c>
      <c r="N12" s="76">
        <f>SUM(N11:N11)</f>
        <v>11.52</v>
      </c>
      <c r="O12" s="75"/>
      <c r="P12" s="76">
        <f>SUM(P11:P11)</f>
        <v>11.52</v>
      </c>
      <c r="Q12" s="76">
        <f>SUM(Q11:Q11)</f>
        <v>11.52</v>
      </c>
      <c r="R12" s="75"/>
      <c r="S12" s="76">
        <f>SUM(S11:S11)</f>
        <v>11.52</v>
      </c>
      <c r="T12" s="76">
        <f>SUM(T11:T11)</f>
        <v>11.52</v>
      </c>
      <c r="V12" s="76">
        <f>SUM(V11:V11)</f>
        <v>12.75</v>
      </c>
      <c r="W12" s="76">
        <f>SUM(W11:W11)</f>
        <v>12.75</v>
      </c>
    </row>
    <row r="13" spans="2:23" x14ac:dyDescent="0.25">
      <c r="D13" s="74"/>
      <c r="E13" s="73"/>
      <c r="F13" s="75"/>
      <c r="G13" s="74"/>
      <c r="H13" s="73"/>
      <c r="J13" s="74"/>
      <c r="K13" s="73"/>
      <c r="M13" s="74"/>
      <c r="N13" s="73"/>
      <c r="O13" s="73"/>
      <c r="P13" s="74"/>
      <c r="Q13" s="73"/>
      <c r="R13" s="73"/>
      <c r="S13" s="74"/>
      <c r="T13" s="73"/>
      <c r="V13" s="74"/>
      <c r="W13" s="73"/>
    </row>
    <row r="14" spans="2:23" x14ac:dyDescent="0.25">
      <c r="B14" s="34" t="s">
        <v>123</v>
      </c>
      <c r="E14" s="73"/>
      <c r="H14" s="73"/>
      <c r="K14" s="73"/>
      <c r="N14" s="73"/>
      <c r="O14" s="73"/>
      <c r="Q14" s="73"/>
      <c r="R14" s="73"/>
      <c r="T14" s="73"/>
      <c r="W14" s="73"/>
    </row>
    <row r="15" spans="2:23" x14ac:dyDescent="0.25">
      <c r="C15" s="34" t="s">
        <v>124</v>
      </c>
      <c r="D15" s="29">
        <v>0.41964000000000001</v>
      </c>
      <c r="E15" s="73"/>
      <c r="F15" s="77"/>
      <c r="G15" s="29">
        <v>0.46500000000000002</v>
      </c>
      <c r="H15" s="73"/>
      <c r="J15" s="29">
        <f>$D$15</f>
        <v>0.41964000000000001</v>
      </c>
      <c r="K15" s="73"/>
      <c r="M15" s="29">
        <f>$D$15</f>
        <v>0.41964000000000001</v>
      </c>
      <c r="N15" s="73"/>
      <c r="O15" s="73"/>
      <c r="P15" s="29">
        <f>$D$15</f>
        <v>0.41964000000000001</v>
      </c>
      <c r="Q15" s="73"/>
      <c r="R15" s="73"/>
      <c r="S15" s="29">
        <f>$D$15</f>
        <v>0.41964000000000001</v>
      </c>
      <c r="T15" s="73"/>
      <c r="V15" s="29">
        <v>0.46500000000000002</v>
      </c>
      <c r="W15" s="73"/>
    </row>
    <row r="16" spans="2:23" x14ac:dyDescent="0.25">
      <c r="C16" s="34" t="s">
        <v>125</v>
      </c>
      <c r="D16" s="30">
        <v>3.65E-3</v>
      </c>
      <c r="E16" s="73"/>
      <c r="F16" s="77"/>
      <c r="G16" s="29">
        <f>$D$16</f>
        <v>3.65E-3</v>
      </c>
      <c r="H16" s="73"/>
      <c r="J16" s="29">
        <f>$D$16</f>
        <v>3.65E-3</v>
      </c>
      <c r="K16" s="73"/>
      <c r="M16" s="29">
        <f>$D$16</f>
        <v>3.65E-3</v>
      </c>
      <c r="N16" s="73"/>
      <c r="O16" s="73"/>
      <c r="P16" s="29">
        <f>$D$16</f>
        <v>3.65E-3</v>
      </c>
      <c r="Q16" s="73"/>
      <c r="R16" s="73"/>
      <c r="S16" s="29">
        <f>$D$16</f>
        <v>3.65E-3</v>
      </c>
      <c r="T16" s="73"/>
      <c r="V16" s="29">
        <f>$D$16</f>
        <v>3.65E-3</v>
      </c>
      <c r="W16" s="73"/>
    </row>
    <row r="17" spans="3:23" x14ac:dyDescent="0.25">
      <c r="C17" s="34" t="s">
        <v>126</v>
      </c>
      <c r="D17" s="29">
        <v>2.2749999999999999E-2</v>
      </c>
      <c r="E17" s="73"/>
      <c r="F17" s="77"/>
      <c r="G17" s="29">
        <f>$D$17</f>
        <v>2.2749999999999999E-2</v>
      </c>
      <c r="H17" s="73"/>
      <c r="J17" s="29">
        <f>$D$17</f>
        <v>2.2749999999999999E-2</v>
      </c>
      <c r="K17" s="73"/>
      <c r="M17" s="29">
        <f>$D$17</f>
        <v>2.2749999999999999E-2</v>
      </c>
      <c r="N17" s="73"/>
      <c r="O17" s="73"/>
      <c r="P17" s="29">
        <f>$D$17</f>
        <v>2.2749999999999999E-2</v>
      </c>
      <c r="Q17" s="73"/>
      <c r="R17" s="73"/>
      <c r="S17" s="29">
        <f>$D$17</f>
        <v>2.2749999999999999E-2</v>
      </c>
      <c r="T17" s="73"/>
      <c r="V17" s="29">
        <f>$D$17</f>
        <v>2.2749999999999999E-2</v>
      </c>
      <c r="W17" s="73"/>
    </row>
    <row r="18" spans="3:23" x14ac:dyDescent="0.25">
      <c r="C18" s="34" t="s">
        <v>127</v>
      </c>
      <c r="D18" s="29">
        <v>0</v>
      </c>
      <c r="E18" s="73"/>
      <c r="F18" s="77"/>
      <c r="G18" s="29">
        <f>$D$18</f>
        <v>0</v>
      </c>
      <c r="H18" s="73"/>
      <c r="J18" s="29">
        <v>1.975E-2</v>
      </c>
      <c r="K18" s="73"/>
      <c r="M18" s="29">
        <f>$D$18</f>
        <v>0</v>
      </c>
      <c r="N18" s="73"/>
      <c r="O18" s="73"/>
      <c r="P18" s="29">
        <f>$D$18</f>
        <v>0</v>
      </c>
      <c r="Q18" s="73"/>
      <c r="R18" s="73"/>
      <c r="S18" s="29">
        <f>$D$18</f>
        <v>0</v>
      </c>
      <c r="T18" s="73"/>
      <c r="V18" s="29">
        <v>1.975E-2</v>
      </c>
      <c r="W18" s="73"/>
    </row>
    <row r="19" spans="3:23" x14ac:dyDescent="0.25">
      <c r="C19" s="34" t="s">
        <v>128</v>
      </c>
      <c r="D19" s="29">
        <v>0</v>
      </c>
      <c r="E19" s="73"/>
      <c r="F19" s="77"/>
      <c r="G19" s="29">
        <f>$D$19</f>
        <v>0</v>
      </c>
      <c r="H19" s="73"/>
      <c r="J19" s="29">
        <f>$D$19</f>
        <v>0</v>
      </c>
      <c r="K19" s="73"/>
      <c r="M19" s="29">
        <v>8.1920000000000007E-2</v>
      </c>
      <c r="N19" s="73"/>
      <c r="O19" s="73"/>
      <c r="P19" s="29">
        <f>$D$19</f>
        <v>0</v>
      </c>
      <c r="Q19" s="73"/>
      <c r="R19" s="73"/>
      <c r="S19" s="29">
        <f>$D$19</f>
        <v>0</v>
      </c>
      <c r="T19" s="73"/>
      <c r="V19" s="29">
        <v>8.1920000000000007E-2</v>
      </c>
      <c r="W19" s="73"/>
    </row>
    <row r="20" spans="3:23" x14ac:dyDescent="0.25">
      <c r="C20" s="34" t="s">
        <v>129</v>
      </c>
      <c r="D20" s="29">
        <v>3.14E-3</v>
      </c>
      <c r="E20" s="73"/>
      <c r="F20" s="77"/>
      <c r="G20" s="29">
        <f>$D$20</f>
        <v>3.14E-3</v>
      </c>
      <c r="H20" s="73"/>
      <c r="J20" s="29">
        <f>$D$20</f>
        <v>3.14E-3</v>
      </c>
      <c r="K20" s="73"/>
      <c r="M20" s="29">
        <f>$D$20</f>
        <v>3.14E-3</v>
      </c>
      <c r="N20" s="73"/>
      <c r="O20" s="73"/>
      <c r="P20" s="29">
        <v>0</v>
      </c>
      <c r="Q20" s="73"/>
      <c r="R20" s="73"/>
      <c r="S20" s="29">
        <f>$D$20</f>
        <v>3.14E-3</v>
      </c>
      <c r="T20" s="73"/>
      <c r="V20" s="29">
        <v>0</v>
      </c>
      <c r="W20" s="73"/>
    </row>
    <row r="21" spans="3:23" x14ac:dyDescent="0.25">
      <c r="C21" s="34" t="s">
        <v>130</v>
      </c>
      <c r="D21" s="29">
        <v>-1.3699999999999999E-3</v>
      </c>
      <c r="E21" s="73"/>
      <c r="F21" s="77"/>
      <c r="G21" s="29">
        <f>$D$21</f>
        <v>-1.3699999999999999E-3</v>
      </c>
      <c r="H21" s="73"/>
      <c r="J21" s="29">
        <f>$D$21</f>
        <v>-1.3699999999999999E-3</v>
      </c>
      <c r="K21" s="73"/>
      <c r="M21" s="29">
        <f>$D$21</f>
        <v>-1.3699999999999999E-3</v>
      </c>
      <c r="N21" s="73"/>
      <c r="O21" s="73"/>
      <c r="P21" s="29">
        <f>$D$21</f>
        <v>-1.3699999999999999E-3</v>
      </c>
      <c r="Q21" s="73"/>
      <c r="R21" s="73"/>
      <c r="S21" s="29">
        <f>$D$21</f>
        <v>-1.3699999999999999E-3</v>
      </c>
      <c r="T21" s="73"/>
      <c r="V21" s="29">
        <f>$D$21</f>
        <v>-1.3699999999999999E-3</v>
      </c>
      <c r="W21" s="73"/>
    </row>
    <row r="22" spans="3:23" x14ac:dyDescent="0.25">
      <c r="C22" s="34" t="s">
        <v>131</v>
      </c>
      <c r="D22" s="29">
        <v>2.2519999999999998E-2</v>
      </c>
      <c r="E22" s="73"/>
      <c r="F22" s="77"/>
      <c r="G22" s="29">
        <f>$D$22</f>
        <v>2.2519999999999998E-2</v>
      </c>
      <c r="H22" s="73"/>
      <c r="J22" s="29">
        <f>$D$22</f>
        <v>2.2519999999999998E-2</v>
      </c>
      <c r="K22" s="73"/>
      <c r="M22" s="29">
        <f>$D$22</f>
        <v>2.2519999999999998E-2</v>
      </c>
      <c r="N22" s="73"/>
      <c r="O22" s="73"/>
      <c r="P22" s="29">
        <f>$D$22</f>
        <v>2.2519999999999998E-2</v>
      </c>
      <c r="Q22" s="73"/>
      <c r="R22" s="73"/>
      <c r="S22" s="29">
        <f>$D$22</f>
        <v>2.2519999999999998E-2</v>
      </c>
      <c r="T22" s="73"/>
      <c r="V22" s="29">
        <f>$D$22</f>
        <v>2.2519999999999998E-2</v>
      </c>
      <c r="W22" s="73"/>
    </row>
    <row r="23" spans="3:23" x14ac:dyDescent="0.25">
      <c r="C23" s="34" t="s">
        <v>132</v>
      </c>
      <c r="D23" s="30">
        <v>2.2579999999999999E-2</v>
      </c>
      <c r="E23" s="73"/>
      <c r="F23" s="77"/>
      <c r="G23" s="29">
        <f>$D$23</f>
        <v>2.2579999999999999E-2</v>
      </c>
      <c r="H23" s="73"/>
      <c r="J23" s="29">
        <f>$D$23</f>
        <v>2.2579999999999999E-2</v>
      </c>
      <c r="K23" s="73"/>
      <c r="M23" s="29">
        <f>$D$23</f>
        <v>2.2579999999999999E-2</v>
      </c>
      <c r="N23" s="73"/>
      <c r="O23" s="73"/>
      <c r="P23" s="29">
        <f>$D$23</f>
        <v>2.2579999999999999E-2</v>
      </c>
      <c r="Q23" s="73"/>
      <c r="R23" s="73"/>
      <c r="S23" s="29">
        <v>0</v>
      </c>
      <c r="T23" s="73"/>
      <c r="V23" s="29">
        <v>0</v>
      </c>
      <c r="W23" s="73"/>
    </row>
    <row r="24" spans="3:23" x14ac:dyDescent="0.25">
      <c r="C24" s="34" t="s">
        <v>72</v>
      </c>
      <c r="D24" s="78">
        <f>SUM(D15:D23)</f>
        <v>0.49290999999999996</v>
      </c>
      <c r="E24" s="73">
        <f>ROUND(D24*D$8,2)</f>
        <v>31.55</v>
      </c>
      <c r="F24" s="77"/>
      <c r="G24" s="78">
        <f>SUM(G15:G23)</f>
        <v>0.53827000000000003</v>
      </c>
      <c r="H24" s="73">
        <f>ROUND(G24*G$8,2)</f>
        <v>34.450000000000003</v>
      </c>
      <c r="J24" s="78">
        <f>SUM(J15:J23)</f>
        <v>0.51266</v>
      </c>
      <c r="K24" s="73">
        <f>ROUND(J24*J$8,2)</f>
        <v>32.81</v>
      </c>
      <c r="M24" s="78">
        <f>SUM(M15:M23)</f>
        <v>0.57483000000000006</v>
      </c>
      <c r="N24" s="73">
        <f>ROUND(M24*M$8,2)</f>
        <v>36.79</v>
      </c>
      <c r="O24" s="73"/>
      <c r="P24" s="78">
        <f>SUM(P15:P23)</f>
        <v>0.48976999999999998</v>
      </c>
      <c r="Q24" s="73">
        <f>ROUND(P24*P$8,2)</f>
        <v>31.35</v>
      </c>
      <c r="R24" s="73"/>
      <c r="S24" s="78">
        <f>SUM(S15:S23)</f>
        <v>0.47032999999999997</v>
      </c>
      <c r="T24" s="73">
        <f>ROUND(S24*S$8,2)</f>
        <v>30.1</v>
      </c>
      <c r="V24" s="78">
        <f>SUM(V15:V23)</f>
        <v>0.61421999999999999</v>
      </c>
      <c r="W24" s="73">
        <f>ROUND(V24*V$8,2)</f>
        <v>39.31</v>
      </c>
    </row>
    <row r="25" spans="3:23" x14ac:dyDescent="0.25">
      <c r="W25" s="73"/>
    </row>
    <row r="26" spans="3:23" x14ac:dyDescent="0.25">
      <c r="C26" s="34" t="s">
        <v>133</v>
      </c>
      <c r="D26" s="29">
        <v>2.019E-2</v>
      </c>
      <c r="E26" s="73">
        <f>ROUND(D26*D$8,2)</f>
        <v>1.29</v>
      </c>
      <c r="F26" s="77"/>
      <c r="G26" s="30">
        <f>$D$26</f>
        <v>2.019E-2</v>
      </c>
      <c r="H26" s="73">
        <f>ROUND(G26*G$8,2)</f>
        <v>1.29</v>
      </c>
      <c r="J26" s="30">
        <f>$D$26</f>
        <v>2.019E-2</v>
      </c>
      <c r="K26" s="73">
        <f>ROUND(J26*J$8,2)</f>
        <v>1.29</v>
      </c>
      <c r="M26" s="30">
        <f>$D$26</f>
        <v>2.019E-2</v>
      </c>
      <c r="N26" s="73">
        <f>ROUND(M26*M$8,2)</f>
        <v>1.29</v>
      </c>
      <c r="O26" s="73"/>
      <c r="P26" s="30">
        <f>$D$26</f>
        <v>2.019E-2</v>
      </c>
      <c r="Q26" s="73">
        <f>ROUND(P26*P$8,2)</f>
        <v>1.29</v>
      </c>
      <c r="R26" s="73"/>
      <c r="S26" s="30">
        <f>$D$26</f>
        <v>2.019E-2</v>
      </c>
      <c r="T26" s="73">
        <f>ROUND(S26*S$8,2)</f>
        <v>1.29</v>
      </c>
      <c r="V26" s="30">
        <f>$D$26</f>
        <v>2.019E-2</v>
      </c>
      <c r="W26" s="73">
        <f>ROUND(V26*V$8,2)</f>
        <v>1.29</v>
      </c>
    </row>
    <row r="27" spans="3:23" x14ac:dyDescent="0.25">
      <c r="D27" s="29"/>
      <c r="E27" s="73"/>
      <c r="F27" s="77"/>
      <c r="G27" s="29"/>
      <c r="H27" s="73"/>
      <c r="J27" s="29"/>
      <c r="K27" s="73"/>
      <c r="M27" s="29"/>
      <c r="N27" s="73"/>
      <c r="O27" s="73"/>
      <c r="P27" s="29"/>
      <c r="Q27" s="73"/>
      <c r="R27" s="73"/>
      <c r="S27" s="29"/>
      <c r="T27" s="73"/>
      <c r="V27" s="29"/>
      <c r="W27" s="73"/>
    </row>
    <row r="28" spans="3:23" x14ac:dyDescent="0.25">
      <c r="C28" s="34" t="s">
        <v>134</v>
      </c>
      <c r="D28" s="29">
        <v>0.46339999999999998</v>
      </c>
      <c r="E28" s="73"/>
      <c r="F28" s="77"/>
      <c r="G28" s="29">
        <f>$D$28</f>
        <v>0.46339999999999998</v>
      </c>
      <c r="H28" s="73"/>
      <c r="J28" s="29">
        <f>$D$28</f>
        <v>0.46339999999999998</v>
      </c>
      <c r="K28" s="73"/>
      <c r="M28" s="29">
        <f>$D$28</f>
        <v>0.46339999999999998</v>
      </c>
      <c r="N28" s="73"/>
      <c r="O28" s="73"/>
      <c r="P28" s="29">
        <f>$D$28</f>
        <v>0.46339999999999998</v>
      </c>
      <c r="Q28" s="73"/>
      <c r="R28" s="73"/>
      <c r="S28" s="29">
        <f>$D$28</f>
        <v>0.46339999999999998</v>
      </c>
      <c r="T28" s="73"/>
      <c r="V28" s="29">
        <f>$D$28</f>
        <v>0.46339999999999998</v>
      </c>
      <c r="W28" s="73"/>
    </row>
    <row r="29" spans="3:23" x14ac:dyDescent="0.25">
      <c r="C29" s="34" t="s">
        <v>135</v>
      </c>
      <c r="D29" s="29">
        <v>2.6179999999999998E-2</v>
      </c>
      <c r="E29" s="73"/>
      <c r="F29" s="77"/>
      <c r="G29" s="29">
        <f>$D$29</f>
        <v>2.6179999999999998E-2</v>
      </c>
      <c r="H29" s="73"/>
      <c r="J29" s="29">
        <f>$D$29</f>
        <v>2.6179999999999998E-2</v>
      </c>
      <c r="K29" s="73"/>
      <c r="M29" s="29">
        <f>$D$29</f>
        <v>2.6179999999999998E-2</v>
      </c>
      <c r="N29" s="73"/>
      <c r="O29" s="73"/>
      <c r="P29" s="29">
        <f>$D$29</f>
        <v>2.6179999999999998E-2</v>
      </c>
      <c r="Q29" s="73"/>
      <c r="R29" s="73"/>
      <c r="S29" s="29">
        <f>$D$29</f>
        <v>2.6179999999999998E-2</v>
      </c>
      <c r="T29" s="73"/>
      <c r="V29" s="29">
        <f>$D$29</f>
        <v>2.6179999999999998E-2</v>
      </c>
      <c r="W29" s="73"/>
    </row>
    <row r="30" spans="3:23" x14ac:dyDescent="0.25">
      <c r="C30" s="34" t="s">
        <v>72</v>
      </c>
      <c r="D30" s="78">
        <f>SUM(D28:D29)</f>
        <v>0.48957999999999996</v>
      </c>
      <c r="E30" s="73">
        <f>ROUND(D30*D$8,2)</f>
        <v>31.33</v>
      </c>
      <c r="F30" s="77"/>
      <c r="G30" s="78">
        <f>SUM(G28:G29)</f>
        <v>0.48957999999999996</v>
      </c>
      <c r="H30" s="73">
        <f>ROUND(G30*G$8,2)</f>
        <v>31.33</v>
      </c>
      <c r="J30" s="78">
        <f>SUM(J28:J29)</f>
        <v>0.48957999999999996</v>
      </c>
      <c r="K30" s="73">
        <f>ROUND(J30*J$8,2)</f>
        <v>31.33</v>
      </c>
      <c r="M30" s="78">
        <f>SUM(M28:M29)</f>
        <v>0.48957999999999996</v>
      </c>
      <c r="N30" s="73">
        <f>ROUND(M30*M$8,2)</f>
        <v>31.33</v>
      </c>
      <c r="O30" s="73"/>
      <c r="P30" s="78">
        <f>SUM(P28:P29)</f>
        <v>0.48957999999999996</v>
      </c>
      <c r="Q30" s="73">
        <f>ROUND(P30*P$8,2)</f>
        <v>31.33</v>
      </c>
      <c r="R30" s="73"/>
      <c r="S30" s="78">
        <f>SUM(S28:S29)</f>
        <v>0.48957999999999996</v>
      </c>
      <c r="T30" s="73">
        <f>ROUND(S30*S$8,2)</f>
        <v>31.33</v>
      </c>
      <c r="V30" s="78">
        <f>SUM(V28:V29)</f>
        <v>0.48957999999999996</v>
      </c>
      <c r="W30" s="73">
        <f>ROUND(V30*V$8,2)</f>
        <v>31.33</v>
      </c>
    </row>
    <row r="31" spans="3:23" x14ac:dyDescent="0.25">
      <c r="C31" s="34" t="s">
        <v>136</v>
      </c>
      <c r="D31" s="78">
        <f>D24+D26+D30</f>
        <v>1.00268</v>
      </c>
      <c r="E31" s="79">
        <f>SUM(E24,E26,E30)</f>
        <v>64.17</v>
      </c>
      <c r="F31" s="77"/>
      <c r="G31" s="78">
        <f>G24+G26+G30</f>
        <v>1.0480400000000001</v>
      </c>
      <c r="H31" s="79">
        <f>SUM(H24,H26,H30)</f>
        <v>67.069999999999993</v>
      </c>
      <c r="J31" s="78">
        <f>J24+J26+J30</f>
        <v>1.0224299999999999</v>
      </c>
      <c r="K31" s="79">
        <f>SUM(K24,K26,K30)</f>
        <v>65.430000000000007</v>
      </c>
      <c r="M31" s="78">
        <f>M24+M26+M30</f>
        <v>1.0846</v>
      </c>
      <c r="N31" s="79">
        <f>SUM(N24,N26,N30)</f>
        <v>69.41</v>
      </c>
      <c r="O31" s="80"/>
      <c r="P31" s="78">
        <f>P24+P26+P30</f>
        <v>0.99953999999999987</v>
      </c>
      <c r="Q31" s="79">
        <f>SUM(Q24,Q26,Q30)</f>
        <v>63.97</v>
      </c>
      <c r="R31" s="80"/>
      <c r="S31" s="78">
        <f>S24+S26+S30</f>
        <v>0.98009999999999997</v>
      </c>
      <c r="T31" s="79">
        <f>SUM(T24,T26,T30)</f>
        <v>62.72</v>
      </c>
      <c r="V31" s="78">
        <f>V24+V26+V30</f>
        <v>1.12399</v>
      </c>
      <c r="W31" s="79">
        <f>SUM(W24,W26,W30)</f>
        <v>71.930000000000007</v>
      </c>
    </row>
    <row r="32" spans="3:23" x14ac:dyDescent="0.25">
      <c r="E32" s="73"/>
      <c r="H32" s="73"/>
      <c r="K32" s="73"/>
      <c r="N32" s="73"/>
      <c r="O32" s="73"/>
      <c r="Q32" s="73"/>
      <c r="R32" s="73"/>
      <c r="T32" s="73"/>
      <c r="W32" s="73"/>
    </row>
    <row r="33" spans="2:23" x14ac:dyDescent="0.25">
      <c r="B33" s="34" t="s">
        <v>137</v>
      </c>
      <c r="D33" s="74"/>
      <c r="E33" s="73">
        <f>E12+E31</f>
        <v>75.69</v>
      </c>
      <c r="F33" s="75"/>
      <c r="G33" s="74"/>
      <c r="H33" s="73">
        <f>H12+H31</f>
        <v>79.819999999999993</v>
      </c>
      <c r="J33" s="74"/>
      <c r="K33" s="73">
        <f>K12+K31</f>
        <v>76.95</v>
      </c>
      <c r="M33" s="74"/>
      <c r="N33" s="73">
        <f>N12+N31</f>
        <v>80.929999999999993</v>
      </c>
      <c r="O33" s="73"/>
      <c r="P33" s="74"/>
      <c r="Q33" s="73">
        <f>Q12+Q31</f>
        <v>75.489999999999995</v>
      </c>
      <c r="R33" s="73"/>
      <c r="S33" s="74"/>
      <c r="T33" s="73">
        <f>T12+T31</f>
        <v>74.239999999999995</v>
      </c>
      <c r="V33" s="74"/>
      <c r="W33" s="73">
        <f>W12+W31</f>
        <v>84.68</v>
      </c>
    </row>
    <row r="34" spans="2:23" x14ac:dyDescent="0.25">
      <c r="B34" s="34" t="s">
        <v>138</v>
      </c>
      <c r="D34" s="74"/>
      <c r="E34" s="73"/>
      <c r="F34" s="75"/>
      <c r="G34" s="74"/>
      <c r="H34" s="73">
        <f>H33-$E33</f>
        <v>4.1299999999999955</v>
      </c>
      <c r="J34" s="74"/>
      <c r="K34" s="73">
        <f>K33-$E33</f>
        <v>1.2600000000000051</v>
      </c>
      <c r="M34" s="74"/>
      <c r="N34" s="73">
        <f>N33-$E33</f>
        <v>5.2399999999999949</v>
      </c>
      <c r="O34" s="73"/>
      <c r="P34" s="74"/>
      <c r="Q34" s="73">
        <f>Q33-$E33</f>
        <v>-0.20000000000000284</v>
      </c>
      <c r="R34" s="73"/>
      <c r="S34" s="74"/>
      <c r="T34" s="73">
        <f>T33-$E33</f>
        <v>-1.4500000000000028</v>
      </c>
      <c r="V34" s="74"/>
      <c r="W34" s="73">
        <f>W33-$E33</f>
        <v>8.9900000000000091</v>
      </c>
    </row>
    <row r="35" spans="2:23" x14ac:dyDescent="0.25">
      <c r="B35" s="34" t="s">
        <v>139</v>
      </c>
      <c r="D35" s="81"/>
      <c r="E35" s="81"/>
      <c r="F35" s="82"/>
      <c r="G35" s="81"/>
      <c r="H35" s="4">
        <f>H34/$E33</f>
        <v>5.4564671687144878E-2</v>
      </c>
      <c r="J35" s="81"/>
      <c r="K35" s="4">
        <f>K34/$E33</f>
        <v>1.6646848989298524E-2</v>
      </c>
      <c r="M35" s="81"/>
      <c r="N35" s="4">
        <f>N34/$E33</f>
        <v>6.922975293962208E-2</v>
      </c>
      <c r="O35" s="4"/>
      <c r="P35" s="81"/>
      <c r="Q35" s="4">
        <f>Q34/$E33</f>
        <v>-2.6423569824283637E-3</v>
      </c>
      <c r="R35" s="4"/>
      <c r="S35" s="81"/>
      <c r="T35" s="4">
        <f>T34/$E33</f>
        <v>-1.9157088122605401E-2</v>
      </c>
      <c r="V35" s="81"/>
      <c r="W35" s="4">
        <f>W34/$E33</f>
        <v>0.11877394636015338</v>
      </c>
    </row>
    <row r="36" spans="2:23" x14ac:dyDescent="0.25">
      <c r="E36" s="73"/>
    </row>
    <row r="37" spans="2:23" ht="17.25" x14ac:dyDescent="0.25">
      <c r="B37" s="83" t="s">
        <v>145</v>
      </c>
    </row>
    <row r="42" spans="2:23" ht="14.25" customHeight="1" x14ac:dyDescent="0.25"/>
  </sheetData>
  <printOptions horizontalCentered="1"/>
  <pageMargins left="0.45" right="0.45" top="1" bottom="1" header="0.5" footer="0.5"/>
  <pageSetup scale="60" orientation="landscape" blackAndWhite="1" r:id="rId1"/>
  <headerFooter alignWithMargins="0">
    <oddFooter>&amp;R&amp;A
 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2"/>
  <sheetViews>
    <sheetView zoomScale="90" zoomScaleNormal="90" workbookViewId="0">
      <selection activeCell="O38" sqref="O38"/>
    </sheetView>
  </sheetViews>
  <sheetFormatPr defaultColWidth="9.140625" defaultRowHeight="15" x14ac:dyDescent="0.25"/>
  <cols>
    <col min="1" max="1" width="2.140625" style="34" customWidth="1"/>
    <col min="2" max="2" width="2.42578125" style="34" customWidth="1"/>
    <col min="3" max="3" width="31.28515625" style="34" customWidth="1"/>
    <col min="4" max="5" width="11.7109375" style="34" customWidth="1"/>
    <col min="6" max="6" width="2.5703125" style="39" customWidth="1"/>
    <col min="7" max="8" width="11.7109375" style="34" customWidth="1"/>
    <col min="9" max="9" width="2.5703125" style="34" customWidth="1"/>
    <col min="10" max="11" width="11.7109375" style="34" customWidth="1"/>
    <col min="12" max="12" width="2.5703125" style="34" customWidth="1"/>
    <col min="13" max="14" width="11.7109375" style="34" customWidth="1"/>
    <col min="15" max="16384" width="9.140625" style="34"/>
  </cols>
  <sheetData>
    <row r="1" spans="2:14" x14ac:dyDescent="0.25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2:14" x14ac:dyDescent="0.25">
      <c r="B2" s="31" t="s">
        <v>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2:14" x14ac:dyDescent="0.25">
      <c r="B3" s="31" t="s">
        <v>140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2:14" x14ac:dyDescent="0.25">
      <c r="B4" s="31" t="s">
        <v>76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6" spans="2:14" x14ac:dyDescent="0.25">
      <c r="D6" s="70" t="s">
        <v>141</v>
      </c>
      <c r="E6" s="70"/>
      <c r="F6" s="71"/>
      <c r="G6" s="70" t="s">
        <v>113</v>
      </c>
      <c r="H6" s="70"/>
      <c r="J6" s="70" t="s">
        <v>114</v>
      </c>
      <c r="K6" s="70"/>
      <c r="L6" s="72"/>
      <c r="M6" s="70" t="s">
        <v>117</v>
      </c>
      <c r="N6" s="70"/>
    </row>
    <row r="7" spans="2:14" ht="17.25" x14ac:dyDescent="0.25">
      <c r="D7" s="40" t="s">
        <v>144</v>
      </c>
      <c r="E7" s="40" t="s">
        <v>118</v>
      </c>
      <c r="F7" s="3"/>
      <c r="G7" s="40" t="s">
        <v>119</v>
      </c>
      <c r="H7" s="40" t="s">
        <v>118</v>
      </c>
      <c r="J7" s="40" t="s">
        <v>119</v>
      </c>
      <c r="K7" s="40" t="s">
        <v>118</v>
      </c>
      <c r="L7" s="3"/>
      <c r="M7" s="40" t="s">
        <v>119</v>
      </c>
      <c r="N7" s="40" t="s">
        <v>118</v>
      </c>
    </row>
    <row r="8" spans="2:14" x14ac:dyDescent="0.25">
      <c r="B8" s="34" t="s">
        <v>120</v>
      </c>
      <c r="D8" s="34">
        <v>64</v>
      </c>
      <c r="E8" s="73"/>
      <c r="G8" s="34">
        <v>64</v>
      </c>
      <c r="H8" s="73"/>
      <c r="J8" s="34">
        <v>64</v>
      </c>
      <c r="K8" s="73"/>
      <c r="L8" s="73"/>
      <c r="M8" s="34">
        <v>64</v>
      </c>
      <c r="N8" s="73"/>
    </row>
    <row r="9" spans="2:14" x14ac:dyDescent="0.25">
      <c r="E9" s="73"/>
      <c r="H9" s="73"/>
      <c r="K9" s="73"/>
      <c r="L9" s="73"/>
      <c r="N9" s="73"/>
    </row>
    <row r="10" spans="2:14" x14ac:dyDescent="0.25">
      <c r="B10" s="34" t="s">
        <v>121</v>
      </c>
      <c r="E10" s="73"/>
      <c r="H10" s="73"/>
      <c r="K10" s="73"/>
      <c r="L10" s="73"/>
      <c r="N10" s="73"/>
    </row>
    <row r="11" spans="2:14" x14ac:dyDescent="0.25">
      <c r="C11" s="34" t="s">
        <v>122</v>
      </c>
      <c r="D11" s="74">
        <f>'Exh. JDT-6 (Typ Res Bill_RY#1) '!V11</f>
        <v>12.75</v>
      </c>
      <c r="E11" s="73">
        <f>D11</f>
        <v>12.75</v>
      </c>
      <c r="F11" s="75"/>
      <c r="G11" s="74">
        <f>$D$11</f>
        <v>12.75</v>
      </c>
      <c r="H11" s="73">
        <f>G11</f>
        <v>12.75</v>
      </c>
      <c r="J11" s="74">
        <f>$D$11</f>
        <v>12.75</v>
      </c>
      <c r="K11" s="73">
        <f>J11</f>
        <v>12.75</v>
      </c>
      <c r="L11" s="73"/>
      <c r="M11" s="74">
        <f>$D$11</f>
        <v>12.75</v>
      </c>
      <c r="N11" s="73">
        <f>M11</f>
        <v>12.75</v>
      </c>
    </row>
    <row r="12" spans="2:14" x14ac:dyDescent="0.25">
      <c r="C12" s="34" t="s">
        <v>72</v>
      </c>
      <c r="D12" s="76">
        <f>SUM(D11:D11)</f>
        <v>12.75</v>
      </c>
      <c r="E12" s="76">
        <f>SUM(E11:E11)</f>
        <v>12.75</v>
      </c>
      <c r="F12" s="75"/>
      <c r="G12" s="76">
        <f>SUM(G11:G11)</f>
        <v>12.75</v>
      </c>
      <c r="H12" s="76">
        <f>SUM(H11:H11)</f>
        <v>12.75</v>
      </c>
      <c r="J12" s="76">
        <f>SUM(J11:J11)</f>
        <v>12.75</v>
      </c>
      <c r="K12" s="76">
        <f>SUM(K11:K11)</f>
        <v>12.75</v>
      </c>
      <c r="L12" s="75"/>
      <c r="M12" s="76">
        <f>SUM(M11:M11)</f>
        <v>12.75</v>
      </c>
      <c r="N12" s="76">
        <f>SUM(N11:N11)</f>
        <v>12.75</v>
      </c>
    </row>
    <row r="13" spans="2:14" x14ac:dyDescent="0.25">
      <c r="D13" s="74"/>
      <c r="E13" s="73"/>
      <c r="F13" s="75"/>
      <c r="G13" s="74"/>
      <c r="H13" s="73"/>
      <c r="J13" s="74"/>
      <c r="K13" s="73"/>
      <c r="L13" s="73"/>
      <c r="M13" s="74"/>
      <c r="N13" s="73"/>
    </row>
    <row r="14" spans="2:14" x14ac:dyDescent="0.25">
      <c r="B14" s="34" t="s">
        <v>123</v>
      </c>
      <c r="E14" s="73"/>
      <c r="H14" s="73"/>
      <c r="K14" s="73"/>
      <c r="L14" s="73"/>
      <c r="N14" s="73"/>
    </row>
    <row r="15" spans="2:14" x14ac:dyDescent="0.25">
      <c r="C15" s="34" t="s">
        <v>124</v>
      </c>
      <c r="D15" s="29">
        <f>'Exh. JDT-6 (Typ Res Bill_RY#1) '!V15</f>
        <v>0.46500000000000002</v>
      </c>
      <c r="E15" s="73"/>
      <c r="F15" s="77"/>
      <c r="G15" s="29">
        <f>$D$15</f>
        <v>0.46500000000000002</v>
      </c>
      <c r="H15" s="73"/>
      <c r="J15" s="29">
        <f>$D$15</f>
        <v>0.46500000000000002</v>
      </c>
      <c r="K15" s="73"/>
      <c r="L15" s="73"/>
      <c r="M15" s="29">
        <f>$D$15</f>
        <v>0.46500000000000002</v>
      </c>
      <c r="N15" s="73"/>
    </row>
    <row r="16" spans="2:14" x14ac:dyDescent="0.25">
      <c r="C16" s="34" t="s">
        <v>125</v>
      </c>
      <c r="D16" s="29">
        <f>'Exh. JDT-6 (Typ Res Bill_RY#1) '!V16</f>
        <v>3.65E-3</v>
      </c>
      <c r="E16" s="73"/>
      <c r="F16" s="77"/>
      <c r="G16" s="29">
        <f>$D$16</f>
        <v>3.65E-3</v>
      </c>
      <c r="H16" s="73"/>
      <c r="J16" s="29">
        <f>$D$16</f>
        <v>3.65E-3</v>
      </c>
      <c r="K16" s="73"/>
      <c r="L16" s="73"/>
      <c r="M16" s="29">
        <f>$D$16</f>
        <v>3.65E-3</v>
      </c>
      <c r="N16" s="73"/>
    </row>
    <row r="17" spans="3:14" x14ac:dyDescent="0.25">
      <c r="C17" s="34" t="s">
        <v>126</v>
      </c>
      <c r="D17" s="29">
        <f>'Exh. JDT-6 (Typ Res Bill_RY#1) '!V17</f>
        <v>2.2749999999999999E-2</v>
      </c>
      <c r="E17" s="73"/>
      <c r="F17" s="77"/>
      <c r="G17" s="29">
        <f>$D$17</f>
        <v>2.2749999999999999E-2</v>
      </c>
      <c r="H17" s="73"/>
      <c r="J17" s="29">
        <f>$D$17</f>
        <v>2.2749999999999999E-2</v>
      </c>
      <c r="K17" s="73"/>
      <c r="L17" s="73"/>
      <c r="M17" s="29">
        <f>$D$17</f>
        <v>2.2749999999999999E-2</v>
      </c>
      <c r="N17" s="73"/>
    </row>
    <row r="18" spans="3:14" x14ac:dyDescent="0.25">
      <c r="C18" s="34" t="s">
        <v>127</v>
      </c>
      <c r="D18" s="29">
        <f>'Exh. JDT-6 (Typ Res Bill_RY#1) '!V18</f>
        <v>1.975E-2</v>
      </c>
      <c r="E18" s="73"/>
      <c r="F18" s="77"/>
      <c r="G18" s="29">
        <v>-4.79E-3</v>
      </c>
      <c r="H18" s="73"/>
      <c r="J18" s="29">
        <f>$D$18</f>
        <v>1.975E-2</v>
      </c>
      <c r="K18" s="73"/>
      <c r="L18" s="73"/>
      <c r="M18" s="29">
        <v>-4.79E-3</v>
      </c>
      <c r="N18" s="73"/>
    </row>
    <row r="19" spans="3:14" x14ac:dyDescent="0.25">
      <c r="C19" s="34" t="s">
        <v>128</v>
      </c>
      <c r="D19" s="29">
        <f>'Exh. JDT-6 (Typ Res Bill_RY#1) '!V19</f>
        <v>8.1920000000000007E-2</v>
      </c>
      <c r="E19" s="73"/>
      <c r="F19" s="77"/>
      <c r="G19" s="29">
        <f>$D$19</f>
        <v>8.1920000000000007E-2</v>
      </c>
      <c r="H19" s="73"/>
      <c r="J19" s="29">
        <v>0.13547000000000001</v>
      </c>
      <c r="K19" s="73"/>
      <c r="L19" s="73"/>
      <c r="M19" s="29">
        <v>0.13547000000000001</v>
      </c>
      <c r="N19" s="73"/>
    </row>
    <row r="20" spans="3:14" x14ac:dyDescent="0.25">
      <c r="C20" s="34" t="s">
        <v>129</v>
      </c>
      <c r="D20" s="29">
        <f>'Exh. JDT-6 (Typ Res Bill_RY#1) '!V20</f>
        <v>0</v>
      </c>
      <c r="E20" s="73"/>
      <c r="F20" s="77"/>
      <c r="G20" s="29">
        <f>$D$20</f>
        <v>0</v>
      </c>
      <c r="H20" s="73"/>
      <c r="J20" s="29">
        <f>$D$20</f>
        <v>0</v>
      </c>
      <c r="K20" s="73"/>
      <c r="L20" s="73"/>
      <c r="M20" s="29">
        <f>$D$20</f>
        <v>0</v>
      </c>
      <c r="N20" s="73"/>
    </row>
    <row r="21" spans="3:14" x14ac:dyDescent="0.25">
      <c r="C21" s="34" t="s">
        <v>130</v>
      </c>
      <c r="D21" s="29">
        <f>'Exh. JDT-6 (Typ Res Bill_RY#1) '!V21</f>
        <v>-1.3699999999999999E-3</v>
      </c>
      <c r="E21" s="73"/>
      <c r="F21" s="77"/>
      <c r="G21" s="29">
        <f>$D$21</f>
        <v>-1.3699999999999999E-3</v>
      </c>
      <c r="H21" s="73"/>
      <c r="J21" s="29">
        <f>$D$21</f>
        <v>-1.3699999999999999E-3</v>
      </c>
      <c r="K21" s="73"/>
      <c r="L21" s="73"/>
      <c r="M21" s="29">
        <f>$D$21</f>
        <v>-1.3699999999999999E-3</v>
      </c>
      <c r="N21" s="73"/>
    </row>
    <row r="22" spans="3:14" x14ac:dyDescent="0.25">
      <c r="C22" s="34" t="s">
        <v>131</v>
      </c>
      <c r="D22" s="29">
        <f>'Exh. JDT-6 (Typ Res Bill_RY#1) '!V22</f>
        <v>2.2519999999999998E-2</v>
      </c>
      <c r="E22" s="73"/>
      <c r="F22" s="77"/>
      <c r="G22" s="29">
        <f>$D$22</f>
        <v>2.2519999999999998E-2</v>
      </c>
      <c r="H22" s="73"/>
      <c r="J22" s="29">
        <f>$D$22</f>
        <v>2.2519999999999998E-2</v>
      </c>
      <c r="K22" s="73"/>
      <c r="L22" s="73"/>
      <c r="M22" s="29">
        <f>$D$22</f>
        <v>2.2519999999999998E-2</v>
      </c>
      <c r="N22" s="73"/>
    </row>
    <row r="23" spans="3:14" x14ac:dyDescent="0.25">
      <c r="C23" s="34" t="s">
        <v>132</v>
      </c>
      <c r="D23" s="29">
        <f>'Exh. JDT-6 (Typ Res Bill_RY#1) '!V23</f>
        <v>0</v>
      </c>
      <c r="E23" s="73"/>
      <c r="F23" s="77"/>
      <c r="G23" s="29">
        <f>$D$23</f>
        <v>0</v>
      </c>
      <c r="H23" s="73"/>
      <c r="J23" s="29">
        <f>$D$23</f>
        <v>0</v>
      </c>
      <c r="K23" s="73"/>
      <c r="L23" s="73"/>
      <c r="M23" s="29">
        <f>$D$23</f>
        <v>0</v>
      </c>
      <c r="N23" s="73"/>
    </row>
    <row r="24" spans="3:14" x14ac:dyDescent="0.25">
      <c r="C24" s="34" t="s">
        <v>72</v>
      </c>
      <c r="D24" s="78">
        <f>SUM(D15:D23)</f>
        <v>0.61421999999999999</v>
      </c>
      <c r="E24" s="73">
        <f>ROUND(D24*D$8,2)</f>
        <v>39.31</v>
      </c>
      <c r="F24" s="77"/>
      <c r="G24" s="78">
        <f>SUM(G15:G23)</f>
        <v>0.58967999999999998</v>
      </c>
      <c r="H24" s="73">
        <f>ROUND(G24*G$8,2)</f>
        <v>37.74</v>
      </c>
      <c r="J24" s="78">
        <f>SUM(J15:J23)</f>
        <v>0.66776999999999997</v>
      </c>
      <c r="K24" s="73">
        <f>ROUND(J24*J$8,2)</f>
        <v>42.74</v>
      </c>
      <c r="L24" s="73"/>
      <c r="M24" s="78">
        <f>SUM(M15:M23)</f>
        <v>0.64322999999999997</v>
      </c>
      <c r="N24" s="73">
        <f>ROUND(M24*M$8,2)</f>
        <v>41.17</v>
      </c>
    </row>
    <row r="25" spans="3:14" x14ac:dyDescent="0.25">
      <c r="N25" s="73"/>
    </row>
    <row r="26" spans="3:14" x14ac:dyDescent="0.25">
      <c r="C26" s="34" t="s">
        <v>133</v>
      </c>
      <c r="D26" s="29">
        <f>'Exh. JDT-6 (Typ Res Bill_RY#1) '!V26</f>
        <v>2.019E-2</v>
      </c>
      <c r="E26" s="73">
        <f>ROUND(D26*D$8,2)</f>
        <v>1.29</v>
      </c>
      <c r="F26" s="77"/>
      <c r="G26" s="30">
        <f>$D$26</f>
        <v>2.019E-2</v>
      </c>
      <c r="H26" s="73">
        <f>ROUND(G26*G$8,2)</f>
        <v>1.29</v>
      </c>
      <c r="J26" s="30">
        <f>$D$26</f>
        <v>2.019E-2</v>
      </c>
      <c r="K26" s="73">
        <f>ROUND(J26*J$8,2)</f>
        <v>1.29</v>
      </c>
      <c r="L26" s="73"/>
      <c r="M26" s="30">
        <f>$D$26</f>
        <v>2.019E-2</v>
      </c>
      <c r="N26" s="73">
        <f>ROUND(M26*M$8,2)</f>
        <v>1.29</v>
      </c>
    </row>
    <row r="27" spans="3:14" x14ac:dyDescent="0.25">
      <c r="D27" s="29"/>
      <c r="E27" s="73"/>
      <c r="F27" s="77"/>
      <c r="G27" s="29"/>
      <c r="H27" s="73"/>
      <c r="J27" s="29"/>
      <c r="K27" s="73"/>
      <c r="L27" s="73"/>
      <c r="M27" s="29"/>
      <c r="N27" s="73"/>
    </row>
    <row r="28" spans="3:14" x14ac:dyDescent="0.25">
      <c r="C28" s="34" t="s">
        <v>134</v>
      </c>
      <c r="D28" s="29">
        <f>'Exh. JDT-6 (Typ Res Bill_RY#1) '!V28</f>
        <v>0.46339999999999998</v>
      </c>
      <c r="E28" s="73"/>
      <c r="F28" s="77"/>
      <c r="G28" s="29">
        <f>$D$28</f>
        <v>0.46339999999999998</v>
      </c>
      <c r="H28" s="73"/>
      <c r="J28" s="29">
        <f>$D$28</f>
        <v>0.46339999999999998</v>
      </c>
      <c r="K28" s="73"/>
      <c r="L28" s="73"/>
      <c r="M28" s="29">
        <f>$D$28</f>
        <v>0.46339999999999998</v>
      </c>
      <c r="N28" s="73"/>
    </row>
    <row r="29" spans="3:14" x14ac:dyDescent="0.25">
      <c r="C29" s="34" t="s">
        <v>135</v>
      </c>
      <c r="D29" s="29">
        <f>'Exh. JDT-6 (Typ Res Bill_RY#1) '!V29</f>
        <v>2.6179999999999998E-2</v>
      </c>
      <c r="E29" s="73"/>
      <c r="F29" s="77"/>
      <c r="G29" s="29">
        <f>$D$29</f>
        <v>2.6179999999999998E-2</v>
      </c>
      <c r="H29" s="73"/>
      <c r="J29" s="29">
        <f>$D$29</f>
        <v>2.6179999999999998E-2</v>
      </c>
      <c r="K29" s="73"/>
      <c r="L29" s="73"/>
      <c r="M29" s="29">
        <f>$D$29</f>
        <v>2.6179999999999998E-2</v>
      </c>
      <c r="N29" s="73"/>
    </row>
    <row r="30" spans="3:14" x14ac:dyDescent="0.25">
      <c r="C30" s="34" t="s">
        <v>72</v>
      </c>
      <c r="D30" s="78">
        <f>SUM(D28:D29)</f>
        <v>0.48957999999999996</v>
      </c>
      <c r="E30" s="73">
        <f>ROUND(D30*D$8,2)</f>
        <v>31.33</v>
      </c>
      <c r="F30" s="77"/>
      <c r="G30" s="78">
        <f>SUM(G28:G29)</f>
        <v>0.48957999999999996</v>
      </c>
      <c r="H30" s="73">
        <f>ROUND(G30*G$8,2)</f>
        <v>31.33</v>
      </c>
      <c r="J30" s="78">
        <f>SUM(J28:J29)</f>
        <v>0.48957999999999996</v>
      </c>
      <c r="K30" s="73">
        <f>ROUND(J30*J$8,2)</f>
        <v>31.33</v>
      </c>
      <c r="L30" s="73"/>
      <c r="M30" s="78">
        <f>SUM(M28:M29)</f>
        <v>0.48957999999999996</v>
      </c>
      <c r="N30" s="73">
        <f>ROUND(M30*M$8,2)</f>
        <v>31.33</v>
      </c>
    </row>
    <row r="31" spans="3:14" x14ac:dyDescent="0.25">
      <c r="C31" s="34" t="s">
        <v>136</v>
      </c>
      <c r="D31" s="78">
        <f>D24+D26+D30</f>
        <v>1.12399</v>
      </c>
      <c r="E31" s="79">
        <f>SUM(E24,E26,E30)</f>
        <v>71.930000000000007</v>
      </c>
      <c r="F31" s="77"/>
      <c r="G31" s="78">
        <f>G24+G26+G30</f>
        <v>1.09945</v>
      </c>
      <c r="H31" s="79">
        <f>SUM(H24,H26,H30)</f>
        <v>70.36</v>
      </c>
      <c r="J31" s="78">
        <f>J24+J26+J30</f>
        <v>1.17754</v>
      </c>
      <c r="K31" s="79">
        <f>SUM(K24,K26,K30)</f>
        <v>75.36</v>
      </c>
      <c r="L31" s="80"/>
      <c r="M31" s="78">
        <f>M24+M26+M30</f>
        <v>1.153</v>
      </c>
      <c r="N31" s="79">
        <f>SUM(N24,N26,N30)</f>
        <v>73.789999999999992</v>
      </c>
    </row>
    <row r="32" spans="3:14" x14ac:dyDescent="0.25">
      <c r="E32" s="73"/>
      <c r="H32" s="73"/>
      <c r="K32" s="73"/>
      <c r="L32" s="73"/>
      <c r="N32" s="73"/>
    </row>
    <row r="33" spans="2:14" x14ac:dyDescent="0.25">
      <c r="B33" s="34" t="s">
        <v>137</v>
      </c>
      <c r="D33" s="74"/>
      <c r="E33" s="73">
        <f>E12+E31</f>
        <v>84.68</v>
      </c>
      <c r="F33" s="75"/>
      <c r="G33" s="74"/>
      <c r="H33" s="73">
        <f>H12+H31</f>
        <v>83.11</v>
      </c>
      <c r="J33" s="74"/>
      <c r="K33" s="73">
        <f>K12+K31</f>
        <v>88.11</v>
      </c>
      <c r="L33" s="73"/>
      <c r="M33" s="74"/>
      <c r="N33" s="73">
        <f>N12+N31</f>
        <v>86.539999999999992</v>
      </c>
    </row>
    <row r="34" spans="2:14" x14ac:dyDescent="0.25">
      <c r="B34" s="34" t="s">
        <v>138</v>
      </c>
      <c r="D34" s="74"/>
      <c r="E34" s="73"/>
      <c r="F34" s="75"/>
      <c r="G34" s="74"/>
      <c r="H34" s="73">
        <f>H33-$E33</f>
        <v>-1.5700000000000074</v>
      </c>
      <c r="J34" s="74"/>
      <c r="K34" s="73">
        <f>K33-$E33</f>
        <v>3.4299999999999926</v>
      </c>
      <c r="L34" s="73"/>
      <c r="M34" s="74"/>
      <c r="N34" s="73">
        <f>N33-$E33</f>
        <v>1.8599999999999852</v>
      </c>
    </row>
    <row r="35" spans="2:14" x14ac:dyDescent="0.25">
      <c r="B35" s="34" t="s">
        <v>139</v>
      </c>
      <c r="D35" s="81"/>
      <c r="E35" s="81"/>
      <c r="F35" s="82"/>
      <c r="G35" s="81"/>
      <c r="H35" s="4">
        <f>H34/$E33</f>
        <v>-1.8540387340576375E-2</v>
      </c>
      <c r="J35" s="81"/>
      <c r="K35" s="4">
        <f>K34/$E33</f>
        <v>4.0505432215399061E-2</v>
      </c>
      <c r="L35" s="4"/>
      <c r="M35" s="81"/>
      <c r="N35" s="4">
        <f>N34/$E33</f>
        <v>2.1965044874822686E-2</v>
      </c>
    </row>
    <row r="36" spans="2:14" x14ac:dyDescent="0.25">
      <c r="E36" s="73"/>
    </row>
    <row r="37" spans="2:14" ht="17.25" x14ac:dyDescent="0.25">
      <c r="B37" s="83" t="s">
        <v>146</v>
      </c>
    </row>
    <row r="42" spans="2:14" ht="14.25" customHeight="1" x14ac:dyDescent="0.25"/>
  </sheetData>
  <printOptions horizontalCentered="1"/>
  <pageMargins left="0.45" right="0.45" top="1" bottom="1" header="0.5" footer="0.5"/>
  <pageSetup scale="86" orientation="landscape" blackAndWhite="1" r:id="rId1"/>
  <headerFooter alignWithMargins="0">
    <oddFooter>&amp;R&amp;A
 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2"/>
  <sheetViews>
    <sheetView zoomScale="90" zoomScaleNormal="90" workbookViewId="0">
      <selection activeCell="P27" sqref="P27"/>
    </sheetView>
  </sheetViews>
  <sheetFormatPr defaultColWidth="9.140625" defaultRowHeight="15" x14ac:dyDescent="0.25"/>
  <cols>
    <col min="1" max="1" width="2.140625" style="34" customWidth="1"/>
    <col min="2" max="2" width="2.42578125" style="34" customWidth="1"/>
    <col min="3" max="3" width="31.28515625" style="34" customWidth="1"/>
    <col min="4" max="5" width="11.7109375" style="34" customWidth="1"/>
    <col min="6" max="6" width="2.5703125" style="39" customWidth="1"/>
    <col min="7" max="8" width="11.7109375" style="34" customWidth="1"/>
    <col min="9" max="9" width="2.5703125" style="34" customWidth="1"/>
    <col min="10" max="11" width="11.7109375" style="34" customWidth="1"/>
    <col min="12" max="12" width="2.5703125" style="34" customWidth="1"/>
    <col min="13" max="14" width="11.7109375" style="34" customWidth="1"/>
    <col min="15" max="16384" width="9.140625" style="34"/>
  </cols>
  <sheetData>
    <row r="1" spans="2:14" x14ac:dyDescent="0.25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2:14" x14ac:dyDescent="0.25">
      <c r="B2" s="31" t="s">
        <v>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2:14" x14ac:dyDescent="0.25">
      <c r="B3" s="31" t="s">
        <v>142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2:14" x14ac:dyDescent="0.25">
      <c r="B4" s="31" t="s">
        <v>84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6" spans="2:14" x14ac:dyDescent="0.25">
      <c r="D6" s="70" t="s">
        <v>143</v>
      </c>
      <c r="E6" s="70"/>
      <c r="F6" s="71"/>
      <c r="G6" s="70" t="s">
        <v>113</v>
      </c>
      <c r="H6" s="70"/>
      <c r="J6" s="70" t="s">
        <v>114</v>
      </c>
      <c r="K6" s="70"/>
      <c r="L6" s="72"/>
      <c r="M6" s="70" t="s">
        <v>117</v>
      </c>
      <c r="N6" s="70"/>
    </row>
    <row r="7" spans="2:14" ht="17.25" x14ac:dyDescent="0.25">
      <c r="D7" s="40" t="s">
        <v>144</v>
      </c>
      <c r="E7" s="40" t="s">
        <v>118</v>
      </c>
      <c r="F7" s="3"/>
      <c r="G7" s="40" t="s">
        <v>119</v>
      </c>
      <c r="H7" s="40" t="s">
        <v>118</v>
      </c>
      <c r="J7" s="40" t="s">
        <v>119</v>
      </c>
      <c r="K7" s="40" t="s">
        <v>118</v>
      </c>
      <c r="L7" s="3"/>
      <c r="M7" s="40" t="s">
        <v>119</v>
      </c>
      <c r="N7" s="40" t="s">
        <v>118</v>
      </c>
    </row>
    <row r="8" spans="2:14" x14ac:dyDescent="0.25">
      <c r="B8" s="34" t="s">
        <v>120</v>
      </c>
      <c r="D8" s="34">
        <v>64</v>
      </c>
      <c r="E8" s="73"/>
      <c r="G8" s="34">
        <v>64</v>
      </c>
      <c r="H8" s="73"/>
      <c r="J8" s="34">
        <v>64</v>
      </c>
      <c r="K8" s="73"/>
      <c r="L8" s="73"/>
      <c r="M8" s="34">
        <v>64</v>
      </c>
      <c r="N8" s="73"/>
    </row>
    <row r="9" spans="2:14" x14ac:dyDescent="0.25">
      <c r="E9" s="73"/>
      <c r="H9" s="73"/>
      <c r="K9" s="73"/>
      <c r="L9" s="73"/>
      <c r="N9" s="73"/>
    </row>
    <row r="10" spans="2:14" x14ac:dyDescent="0.25">
      <c r="B10" s="34" t="s">
        <v>121</v>
      </c>
      <c r="E10" s="73"/>
      <c r="H10" s="73"/>
      <c r="K10" s="73"/>
      <c r="L10" s="73"/>
      <c r="N10" s="73"/>
    </row>
    <row r="11" spans="2:14" x14ac:dyDescent="0.25">
      <c r="C11" s="34" t="s">
        <v>122</v>
      </c>
      <c r="D11" s="74">
        <f>'Exh. JDT-6 (Typ Res Bill_RY#2)'!M11</f>
        <v>12.75</v>
      </c>
      <c r="E11" s="73">
        <f>D11</f>
        <v>12.75</v>
      </c>
      <c r="F11" s="75"/>
      <c r="G11" s="74">
        <f>$D$11</f>
        <v>12.75</v>
      </c>
      <c r="H11" s="73">
        <f>G11</f>
        <v>12.75</v>
      </c>
      <c r="J11" s="74">
        <f>$D$11</f>
        <v>12.75</v>
      </c>
      <c r="K11" s="73">
        <f>J11</f>
        <v>12.75</v>
      </c>
      <c r="L11" s="73"/>
      <c r="M11" s="74">
        <f>$D$11</f>
        <v>12.75</v>
      </c>
      <c r="N11" s="73">
        <f>M11</f>
        <v>12.75</v>
      </c>
    </row>
    <row r="12" spans="2:14" x14ac:dyDescent="0.25">
      <c r="C12" s="34" t="s">
        <v>72</v>
      </c>
      <c r="D12" s="76">
        <f>SUM(D11:D11)</f>
        <v>12.75</v>
      </c>
      <c r="E12" s="76">
        <f>SUM(E11:E11)</f>
        <v>12.75</v>
      </c>
      <c r="F12" s="75"/>
      <c r="G12" s="76">
        <f>SUM(G11:G11)</f>
        <v>12.75</v>
      </c>
      <c r="H12" s="76">
        <f>SUM(H11:H11)</f>
        <v>12.75</v>
      </c>
      <c r="J12" s="76">
        <f>SUM(J11:J11)</f>
        <v>12.75</v>
      </c>
      <c r="K12" s="76">
        <f>SUM(K11:K11)</f>
        <v>12.75</v>
      </c>
      <c r="L12" s="75"/>
      <c r="M12" s="76">
        <f>SUM(M11:M11)</f>
        <v>12.75</v>
      </c>
      <c r="N12" s="76">
        <f>SUM(N11:N11)</f>
        <v>12.75</v>
      </c>
    </row>
    <row r="13" spans="2:14" x14ac:dyDescent="0.25">
      <c r="D13" s="74"/>
      <c r="E13" s="73"/>
      <c r="F13" s="75"/>
      <c r="G13" s="74"/>
      <c r="H13" s="73"/>
      <c r="J13" s="74"/>
      <c r="K13" s="73"/>
      <c r="L13" s="73"/>
      <c r="M13" s="74"/>
      <c r="N13" s="73"/>
    </row>
    <row r="14" spans="2:14" x14ac:dyDescent="0.25">
      <c r="B14" s="34" t="s">
        <v>123</v>
      </c>
      <c r="E14" s="73"/>
      <c r="H14" s="73"/>
      <c r="K14" s="73"/>
      <c r="L14" s="73"/>
      <c r="N14" s="73"/>
    </row>
    <row r="15" spans="2:14" x14ac:dyDescent="0.25">
      <c r="C15" s="34" t="s">
        <v>124</v>
      </c>
      <c r="D15" s="29">
        <f>'Exh. JDT-6 (Typ Res Bill_RY#2)'!M15</f>
        <v>0.46500000000000002</v>
      </c>
      <c r="E15" s="73"/>
      <c r="F15" s="77"/>
      <c r="G15" s="29">
        <f>$D$15</f>
        <v>0.46500000000000002</v>
      </c>
      <c r="H15" s="73"/>
      <c r="J15" s="29">
        <f>$D$15</f>
        <v>0.46500000000000002</v>
      </c>
      <c r="K15" s="73"/>
      <c r="L15" s="73"/>
      <c r="M15" s="29">
        <f>$D$15</f>
        <v>0.46500000000000002</v>
      </c>
      <c r="N15" s="73"/>
    </row>
    <row r="16" spans="2:14" x14ac:dyDescent="0.25">
      <c r="C16" s="34" t="s">
        <v>125</v>
      </c>
      <c r="D16" s="29">
        <f>'Exh. JDT-6 (Typ Res Bill_RY#2)'!M16</f>
        <v>3.65E-3</v>
      </c>
      <c r="E16" s="73"/>
      <c r="F16" s="77"/>
      <c r="G16" s="29">
        <f>$D$16</f>
        <v>3.65E-3</v>
      </c>
      <c r="H16" s="73"/>
      <c r="J16" s="29">
        <f>$D$16</f>
        <v>3.65E-3</v>
      </c>
      <c r="K16" s="73"/>
      <c r="L16" s="73"/>
      <c r="M16" s="29">
        <f>$D$16</f>
        <v>3.65E-3</v>
      </c>
      <c r="N16" s="73"/>
    </row>
    <row r="17" spans="3:14" x14ac:dyDescent="0.25">
      <c r="C17" s="34" t="s">
        <v>126</v>
      </c>
      <c r="D17" s="29">
        <f>'Exh. JDT-6 (Typ Res Bill_RY#2)'!M17</f>
        <v>2.2749999999999999E-2</v>
      </c>
      <c r="E17" s="73"/>
      <c r="F17" s="77"/>
      <c r="G17" s="29">
        <f>$D$17</f>
        <v>2.2749999999999999E-2</v>
      </c>
      <c r="H17" s="73"/>
      <c r="J17" s="29">
        <f>$D$17</f>
        <v>2.2749999999999999E-2</v>
      </c>
      <c r="K17" s="73"/>
      <c r="L17" s="73"/>
      <c r="M17" s="29">
        <f>$D$17</f>
        <v>2.2749999999999999E-2</v>
      </c>
      <c r="N17" s="73"/>
    </row>
    <row r="18" spans="3:14" x14ac:dyDescent="0.25">
      <c r="C18" s="34" t="s">
        <v>127</v>
      </c>
      <c r="D18" s="29">
        <f>'Exh. JDT-6 (Typ Res Bill_RY#2)'!M18</f>
        <v>-4.79E-3</v>
      </c>
      <c r="E18" s="73"/>
      <c r="F18" s="77"/>
      <c r="G18" s="29">
        <v>-2.1590000000000002E-2</v>
      </c>
      <c r="H18" s="73"/>
      <c r="J18" s="29">
        <f>$D$18</f>
        <v>-4.79E-3</v>
      </c>
      <c r="K18" s="73"/>
      <c r="L18" s="73"/>
      <c r="M18" s="29">
        <v>-2.1590000000000002E-2</v>
      </c>
      <c r="N18" s="73"/>
    </row>
    <row r="19" spans="3:14" x14ac:dyDescent="0.25">
      <c r="C19" s="34" t="s">
        <v>128</v>
      </c>
      <c r="D19" s="29">
        <f>'Exh. JDT-6 (Typ Res Bill_RY#2)'!M19</f>
        <v>0.13547000000000001</v>
      </c>
      <c r="E19" s="73"/>
      <c r="F19" s="77"/>
      <c r="G19" s="29">
        <f>$D$19</f>
        <v>0.13547000000000001</v>
      </c>
      <c r="H19" s="73"/>
      <c r="J19" s="29">
        <v>0.1759</v>
      </c>
      <c r="K19" s="73"/>
      <c r="L19" s="73"/>
      <c r="M19" s="29">
        <v>0.1759</v>
      </c>
      <c r="N19" s="73"/>
    </row>
    <row r="20" spans="3:14" x14ac:dyDescent="0.25">
      <c r="C20" s="34" t="s">
        <v>129</v>
      </c>
      <c r="D20" s="29">
        <f>'Exh. JDT-6 (Typ Res Bill_RY#2)'!M20</f>
        <v>0</v>
      </c>
      <c r="E20" s="73"/>
      <c r="F20" s="77"/>
      <c r="G20" s="29">
        <f>$D$20</f>
        <v>0</v>
      </c>
      <c r="H20" s="73"/>
      <c r="J20" s="29">
        <f>$D$20</f>
        <v>0</v>
      </c>
      <c r="K20" s="73"/>
      <c r="L20" s="73"/>
      <c r="M20" s="29">
        <f>$D$20</f>
        <v>0</v>
      </c>
      <c r="N20" s="73"/>
    </row>
    <row r="21" spans="3:14" x14ac:dyDescent="0.25">
      <c r="C21" s="34" t="s">
        <v>130</v>
      </c>
      <c r="D21" s="29">
        <f>'Exh. JDT-6 (Typ Res Bill_RY#2)'!M21</f>
        <v>-1.3699999999999999E-3</v>
      </c>
      <c r="E21" s="73"/>
      <c r="F21" s="77"/>
      <c r="G21" s="29">
        <f>$D$21</f>
        <v>-1.3699999999999999E-3</v>
      </c>
      <c r="H21" s="73"/>
      <c r="J21" s="29">
        <f>$D$21</f>
        <v>-1.3699999999999999E-3</v>
      </c>
      <c r="K21" s="73"/>
      <c r="L21" s="73"/>
      <c r="M21" s="29">
        <f>$D$21</f>
        <v>-1.3699999999999999E-3</v>
      </c>
      <c r="N21" s="73"/>
    </row>
    <row r="22" spans="3:14" x14ac:dyDescent="0.25">
      <c r="C22" s="34" t="s">
        <v>131</v>
      </c>
      <c r="D22" s="29">
        <f>'Exh. JDT-6 (Typ Res Bill_RY#2)'!M22</f>
        <v>2.2519999999999998E-2</v>
      </c>
      <c r="E22" s="73"/>
      <c r="F22" s="77"/>
      <c r="G22" s="29">
        <f>$D$22</f>
        <v>2.2519999999999998E-2</v>
      </c>
      <c r="H22" s="73"/>
      <c r="J22" s="29">
        <f>$D$22</f>
        <v>2.2519999999999998E-2</v>
      </c>
      <c r="K22" s="73"/>
      <c r="L22" s="73"/>
      <c r="M22" s="29">
        <f>$D$22</f>
        <v>2.2519999999999998E-2</v>
      </c>
      <c r="N22" s="73"/>
    </row>
    <row r="23" spans="3:14" x14ac:dyDescent="0.25">
      <c r="C23" s="34" t="s">
        <v>132</v>
      </c>
      <c r="D23" s="29">
        <f>'Exh. JDT-6 (Typ Res Bill_RY#2)'!M23</f>
        <v>0</v>
      </c>
      <c r="E23" s="73"/>
      <c r="F23" s="77"/>
      <c r="G23" s="29">
        <f>$D$23</f>
        <v>0</v>
      </c>
      <c r="H23" s="73"/>
      <c r="J23" s="29">
        <f>$D$23</f>
        <v>0</v>
      </c>
      <c r="K23" s="73"/>
      <c r="L23" s="73"/>
      <c r="M23" s="29">
        <f>$D$23</f>
        <v>0</v>
      </c>
      <c r="N23" s="73"/>
    </row>
    <row r="24" spans="3:14" x14ac:dyDescent="0.25">
      <c r="C24" s="34" t="s">
        <v>72</v>
      </c>
      <c r="D24" s="78">
        <f>SUM(D15:D23)</f>
        <v>0.64322999999999997</v>
      </c>
      <c r="E24" s="73">
        <f>ROUND(D24*D$8,2)</f>
        <v>41.17</v>
      </c>
      <c r="F24" s="77"/>
      <c r="G24" s="78">
        <f>SUM(G15:G23)</f>
        <v>0.62643000000000004</v>
      </c>
      <c r="H24" s="73">
        <f>ROUND(G24*G$8,2)</f>
        <v>40.090000000000003</v>
      </c>
      <c r="J24" s="78">
        <f>SUM(J15:J23)</f>
        <v>0.68365999999999993</v>
      </c>
      <c r="K24" s="73">
        <f>ROUND(J24*J$8,2)</f>
        <v>43.75</v>
      </c>
      <c r="L24" s="73"/>
      <c r="M24" s="78">
        <f>SUM(M15:M23)</f>
        <v>0.66686000000000001</v>
      </c>
      <c r="N24" s="73">
        <f>ROUND(M24*M$8,2)</f>
        <v>42.68</v>
      </c>
    </row>
    <row r="25" spans="3:14" x14ac:dyDescent="0.25">
      <c r="N25" s="73"/>
    </row>
    <row r="26" spans="3:14" x14ac:dyDescent="0.25">
      <c r="C26" s="34" t="s">
        <v>133</v>
      </c>
      <c r="D26" s="29">
        <f>'Exh. JDT-6 (Typ Res Bill_RY#2)'!M26</f>
        <v>2.019E-2</v>
      </c>
      <c r="E26" s="73">
        <f>ROUND(D26*D$8,2)</f>
        <v>1.29</v>
      </c>
      <c r="F26" s="77"/>
      <c r="G26" s="30">
        <f>$D$26</f>
        <v>2.019E-2</v>
      </c>
      <c r="H26" s="73">
        <f>ROUND(G26*G$8,2)</f>
        <v>1.29</v>
      </c>
      <c r="J26" s="30">
        <f>$D$26</f>
        <v>2.019E-2</v>
      </c>
      <c r="K26" s="73">
        <f>ROUND(J26*J$8,2)</f>
        <v>1.29</v>
      </c>
      <c r="L26" s="73"/>
      <c r="M26" s="30">
        <f>$D$26</f>
        <v>2.019E-2</v>
      </c>
      <c r="N26" s="73">
        <f>ROUND(M26*M$8,2)</f>
        <v>1.29</v>
      </c>
    </row>
    <row r="27" spans="3:14" x14ac:dyDescent="0.25">
      <c r="D27" s="29"/>
      <c r="E27" s="73"/>
      <c r="F27" s="77"/>
      <c r="G27" s="29"/>
      <c r="H27" s="73"/>
      <c r="J27" s="29"/>
      <c r="K27" s="73"/>
      <c r="L27" s="73"/>
      <c r="M27" s="29"/>
      <c r="N27" s="73"/>
    </row>
    <row r="28" spans="3:14" x14ac:dyDescent="0.25">
      <c r="C28" s="34" t="s">
        <v>134</v>
      </c>
      <c r="D28" s="29">
        <f>'Exh. JDT-6 (Typ Res Bill_RY#2)'!M28</f>
        <v>0.46339999999999998</v>
      </c>
      <c r="E28" s="73"/>
      <c r="F28" s="77"/>
      <c r="G28" s="29">
        <f>$D$28</f>
        <v>0.46339999999999998</v>
      </c>
      <c r="H28" s="73"/>
      <c r="J28" s="29">
        <f>$D$28</f>
        <v>0.46339999999999998</v>
      </c>
      <c r="K28" s="73"/>
      <c r="L28" s="73"/>
      <c r="M28" s="29">
        <f>$D$28</f>
        <v>0.46339999999999998</v>
      </c>
      <c r="N28" s="73"/>
    </row>
    <row r="29" spans="3:14" x14ac:dyDescent="0.25">
      <c r="C29" s="34" t="s">
        <v>135</v>
      </c>
      <c r="D29" s="29">
        <f>'Exh. JDT-6 (Typ Res Bill_RY#2)'!M29</f>
        <v>2.6179999999999998E-2</v>
      </c>
      <c r="E29" s="73"/>
      <c r="F29" s="77"/>
      <c r="G29" s="29">
        <f>$D$29</f>
        <v>2.6179999999999998E-2</v>
      </c>
      <c r="H29" s="73"/>
      <c r="J29" s="29">
        <f>$D$29</f>
        <v>2.6179999999999998E-2</v>
      </c>
      <c r="K29" s="73"/>
      <c r="L29" s="73"/>
      <c r="M29" s="29">
        <f>$D$29</f>
        <v>2.6179999999999998E-2</v>
      </c>
      <c r="N29" s="73"/>
    </row>
    <row r="30" spans="3:14" x14ac:dyDescent="0.25">
      <c r="C30" s="34" t="s">
        <v>72</v>
      </c>
      <c r="D30" s="78">
        <f>SUM(D28:D29)</f>
        <v>0.48957999999999996</v>
      </c>
      <c r="E30" s="73">
        <f>ROUND(D30*D$8,2)</f>
        <v>31.33</v>
      </c>
      <c r="F30" s="77"/>
      <c r="G30" s="78">
        <f>SUM(G28:G29)</f>
        <v>0.48957999999999996</v>
      </c>
      <c r="H30" s="73">
        <f>ROUND(G30*G$8,2)</f>
        <v>31.33</v>
      </c>
      <c r="J30" s="78">
        <f>SUM(J28:J29)</f>
        <v>0.48957999999999996</v>
      </c>
      <c r="K30" s="73">
        <f>ROUND(J30*J$8,2)</f>
        <v>31.33</v>
      </c>
      <c r="L30" s="73"/>
      <c r="M30" s="78">
        <f>SUM(M28:M29)</f>
        <v>0.48957999999999996</v>
      </c>
      <c r="N30" s="73">
        <f>ROUND(M30*M$8,2)</f>
        <v>31.33</v>
      </c>
    </row>
    <row r="31" spans="3:14" x14ac:dyDescent="0.25">
      <c r="C31" s="34" t="s">
        <v>136</v>
      </c>
      <c r="D31" s="78">
        <f>D24+D26+D30</f>
        <v>1.153</v>
      </c>
      <c r="E31" s="79">
        <f>SUM(E24,E26,E30)</f>
        <v>73.789999999999992</v>
      </c>
      <c r="F31" s="77"/>
      <c r="G31" s="78">
        <f>G24+G26+G30</f>
        <v>1.1362000000000001</v>
      </c>
      <c r="H31" s="79">
        <f>SUM(H24,H26,H30)</f>
        <v>72.710000000000008</v>
      </c>
      <c r="J31" s="78">
        <f>J24+J26+J30</f>
        <v>1.19343</v>
      </c>
      <c r="K31" s="79">
        <f>SUM(K24,K26,K30)</f>
        <v>76.37</v>
      </c>
      <c r="L31" s="80"/>
      <c r="M31" s="78">
        <f>M24+M26+M30</f>
        <v>1.1766300000000001</v>
      </c>
      <c r="N31" s="79">
        <f>SUM(N24,N26,N30)</f>
        <v>75.3</v>
      </c>
    </row>
    <row r="32" spans="3:14" x14ac:dyDescent="0.25">
      <c r="E32" s="73"/>
      <c r="H32" s="73"/>
      <c r="K32" s="73"/>
      <c r="L32" s="73"/>
      <c r="N32" s="73"/>
    </row>
    <row r="33" spans="2:14" x14ac:dyDescent="0.25">
      <c r="B33" s="34" t="s">
        <v>137</v>
      </c>
      <c r="D33" s="74"/>
      <c r="E33" s="73">
        <f>E12+E31</f>
        <v>86.539999999999992</v>
      </c>
      <c r="F33" s="75"/>
      <c r="G33" s="74"/>
      <c r="H33" s="73">
        <f>H12+H31</f>
        <v>85.460000000000008</v>
      </c>
      <c r="J33" s="74"/>
      <c r="K33" s="73">
        <f>K12+K31</f>
        <v>89.12</v>
      </c>
      <c r="L33" s="73"/>
      <c r="M33" s="74"/>
      <c r="N33" s="73">
        <f>N12+N31</f>
        <v>88.05</v>
      </c>
    </row>
    <row r="34" spans="2:14" x14ac:dyDescent="0.25">
      <c r="B34" s="34" t="s">
        <v>138</v>
      </c>
      <c r="D34" s="74"/>
      <c r="E34" s="73"/>
      <c r="F34" s="75"/>
      <c r="G34" s="74"/>
      <c r="H34" s="73">
        <f>H33-$E33</f>
        <v>-1.0799999999999841</v>
      </c>
      <c r="J34" s="74"/>
      <c r="K34" s="73">
        <f>K33-$E33</f>
        <v>2.5800000000000125</v>
      </c>
      <c r="L34" s="73"/>
      <c r="M34" s="74"/>
      <c r="N34" s="73">
        <f>N33-$E33</f>
        <v>1.5100000000000051</v>
      </c>
    </row>
    <row r="35" spans="2:14" x14ac:dyDescent="0.25">
      <c r="B35" s="34" t="s">
        <v>139</v>
      </c>
      <c r="D35" s="81"/>
      <c r="E35" s="81"/>
      <c r="F35" s="82"/>
      <c r="G35" s="81"/>
      <c r="H35" s="4">
        <f>H34/$E33</f>
        <v>-1.2479778137277377E-2</v>
      </c>
      <c r="J35" s="81"/>
      <c r="K35" s="4">
        <f>K34/$E33</f>
        <v>2.9812803327940982E-2</v>
      </c>
      <c r="L35" s="4"/>
      <c r="M35" s="81"/>
      <c r="N35" s="4">
        <f>N34/$E33</f>
        <v>1.7448578691934426E-2</v>
      </c>
    </row>
    <row r="36" spans="2:14" x14ac:dyDescent="0.25">
      <c r="E36" s="73"/>
    </row>
    <row r="37" spans="2:14" ht="17.25" x14ac:dyDescent="0.25">
      <c r="B37" s="83" t="s">
        <v>147</v>
      </c>
    </row>
    <row r="42" spans="2:14" ht="14.25" customHeight="1" x14ac:dyDescent="0.25"/>
  </sheetData>
  <printOptions horizontalCentered="1"/>
  <pageMargins left="0.45" right="0.45" top="1" bottom="1" header="0.5" footer="0.5"/>
  <pageSetup scale="86" orientation="landscape" blackAndWhite="1" r:id="rId1"/>
  <headerFooter alignWithMargins="0">
    <oddFooter>&amp;R&amp;A
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BECD919-0959-49BC-A289-95890734A594}"/>
</file>

<file path=customXml/itemProps2.xml><?xml version="1.0" encoding="utf-8"?>
<ds:datastoreItem xmlns:ds="http://schemas.openxmlformats.org/officeDocument/2006/customXml" ds:itemID="{259A53CC-449D-48BB-B3FC-343B02D7A116}"/>
</file>

<file path=customXml/itemProps3.xml><?xml version="1.0" encoding="utf-8"?>
<ds:datastoreItem xmlns:ds="http://schemas.openxmlformats.org/officeDocument/2006/customXml" ds:itemID="{3FAAA642-E15E-4EF7-95BF-607ED2207592}"/>
</file>

<file path=customXml/itemProps4.xml><?xml version="1.0" encoding="utf-8"?>
<ds:datastoreItem xmlns:ds="http://schemas.openxmlformats.org/officeDocument/2006/customXml" ds:itemID="{275CA37C-A9E3-485B-9CD6-2FA2FD5941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Exh. JDT-6 (Impacts_RY#1)</vt:lpstr>
      <vt:lpstr>Exh. JDT-6 (Impacts_RY#2)</vt:lpstr>
      <vt:lpstr>Exh. JDT-6 (Impacts_RY#3)</vt:lpstr>
      <vt:lpstr>Exh. JDT-6 (Res Bill Summary)</vt:lpstr>
      <vt:lpstr>Exh. JDT-6 (Typ Res Bill_RY#1) </vt:lpstr>
      <vt:lpstr>Exh. JDT-6 (Typ Res Bill_RY#2)</vt:lpstr>
      <vt:lpstr>JDT-6 (Typ Res Bill_RY#3)</vt:lpstr>
      <vt:lpstr>'Exh. JDT-6 (Impacts_RY#1)'!Print_Area</vt:lpstr>
      <vt:lpstr>'Exh. JDT-6 (Impacts_RY#2)'!Print_Area</vt:lpstr>
      <vt:lpstr>'Exh. JDT-6 (Impacts_RY#3)'!Print_Area</vt:lpstr>
      <vt:lpstr>'Exh. JDT-6 (Res Bill Summary)'!Print_Area</vt:lpstr>
      <vt:lpstr>'Exh. JDT-6 (Typ Res Bill_RY#1) '!Print_Area</vt:lpstr>
      <vt:lpstr>'Exh. JDT-6 (Typ Res Bill_RY#2)'!Print_Area</vt:lpstr>
      <vt:lpstr>'JDT-6 (Typ Res Bill_RY#3)'!Print_Area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Schmidt, Paul</cp:lastModifiedBy>
  <cp:lastPrinted>2022-01-24T03:31:16Z</cp:lastPrinted>
  <dcterms:created xsi:type="dcterms:W3CDTF">2022-01-24T03:25:56Z</dcterms:created>
  <dcterms:modified xsi:type="dcterms:W3CDTF">2022-01-24T03:31:54Z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