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heme/themeOverride1.xml" ContentType="application/vnd.openxmlformats-officedocument.themeOverrid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6695" windowHeight="8550" activeTab="1"/>
  </bookViews>
  <sheets>
    <sheet name="table.1" sheetId="8" r:id="rId1"/>
    <sheet name="table.1 (redline)" sheetId="11" r:id="rId2"/>
    <sheet name="table.2" sheetId="7" r:id="rId3"/>
    <sheet name="table.3" sheetId="1" r:id="rId4"/>
    <sheet name="table.5" sheetId="5" r:id="rId5"/>
    <sheet name="table.6" sheetId="6" r:id="rId6"/>
    <sheet name="figure.1" sheetId="10" r:id="rId7"/>
    <sheet name="figure.2" sheetId="9" r:id="rId8"/>
  </sheets>
  <externalReferences>
    <externalReference r:id="rId9"/>
    <externalReference r:id="rId10"/>
    <externalReference r:id="rId11"/>
    <externalReference r:id="rId12"/>
  </externalReferences>
  <definedNames>
    <definedName name="ID_Gas" localSheetId="1">[1]ROR!#REF!</definedName>
    <definedName name="ID_Gas">[1]ROR!#REF!</definedName>
    <definedName name="Print_for_Checking" localSheetId="1">'[1]Attrition 06.2013 to 2015'!#REF!:'[1]Attrition 06.2013 to 2015'!#REF!</definedName>
    <definedName name="Print_for_Checking">'[1]Attrition 06.2013 to 2015'!#REF!:'[1]Attrition 06.2013 to 2015'!#REF!</definedName>
    <definedName name="Summary" localSheetId="1">#REF!</definedName>
    <definedName name="Summary">#REF!</definedName>
    <definedName name="WA_Gas" localSheetId="1">[1]ROR!#REF!</definedName>
    <definedName name="WA_Gas">[1]ROR!#REF!</definedName>
  </definedNames>
  <calcPr calcId="152511"/>
</workbook>
</file>

<file path=xl/calcChain.xml><?xml version="1.0" encoding="utf-8"?>
<calcChain xmlns="http://schemas.openxmlformats.org/spreadsheetml/2006/main">
  <c r="F14" i="11" l="1"/>
  <c r="H13" i="11"/>
  <c r="F13" i="11"/>
  <c r="H12" i="11"/>
  <c r="H11" i="11"/>
  <c r="H14" i="11" s="1"/>
  <c r="F10" i="11"/>
  <c r="H9" i="11"/>
  <c r="F9" i="11"/>
  <c r="F15" i="11" s="1"/>
  <c r="H6" i="11"/>
  <c r="F6" i="11" s="1"/>
  <c r="F18" i="11" s="1"/>
  <c r="F19" i="11" s="1"/>
  <c r="H15" i="11" l="1"/>
  <c r="H18" i="11"/>
  <c r="H19" i="11" s="1"/>
  <c r="H6" i="8"/>
  <c r="F9" i="8" l="1"/>
  <c r="E134" i="9" l="1"/>
  <c r="D134" i="9"/>
  <c r="C214" i="9" s="1"/>
  <c r="H12" i="8"/>
  <c r="C139" i="9" l="1"/>
  <c r="C143" i="9"/>
  <c r="C147" i="9"/>
  <c r="C151" i="9"/>
  <c r="C155" i="9"/>
  <c r="C159" i="9"/>
  <c r="C163" i="9"/>
  <c r="C167" i="9"/>
  <c r="C171" i="9"/>
  <c r="C175" i="9"/>
  <c r="C179" i="9"/>
  <c r="C183" i="9"/>
  <c r="C187" i="9"/>
  <c r="C191" i="9"/>
  <c r="C195" i="9"/>
  <c r="C199" i="9"/>
  <c r="C203" i="9"/>
  <c r="C207" i="9"/>
  <c r="C211" i="9"/>
  <c r="C137" i="9"/>
  <c r="C141" i="9"/>
  <c r="C145" i="9"/>
  <c r="C149" i="9"/>
  <c r="C153" i="9"/>
  <c r="C157" i="9"/>
  <c r="C161" i="9"/>
  <c r="C165" i="9"/>
  <c r="C169" i="9"/>
  <c r="C173" i="9"/>
  <c r="C177" i="9"/>
  <c r="C181" i="9"/>
  <c r="C185" i="9"/>
  <c r="C189" i="9"/>
  <c r="C193" i="9"/>
  <c r="C197" i="9"/>
  <c r="C201" i="9"/>
  <c r="C205" i="9"/>
  <c r="C209" i="9"/>
  <c r="C213" i="9"/>
  <c r="C136" i="9"/>
  <c r="C140" i="9"/>
  <c r="C144" i="9"/>
  <c r="C148" i="9"/>
  <c r="C152" i="9"/>
  <c r="C156" i="9"/>
  <c r="C160" i="9"/>
  <c r="C164" i="9"/>
  <c r="C168" i="9"/>
  <c r="C172" i="9"/>
  <c r="C176" i="9"/>
  <c r="C180" i="9"/>
  <c r="C184" i="9"/>
  <c r="C188" i="9"/>
  <c r="C192" i="9"/>
  <c r="C196" i="9"/>
  <c r="C200" i="9"/>
  <c r="C204" i="9"/>
  <c r="C208" i="9"/>
  <c r="C212" i="9"/>
  <c r="C138" i="9"/>
  <c r="C142" i="9"/>
  <c r="C146" i="9"/>
  <c r="C150" i="9"/>
  <c r="C154" i="9"/>
  <c r="C158" i="9"/>
  <c r="C162" i="9"/>
  <c r="C166" i="9"/>
  <c r="C170" i="9"/>
  <c r="C174" i="9"/>
  <c r="C178" i="9"/>
  <c r="C182" i="9"/>
  <c r="C186" i="9"/>
  <c r="C190" i="9"/>
  <c r="C194" i="9"/>
  <c r="C198" i="9"/>
  <c r="C202" i="9"/>
  <c r="C206" i="9"/>
  <c r="C210" i="9"/>
  <c r="H11" i="8"/>
  <c r="H9" i="8"/>
  <c r="F6" i="8" l="1"/>
  <c r="I14" i="1" l="1"/>
  <c r="I16" i="1" s="1"/>
  <c r="H12" i="1"/>
  <c r="H11" i="1"/>
  <c r="H10" i="1"/>
  <c r="H9" i="1"/>
  <c r="E13" i="1"/>
  <c r="J9" i="6"/>
  <c r="J6" i="6"/>
  <c r="J10" i="6" s="1"/>
  <c r="H6" i="6"/>
  <c r="G15" i="5"/>
  <c r="G9" i="5"/>
  <c r="G11" i="5" s="1"/>
  <c r="E9" i="5"/>
  <c r="E11" i="5" s="1"/>
  <c r="H13" i="1" l="1"/>
  <c r="H7" i="6"/>
  <c r="J7" i="6"/>
  <c r="E13" i="5"/>
  <c r="F16" i="1"/>
  <c r="E15" i="5" l="1"/>
  <c r="H9" i="6"/>
  <c r="H10" i="6" s="1"/>
  <c r="H11" i="6" s="1"/>
  <c r="H12" i="6" s="1"/>
  <c r="H13" i="6" s="1"/>
  <c r="H15" i="6" s="1"/>
  <c r="H17" i="6" s="1"/>
  <c r="J11" i="6"/>
  <c r="J12" i="6" l="1"/>
  <c r="J13" i="6" s="1"/>
  <c r="J15" i="6" s="1"/>
  <c r="J17" i="6" s="1"/>
  <c r="H13" i="8" l="1"/>
  <c r="H14" i="8" s="1"/>
  <c r="H17" i="8" l="1"/>
  <c r="H18" i="8" s="1"/>
  <c r="F13" i="8" l="1"/>
  <c r="F10" i="8" l="1"/>
  <c r="F14" i="8" s="1"/>
  <c r="F17" i="8" l="1"/>
  <c r="F18" i="8" s="1"/>
</calcChain>
</file>

<file path=xl/sharedStrings.xml><?xml version="1.0" encoding="utf-8"?>
<sst xmlns="http://schemas.openxmlformats.org/spreadsheetml/2006/main" count="108" uniqueCount="81">
  <si>
    <t>Company Filed Net Power Costs</t>
  </si>
  <si>
    <t>Proposed Net Power Costs</t>
  </si>
  <si>
    <t>1. Colstrip Outage Rate</t>
  </si>
  <si>
    <t>2. Negative Hydro O&amp;M</t>
  </si>
  <si>
    <t>3. Dispatch Margin</t>
  </si>
  <si>
    <t>4. Phantom Congestion</t>
  </si>
  <si>
    <t>Total Adjustments</t>
  </si>
  <si>
    <t>Adjustments:</t>
  </si>
  <si>
    <t>Sch. 1</t>
  </si>
  <si>
    <t>Sch. 25</t>
  </si>
  <si>
    <t>Total Usage (KWH)</t>
  </si>
  <si>
    <t>Average Customer (KWH)</t>
  </si>
  <si>
    <t>Largest Customer (KWH)</t>
  </si>
  <si>
    <t>*</t>
  </si>
  <si>
    <t>Total Customers  (Bills/Mo)</t>
  </si>
  <si>
    <t>Largest Co. % of Class</t>
  </si>
  <si>
    <t>Average Co. % of Class</t>
  </si>
  <si>
    <t>*Assumed largest residential customer is ten times the average</t>
  </si>
  <si>
    <t>Total Fixed Costs</t>
  </si>
  <si>
    <t>Lost Single Customer Load</t>
  </si>
  <si>
    <t>Forecast Sales (MWH)</t>
  </si>
  <si>
    <t>Fixed Cost per MWH</t>
  </si>
  <si>
    <t>Actual Sales (MWH)</t>
  </si>
  <si>
    <t>Actual Fixed Cost Recovery Before Deferral</t>
  </si>
  <si>
    <t>Decoupling Deferral</t>
  </si>
  <si>
    <t>Ref</t>
  </si>
  <si>
    <t>Illustrative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</si>
  <si>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</si>
  <si>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</si>
  <si>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</si>
  <si>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</si>
  <si>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</si>
  <si>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</si>
  <si>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</si>
  <si>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</si>
  <si>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</si>
  <si>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</si>
  <si>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(a) * (b)</t>
  </si>
  <si>
    <t>(b) - (d)</t>
  </si>
  <si>
    <t>(d) * (e)</t>
  </si>
  <si>
    <t>(a) - (f)</t>
  </si>
  <si>
    <t>Actual Fixed Cost Recovery</t>
  </si>
  <si>
    <t>(f) + (g) = (a)</t>
  </si>
  <si>
    <t>(h) / (e)</t>
  </si>
  <si>
    <t>(i) / (c) -1</t>
  </si>
  <si>
    <t>% Increase in Fixed Cost Rates</t>
  </si>
  <si>
    <t>Actual Fixed Cost per MWH</t>
  </si>
  <si>
    <t>Total Company</t>
  </si>
  <si>
    <t>Washington Allocated</t>
  </si>
  <si>
    <t>2013 (Jul-Dec)</t>
  </si>
  <si>
    <t>Table 5</t>
  </si>
  <si>
    <t>Percentage Change from 2014 Rates</t>
  </si>
  <si>
    <t xml:space="preserve">Total Adjusted Revenue Requirement: </t>
  </si>
  <si>
    <t>Net Power Cost Adjustments</t>
  </si>
  <si>
    <t>ICNU-5</t>
  </si>
  <si>
    <t>ICNU-4</t>
  </si>
  <si>
    <t>ICNU-3</t>
  </si>
  <si>
    <t>Remove Trending from Attrition Study</t>
  </si>
  <si>
    <t>ICNU-2</t>
  </si>
  <si>
    <t>Cost of Capital (Sponsored by Mr. Gorman)</t>
  </si>
  <si>
    <t>ICNU-1</t>
  </si>
  <si>
    <t>Company Filing:</t>
  </si>
  <si>
    <t xml:space="preserve">Pro-forma Cross Check </t>
  </si>
  <si>
    <t>Attrition Study</t>
  </si>
  <si>
    <t>Remove Forecast Capital Expenditures</t>
  </si>
  <si>
    <t>Increase / (Decrease) from 2014</t>
  </si>
  <si>
    <t>Washington Revenue Requirement ($000)</t>
  </si>
  <si>
    <t>Remove Lost Energy Efficiency Margins</t>
  </si>
  <si>
    <t xml:space="preserve">5. Balancing Adjustment </t>
  </si>
  <si>
    <t>Back to Contents</t>
  </si>
  <si>
    <t>Data 1: Henry Hub Natural Gas Spot Price (Dollars per Million Btu)</t>
  </si>
  <si>
    <t>Sourcekey</t>
  </si>
  <si>
    <t>RNGWHHD</t>
  </si>
  <si>
    <t>Date</t>
  </si>
  <si>
    <t>Henry Hub Natural Gas Spot Price (Dollars per Million Btu)</t>
  </si>
  <si>
    <t>Month</t>
  </si>
  <si>
    <t>Historical</t>
  </si>
  <si>
    <t>Linear Trend</t>
  </si>
  <si>
    <t>Actual</t>
  </si>
  <si>
    <t>Annual</t>
  </si>
  <si>
    <t>180.1(R)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</si>
</sst>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%"/>
    <numFmt numFmtId="167" formatCode="_(&quot;$&quot;* #,##0_);_(&quot;$&quot;* \(#,##0\);_(&quot;$&quot;* &quot;-&quot;??_);_(@_)"/>
    <numFmt numFmtId="168" formatCode="_(&quot;$&quot;\ \ #,##0_);_(&quot;$&quot;* \(#,##0\);_(&quot;$&quot;* &quot;-&quot;??_);_(@_)"/>
    <numFmt numFmtId="169" formatCode="mmm\-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8"/>
      <color rgb="FF56729C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b/>
      <u val="doubleAccounting"/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Arial"/>
      <family val="2"/>
    </font>
    <font>
      <b/>
      <sz val="12"/>
      <color indexed="1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trike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</cellStyleXfs>
  <cellXfs count="89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3" fillId="2" borderId="0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43" fontId="2" fillId="2" borderId="0" xfId="1" applyNumberFormat="1" applyFont="1" applyFill="1" applyBorder="1"/>
    <xf numFmtId="164" fontId="2" fillId="2" borderId="0" xfId="1" applyNumberFormat="1" applyFont="1" applyFill="1" applyBorder="1"/>
    <xf numFmtId="164" fontId="2" fillId="2" borderId="0" xfId="0" applyNumberFormat="1" applyFont="1" applyFill="1" applyBorder="1"/>
    <xf numFmtId="164" fontId="2" fillId="2" borderId="7" xfId="1" applyNumberFormat="1" applyFont="1" applyFill="1" applyBorder="1"/>
    <xf numFmtId="164" fontId="3" fillId="2" borderId="9" xfId="0" applyNumberFormat="1" applyFont="1" applyFill="1" applyBorder="1"/>
    <xf numFmtId="0" fontId="0" fillId="0" borderId="0" xfId="0"/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166" fontId="2" fillId="2" borderId="0" xfId="3" applyNumberFormat="1" applyFont="1" applyFill="1" applyBorder="1"/>
    <xf numFmtId="0" fontId="4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5" fillId="2" borderId="0" xfId="0" quotePrefix="1" applyFont="1" applyFill="1" applyBorder="1" applyAlignment="1">
      <alignment horizontal="right"/>
    </xf>
    <xf numFmtId="43" fontId="2" fillId="2" borderId="0" xfId="0" applyNumberFormat="1" applyFont="1" applyFill="1" applyBorder="1"/>
    <xf numFmtId="165" fontId="2" fillId="2" borderId="0" xfId="3" applyNumberFormat="1" applyFont="1" applyFill="1" applyBorder="1"/>
    <xf numFmtId="0" fontId="5" fillId="2" borderId="7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"/>
    </xf>
    <xf numFmtId="167" fontId="2" fillId="2" borderId="0" xfId="2" applyNumberFormat="1" applyFont="1" applyFill="1" applyBorder="1"/>
    <xf numFmtId="168" fontId="2" fillId="2" borderId="0" xfId="2" applyNumberFormat="1" applyFont="1" applyFill="1" applyBorder="1"/>
    <xf numFmtId="0" fontId="7" fillId="0" borderId="0" xfId="4" applyFont="1"/>
    <xf numFmtId="0" fontId="7" fillId="2" borderId="8" xfId="4" applyFont="1" applyFill="1" applyBorder="1" applyAlignment="1">
      <alignment vertical="center"/>
    </xf>
    <xf numFmtId="0" fontId="7" fillId="2" borderId="7" xfId="4" applyFont="1" applyFill="1" applyBorder="1" applyAlignment="1">
      <alignment vertical="center"/>
    </xf>
    <xf numFmtId="0" fontId="7" fillId="2" borderId="6" xfId="4" applyFont="1" applyFill="1" applyBorder="1" applyAlignment="1">
      <alignment vertical="center"/>
    </xf>
    <xf numFmtId="0" fontId="7" fillId="2" borderId="5" xfId="4" applyFont="1" applyFill="1" applyBorder="1" applyAlignment="1">
      <alignment vertical="center"/>
    </xf>
    <xf numFmtId="10" fontId="8" fillId="2" borderId="0" xfId="4" applyNumberFormat="1" applyFont="1" applyFill="1" applyBorder="1" applyAlignment="1">
      <alignment vertical="center"/>
    </xf>
    <xf numFmtId="0" fontId="8" fillId="2" borderId="0" xfId="4" applyFont="1" applyFill="1" applyBorder="1" applyAlignment="1">
      <alignment vertical="center"/>
    </xf>
    <xf numFmtId="0" fontId="7" fillId="2" borderId="0" xfId="4" applyFont="1" applyFill="1" applyBorder="1" applyAlignment="1">
      <alignment vertical="center"/>
    </xf>
    <xf numFmtId="0" fontId="8" fillId="2" borderId="0" xfId="4" applyFont="1" applyFill="1" applyBorder="1" applyAlignment="1">
      <alignment horizontal="left" vertical="center" indent="1"/>
    </xf>
    <xf numFmtId="0" fontId="7" fillId="2" borderId="4" xfId="4" applyFont="1" applyFill="1" applyBorder="1" applyAlignment="1">
      <alignment vertical="center"/>
    </xf>
    <xf numFmtId="41" fontId="9" fillId="2" borderId="0" xfId="4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vertical="center"/>
    </xf>
    <xf numFmtId="41" fontId="7" fillId="2" borderId="0" xfId="4" applyNumberFormat="1" applyFont="1" applyFill="1" applyBorder="1" applyAlignment="1">
      <alignment vertical="center"/>
    </xf>
    <xf numFmtId="41" fontId="7" fillId="2" borderId="5" xfId="4" applyNumberFormat="1" applyFont="1" applyFill="1" applyBorder="1" applyAlignment="1">
      <alignment vertical="center"/>
    </xf>
    <xf numFmtId="41" fontId="10" fillId="2" borderId="0" xfId="4" applyNumberFormat="1" applyFont="1" applyFill="1" applyBorder="1" applyAlignment="1">
      <alignment vertical="center"/>
    </xf>
    <xf numFmtId="164" fontId="7" fillId="2" borderId="7" xfId="5" applyNumberFormat="1" applyFont="1" applyFill="1" applyBorder="1" applyAlignment="1">
      <alignment vertical="center"/>
    </xf>
    <xf numFmtId="164" fontId="7" fillId="2" borderId="0" xfId="5" applyNumberFormat="1" applyFont="1" applyFill="1" applyBorder="1" applyAlignment="1">
      <alignment vertical="center"/>
    </xf>
    <xf numFmtId="0" fontId="7" fillId="2" borderId="0" xfId="4" applyFont="1" applyFill="1" applyBorder="1" applyAlignment="1">
      <alignment horizontal="left" vertical="center" indent="1"/>
    </xf>
    <xf numFmtId="10" fontId="7" fillId="2" borderId="0" xfId="4" applyNumberFormat="1" applyFont="1" applyFill="1" applyBorder="1" applyAlignment="1">
      <alignment vertical="center"/>
    </xf>
    <xf numFmtId="5" fontId="7" fillId="2" borderId="0" xfId="4" applyNumberFormat="1" applyFont="1" applyFill="1" applyBorder="1" applyAlignment="1">
      <alignment vertical="center"/>
    </xf>
    <xf numFmtId="0" fontId="10" fillId="2" borderId="7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center" vertical="center" wrapText="1"/>
    </xf>
    <xf numFmtId="0" fontId="7" fillId="2" borderId="0" xfId="4" applyFont="1" applyFill="1" applyBorder="1" applyAlignment="1">
      <alignment horizontal="center" vertical="center" wrapText="1"/>
    </xf>
    <xf numFmtId="0" fontId="7" fillId="2" borderId="3" xfId="4" applyFont="1" applyFill="1" applyBorder="1" applyAlignment="1">
      <alignment vertical="center"/>
    </xf>
    <xf numFmtId="0" fontId="7" fillId="2" borderId="2" xfId="4" applyFont="1" applyFill="1" applyBorder="1" applyAlignment="1">
      <alignment vertical="center"/>
    </xf>
    <xf numFmtId="0" fontId="7" fillId="2" borderId="1" xfId="4" applyFont="1" applyFill="1" applyBorder="1" applyAlignment="1">
      <alignment vertical="center"/>
    </xf>
    <xf numFmtId="0" fontId="3" fillId="2" borderId="0" xfId="0" quotePrefix="1" applyFont="1" applyFill="1" applyBorder="1" applyAlignment="1">
      <alignment horizontal="center"/>
    </xf>
    <xf numFmtId="164" fontId="3" fillId="2" borderId="0" xfId="1" quotePrefix="1" applyNumberFormat="1" applyFont="1" applyFill="1" applyBorder="1" applyAlignment="1">
      <alignment horizontal="center"/>
    </xf>
    <xf numFmtId="164" fontId="4" fillId="2" borderId="7" xfId="1" applyNumberFormat="1" applyFont="1" applyFill="1" applyBorder="1"/>
    <xf numFmtId="0" fontId="4" fillId="2" borderId="7" xfId="0" applyFont="1" applyFill="1" applyBorder="1"/>
    <xf numFmtId="164" fontId="3" fillId="2" borderId="0" xfId="0" applyNumberFormat="1" applyFont="1" applyFill="1" applyBorder="1"/>
    <xf numFmtId="0" fontId="2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1"/>
    </xf>
    <xf numFmtId="0" fontId="11" fillId="0" borderId="0" xfId="6" quotePrefix="1" applyAlignment="1" applyProtection="1">
      <alignment horizontal="left"/>
    </xf>
    <xf numFmtId="0" fontId="12" fillId="0" borderId="0" xfId="4" applyFont="1"/>
    <xf numFmtId="0" fontId="6" fillId="0" borderId="0" xfId="4"/>
    <xf numFmtId="0" fontId="13" fillId="0" borderId="0" xfId="4" applyFont="1" applyAlignment="1">
      <alignment horizontal="center" wrapText="1"/>
    </xf>
    <xf numFmtId="0" fontId="14" fillId="0" borderId="0" xfId="4" applyFont="1" applyAlignment="1">
      <alignment horizontal="center" wrapText="1"/>
    </xf>
    <xf numFmtId="169" fontId="6" fillId="0" borderId="0" xfId="4" applyNumberFormat="1"/>
    <xf numFmtId="0" fontId="6" fillId="2" borderId="1" xfId="4" applyFill="1" applyBorder="1"/>
    <xf numFmtId="0" fontId="6" fillId="2" borderId="2" xfId="4" applyFill="1" applyBorder="1"/>
    <xf numFmtId="0" fontId="6" fillId="2" borderId="3" xfId="4" applyFill="1" applyBorder="1"/>
    <xf numFmtId="0" fontId="6" fillId="2" borderId="4" xfId="4" applyFill="1" applyBorder="1"/>
    <xf numFmtId="0" fontId="6" fillId="2" borderId="0" xfId="4" applyFill="1" applyBorder="1"/>
    <xf numFmtId="0" fontId="6" fillId="2" borderId="5" xfId="4" applyFill="1" applyBorder="1"/>
    <xf numFmtId="0" fontId="6" fillId="2" borderId="6" xfId="4" applyFill="1" applyBorder="1"/>
    <xf numFmtId="0" fontId="6" fillId="2" borderId="7" xfId="4" applyFill="1" applyBorder="1"/>
    <xf numFmtId="0" fontId="6" fillId="2" borderId="8" xfId="4" applyFill="1" applyBorder="1"/>
    <xf numFmtId="10" fontId="0" fillId="0" borderId="0" xfId="7" applyNumberFormat="1" applyFont="1"/>
    <xf numFmtId="0" fontId="14" fillId="0" borderId="0" xfId="4" applyFont="1" applyAlignment="1">
      <alignment horizontal="center" vertical="center" wrapText="1"/>
    </xf>
    <xf numFmtId="0" fontId="6" fillId="0" borderId="0" xfId="4" applyAlignment="1">
      <alignment vertical="center" wrapText="1"/>
    </xf>
    <xf numFmtId="0" fontId="10" fillId="2" borderId="7" xfId="4" applyFont="1" applyFill="1" applyBorder="1" applyAlignment="1">
      <alignment horizontal="center" vertical="center" wrapText="1"/>
    </xf>
    <xf numFmtId="164" fontId="15" fillId="2" borderId="0" xfId="5" applyNumberFormat="1" applyFont="1" applyFill="1" applyBorder="1" applyAlignment="1">
      <alignment vertical="center"/>
    </xf>
    <xf numFmtId="0" fontId="10" fillId="2" borderId="7" xfId="4" applyFont="1" applyFill="1" applyBorder="1" applyAlignment="1">
      <alignment horizontal="center" vertical="center" wrapText="1"/>
    </xf>
  </cellXfs>
  <cellStyles count="8">
    <cellStyle name="Comma" xfId="1" builtinId="3"/>
    <cellStyle name="Comma 2" xfId="5"/>
    <cellStyle name="Currency" xfId="2" builtinId="4"/>
    <cellStyle name="Hyperlink" xfId="6" builtinId="8"/>
    <cellStyle name="Normal" xfId="0" builtinId="0"/>
    <cellStyle name="Normal 2" xfId="4"/>
    <cellStyle name="Percent" xfId="3" builtinId="5"/>
    <cellStyle name="Percent 2" xfId="7"/>
  </cellStyles>
  <dxfs count="0"/>
  <tableStyles count="0" defaultTableStyle="TableStyleMedium2" defaultPivotStyle="PivotStyleMedium9"/>
  <colors>
    <mruColors>
      <color rgb="FF56729C"/>
      <color rgb="FFEBECF1"/>
      <color rgb="FFBD653D"/>
      <color rgb="FF496E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717125984251969"/>
          <c:y val="5.5710119568387284E-2"/>
          <c:w val="0.83625765529308826"/>
          <c:h val="0.786045858850977"/>
        </c:manualLayout>
      </c:layout>
      <c:lineChart>
        <c:grouping val="standard"/>
        <c:varyColors val="0"/>
        <c:ser>
          <c:idx val="0"/>
          <c:order val="0"/>
          <c:spPr>
            <a:ln w="15875" cap="rnd">
              <a:solidFill>
                <a:srgbClr val="4358AF"/>
              </a:solidFill>
              <a:round/>
            </a:ln>
            <a:effectLst/>
          </c:spPr>
          <c:marker>
            <c:symbol val="none"/>
          </c:marker>
          <c:cat>
            <c:numRef>
              <c:f>figure.1!$A$2:$A$16</c:f>
              <c:numCache>
                <c:formatCode>General</c:formatCode>
                <c:ptCount val="1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</c:numCache>
            </c:numRef>
          </c:cat>
          <c:val>
            <c:numRef>
              <c:f>figure.1!$N$2:$N$16</c:f>
              <c:numCache>
                <c:formatCode>General</c:formatCode>
                <c:ptCount val="15"/>
                <c:pt idx="0">
                  <c:v>126.5</c:v>
                </c:pt>
                <c:pt idx="1">
                  <c:v>134.80000000000001</c:v>
                </c:pt>
                <c:pt idx="2">
                  <c:v>135.69999999999999</c:v>
                </c:pt>
                <c:pt idx="3">
                  <c:v>132.4</c:v>
                </c:pt>
                <c:pt idx="4">
                  <c:v>139.1</c:v>
                </c:pt>
                <c:pt idx="5">
                  <c:v>147.6</c:v>
                </c:pt>
                <c:pt idx="6">
                  <c:v>160.19999999999999</c:v>
                </c:pt>
                <c:pt idx="7">
                  <c:v>168.8</c:v>
                </c:pt>
                <c:pt idx="8">
                  <c:v>175.1</c:v>
                </c:pt>
                <c:pt idx="9">
                  <c:v>192.3</c:v>
                </c:pt>
                <c:pt idx="10">
                  <c:v>174.8</c:v>
                </c:pt>
                <c:pt idx="11">
                  <c:v>187</c:v>
                </c:pt>
                <c:pt idx="12">
                  <c:v>202</c:v>
                </c:pt>
                <c:pt idx="13">
                  <c:v>202.1</c:v>
                </c:pt>
                <c:pt idx="14">
                  <c:v>203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651440"/>
        <c:axId val="162280496"/>
      </c:lineChart>
      <c:catAx>
        <c:axId val="372651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olas" panose="020B0609020204030204" pitchFamily="49" charset="0"/>
                <a:ea typeface="+mn-ea"/>
                <a:cs typeface="Consolas" panose="020B0609020204030204" pitchFamily="49" charset="0"/>
              </a:defRPr>
            </a:pPr>
            <a:endParaRPr lang="en-US"/>
          </a:p>
        </c:txPr>
        <c:crossAx val="162280496"/>
        <c:crosses val="autoZero"/>
        <c:auto val="0"/>
        <c:lblAlgn val="ctr"/>
        <c:lblOffset val="100"/>
        <c:noMultiLvlLbl val="0"/>
      </c:catAx>
      <c:valAx>
        <c:axId val="1622804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nsolas" panose="020B0609020204030204" pitchFamily="49" charset="0"/>
                    <a:ea typeface="+mn-ea"/>
                    <a:cs typeface="Consolas" panose="020B0609020204030204" pitchFamily="49" charset="0"/>
                  </a:defRPr>
                </a:pPr>
                <a:r>
                  <a:rPr lang="en-US"/>
                  <a:t>PPI</a:t>
                </a:r>
                <a:r>
                  <a:rPr lang="en-US" baseline="0"/>
                  <a:t> Group:Industrial Commodities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858705161854768E-3"/>
              <c:y val="0.195177165354330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olas" panose="020B0609020204030204" pitchFamily="49" charset="0"/>
                <a:ea typeface="+mn-ea"/>
                <a:cs typeface="Consolas" panose="020B0609020204030204" pitchFamily="49" charset="0"/>
              </a:defRPr>
            </a:pPr>
            <a:endParaRPr lang="en-US"/>
          </a:p>
        </c:txPr>
        <c:crossAx val="372651440"/>
        <c:crosses val="autoZero"/>
        <c:crossBetween val="between"/>
      </c:valAx>
      <c:spPr>
        <a:solidFill>
          <a:srgbClr val="FDFDFD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>
          <a:latin typeface="Consolas" panose="020B0609020204030204" pitchFamily="49" charset="0"/>
          <a:cs typeface="Consolas" panose="020B0609020204030204" pitchFamily="49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393458823199"/>
          <c:y val="0.1205248298302381"/>
          <c:w val="0.86403550728962242"/>
          <c:h val="0.64715681298396033"/>
        </c:manualLayout>
      </c:layout>
      <c:lineChart>
        <c:grouping val="standard"/>
        <c:varyColors val="0"/>
        <c:ser>
          <c:idx val="0"/>
          <c:order val="0"/>
          <c:tx>
            <c:strRef>
              <c:f>figure.2!$B$135</c:f>
              <c:strCache>
                <c:ptCount val="1"/>
                <c:pt idx="0">
                  <c:v>Historical</c:v>
                </c:pt>
              </c:strCache>
            </c:strRef>
          </c:tx>
          <c:spPr>
            <a:ln w="15875" cap="rnd">
              <a:solidFill>
                <a:srgbClr val="4358AF"/>
              </a:solidFill>
              <a:round/>
            </a:ln>
            <a:effectLst/>
          </c:spPr>
          <c:marker>
            <c:symbol val="none"/>
          </c:marker>
          <c:cat>
            <c:numRef>
              <c:f>figure.2!$A$136:$A$214</c:f>
              <c:numCache>
                <c:formatCode>mmm\-yyyy</c:formatCode>
                <c:ptCount val="79"/>
                <c:pt idx="0">
                  <c:v>39431</c:v>
                </c:pt>
                <c:pt idx="1">
                  <c:v>39462</c:v>
                </c:pt>
                <c:pt idx="2">
                  <c:v>39493</c:v>
                </c:pt>
                <c:pt idx="3">
                  <c:v>39522</c:v>
                </c:pt>
                <c:pt idx="4">
                  <c:v>39553</c:v>
                </c:pt>
                <c:pt idx="5">
                  <c:v>39583</c:v>
                </c:pt>
                <c:pt idx="6">
                  <c:v>39614</c:v>
                </c:pt>
                <c:pt idx="7">
                  <c:v>39644</c:v>
                </c:pt>
                <c:pt idx="8">
                  <c:v>39675</c:v>
                </c:pt>
                <c:pt idx="9">
                  <c:v>39706</c:v>
                </c:pt>
                <c:pt idx="10">
                  <c:v>39736</c:v>
                </c:pt>
                <c:pt idx="11">
                  <c:v>39767</c:v>
                </c:pt>
                <c:pt idx="12">
                  <c:v>39797</c:v>
                </c:pt>
                <c:pt idx="13">
                  <c:v>39828</c:v>
                </c:pt>
                <c:pt idx="14">
                  <c:v>39859</c:v>
                </c:pt>
                <c:pt idx="15">
                  <c:v>39887</c:v>
                </c:pt>
                <c:pt idx="16">
                  <c:v>39918</c:v>
                </c:pt>
                <c:pt idx="17">
                  <c:v>39948</c:v>
                </c:pt>
                <c:pt idx="18">
                  <c:v>39979</c:v>
                </c:pt>
                <c:pt idx="19">
                  <c:v>40009</c:v>
                </c:pt>
                <c:pt idx="20">
                  <c:v>40040</c:v>
                </c:pt>
                <c:pt idx="21">
                  <c:v>40071</c:v>
                </c:pt>
                <c:pt idx="22">
                  <c:v>40101</c:v>
                </c:pt>
                <c:pt idx="23">
                  <c:v>40132</c:v>
                </c:pt>
                <c:pt idx="24">
                  <c:v>40162</c:v>
                </c:pt>
                <c:pt idx="25">
                  <c:v>40193</c:v>
                </c:pt>
                <c:pt idx="26">
                  <c:v>40224</c:v>
                </c:pt>
                <c:pt idx="27">
                  <c:v>40252</c:v>
                </c:pt>
                <c:pt idx="28">
                  <c:v>40283</c:v>
                </c:pt>
                <c:pt idx="29">
                  <c:v>40313</c:v>
                </c:pt>
                <c:pt idx="30">
                  <c:v>40344</c:v>
                </c:pt>
                <c:pt idx="31">
                  <c:v>40374</c:v>
                </c:pt>
                <c:pt idx="32">
                  <c:v>40405</c:v>
                </c:pt>
                <c:pt idx="33">
                  <c:v>40436</c:v>
                </c:pt>
                <c:pt idx="34">
                  <c:v>40466</c:v>
                </c:pt>
                <c:pt idx="35">
                  <c:v>40497</c:v>
                </c:pt>
                <c:pt idx="36">
                  <c:v>40527</c:v>
                </c:pt>
                <c:pt idx="37">
                  <c:v>40558</c:v>
                </c:pt>
                <c:pt idx="38">
                  <c:v>40589</c:v>
                </c:pt>
                <c:pt idx="39">
                  <c:v>40617</c:v>
                </c:pt>
                <c:pt idx="40">
                  <c:v>40648</c:v>
                </c:pt>
                <c:pt idx="41">
                  <c:v>40678</c:v>
                </c:pt>
                <c:pt idx="42">
                  <c:v>40709</c:v>
                </c:pt>
                <c:pt idx="43">
                  <c:v>40739</c:v>
                </c:pt>
                <c:pt idx="44">
                  <c:v>40770</c:v>
                </c:pt>
                <c:pt idx="45">
                  <c:v>40801</c:v>
                </c:pt>
                <c:pt idx="46">
                  <c:v>40831</c:v>
                </c:pt>
                <c:pt idx="47">
                  <c:v>40862</c:v>
                </c:pt>
                <c:pt idx="48">
                  <c:v>40892</c:v>
                </c:pt>
                <c:pt idx="49">
                  <c:v>40923</c:v>
                </c:pt>
                <c:pt idx="50">
                  <c:v>40954</c:v>
                </c:pt>
                <c:pt idx="51">
                  <c:v>40983</c:v>
                </c:pt>
                <c:pt idx="52">
                  <c:v>41014</c:v>
                </c:pt>
                <c:pt idx="53">
                  <c:v>41044</c:v>
                </c:pt>
                <c:pt idx="54">
                  <c:v>41075</c:v>
                </c:pt>
                <c:pt idx="55">
                  <c:v>41105</c:v>
                </c:pt>
                <c:pt idx="56">
                  <c:v>41136</c:v>
                </c:pt>
                <c:pt idx="57">
                  <c:v>41167</c:v>
                </c:pt>
                <c:pt idx="58">
                  <c:v>41197</c:v>
                </c:pt>
                <c:pt idx="59">
                  <c:v>41228</c:v>
                </c:pt>
                <c:pt idx="60">
                  <c:v>41258</c:v>
                </c:pt>
                <c:pt idx="61">
                  <c:v>41289</c:v>
                </c:pt>
                <c:pt idx="62">
                  <c:v>41320</c:v>
                </c:pt>
                <c:pt idx="63">
                  <c:v>41348</c:v>
                </c:pt>
                <c:pt idx="64">
                  <c:v>41379</c:v>
                </c:pt>
                <c:pt idx="65">
                  <c:v>41409</c:v>
                </c:pt>
                <c:pt idx="66">
                  <c:v>41440</c:v>
                </c:pt>
                <c:pt idx="67">
                  <c:v>41470</c:v>
                </c:pt>
                <c:pt idx="68">
                  <c:v>41501</c:v>
                </c:pt>
                <c:pt idx="69">
                  <c:v>41532</c:v>
                </c:pt>
                <c:pt idx="70">
                  <c:v>41562</c:v>
                </c:pt>
                <c:pt idx="71">
                  <c:v>41593</c:v>
                </c:pt>
                <c:pt idx="72">
                  <c:v>41623</c:v>
                </c:pt>
                <c:pt idx="73">
                  <c:v>41654</c:v>
                </c:pt>
                <c:pt idx="74">
                  <c:v>41685</c:v>
                </c:pt>
                <c:pt idx="75">
                  <c:v>41713</c:v>
                </c:pt>
                <c:pt idx="76">
                  <c:v>41744</c:v>
                </c:pt>
                <c:pt idx="77">
                  <c:v>41774</c:v>
                </c:pt>
                <c:pt idx="78">
                  <c:v>41805</c:v>
                </c:pt>
              </c:numCache>
            </c:numRef>
          </c:cat>
          <c:val>
            <c:numRef>
              <c:f>figure.2!$B$136:$B$214</c:f>
              <c:numCache>
                <c:formatCode>General</c:formatCode>
                <c:ptCount val="79"/>
                <c:pt idx="0">
                  <c:v>7.11</c:v>
                </c:pt>
                <c:pt idx="1">
                  <c:v>7.99</c:v>
                </c:pt>
                <c:pt idx="2">
                  <c:v>8.5399999999999991</c:v>
                </c:pt>
                <c:pt idx="3">
                  <c:v>9.41</c:v>
                </c:pt>
                <c:pt idx="4">
                  <c:v>10.18</c:v>
                </c:pt>
                <c:pt idx="5">
                  <c:v>11.27</c:v>
                </c:pt>
                <c:pt idx="6">
                  <c:v>12.69</c:v>
                </c:pt>
                <c:pt idx="7">
                  <c:v>11.09</c:v>
                </c:pt>
                <c:pt idx="8">
                  <c:v>8.26</c:v>
                </c:pt>
                <c:pt idx="9">
                  <c:v>7.67</c:v>
                </c:pt>
                <c:pt idx="10">
                  <c:v>6.74</c:v>
                </c:pt>
                <c:pt idx="11">
                  <c:v>6.68</c:v>
                </c:pt>
                <c:pt idx="12">
                  <c:v>5.82</c:v>
                </c:pt>
                <c:pt idx="13">
                  <c:v>5.24</c:v>
                </c:pt>
                <c:pt idx="14">
                  <c:v>4.5199999999999996</c:v>
                </c:pt>
                <c:pt idx="15">
                  <c:v>3.96</c:v>
                </c:pt>
                <c:pt idx="16">
                  <c:v>3.5</c:v>
                </c:pt>
                <c:pt idx="17">
                  <c:v>3.83</c:v>
                </c:pt>
                <c:pt idx="18">
                  <c:v>3.8</c:v>
                </c:pt>
                <c:pt idx="19">
                  <c:v>3.38</c:v>
                </c:pt>
                <c:pt idx="20">
                  <c:v>3.14</c:v>
                </c:pt>
                <c:pt idx="21">
                  <c:v>2.99</c:v>
                </c:pt>
                <c:pt idx="22">
                  <c:v>4.01</c:v>
                </c:pt>
                <c:pt idx="23">
                  <c:v>3.66</c:v>
                </c:pt>
                <c:pt idx="24">
                  <c:v>5.35</c:v>
                </c:pt>
                <c:pt idx="25">
                  <c:v>5.83</c:v>
                </c:pt>
                <c:pt idx="26">
                  <c:v>5.32</c:v>
                </c:pt>
                <c:pt idx="27">
                  <c:v>4.29</c:v>
                </c:pt>
                <c:pt idx="28">
                  <c:v>4.03</c:v>
                </c:pt>
                <c:pt idx="29">
                  <c:v>4.1399999999999997</c:v>
                </c:pt>
                <c:pt idx="30">
                  <c:v>4.8</c:v>
                </c:pt>
                <c:pt idx="31">
                  <c:v>4.63</c:v>
                </c:pt>
                <c:pt idx="32">
                  <c:v>4.32</c:v>
                </c:pt>
                <c:pt idx="33">
                  <c:v>3.89</c:v>
                </c:pt>
                <c:pt idx="34">
                  <c:v>3.43</c:v>
                </c:pt>
                <c:pt idx="35">
                  <c:v>3.71</c:v>
                </c:pt>
                <c:pt idx="36">
                  <c:v>4.25</c:v>
                </c:pt>
                <c:pt idx="37">
                  <c:v>4.49</c:v>
                </c:pt>
                <c:pt idx="38">
                  <c:v>4.09</c:v>
                </c:pt>
                <c:pt idx="39">
                  <c:v>3.97</c:v>
                </c:pt>
                <c:pt idx="40">
                  <c:v>4.24</c:v>
                </c:pt>
                <c:pt idx="41">
                  <c:v>4.3099999999999996</c:v>
                </c:pt>
                <c:pt idx="42">
                  <c:v>4.54</c:v>
                </c:pt>
                <c:pt idx="43">
                  <c:v>4.42</c:v>
                </c:pt>
                <c:pt idx="44">
                  <c:v>4.0599999999999996</c:v>
                </c:pt>
                <c:pt idx="45">
                  <c:v>3.9</c:v>
                </c:pt>
                <c:pt idx="46">
                  <c:v>3.57</c:v>
                </c:pt>
                <c:pt idx="47">
                  <c:v>3.24</c:v>
                </c:pt>
                <c:pt idx="48">
                  <c:v>3.17</c:v>
                </c:pt>
                <c:pt idx="49">
                  <c:v>2.67</c:v>
                </c:pt>
                <c:pt idx="50">
                  <c:v>2.5099999999999998</c:v>
                </c:pt>
                <c:pt idx="51">
                  <c:v>2.17</c:v>
                </c:pt>
                <c:pt idx="52">
                  <c:v>1.95</c:v>
                </c:pt>
                <c:pt idx="53">
                  <c:v>2.4300000000000002</c:v>
                </c:pt>
                <c:pt idx="54">
                  <c:v>2.46</c:v>
                </c:pt>
                <c:pt idx="55">
                  <c:v>2.95</c:v>
                </c:pt>
                <c:pt idx="56">
                  <c:v>2.84</c:v>
                </c:pt>
                <c:pt idx="57">
                  <c:v>2.85</c:v>
                </c:pt>
                <c:pt idx="58">
                  <c:v>3.32</c:v>
                </c:pt>
                <c:pt idx="59">
                  <c:v>3.54</c:v>
                </c:pt>
                <c:pt idx="60">
                  <c:v>3.34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figure.2!$C$135</c:f>
              <c:strCache>
                <c:ptCount val="1"/>
                <c:pt idx="0">
                  <c:v>Linear Trend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figure.2!$A$136:$A$214</c:f>
              <c:numCache>
                <c:formatCode>mmm\-yyyy</c:formatCode>
                <c:ptCount val="79"/>
                <c:pt idx="0">
                  <c:v>39431</c:v>
                </c:pt>
                <c:pt idx="1">
                  <c:v>39462</c:v>
                </c:pt>
                <c:pt idx="2">
                  <c:v>39493</c:v>
                </c:pt>
                <c:pt idx="3">
                  <c:v>39522</c:v>
                </c:pt>
                <c:pt idx="4">
                  <c:v>39553</c:v>
                </c:pt>
                <c:pt idx="5">
                  <c:v>39583</c:v>
                </c:pt>
                <c:pt idx="6">
                  <c:v>39614</c:v>
                </c:pt>
                <c:pt idx="7">
                  <c:v>39644</c:v>
                </c:pt>
                <c:pt idx="8">
                  <c:v>39675</c:v>
                </c:pt>
                <c:pt idx="9">
                  <c:v>39706</c:v>
                </c:pt>
                <c:pt idx="10">
                  <c:v>39736</c:v>
                </c:pt>
                <c:pt idx="11">
                  <c:v>39767</c:v>
                </c:pt>
                <c:pt idx="12">
                  <c:v>39797</c:v>
                </c:pt>
                <c:pt idx="13">
                  <c:v>39828</c:v>
                </c:pt>
                <c:pt idx="14">
                  <c:v>39859</c:v>
                </c:pt>
                <c:pt idx="15">
                  <c:v>39887</c:v>
                </c:pt>
                <c:pt idx="16">
                  <c:v>39918</c:v>
                </c:pt>
                <c:pt idx="17">
                  <c:v>39948</c:v>
                </c:pt>
                <c:pt idx="18">
                  <c:v>39979</c:v>
                </c:pt>
                <c:pt idx="19">
                  <c:v>40009</c:v>
                </c:pt>
                <c:pt idx="20">
                  <c:v>40040</c:v>
                </c:pt>
                <c:pt idx="21">
                  <c:v>40071</c:v>
                </c:pt>
                <c:pt idx="22">
                  <c:v>40101</c:v>
                </c:pt>
                <c:pt idx="23">
                  <c:v>40132</c:v>
                </c:pt>
                <c:pt idx="24">
                  <c:v>40162</c:v>
                </c:pt>
                <c:pt idx="25">
                  <c:v>40193</c:v>
                </c:pt>
                <c:pt idx="26">
                  <c:v>40224</c:v>
                </c:pt>
                <c:pt idx="27">
                  <c:v>40252</c:v>
                </c:pt>
                <c:pt idx="28">
                  <c:v>40283</c:v>
                </c:pt>
                <c:pt idx="29">
                  <c:v>40313</c:v>
                </c:pt>
                <c:pt idx="30">
                  <c:v>40344</c:v>
                </c:pt>
                <c:pt idx="31">
                  <c:v>40374</c:v>
                </c:pt>
                <c:pt idx="32">
                  <c:v>40405</c:v>
                </c:pt>
                <c:pt idx="33">
                  <c:v>40436</c:v>
                </c:pt>
                <c:pt idx="34">
                  <c:v>40466</c:v>
                </c:pt>
                <c:pt idx="35">
                  <c:v>40497</c:v>
                </c:pt>
                <c:pt idx="36">
                  <c:v>40527</c:v>
                </c:pt>
                <c:pt idx="37">
                  <c:v>40558</c:v>
                </c:pt>
                <c:pt idx="38">
                  <c:v>40589</c:v>
                </c:pt>
                <c:pt idx="39">
                  <c:v>40617</c:v>
                </c:pt>
                <c:pt idx="40">
                  <c:v>40648</c:v>
                </c:pt>
                <c:pt idx="41">
                  <c:v>40678</c:v>
                </c:pt>
                <c:pt idx="42">
                  <c:v>40709</c:v>
                </c:pt>
                <c:pt idx="43">
                  <c:v>40739</c:v>
                </c:pt>
                <c:pt idx="44">
                  <c:v>40770</c:v>
                </c:pt>
                <c:pt idx="45">
                  <c:v>40801</c:v>
                </c:pt>
                <c:pt idx="46">
                  <c:v>40831</c:v>
                </c:pt>
                <c:pt idx="47">
                  <c:v>40862</c:v>
                </c:pt>
                <c:pt idx="48">
                  <c:v>40892</c:v>
                </c:pt>
                <c:pt idx="49">
                  <c:v>40923</c:v>
                </c:pt>
                <c:pt idx="50">
                  <c:v>40954</c:v>
                </c:pt>
                <c:pt idx="51">
                  <c:v>40983</c:v>
                </c:pt>
                <c:pt idx="52">
                  <c:v>41014</c:v>
                </c:pt>
                <c:pt idx="53">
                  <c:v>41044</c:v>
                </c:pt>
                <c:pt idx="54">
                  <c:v>41075</c:v>
                </c:pt>
                <c:pt idx="55">
                  <c:v>41105</c:v>
                </c:pt>
                <c:pt idx="56">
                  <c:v>41136</c:v>
                </c:pt>
                <c:pt idx="57">
                  <c:v>41167</c:v>
                </c:pt>
                <c:pt idx="58">
                  <c:v>41197</c:v>
                </c:pt>
                <c:pt idx="59">
                  <c:v>41228</c:v>
                </c:pt>
                <c:pt idx="60">
                  <c:v>41258</c:v>
                </c:pt>
                <c:pt idx="61">
                  <c:v>41289</c:v>
                </c:pt>
                <c:pt idx="62">
                  <c:v>41320</c:v>
                </c:pt>
                <c:pt idx="63">
                  <c:v>41348</c:v>
                </c:pt>
                <c:pt idx="64">
                  <c:v>41379</c:v>
                </c:pt>
                <c:pt idx="65">
                  <c:v>41409</c:v>
                </c:pt>
                <c:pt idx="66">
                  <c:v>41440</c:v>
                </c:pt>
                <c:pt idx="67">
                  <c:v>41470</c:v>
                </c:pt>
                <c:pt idx="68">
                  <c:v>41501</c:v>
                </c:pt>
                <c:pt idx="69">
                  <c:v>41532</c:v>
                </c:pt>
                <c:pt idx="70">
                  <c:v>41562</c:v>
                </c:pt>
                <c:pt idx="71">
                  <c:v>41593</c:v>
                </c:pt>
                <c:pt idx="72">
                  <c:v>41623</c:v>
                </c:pt>
                <c:pt idx="73">
                  <c:v>41654</c:v>
                </c:pt>
                <c:pt idx="74">
                  <c:v>41685</c:v>
                </c:pt>
                <c:pt idx="75">
                  <c:v>41713</c:v>
                </c:pt>
                <c:pt idx="76">
                  <c:v>41744</c:v>
                </c:pt>
                <c:pt idx="77">
                  <c:v>41774</c:v>
                </c:pt>
                <c:pt idx="78">
                  <c:v>41805</c:v>
                </c:pt>
              </c:numCache>
            </c:numRef>
          </c:cat>
          <c:val>
            <c:numRef>
              <c:f>figure.2!$C$136:$C$214</c:f>
              <c:numCache>
                <c:formatCode>General</c:formatCode>
                <c:ptCount val="79"/>
                <c:pt idx="0">
                  <c:v>7.8209872400500444</c:v>
                </c:pt>
                <c:pt idx="1">
                  <c:v>7.7194045042925552</c:v>
                </c:pt>
                <c:pt idx="2">
                  <c:v>7.6178217685350944</c:v>
                </c:pt>
                <c:pt idx="3">
                  <c:v>7.5227927576652007</c:v>
                </c:pt>
                <c:pt idx="4">
                  <c:v>7.4212100219077399</c:v>
                </c:pt>
                <c:pt idx="5">
                  <c:v>7.3229041485940627</c:v>
                </c:pt>
                <c:pt idx="6">
                  <c:v>7.2213214128366019</c:v>
                </c:pt>
                <c:pt idx="7">
                  <c:v>7.1230155395229247</c:v>
                </c:pt>
                <c:pt idx="8">
                  <c:v>7.0214328037654354</c:v>
                </c:pt>
                <c:pt idx="9">
                  <c:v>6.9198500680079746</c:v>
                </c:pt>
                <c:pt idx="10">
                  <c:v>6.8215441946942974</c:v>
                </c:pt>
                <c:pt idx="11">
                  <c:v>6.7199614589368366</c:v>
                </c:pt>
                <c:pt idx="12">
                  <c:v>6.6216555856231594</c:v>
                </c:pt>
                <c:pt idx="13">
                  <c:v>6.5200728498656986</c:v>
                </c:pt>
                <c:pt idx="14">
                  <c:v>6.4184901141082094</c:v>
                </c:pt>
                <c:pt idx="15">
                  <c:v>6.3267379656821277</c:v>
                </c:pt>
                <c:pt idx="16">
                  <c:v>6.2251552299246384</c:v>
                </c:pt>
                <c:pt idx="17">
                  <c:v>6.1268493566109612</c:v>
                </c:pt>
                <c:pt idx="18">
                  <c:v>6.0252666208535004</c:v>
                </c:pt>
                <c:pt idx="19">
                  <c:v>5.9269607475398232</c:v>
                </c:pt>
                <c:pt idx="20">
                  <c:v>5.8253780117823624</c:v>
                </c:pt>
                <c:pt idx="21">
                  <c:v>5.7237952760248731</c:v>
                </c:pt>
                <c:pt idx="22">
                  <c:v>5.6254894027111959</c:v>
                </c:pt>
                <c:pt idx="23">
                  <c:v>5.5239066669537351</c:v>
                </c:pt>
                <c:pt idx="24">
                  <c:v>5.4256007936400579</c:v>
                </c:pt>
                <c:pt idx="25">
                  <c:v>5.3240180578825971</c:v>
                </c:pt>
                <c:pt idx="26">
                  <c:v>5.2224353221251363</c:v>
                </c:pt>
                <c:pt idx="27">
                  <c:v>5.1306831736990262</c:v>
                </c:pt>
                <c:pt idx="28">
                  <c:v>5.0291004379415654</c:v>
                </c:pt>
                <c:pt idx="29">
                  <c:v>4.9307945646278881</c:v>
                </c:pt>
                <c:pt idx="30">
                  <c:v>4.8292118288703989</c:v>
                </c:pt>
                <c:pt idx="31">
                  <c:v>4.7309059555567217</c:v>
                </c:pt>
                <c:pt idx="32">
                  <c:v>4.6293232197992609</c:v>
                </c:pt>
                <c:pt idx="33">
                  <c:v>4.5277404840418001</c:v>
                </c:pt>
                <c:pt idx="34">
                  <c:v>4.4294346107281228</c:v>
                </c:pt>
                <c:pt idx="35">
                  <c:v>4.3278518749706336</c:v>
                </c:pt>
                <c:pt idx="36">
                  <c:v>4.2295460016569564</c:v>
                </c:pt>
                <c:pt idx="37">
                  <c:v>4.1279632658994956</c:v>
                </c:pt>
                <c:pt idx="38">
                  <c:v>4.0263805301420348</c:v>
                </c:pt>
                <c:pt idx="39">
                  <c:v>3.9346283817159247</c:v>
                </c:pt>
                <c:pt idx="40">
                  <c:v>3.8330456459584639</c:v>
                </c:pt>
                <c:pt idx="41">
                  <c:v>3.7347397726447866</c:v>
                </c:pt>
                <c:pt idx="42">
                  <c:v>3.6331570368873258</c:v>
                </c:pt>
                <c:pt idx="43">
                  <c:v>3.5348511635736486</c:v>
                </c:pt>
                <c:pt idx="44">
                  <c:v>3.4332684278161594</c:v>
                </c:pt>
                <c:pt idx="45">
                  <c:v>3.3316856920586986</c:v>
                </c:pt>
                <c:pt idx="46">
                  <c:v>3.2333798187450213</c:v>
                </c:pt>
                <c:pt idx="47">
                  <c:v>3.1317970829875605</c:v>
                </c:pt>
                <c:pt idx="48">
                  <c:v>3.0334912096738833</c:v>
                </c:pt>
                <c:pt idx="49">
                  <c:v>2.9319084739163941</c:v>
                </c:pt>
                <c:pt idx="50">
                  <c:v>2.8303257381589333</c:v>
                </c:pt>
                <c:pt idx="51">
                  <c:v>2.7352967272890396</c:v>
                </c:pt>
                <c:pt idx="52">
                  <c:v>2.6337139915315788</c:v>
                </c:pt>
                <c:pt idx="53">
                  <c:v>2.5354081182179016</c:v>
                </c:pt>
                <c:pt idx="54">
                  <c:v>2.4338253824604408</c:v>
                </c:pt>
                <c:pt idx="55">
                  <c:v>2.3355195091467635</c:v>
                </c:pt>
                <c:pt idx="56">
                  <c:v>2.2339367733892743</c:v>
                </c:pt>
                <c:pt idx="57">
                  <c:v>2.1323540376318135</c:v>
                </c:pt>
                <c:pt idx="58">
                  <c:v>2.0340481643181363</c:v>
                </c:pt>
                <c:pt idx="59">
                  <c:v>1.9324654285606755</c:v>
                </c:pt>
                <c:pt idx="60">
                  <c:v>1.8341595552469983</c:v>
                </c:pt>
                <c:pt idx="61">
                  <c:v>1.7325768194895375</c:v>
                </c:pt>
                <c:pt idx="62">
                  <c:v>1.6309940837320482</c:v>
                </c:pt>
                <c:pt idx="63">
                  <c:v>1.5392419353059665</c:v>
                </c:pt>
                <c:pt idx="64">
                  <c:v>1.4376591995484773</c:v>
                </c:pt>
                <c:pt idx="65">
                  <c:v>1.3393533262348001</c:v>
                </c:pt>
                <c:pt idx="66">
                  <c:v>1.2377705904773393</c:v>
                </c:pt>
                <c:pt idx="67">
                  <c:v>1.139464717163662</c:v>
                </c:pt>
                <c:pt idx="68">
                  <c:v>1.0378819814062012</c:v>
                </c:pt>
                <c:pt idx="69">
                  <c:v>0.93629924564874045</c:v>
                </c:pt>
                <c:pt idx="70">
                  <c:v>0.83799337233503479</c:v>
                </c:pt>
                <c:pt idx="71">
                  <c:v>0.736410636577574</c:v>
                </c:pt>
                <c:pt idx="72">
                  <c:v>0.63810476326389676</c:v>
                </c:pt>
                <c:pt idx="73">
                  <c:v>0.53652202750643596</c:v>
                </c:pt>
                <c:pt idx="74">
                  <c:v>0.43493929174897517</c:v>
                </c:pt>
                <c:pt idx="75">
                  <c:v>0.34318714332286504</c:v>
                </c:pt>
                <c:pt idx="76">
                  <c:v>0.24160440756540424</c:v>
                </c:pt>
                <c:pt idx="77">
                  <c:v>0.14329853425172701</c:v>
                </c:pt>
                <c:pt idx="78">
                  <c:v>4.1715798494237788E-2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figure.2!$D$135</c:f>
              <c:strCache>
                <c:ptCount val="1"/>
                <c:pt idx="0">
                  <c:v>Actual</c:v>
                </c:pt>
              </c:strCache>
            </c:strRef>
          </c:tx>
          <c:spPr>
            <a:ln w="15875" cap="rnd">
              <a:solidFill>
                <a:srgbClr val="D9252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figure.2!$A$136:$A$214</c:f>
              <c:numCache>
                <c:formatCode>mmm\-yyyy</c:formatCode>
                <c:ptCount val="79"/>
                <c:pt idx="0">
                  <c:v>39431</c:v>
                </c:pt>
                <c:pt idx="1">
                  <c:v>39462</c:v>
                </c:pt>
                <c:pt idx="2">
                  <c:v>39493</c:v>
                </c:pt>
                <c:pt idx="3">
                  <c:v>39522</c:v>
                </c:pt>
                <c:pt idx="4">
                  <c:v>39553</c:v>
                </c:pt>
                <c:pt idx="5">
                  <c:v>39583</c:v>
                </c:pt>
                <c:pt idx="6">
                  <c:v>39614</c:v>
                </c:pt>
                <c:pt idx="7">
                  <c:v>39644</c:v>
                </c:pt>
                <c:pt idx="8">
                  <c:v>39675</c:v>
                </c:pt>
                <c:pt idx="9">
                  <c:v>39706</c:v>
                </c:pt>
                <c:pt idx="10">
                  <c:v>39736</c:v>
                </c:pt>
                <c:pt idx="11">
                  <c:v>39767</c:v>
                </c:pt>
                <c:pt idx="12">
                  <c:v>39797</c:v>
                </c:pt>
                <c:pt idx="13">
                  <c:v>39828</c:v>
                </c:pt>
                <c:pt idx="14">
                  <c:v>39859</c:v>
                </c:pt>
                <c:pt idx="15">
                  <c:v>39887</c:v>
                </c:pt>
                <c:pt idx="16">
                  <c:v>39918</c:v>
                </c:pt>
                <c:pt idx="17">
                  <c:v>39948</c:v>
                </c:pt>
                <c:pt idx="18">
                  <c:v>39979</c:v>
                </c:pt>
                <c:pt idx="19">
                  <c:v>40009</c:v>
                </c:pt>
                <c:pt idx="20">
                  <c:v>40040</c:v>
                </c:pt>
                <c:pt idx="21">
                  <c:v>40071</c:v>
                </c:pt>
                <c:pt idx="22">
                  <c:v>40101</c:v>
                </c:pt>
                <c:pt idx="23">
                  <c:v>40132</c:v>
                </c:pt>
                <c:pt idx="24">
                  <c:v>40162</c:v>
                </c:pt>
                <c:pt idx="25">
                  <c:v>40193</c:v>
                </c:pt>
                <c:pt idx="26">
                  <c:v>40224</c:v>
                </c:pt>
                <c:pt idx="27">
                  <c:v>40252</c:v>
                </c:pt>
                <c:pt idx="28">
                  <c:v>40283</c:v>
                </c:pt>
                <c:pt idx="29">
                  <c:v>40313</c:v>
                </c:pt>
                <c:pt idx="30">
                  <c:v>40344</c:v>
                </c:pt>
                <c:pt idx="31">
                  <c:v>40374</c:v>
                </c:pt>
                <c:pt idx="32">
                  <c:v>40405</c:v>
                </c:pt>
                <c:pt idx="33">
                  <c:v>40436</c:v>
                </c:pt>
                <c:pt idx="34">
                  <c:v>40466</c:v>
                </c:pt>
                <c:pt idx="35">
                  <c:v>40497</c:v>
                </c:pt>
                <c:pt idx="36">
                  <c:v>40527</c:v>
                </c:pt>
                <c:pt idx="37">
                  <c:v>40558</c:v>
                </c:pt>
                <c:pt idx="38">
                  <c:v>40589</c:v>
                </c:pt>
                <c:pt idx="39">
                  <c:v>40617</c:v>
                </c:pt>
                <c:pt idx="40">
                  <c:v>40648</c:v>
                </c:pt>
                <c:pt idx="41">
                  <c:v>40678</c:v>
                </c:pt>
                <c:pt idx="42">
                  <c:v>40709</c:v>
                </c:pt>
                <c:pt idx="43">
                  <c:v>40739</c:v>
                </c:pt>
                <c:pt idx="44">
                  <c:v>40770</c:v>
                </c:pt>
                <c:pt idx="45">
                  <c:v>40801</c:v>
                </c:pt>
                <c:pt idx="46">
                  <c:v>40831</c:v>
                </c:pt>
                <c:pt idx="47">
                  <c:v>40862</c:v>
                </c:pt>
                <c:pt idx="48">
                  <c:v>40892</c:v>
                </c:pt>
                <c:pt idx="49">
                  <c:v>40923</c:v>
                </c:pt>
                <c:pt idx="50">
                  <c:v>40954</c:v>
                </c:pt>
                <c:pt idx="51">
                  <c:v>40983</c:v>
                </c:pt>
                <c:pt idx="52">
                  <c:v>41014</c:v>
                </c:pt>
                <c:pt idx="53">
                  <c:v>41044</c:v>
                </c:pt>
                <c:pt idx="54">
                  <c:v>41075</c:v>
                </c:pt>
                <c:pt idx="55">
                  <c:v>41105</c:v>
                </c:pt>
                <c:pt idx="56">
                  <c:v>41136</c:v>
                </c:pt>
                <c:pt idx="57">
                  <c:v>41167</c:v>
                </c:pt>
                <c:pt idx="58">
                  <c:v>41197</c:v>
                </c:pt>
                <c:pt idx="59">
                  <c:v>41228</c:v>
                </c:pt>
                <c:pt idx="60">
                  <c:v>41258</c:v>
                </c:pt>
                <c:pt idx="61">
                  <c:v>41289</c:v>
                </c:pt>
                <c:pt idx="62">
                  <c:v>41320</c:v>
                </c:pt>
                <c:pt idx="63">
                  <c:v>41348</c:v>
                </c:pt>
                <c:pt idx="64">
                  <c:v>41379</c:v>
                </c:pt>
                <c:pt idx="65">
                  <c:v>41409</c:v>
                </c:pt>
                <c:pt idx="66">
                  <c:v>41440</c:v>
                </c:pt>
                <c:pt idx="67">
                  <c:v>41470</c:v>
                </c:pt>
                <c:pt idx="68">
                  <c:v>41501</c:v>
                </c:pt>
                <c:pt idx="69">
                  <c:v>41532</c:v>
                </c:pt>
                <c:pt idx="70">
                  <c:v>41562</c:v>
                </c:pt>
                <c:pt idx="71">
                  <c:v>41593</c:v>
                </c:pt>
                <c:pt idx="72">
                  <c:v>41623</c:v>
                </c:pt>
                <c:pt idx="73">
                  <c:v>41654</c:v>
                </c:pt>
                <c:pt idx="74">
                  <c:v>41685</c:v>
                </c:pt>
                <c:pt idx="75">
                  <c:v>41713</c:v>
                </c:pt>
                <c:pt idx="76">
                  <c:v>41744</c:v>
                </c:pt>
                <c:pt idx="77">
                  <c:v>41774</c:v>
                </c:pt>
                <c:pt idx="78">
                  <c:v>41805</c:v>
                </c:pt>
              </c:numCache>
            </c:numRef>
          </c:cat>
          <c:val>
            <c:numRef>
              <c:f>figure.2!$D$134:$D$214</c:f>
              <c:numCache>
                <c:formatCode>General</c:formatCode>
                <c:ptCount val="81"/>
                <c:pt idx="0">
                  <c:v>-3.2768624437892954E-3</c:v>
                </c:pt>
                <c:pt idx="1">
                  <c:v>0</c:v>
                </c:pt>
                <c:pt idx="63">
                  <c:v>3.33</c:v>
                </c:pt>
                <c:pt idx="64">
                  <c:v>3.33</c:v>
                </c:pt>
                <c:pt idx="65">
                  <c:v>3.81</c:v>
                </c:pt>
                <c:pt idx="66">
                  <c:v>4.17</c:v>
                </c:pt>
                <c:pt idx="67">
                  <c:v>4.04</c:v>
                </c:pt>
                <c:pt idx="68">
                  <c:v>3.83</c:v>
                </c:pt>
                <c:pt idx="69">
                  <c:v>3.62</c:v>
                </c:pt>
                <c:pt idx="70">
                  <c:v>3.43</c:v>
                </c:pt>
                <c:pt idx="71">
                  <c:v>3.62</c:v>
                </c:pt>
                <c:pt idx="72">
                  <c:v>3.68</c:v>
                </c:pt>
                <c:pt idx="73">
                  <c:v>3.64</c:v>
                </c:pt>
                <c:pt idx="74">
                  <c:v>4.24</c:v>
                </c:pt>
                <c:pt idx="75">
                  <c:v>4.71</c:v>
                </c:pt>
                <c:pt idx="76">
                  <c:v>6</c:v>
                </c:pt>
                <c:pt idx="77">
                  <c:v>4.9000000000000004</c:v>
                </c:pt>
                <c:pt idx="78">
                  <c:v>4.66</c:v>
                </c:pt>
                <c:pt idx="79">
                  <c:v>4.58</c:v>
                </c:pt>
                <c:pt idx="80">
                  <c:v>4.59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615264"/>
        <c:axId val="372617704"/>
      </c:lineChart>
      <c:dateAx>
        <c:axId val="372615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olas" panose="020B0609020204030204" pitchFamily="49" charset="0"/>
                <a:ea typeface="+mn-ea"/>
                <a:cs typeface="Consolas" panose="020B0609020204030204" pitchFamily="49" charset="0"/>
              </a:defRPr>
            </a:pPr>
            <a:endParaRPr lang="en-US"/>
          </a:p>
        </c:txPr>
        <c:crossAx val="372617704"/>
        <c:crosses val="autoZero"/>
        <c:auto val="1"/>
        <c:lblOffset val="100"/>
        <c:baseTimeUnit val="months"/>
      </c:dateAx>
      <c:valAx>
        <c:axId val="3726177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nsolas" panose="020B0609020204030204" pitchFamily="49" charset="0"/>
                    <a:ea typeface="+mn-ea"/>
                    <a:cs typeface="Consolas" panose="020B0609020204030204" pitchFamily="49" charset="0"/>
                  </a:defRPr>
                </a:pPr>
                <a:r>
                  <a:rPr lang="en-US"/>
                  <a:t>$/MMBTU</a:t>
                </a:r>
              </a:p>
            </c:rich>
          </c:tx>
          <c:layout>
            <c:manualLayout>
              <c:xMode val="edge"/>
              <c:yMode val="edge"/>
              <c:x val="1.3414160050077421E-2"/>
              <c:y val="0.366473687191978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olas" panose="020B0609020204030204" pitchFamily="49" charset="0"/>
                <a:ea typeface="+mn-ea"/>
                <a:cs typeface="Consolas" panose="020B0609020204030204" pitchFamily="49" charset="0"/>
              </a:defRPr>
            </a:pPr>
            <a:endParaRPr lang="en-US"/>
          </a:p>
        </c:txPr>
        <c:crossAx val="372615264"/>
        <c:crosses val="autoZero"/>
        <c:crossBetween val="between"/>
      </c:valAx>
      <c:spPr>
        <a:solidFill>
          <a:srgbClr val="FDFDFD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6717754422956543"/>
          <c:y val="2.1802526482750807E-2"/>
          <c:w val="0.77943575044751212"/>
          <c:h val="7.8823240620102347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onsolas" panose="020B0609020204030204" pitchFamily="49" charset="0"/>
              <a:ea typeface="+mn-ea"/>
              <a:cs typeface="Consolas" panose="020B0609020204030204" pitchFamily="49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>
          <a:latin typeface="Consolas" panose="020B0609020204030204" pitchFamily="49" charset="0"/>
          <a:cs typeface="Consolas" panose="020B0609020204030204" pitchFamily="49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3</xdr:row>
      <xdr:rowOff>123825</xdr:rowOff>
    </xdr:from>
    <xdr:to>
      <xdr:col>24</xdr:col>
      <xdr:colOff>400050</xdr:colOff>
      <xdr:row>20</xdr:row>
      <xdr:rowOff>114300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15</xdr:col>
      <xdr:colOff>285750</xdr:colOff>
      <xdr:row>20</xdr:row>
      <xdr:rowOff>57150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Desktop\Avista.WA.GRC\workpapers\Exhibit%20No.___(BGM-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Desktop\Avista.WA.GRC\Exhibits\Exhibit%20No.___(BGM-4),(BGM-6),(BGM-7),(BGM-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Desktop\Avista.WA.GRC\Exhibits\Exhibit%20No.___(BGM-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Desktop\Avista.WA.GRC\Exhibits\Exhibit%20No.___(BGM-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No.___(BGM-3)"/>
      <sheetName val="ROR"/>
      <sheetName val="Attrition 06.2013 to 2015"/>
      <sheetName val="Cost Trends"/>
      <sheetName val="Weighted Revenue Growth"/>
      <sheetName val="06.2013 Rev Model"/>
      <sheetName val="incremental load expense"/>
      <sheetName val="Incremental Load Supply Cost"/>
      <sheetName val="Reg Amorts"/>
      <sheetName val="DSM"/>
      <sheetName val="ResX"/>
      <sheetName val="2015 Customers and Demand"/>
      <sheetName val="2015 Forecast Energy"/>
      <sheetName val="CBR Hist"/>
      <sheetName val="PS Consolidated"/>
      <sheetName val="Other Rev"/>
      <sheetName val="PF Power Supply"/>
      <sheetName val="CB Power Supply"/>
    </sheetNames>
    <sheetDataSet>
      <sheetData sheetId="0">
        <row r="24">
          <cell r="L24">
            <v>14054</v>
          </cell>
          <cell r="N24">
            <v>18201</v>
          </cell>
          <cell r="O24">
            <v>-12572</v>
          </cell>
        </row>
        <row r="26">
          <cell r="J26">
            <v>466872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No.___(BGM-4)"/>
      <sheetName val="Exhibit No.___(BGM-6) "/>
      <sheetName val="Exhibit No.___(BGM-7)"/>
      <sheetName val="Exhibit No.___(BGM-9)"/>
      <sheetName val="RR SUMMARY"/>
      <sheetName val="PROPOSED RATES"/>
      <sheetName val="CF "/>
      <sheetName val="ADJ DETAIL-INPUT"/>
      <sheetName val="LEAD SHEETS-DO NOT ENTER"/>
      <sheetName val="ADJ SUMMARY"/>
      <sheetName val="ROO INPUT"/>
      <sheetName val="DEBT CALC"/>
      <sheetName val="RETAIL REVENUE CREDIT"/>
      <sheetName val="COMPARISON -SETTLEMENT"/>
    </sheetNames>
    <sheetDataSet>
      <sheetData sheetId="0">
        <row r="11">
          <cell r="I11">
            <v>-11878.491216553299</v>
          </cell>
        </row>
      </sheetData>
      <sheetData sheetId="1">
        <row r="12">
          <cell r="H12">
            <v>-28050.920433434774</v>
          </cell>
        </row>
      </sheetData>
      <sheetData sheetId="2">
        <row r="12">
          <cell r="H12">
            <v>-5352.8241989186363</v>
          </cell>
        </row>
      </sheetData>
      <sheetData sheetId="3">
        <row r="11">
          <cell r="H11">
            <v>-7855.0774577747115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No.___(BGM-5)"/>
      <sheetName val="ROR"/>
      <sheetName val="Attrition 06.2013 to 2015"/>
      <sheetName val="Cost Trends"/>
      <sheetName val="Weighted Revenue Growth"/>
      <sheetName val="06.2013 Rev Model"/>
      <sheetName val="incremental load expense"/>
      <sheetName val="Incremental Load Supply Cost"/>
      <sheetName val="Reg Amorts"/>
      <sheetName val="DSM"/>
      <sheetName val="ResX"/>
      <sheetName val="2015 Customers and Demand"/>
      <sheetName val="2015 Forecast Energy"/>
      <sheetName val="CBR Hist"/>
      <sheetName val="PS Consolidated"/>
      <sheetName val="Other Rev"/>
      <sheetName val="PF Power Supply"/>
      <sheetName val="CB Power Supply"/>
    </sheetNames>
    <sheetDataSet>
      <sheetData sheetId="0">
        <row r="24">
          <cell r="O24">
            <v>-42874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No.___(BGM-8)"/>
      <sheetName val="ROR"/>
      <sheetName val="Attrition 06.2013 to 2015"/>
      <sheetName val="Cost Trends"/>
      <sheetName val="Weighted Revenue Growth"/>
      <sheetName val="06.2013 Rev Model"/>
      <sheetName val="incremental load expense"/>
      <sheetName val="Incremental Load Supply Cost"/>
      <sheetName val="Reg Amorts"/>
      <sheetName val="DSM"/>
      <sheetName val="ResX"/>
      <sheetName val="2015 Customers and Demand"/>
      <sheetName val="2015 Forecast Energy"/>
      <sheetName val="CBR Hist"/>
      <sheetName val="PS Consolidated"/>
      <sheetName val="Other Rev"/>
      <sheetName val="PF Power Supply"/>
      <sheetName val="CB Power Supply"/>
    </sheetNames>
    <sheetDataSet>
      <sheetData sheetId="0">
        <row r="24">
          <cell r="O24">
            <v>-7855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workbookViewId="0">
      <selection activeCell="B2" sqref="B2:I19"/>
    </sheetView>
  </sheetViews>
  <sheetFormatPr defaultColWidth="9.140625" defaultRowHeight="12.75" x14ac:dyDescent="0.2"/>
  <cols>
    <col min="1" max="1" width="9.140625" style="35"/>
    <col min="2" max="2" width="2.85546875" style="35" customWidth="1"/>
    <col min="3" max="3" width="9" style="35" customWidth="1"/>
    <col min="4" max="4" width="31.7109375" style="35" customWidth="1"/>
    <col min="5" max="5" width="2.85546875" style="35" customWidth="1"/>
    <col min="6" max="6" width="11.7109375" style="35" customWidth="1"/>
    <col min="7" max="7" width="2.85546875" style="35" customWidth="1"/>
    <col min="8" max="8" width="11.7109375" style="35" customWidth="1"/>
    <col min="9" max="9" width="2.85546875" style="35" customWidth="1"/>
    <col min="10" max="16384" width="9.140625" style="35"/>
  </cols>
  <sheetData>
    <row r="2" spans="2:9" ht="9.75" customHeight="1" x14ac:dyDescent="0.2">
      <c r="B2" s="60"/>
      <c r="C2" s="59"/>
      <c r="D2" s="59"/>
      <c r="E2" s="59"/>
      <c r="F2" s="59"/>
      <c r="G2" s="59"/>
      <c r="H2" s="59"/>
      <c r="I2" s="58"/>
    </row>
    <row r="3" spans="2:9" ht="28.5" customHeight="1" x14ac:dyDescent="0.2">
      <c r="B3" s="44"/>
      <c r="C3" s="42"/>
      <c r="D3" s="42"/>
      <c r="E3" s="57"/>
      <c r="F3" s="88" t="s">
        <v>66</v>
      </c>
      <c r="G3" s="88"/>
      <c r="H3" s="88"/>
      <c r="I3" s="39"/>
    </row>
    <row r="4" spans="2:9" ht="25.5" x14ac:dyDescent="0.2">
      <c r="B4" s="44"/>
      <c r="C4" s="42"/>
      <c r="D4" s="42"/>
      <c r="E4" s="57"/>
      <c r="F4" s="56" t="s">
        <v>63</v>
      </c>
      <c r="G4" s="42"/>
      <c r="H4" s="55" t="s">
        <v>62</v>
      </c>
      <c r="I4" s="39"/>
    </row>
    <row r="5" spans="2:9" ht="18.75" customHeight="1" x14ac:dyDescent="0.2">
      <c r="B5" s="44"/>
      <c r="C5" s="46" t="s">
        <v>61</v>
      </c>
      <c r="D5" s="42"/>
      <c r="E5" s="54"/>
      <c r="F5" s="54"/>
      <c r="G5" s="42"/>
      <c r="H5" s="54"/>
      <c r="I5" s="39"/>
    </row>
    <row r="6" spans="2:9" ht="18.75" customHeight="1" x14ac:dyDescent="0.2">
      <c r="B6" s="44"/>
      <c r="C6" s="43" t="s">
        <v>65</v>
      </c>
      <c r="D6" s="41"/>
      <c r="E6" s="49"/>
      <c r="F6" s="49">
        <f>+H6</f>
        <v>18201</v>
      </c>
      <c r="G6" s="41"/>
      <c r="H6" s="49">
        <f>+'[1]Exhibit No.___(BGM-3)'!$N$24</f>
        <v>18201</v>
      </c>
      <c r="I6" s="39"/>
    </row>
    <row r="7" spans="2:9" ht="9.75" customHeight="1" x14ac:dyDescent="0.2">
      <c r="B7" s="44"/>
      <c r="C7" s="46"/>
      <c r="D7" s="42"/>
      <c r="E7" s="42"/>
      <c r="F7" s="42"/>
      <c r="G7" s="42"/>
      <c r="H7" s="53"/>
      <c r="I7" s="39"/>
    </row>
    <row r="8" spans="2:9" ht="18.75" customHeight="1" x14ac:dyDescent="0.2">
      <c r="B8" s="44"/>
      <c r="C8" s="46" t="s">
        <v>7</v>
      </c>
      <c r="D8" s="42"/>
      <c r="E8" s="42"/>
      <c r="F8" s="47"/>
      <c r="G8" s="42"/>
      <c r="H8" s="42"/>
      <c r="I8" s="39"/>
    </row>
    <row r="9" spans="2:9" ht="18.75" customHeight="1" x14ac:dyDescent="0.2">
      <c r="B9" s="44"/>
      <c r="C9" s="52" t="s">
        <v>60</v>
      </c>
      <c r="D9" s="42" t="s">
        <v>59</v>
      </c>
      <c r="E9" s="42"/>
      <c r="F9" s="51">
        <f>+'[1]Exhibit No.___(BGM-3)'!$O$24</f>
        <v>-12572</v>
      </c>
      <c r="G9" s="51"/>
      <c r="H9" s="51">
        <f>+'[2]Exhibit No.___(BGM-4)'!$I$11</f>
        <v>-11878.491216553299</v>
      </c>
      <c r="I9" s="39"/>
    </row>
    <row r="10" spans="2:9" ht="18.75" customHeight="1" x14ac:dyDescent="0.2">
      <c r="B10" s="44"/>
      <c r="C10" s="52" t="s">
        <v>58</v>
      </c>
      <c r="D10" s="42" t="s">
        <v>57</v>
      </c>
      <c r="E10" s="47"/>
      <c r="F10" s="51">
        <f>+'[3]Exhibit No.___(BGM-5)'!$O$24</f>
        <v>-42874</v>
      </c>
      <c r="G10" s="51"/>
      <c r="H10" s="51">
        <v>0</v>
      </c>
      <c r="I10" s="39"/>
    </row>
    <row r="11" spans="2:9" ht="18.75" customHeight="1" x14ac:dyDescent="0.2">
      <c r="B11" s="44"/>
      <c r="C11" s="52" t="s">
        <v>56</v>
      </c>
      <c r="D11" s="42" t="s">
        <v>64</v>
      </c>
      <c r="E11" s="47"/>
      <c r="F11" s="51">
        <v>0</v>
      </c>
      <c r="G11" s="51"/>
      <c r="H11" s="51">
        <f>+'[2]Exhibit No.___(BGM-6) '!$H$12</f>
        <v>-28050.920433434774</v>
      </c>
      <c r="I11" s="39"/>
    </row>
    <row r="12" spans="2:9" ht="18.75" customHeight="1" x14ac:dyDescent="0.2">
      <c r="B12" s="44"/>
      <c r="C12" s="52" t="s">
        <v>55</v>
      </c>
      <c r="D12" s="42" t="s">
        <v>67</v>
      </c>
      <c r="E12" s="47"/>
      <c r="F12" s="51">
        <v>0</v>
      </c>
      <c r="G12" s="51"/>
      <c r="H12" s="51">
        <f>+'[2]Exhibit No.___(BGM-7)'!$H$12</f>
        <v>-5352.8241989186363</v>
      </c>
      <c r="I12" s="39"/>
    </row>
    <row r="13" spans="2:9" ht="18.75" customHeight="1" x14ac:dyDescent="0.2">
      <c r="B13" s="44"/>
      <c r="C13" s="52" t="s">
        <v>54</v>
      </c>
      <c r="D13" s="42" t="s">
        <v>53</v>
      </c>
      <c r="E13" s="47"/>
      <c r="F13" s="50">
        <f>+'[4]Exhibit No.___(BGM-8)'!$O$24</f>
        <v>-7855</v>
      </c>
      <c r="G13" s="51"/>
      <c r="H13" s="50">
        <f>+'[2]Exhibit No.___(BGM-9)'!$H$11</f>
        <v>-7855.0774577747115</v>
      </c>
      <c r="I13" s="39"/>
    </row>
    <row r="14" spans="2:9" ht="18.75" customHeight="1" x14ac:dyDescent="0.2">
      <c r="B14" s="44"/>
      <c r="C14" s="46" t="s">
        <v>6</v>
      </c>
      <c r="D14" s="42"/>
      <c r="E14" s="42"/>
      <c r="F14" s="49">
        <f>+SUM(F9:F13)</f>
        <v>-63301</v>
      </c>
      <c r="G14" s="42"/>
      <c r="H14" s="49">
        <f>+SUM(H9:H13)</f>
        <v>-53137.313306681426</v>
      </c>
      <c r="I14" s="48"/>
    </row>
    <row r="15" spans="2:9" ht="9.75" customHeight="1" x14ac:dyDescent="0.2">
      <c r="B15" s="44"/>
      <c r="C15" s="46"/>
      <c r="D15" s="42"/>
      <c r="E15" s="47"/>
      <c r="F15" s="47"/>
      <c r="G15" s="42"/>
      <c r="H15" s="47"/>
      <c r="I15" s="39"/>
    </row>
    <row r="16" spans="2:9" ht="18.75" customHeight="1" x14ac:dyDescent="0.2">
      <c r="B16" s="44"/>
      <c r="C16" s="46" t="s">
        <v>52</v>
      </c>
      <c r="D16" s="42"/>
      <c r="E16" s="42"/>
      <c r="F16" s="42"/>
      <c r="G16" s="42"/>
      <c r="H16" s="42"/>
      <c r="I16" s="39"/>
    </row>
    <row r="17" spans="2:9" ht="18.75" customHeight="1" x14ac:dyDescent="0.2">
      <c r="B17" s="44"/>
      <c r="C17" s="43" t="s">
        <v>65</v>
      </c>
      <c r="D17" s="42"/>
      <c r="E17" s="46"/>
      <c r="F17" s="45">
        <f>+SUM(F6:F13)</f>
        <v>-45100</v>
      </c>
      <c r="G17" s="42"/>
      <c r="H17" s="45">
        <f>+SUM(H6:H13)</f>
        <v>-34936.313306681419</v>
      </c>
      <c r="I17" s="39"/>
    </row>
    <row r="18" spans="2:9" ht="18.75" customHeight="1" x14ac:dyDescent="0.2">
      <c r="B18" s="44"/>
      <c r="C18" s="43" t="s">
        <v>51</v>
      </c>
      <c r="D18" s="42"/>
      <c r="E18" s="40"/>
      <c r="F18" s="40">
        <f>++F17/('[1]Exhibit No.___(BGM-3)'!$J$26+'[1]Exhibit No.___(BGM-3)'!$L$24)</f>
        <v>-9.3777421058541227E-2</v>
      </c>
      <c r="G18" s="41"/>
      <c r="H18" s="40">
        <f>++H17/('[1]Exhibit No.___(BGM-3)'!$J$26+'[1]Exhibit No.___(BGM-3)'!$L$24)</f>
        <v>-7.2643843973254546E-2</v>
      </c>
      <c r="I18" s="39"/>
    </row>
    <row r="19" spans="2:9" ht="9.75" customHeight="1" x14ac:dyDescent="0.2">
      <c r="B19" s="38"/>
      <c r="C19" s="37"/>
      <c r="D19" s="37"/>
      <c r="E19" s="37"/>
      <c r="F19" s="37"/>
      <c r="G19" s="37"/>
      <c r="H19" s="37"/>
      <c r="I19" s="36"/>
    </row>
  </sheetData>
  <mergeCells count="1">
    <mergeCell ref="F3: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tabSelected="1" workbookViewId="0">
      <selection activeCell="B2" sqref="B2"/>
    </sheetView>
  </sheetViews>
  <sheetFormatPr defaultColWidth="9.140625" defaultRowHeight="12.75" x14ac:dyDescent="0.2"/>
  <cols>
    <col min="1" max="1" width="9.140625" style="35"/>
    <col min="2" max="2" width="2.85546875" style="35" customWidth="1"/>
    <col min="3" max="3" width="9" style="35" customWidth="1"/>
    <col min="4" max="4" width="31.7109375" style="35" customWidth="1"/>
    <col min="5" max="5" width="2.85546875" style="35" customWidth="1"/>
    <col min="6" max="6" width="11.7109375" style="35" customWidth="1"/>
    <col min="7" max="7" width="2.85546875" style="35" customWidth="1"/>
    <col min="8" max="8" width="11.7109375" style="35" customWidth="1"/>
    <col min="9" max="9" width="2.85546875" style="35" customWidth="1"/>
    <col min="10" max="16384" width="9.140625" style="35"/>
  </cols>
  <sheetData>
    <row r="2" spans="2:9" ht="9.75" customHeight="1" x14ac:dyDescent="0.25">
      <c r="B2" s="60"/>
      <c r="C2" s="59"/>
      <c r="D2" s="59"/>
      <c r="E2" s="59"/>
      <c r="F2" s="59"/>
      <c r="G2" s="59"/>
      <c r="H2" s="59"/>
      <c r="I2" s="58"/>
    </row>
    <row r="3" spans="2:9" ht="28.5" customHeight="1" x14ac:dyDescent="0.25">
      <c r="B3" s="44"/>
      <c r="C3" s="42"/>
      <c r="D3" s="42"/>
      <c r="E3" s="57"/>
      <c r="F3" s="88" t="s">
        <v>66</v>
      </c>
      <c r="G3" s="88"/>
      <c r="H3" s="88"/>
      <c r="I3" s="39"/>
    </row>
    <row r="4" spans="2:9" ht="25.5" customHeight="1" x14ac:dyDescent="0.25">
      <c r="B4" s="44"/>
      <c r="C4" s="42"/>
      <c r="D4" s="42"/>
      <c r="E4" s="57"/>
      <c r="F4" s="56" t="s">
        <v>63</v>
      </c>
      <c r="G4" s="42"/>
      <c r="H4" s="86" t="s">
        <v>62</v>
      </c>
      <c r="I4" s="39"/>
    </row>
    <row r="5" spans="2:9" ht="18.75" customHeight="1" x14ac:dyDescent="0.25">
      <c r="B5" s="44"/>
      <c r="C5" s="46" t="s">
        <v>61</v>
      </c>
      <c r="D5" s="42"/>
      <c r="E5" s="54"/>
      <c r="F5" s="54"/>
      <c r="G5" s="42"/>
      <c r="H5" s="54"/>
      <c r="I5" s="39"/>
    </row>
    <row r="6" spans="2:9" ht="18.75" customHeight="1" x14ac:dyDescent="0.25">
      <c r="B6" s="44"/>
      <c r="C6" s="43" t="s">
        <v>65</v>
      </c>
      <c r="D6" s="41"/>
      <c r="E6" s="49"/>
      <c r="F6" s="49">
        <f>+H6</f>
        <v>18201</v>
      </c>
      <c r="G6" s="41"/>
      <c r="H6" s="49">
        <f>+'[1]Exhibit No.___(BGM-3)'!$N$24</f>
        <v>18201</v>
      </c>
      <c r="I6" s="39"/>
    </row>
    <row r="7" spans="2:9" ht="9.75" customHeight="1" x14ac:dyDescent="0.25">
      <c r="B7" s="44"/>
      <c r="C7" s="46"/>
      <c r="D7" s="42"/>
      <c r="E7" s="42"/>
      <c r="F7" s="42"/>
      <c r="G7" s="42"/>
      <c r="H7" s="53"/>
      <c r="I7" s="39"/>
    </row>
    <row r="8" spans="2:9" ht="18.75" customHeight="1" x14ac:dyDescent="0.25">
      <c r="B8" s="44"/>
      <c r="C8" s="46" t="s">
        <v>7</v>
      </c>
      <c r="D8" s="42"/>
      <c r="E8" s="42"/>
      <c r="F8" s="47"/>
      <c r="G8" s="42"/>
      <c r="H8" s="42"/>
      <c r="I8" s="39"/>
    </row>
    <row r="9" spans="2:9" ht="18.75" customHeight="1" x14ac:dyDescent="0.25">
      <c r="B9" s="44"/>
      <c r="C9" s="52" t="s">
        <v>60</v>
      </c>
      <c r="D9" s="42" t="s">
        <v>59</v>
      </c>
      <c r="E9" s="42"/>
      <c r="F9" s="51">
        <f>+'[1]Exhibit No.___(BGM-3)'!$O$24</f>
        <v>-12572</v>
      </c>
      <c r="G9" s="51"/>
      <c r="H9" s="51">
        <f>+'[2]Exhibit No.___(BGM-4)'!$I$11</f>
        <v>-11878.491216553299</v>
      </c>
      <c r="I9" s="39"/>
    </row>
    <row r="10" spans="2:9" ht="18.75" customHeight="1" x14ac:dyDescent="0.25">
      <c r="B10" s="44"/>
      <c r="C10" s="52" t="s">
        <v>58</v>
      </c>
      <c r="D10" s="42" t="s">
        <v>57</v>
      </c>
      <c r="E10" s="47"/>
      <c r="F10" s="51">
        <f>+'[3]Exhibit No.___(BGM-5)'!$O$24</f>
        <v>-42874</v>
      </c>
      <c r="G10" s="51"/>
      <c r="H10" s="51">
        <v>0</v>
      </c>
      <c r="I10" s="39"/>
    </row>
    <row r="11" spans="2:9" ht="18.75" customHeight="1" x14ac:dyDescent="0.25">
      <c r="B11" s="44"/>
      <c r="C11" s="52" t="s">
        <v>56</v>
      </c>
      <c r="D11" s="42" t="s">
        <v>64</v>
      </c>
      <c r="E11" s="47"/>
      <c r="F11" s="51">
        <v>0</v>
      </c>
      <c r="G11" s="51"/>
      <c r="H11" s="51">
        <f>+'[2]Exhibit No.___(BGM-6) '!$H$12</f>
        <v>-28050.920433434774</v>
      </c>
      <c r="I11" s="39"/>
    </row>
    <row r="12" spans="2:9" ht="18.75" customHeight="1" x14ac:dyDescent="0.25">
      <c r="B12" s="44"/>
      <c r="C12" s="52" t="s">
        <v>55</v>
      </c>
      <c r="D12" s="42" t="s">
        <v>67</v>
      </c>
      <c r="E12" s="47"/>
      <c r="F12" s="51">
        <v>0</v>
      </c>
      <c r="G12" s="51"/>
      <c r="H12" s="51">
        <f>+'[2]Exhibit No.___(BGM-7)'!$H$12</f>
        <v>-5352.8241989186363</v>
      </c>
      <c r="I12" s="39"/>
    </row>
    <row r="13" spans="2:9" ht="18.75" customHeight="1" x14ac:dyDescent="0.25">
      <c r="B13" s="44"/>
      <c r="C13" s="52" t="s">
        <v>54</v>
      </c>
      <c r="D13" s="42" t="s">
        <v>53</v>
      </c>
      <c r="E13" s="47"/>
      <c r="F13" s="50">
        <f>+'[4]Exhibit No.___(BGM-8)'!$O$24</f>
        <v>-7855</v>
      </c>
      <c r="G13" s="51"/>
      <c r="H13" s="50">
        <f>+'[2]Exhibit No.___(BGM-9)'!$H$11</f>
        <v>-7855.0774577747115</v>
      </c>
      <c r="I13" s="39"/>
    </row>
    <row r="14" spans="2:9" ht="18.75" customHeight="1" x14ac:dyDescent="0.25">
      <c r="B14" s="44"/>
      <c r="C14" s="46" t="s">
        <v>6</v>
      </c>
      <c r="D14" s="42"/>
      <c r="E14" s="47"/>
      <c r="F14" s="87">
        <f>SUM(F10:F13)</f>
        <v>-50729</v>
      </c>
      <c r="G14" s="87"/>
      <c r="H14" s="87">
        <f>SUM(H10:H13)</f>
        <v>-41258.822090128124</v>
      </c>
      <c r="I14" s="39"/>
    </row>
    <row r="15" spans="2:9" ht="18.75" customHeight="1" x14ac:dyDescent="0.25">
      <c r="B15" s="44"/>
      <c r="C15" s="46"/>
      <c r="D15" s="42"/>
      <c r="E15" s="42"/>
      <c r="F15" s="49">
        <f>+SUM(F9:F13)</f>
        <v>-63301</v>
      </c>
      <c r="G15" s="42"/>
      <c r="H15" s="49">
        <f>+SUM(H9:H13)</f>
        <v>-53137.313306681426</v>
      </c>
      <c r="I15" s="48"/>
    </row>
    <row r="16" spans="2:9" ht="9.75" customHeight="1" x14ac:dyDescent="0.25">
      <c r="B16" s="44"/>
      <c r="C16" s="46"/>
      <c r="D16" s="42"/>
      <c r="E16" s="47"/>
      <c r="F16" s="47"/>
      <c r="G16" s="42"/>
      <c r="H16" s="47"/>
      <c r="I16" s="39"/>
    </row>
    <row r="17" spans="2:9" ht="18.75" customHeight="1" x14ac:dyDescent="0.25">
      <c r="B17" s="44"/>
      <c r="C17" s="46" t="s">
        <v>52</v>
      </c>
      <c r="D17" s="42"/>
      <c r="E17" s="42"/>
      <c r="F17" s="42"/>
      <c r="G17" s="42"/>
      <c r="H17" s="42"/>
      <c r="I17" s="39"/>
    </row>
    <row r="18" spans="2:9" ht="18.75" customHeight="1" x14ac:dyDescent="0.25">
      <c r="B18" s="44"/>
      <c r="C18" s="43" t="s">
        <v>65</v>
      </c>
      <c r="D18" s="42"/>
      <c r="E18" s="46"/>
      <c r="F18" s="45">
        <f>+SUM(F6:F13)</f>
        <v>-45100</v>
      </c>
      <c r="G18" s="42"/>
      <c r="H18" s="45">
        <f>+SUM(H6:H13)</f>
        <v>-34936.313306681419</v>
      </c>
      <c r="I18" s="39"/>
    </row>
    <row r="19" spans="2:9" ht="18.75" customHeight="1" x14ac:dyDescent="0.25">
      <c r="B19" s="44"/>
      <c r="C19" s="43" t="s">
        <v>51</v>
      </c>
      <c r="D19" s="42"/>
      <c r="E19" s="40"/>
      <c r="F19" s="40">
        <f>++F18/('[1]Exhibit No.___(BGM-3)'!$J$26+'[1]Exhibit No.___(BGM-3)'!$L$24)</f>
        <v>-9.3777421058541227E-2</v>
      </c>
      <c r="G19" s="41"/>
      <c r="H19" s="40">
        <f>++H18/('[1]Exhibit No.___(BGM-3)'!$J$26+'[1]Exhibit No.___(BGM-3)'!$L$24)</f>
        <v>-7.2643843973254546E-2</v>
      </c>
      <c r="I19" s="39"/>
    </row>
    <row r="20" spans="2:9" ht="9.75" customHeight="1" x14ac:dyDescent="0.25">
      <c r="B20" s="38"/>
      <c r="C20" s="37"/>
      <c r="D20" s="37"/>
      <c r="E20" s="37"/>
      <c r="F20" s="37"/>
      <c r="G20" s="37"/>
      <c r="H20" s="37"/>
      <c r="I20" s="36"/>
    </row>
  </sheetData>
  <mergeCells count="1">
    <mergeCell ref="F3:H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"/>
  <sheetViews>
    <sheetView workbookViewId="0"/>
  </sheetViews>
  <sheetFormatPr defaultRowHeight="15" x14ac:dyDescent="0.25"/>
  <cols>
    <col min="2" max="2" width="2.140625" customWidth="1"/>
    <col min="3" max="3" width="14.42578125" customWidth="1"/>
    <col min="4" max="4" width="2.140625" customWidth="1"/>
    <col min="5" max="5" width="14.42578125" customWidth="1"/>
    <col min="6" max="6" width="2.140625" customWidth="1"/>
    <col min="7" max="7" width="14.42578125" customWidth="1"/>
    <col min="8" max="8" width="2.140625" customWidth="1"/>
  </cols>
  <sheetData>
    <row r="2" spans="2:8" x14ac:dyDescent="0.25">
      <c r="B2" s="1"/>
      <c r="C2" s="2"/>
      <c r="D2" s="2"/>
      <c r="E2" s="2"/>
      <c r="F2" s="2"/>
      <c r="G2" s="2"/>
      <c r="H2" s="3"/>
    </row>
    <row r="3" spans="2:8" x14ac:dyDescent="0.25">
      <c r="B3" s="5"/>
      <c r="C3" s="32" t="s">
        <v>49</v>
      </c>
      <c r="D3" s="19"/>
      <c r="E3" s="32">
        <v>2014</v>
      </c>
      <c r="F3" s="19"/>
      <c r="G3" s="32">
        <v>2015</v>
      </c>
      <c r="H3" s="7"/>
    </row>
    <row r="4" spans="2:8" x14ac:dyDescent="0.25">
      <c r="B4" s="5"/>
      <c r="C4" s="6"/>
      <c r="D4" s="6"/>
      <c r="E4" s="6"/>
      <c r="F4" s="6"/>
      <c r="G4" s="6"/>
      <c r="H4" s="7"/>
    </row>
    <row r="5" spans="2:8" x14ac:dyDescent="0.25">
      <c r="B5" s="5"/>
      <c r="C5" s="34">
        <v>162321</v>
      </c>
      <c r="D5" s="34"/>
      <c r="E5" s="34">
        <v>340115</v>
      </c>
      <c r="F5" s="33"/>
      <c r="G5" s="34">
        <v>374110</v>
      </c>
      <c r="H5" s="7"/>
    </row>
    <row r="6" spans="2:8" x14ac:dyDescent="0.25">
      <c r="B6" s="9"/>
      <c r="C6" s="10"/>
      <c r="D6" s="10"/>
      <c r="E6" s="10"/>
      <c r="F6" s="10"/>
      <c r="G6" s="10"/>
      <c r="H6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7"/>
  <sheetViews>
    <sheetView workbookViewId="0"/>
  </sheetViews>
  <sheetFormatPr defaultColWidth="9.140625" defaultRowHeight="15" x14ac:dyDescent="0.25"/>
  <cols>
    <col min="1" max="1" width="2.5703125" style="4" customWidth="1"/>
    <col min="2" max="2" width="1.42578125" style="4" customWidth="1"/>
    <col min="3" max="3" width="28.28515625" style="4" customWidth="1"/>
    <col min="4" max="4" width="1.42578125" style="4" customWidth="1"/>
    <col min="5" max="6" width="10" style="4" customWidth="1"/>
    <col min="7" max="7" width="1.42578125" style="4" customWidth="1"/>
    <col min="8" max="9" width="10" style="4" customWidth="1"/>
    <col min="10" max="10" width="1.42578125" style="4" customWidth="1"/>
    <col min="11" max="16384" width="9.140625" style="4"/>
  </cols>
  <sheetData>
    <row r="3" spans="2:10" ht="11.25" customHeight="1" x14ac:dyDescent="0.25">
      <c r="B3" s="1"/>
      <c r="C3" s="2"/>
      <c r="D3" s="2"/>
      <c r="E3" s="2"/>
      <c r="F3" s="2"/>
      <c r="G3" s="2"/>
      <c r="H3" s="2"/>
      <c r="I3" s="2"/>
      <c r="J3" s="3"/>
    </row>
    <row r="4" spans="2:10" x14ac:dyDescent="0.25">
      <c r="B4" s="5"/>
      <c r="C4" s="6"/>
      <c r="D4" s="6"/>
      <c r="E4" s="31" t="s">
        <v>47</v>
      </c>
      <c r="F4" s="31"/>
      <c r="G4" s="8"/>
      <c r="H4" s="31" t="s">
        <v>48</v>
      </c>
      <c r="I4" s="31"/>
      <c r="J4" s="7"/>
    </row>
    <row r="5" spans="2:10" ht="11.25" customHeight="1" x14ac:dyDescent="0.25">
      <c r="B5" s="5"/>
      <c r="C5" s="6"/>
      <c r="D5" s="6"/>
      <c r="E5" s="6"/>
      <c r="F5" s="6"/>
      <c r="G5" s="6"/>
      <c r="H5" s="6"/>
      <c r="I5" s="6"/>
      <c r="J5" s="7"/>
    </row>
    <row r="6" spans="2:10" ht="18.75" customHeight="1" x14ac:dyDescent="0.25">
      <c r="B6" s="5"/>
      <c r="C6" s="8" t="s">
        <v>0</v>
      </c>
      <c r="D6" s="8"/>
      <c r="E6" s="61"/>
      <c r="F6" s="62">
        <v>178835</v>
      </c>
      <c r="G6" s="8"/>
      <c r="H6" s="61"/>
      <c r="I6" s="62">
        <v>116260.63400000001</v>
      </c>
      <c r="J6" s="7"/>
    </row>
    <row r="7" spans="2:10" ht="11.2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0" ht="18.75" customHeight="1" x14ac:dyDescent="0.25">
      <c r="B8" s="5"/>
      <c r="C8" s="6" t="s">
        <v>7</v>
      </c>
      <c r="D8" s="6"/>
      <c r="E8" s="6"/>
      <c r="F8" s="6"/>
      <c r="G8" s="6"/>
      <c r="H8" s="6"/>
      <c r="I8" s="6"/>
      <c r="J8" s="7"/>
    </row>
    <row r="9" spans="2:10" ht="18.75" customHeight="1" x14ac:dyDescent="0.25">
      <c r="B9" s="5"/>
      <c r="C9" s="66" t="s">
        <v>2</v>
      </c>
      <c r="D9" s="6"/>
      <c r="E9" s="13">
        <v>-1983</v>
      </c>
      <c r="F9" s="13"/>
      <c r="G9" s="6"/>
      <c r="H9" s="13">
        <f>+E9*$I$6/$F$6</f>
        <v>-1289.1483055442168</v>
      </c>
      <c r="I9" s="13"/>
      <c r="J9" s="7"/>
    </row>
    <row r="10" spans="2:10" ht="18.75" customHeight="1" x14ac:dyDescent="0.25">
      <c r="B10" s="5"/>
      <c r="C10" s="66" t="s">
        <v>3</v>
      </c>
      <c r="D10" s="6"/>
      <c r="E10" s="13">
        <v>-8104</v>
      </c>
      <c r="F10" s="13"/>
      <c r="G10" s="6"/>
      <c r="H10" s="13">
        <f>+E10*$I$6/$F$6</f>
        <v>-5268.4104226577574</v>
      </c>
      <c r="I10" s="13"/>
      <c r="J10" s="7"/>
    </row>
    <row r="11" spans="2:10" ht="18.75" customHeight="1" x14ac:dyDescent="0.25">
      <c r="B11" s="5"/>
      <c r="C11" s="66" t="s">
        <v>4</v>
      </c>
      <c r="D11" s="6"/>
      <c r="E11" s="13">
        <v>-2089</v>
      </c>
      <c r="F11" s="13"/>
      <c r="G11" s="6"/>
      <c r="H11" s="13">
        <f>+E11*$I$6/$F$6</f>
        <v>-1358.0589058405792</v>
      </c>
      <c r="I11" s="13"/>
      <c r="J11" s="7"/>
    </row>
    <row r="12" spans="2:10" ht="18.75" customHeight="1" x14ac:dyDescent="0.25">
      <c r="B12" s="5"/>
      <c r="C12" s="66" t="s">
        <v>5</v>
      </c>
      <c r="D12" s="6"/>
      <c r="E12" s="13">
        <v>-2302</v>
      </c>
      <c r="F12" s="13"/>
      <c r="G12" s="6"/>
      <c r="H12" s="13">
        <f>+E12*$I$6/$F$6</f>
        <v>-1496.5302064361003</v>
      </c>
      <c r="I12" s="13"/>
      <c r="J12" s="7"/>
    </row>
    <row r="13" spans="2:10" ht="18.75" customHeight="1" x14ac:dyDescent="0.25">
      <c r="B13" s="5"/>
      <c r="C13" s="67" t="s">
        <v>68</v>
      </c>
      <c r="D13" s="21"/>
      <c r="E13" s="63">
        <f>-SUM(E9:E12)+F14</f>
        <v>2939</v>
      </c>
      <c r="F13" s="64"/>
      <c r="G13" s="21"/>
      <c r="H13" s="63">
        <f>-SUM(H9:H12)+I14</f>
        <v>1910.6439082170718</v>
      </c>
      <c r="I13" s="10"/>
      <c r="J13" s="7"/>
    </row>
    <row r="14" spans="2:10" ht="18.75" customHeight="1" x14ac:dyDescent="0.25">
      <c r="B14" s="5"/>
      <c r="C14" s="8" t="s">
        <v>6</v>
      </c>
      <c r="D14" s="6"/>
      <c r="F14" s="65">
        <v>-11539</v>
      </c>
      <c r="G14" s="6"/>
      <c r="I14" s="65">
        <f>+F14*$I$6/$F$6</f>
        <v>-7501.5039322615821</v>
      </c>
      <c r="J14" s="7"/>
    </row>
    <row r="15" spans="2:10" ht="11.25" customHeight="1" x14ac:dyDescent="0.25">
      <c r="B15" s="5"/>
      <c r="C15" s="8"/>
      <c r="D15" s="6"/>
      <c r="E15" s="14"/>
      <c r="F15" s="6"/>
      <c r="G15" s="6"/>
      <c r="H15" s="14"/>
      <c r="I15" s="6"/>
      <c r="J15" s="7"/>
    </row>
    <row r="16" spans="2:10" ht="18.75" customHeight="1" thickBot="1" x14ac:dyDescent="0.3">
      <c r="B16" s="5"/>
      <c r="C16" s="8" t="s">
        <v>1</v>
      </c>
      <c r="D16" s="6"/>
      <c r="E16" s="14"/>
      <c r="F16" s="16">
        <f>+SUM(F6:F14)</f>
        <v>167296</v>
      </c>
      <c r="G16" s="6"/>
      <c r="H16" s="14"/>
      <c r="I16" s="16">
        <f>+SUM(I6:I14)</f>
        <v>108759.13006773843</v>
      </c>
      <c r="J16" s="7"/>
    </row>
    <row r="17" spans="2:10" ht="11.25" customHeight="1" thickTop="1" x14ac:dyDescent="0.25">
      <c r="B17" s="9"/>
      <c r="C17" s="10"/>
      <c r="D17" s="10"/>
      <c r="E17" s="10"/>
      <c r="F17" s="10"/>
      <c r="G17" s="10"/>
      <c r="H17" s="10"/>
      <c r="I17" s="10"/>
      <c r="J17" s="1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workbookViewId="0"/>
  </sheetViews>
  <sheetFormatPr defaultRowHeight="15" x14ac:dyDescent="0.25"/>
  <cols>
    <col min="2" max="2" width="2" customWidth="1"/>
    <col min="3" max="3" width="26.28515625" customWidth="1"/>
    <col min="4" max="4" width="2" customWidth="1"/>
    <col min="5" max="5" width="16.5703125" customWidth="1"/>
    <col min="6" max="6" width="2" customWidth="1"/>
    <col min="7" max="7" width="16.5703125" customWidth="1"/>
    <col min="8" max="8" width="2" customWidth="1"/>
  </cols>
  <sheetData>
    <row r="2" spans="2:8" s="17" customFormat="1" x14ac:dyDescent="0.25">
      <c r="B2" s="1"/>
      <c r="C2" s="2"/>
      <c r="D2" s="2"/>
      <c r="E2" s="2"/>
      <c r="F2" s="2"/>
      <c r="G2" s="2"/>
      <c r="H2" s="3"/>
    </row>
    <row r="3" spans="2:8" x14ac:dyDescent="0.25">
      <c r="B3" s="5"/>
      <c r="C3" s="6"/>
      <c r="D3" s="6"/>
      <c r="E3" s="18" t="s">
        <v>8</v>
      </c>
      <c r="F3" s="19"/>
      <c r="G3" s="18" t="s">
        <v>9</v>
      </c>
      <c r="H3" s="7"/>
    </row>
    <row r="4" spans="2:8" x14ac:dyDescent="0.25">
      <c r="B4" s="5"/>
      <c r="C4" s="6"/>
      <c r="D4" s="6"/>
      <c r="E4" s="6"/>
      <c r="F4" s="6"/>
      <c r="G4" s="6"/>
      <c r="H4" s="7"/>
    </row>
    <row r="5" spans="2:8" x14ac:dyDescent="0.25">
      <c r="B5" s="5"/>
      <c r="C5" s="6" t="s">
        <v>14</v>
      </c>
      <c r="D5" s="6"/>
      <c r="E5" s="13">
        <v>203090</v>
      </c>
      <c r="F5" s="13"/>
      <c r="G5" s="13">
        <v>22</v>
      </c>
      <c r="H5" s="7"/>
    </row>
    <row r="6" spans="2:8" x14ac:dyDescent="0.25">
      <c r="B6" s="5"/>
      <c r="C6" s="6"/>
      <c r="D6" s="6"/>
      <c r="E6" s="13"/>
      <c r="F6" s="6"/>
      <c r="G6" s="13"/>
      <c r="H6" s="7"/>
    </row>
    <row r="7" spans="2:8" x14ac:dyDescent="0.25">
      <c r="B7" s="5"/>
      <c r="C7" s="6" t="s">
        <v>10</v>
      </c>
      <c r="D7" s="6"/>
      <c r="E7" s="13">
        <v>2356720794</v>
      </c>
      <c r="F7" s="6"/>
      <c r="G7" s="13">
        <v>1080448696</v>
      </c>
      <c r="H7" s="7"/>
    </row>
    <row r="8" spans="2:8" x14ac:dyDescent="0.25">
      <c r="B8" s="5"/>
      <c r="C8" s="6"/>
      <c r="D8" s="6"/>
      <c r="E8" s="6"/>
      <c r="F8" s="6"/>
      <c r="G8" s="6"/>
      <c r="H8" s="7"/>
    </row>
    <row r="9" spans="2:8" x14ac:dyDescent="0.25">
      <c r="B9" s="5"/>
      <c r="C9" s="6" t="s">
        <v>11</v>
      </c>
      <c r="D9" s="6"/>
      <c r="E9" s="13">
        <f>+E7/E5</f>
        <v>11604.317268206214</v>
      </c>
      <c r="F9" s="6"/>
      <c r="G9" s="13">
        <f>+G7/G5</f>
        <v>49111304.363636367</v>
      </c>
      <c r="H9" s="7"/>
    </row>
    <row r="10" spans="2:8" x14ac:dyDescent="0.25">
      <c r="B10" s="5"/>
      <c r="C10" s="6"/>
      <c r="D10" s="6"/>
      <c r="E10" s="6"/>
      <c r="F10" s="6"/>
      <c r="G10" s="6"/>
      <c r="H10" s="7"/>
    </row>
    <row r="11" spans="2:8" s="17" customFormat="1" x14ac:dyDescent="0.25">
      <c r="B11" s="5"/>
      <c r="C11" s="6" t="s">
        <v>16</v>
      </c>
      <c r="D11" s="6"/>
      <c r="E11" s="20">
        <f>+E9/E7</f>
        <v>4.923925353291644E-6</v>
      </c>
      <c r="F11" s="6"/>
      <c r="G11" s="20">
        <f>+G9/G7</f>
        <v>4.5454545454545456E-2</v>
      </c>
      <c r="H11" s="7"/>
    </row>
    <row r="12" spans="2:8" s="17" customFormat="1" x14ac:dyDescent="0.25">
      <c r="B12" s="5"/>
      <c r="C12" s="6"/>
      <c r="D12" s="6"/>
      <c r="E12" s="6"/>
      <c r="F12" s="6"/>
      <c r="G12" s="6"/>
      <c r="H12" s="7"/>
    </row>
    <row r="13" spans="2:8" x14ac:dyDescent="0.25">
      <c r="B13" s="5"/>
      <c r="C13" s="6" t="s">
        <v>12</v>
      </c>
      <c r="D13" s="6"/>
      <c r="E13" s="13">
        <f>+E9*10</f>
        <v>116043.17268206214</v>
      </c>
      <c r="F13" s="6" t="s">
        <v>13</v>
      </c>
      <c r="G13" s="13">
        <v>480634245</v>
      </c>
      <c r="H13" s="7"/>
    </row>
    <row r="14" spans="2:8" x14ac:dyDescent="0.25">
      <c r="B14" s="5"/>
      <c r="C14" s="6"/>
      <c r="D14" s="6"/>
      <c r="E14" s="6"/>
      <c r="F14" s="6"/>
      <c r="G14" s="6"/>
      <c r="H14" s="7"/>
    </row>
    <row r="15" spans="2:8" x14ac:dyDescent="0.25">
      <c r="B15" s="5"/>
      <c r="C15" s="6" t="s">
        <v>15</v>
      </c>
      <c r="D15" s="6"/>
      <c r="E15" s="20">
        <f>+E13/E7</f>
        <v>4.9239253532916443E-5</v>
      </c>
      <c r="F15" s="6" t="s">
        <v>13</v>
      </c>
      <c r="G15" s="20">
        <f>+G13/G7</f>
        <v>0.44484689257286125</v>
      </c>
      <c r="H15" s="7"/>
    </row>
    <row r="16" spans="2:8" s="17" customFormat="1" x14ac:dyDescent="0.25">
      <c r="B16" s="5"/>
      <c r="C16" s="6"/>
      <c r="D16" s="6"/>
      <c r="E16" s="20"/>
      <c r="F16" s="6"/>
      <c r="G16" s="20"/>
      <c r="H16" s="7"/>
    </row>
    <row r="17" spans="2:8" s="17" customFormat="1" x14ac:dyDescent="0.25">
      <c r="B17" s="5"/>
      <c r="C17" s="21" t="s">
        <v>17</v>
      </c>
      <c r="D17" s="6"/>
      <c r="E17" s="20"/>
      <c r="F17" s="6"/>
      <c r="G17" s="20"/>
      <c r="H17" s="7"/>
    </row>
    <row r="18" spans="2:8" x14ac:dyDescent="0.25">
      <c r="B18" s="9"/>
      <c r="C18" s="10"/>
      <c r="D18" s="10"/>
      <c r="E18" s="10"/>
      <c r="F18" s="10"/>
      <c r="G18" s="10"/>
      <c r="H18" s="1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"/>
  <sheetViews>
    <sheetView workbookViewId="0"/>
  </sheetViews>
  <sheetFormatPr defaultColWidth="9.140625" defaultRowHeight="15" x14ac:dyDescent="0.25"/>
  <cols>
    <col min="1" max="1" width="9.140625" style="4"/>
    <col min="2" max="3" width="1.7109375" style="4" customWidth="1"/>
    <col min="4" max="4" width="40" style="4" bestFit="1" customWidth="1"/>
    <col min="5" max="5" width="1.7109375" style="4" customWidth="1"/>
    <col min="6" max="6" width="9.140625" style="4"/>
    <col min="7" max="7" width="1.7109375" style="4" customWidth="1"/>
    <col min="8" max="8" width="19.140625" style="4" customWidth="1"/>
    <col min="9" max="9" width="1.7109375" style="4" customWidth="1"/>
    <col min="10" max="10" width="19.140625" style="4" customWidth="1"/>
    <col min="11" max="11" width="1.7109375" style="4" customWidth="1"/>
    <col min="12" max="16384" width="9.140625" style="4"/>
  </cols>
  <sheetData>
    <row r="2" spans="2:11" x14ac:dyDescent="0.25">
      <c r="B2" s="1"/>
      <c r="C2" s="2"/>
      <c r="D2" s="2"/>
      <c r="E2" s="2"/>
      <c r="F2" s="2"/>
      <c r="G2" s="2"/>
      <c r="H2" s="2"/>
      <c r="I2" s="2"/>
      <c r="J2" s="2"/>
      <c r="K2" s="3"/>
    </row>
    <row r="3" spans="2:11" x14ac:dyDescent="0.25">
      <c r="B3" s="5"/>
      <c r="C3" s="6"/>
      <c r="D3" s="6"/>
      <c r="E3" s="6"/>
      <c r="F3" s="10" t="s">
        <v>25</v>
      </c>
      <c r="G3" s="6"/>
      <c r="H3" s="18" t="s">
        <v>8</v>
      </c>
      <c r="I3" s="19"/>
      <c r="J3" s="18" t="s">
        <v>9</v>
      </c>
      <c r="K3" s="7"/>
    </row>
    <row r="4" spans="2:11" x14ac:dyDescent="0.25">
      <c r="B4" s="5"/>
      <c r="C4" s="24"/>
      <c r="D4" s="6"/>
      <c r="E4" s="6"/>
      <c r="F4" s="6"/>
      <c r="G4" s="6"/>
      <c r="H4" s="22"/>
      <c r="I4" s="19"/>
      <c r="J4" s="22"/>
      <c r="K4" s="7"/>
    </row>
    <row r="5" spans="2:11" x14ac:dyDescent="0.25">
      <c r="B5" s="5"/>
      <c r="C5" s="24" t="s">
        <v>27</v>
      </c>
      <c r="D5" s="6" t="s">
        <v>18</v>
      </c>
      <c r="E5" s="6"/>
      <c r="F5" s="25" t="s">
        <v>26</v>
      </c>
      <c r="G5" s="6"/>
      <c r="H5" s="13">
        <v>100000000</v>
      </c>
      <c r="I5" s="6"/>
      <c r="J5" s="13">
        <v>45000000</v>
      </c>
      <c r="K5" s="7"/>
    </row>
    <row r="6" spans="2:11" x14ac:dyDescent="0.25">
      <c r="B6" s="5"/>
      <c r="C6" s="24" t="s">
        <v>28</v>
      </c>
      <c r="D6" s="6" t="s">
        <v>20</v>
      </c>
      <c r="E6" s="6"/>
      <c r="F6" s="25" t="s">
        <v>50</v>
      </c>
      <c r="G6" s="6"/>
      <c r="H6" s="15">
        <f>+table.5!E7/1000</f>
        <v>2356720.7940000002</v>
      </c>
      <c r="I6" s="6"/>
      <c r="J6" s="15">
        <f>+table.5!G7/1000</f>
        <v>1080448.696</v>
      </c>
      <c r="K6" s="7"/>
    </row>
    <row r="7" spans="2:11" x14ac:dyDescent="0.25">
      <c r="B7" s="5"/>
      <c r="C7" s="26" t="s">
        <v>29</v>
      </c>
      <c r="D7" s="6" t="s">
        <v>21</v>
      </c>
      <c r="E7" s="6"/>
      <c r="F7" s="25" t="s">
        <v>37</v>
      </c>
      <c r="G7" s="6"/>
      <c r="H7" s="12">
        <f>+H5/H6</f>
        <v>42.431840146100903</v>
      </c>
      <c r="I7" s="6"/>
      <c r="J7" s="12">
        <f>+J5/J6</f>
        <v>41.649363053143986</v>
      </c>
      <c r="K7" s="7"/>
    </row>
    <row r="8" spans="2:11" x14ac:dyDescent="0.25">
      <c r="B8" s="5"/>
      <c r="C8" s="24"/>
      <c r="D8" s="6"/>
      <c r="E8" s="6"/>
      <c r="F8" s="25"/>
      <c r="G8" s="6"/>
      <c r="H8" s="13"/>
      <c r="I8" s="6"/>
      <c r="J8" s="13"/>
      <c r="K8" s="7"/>
    </row>
    <row r="9" spans="2:11" x14ac:dyDescent="0.25">
      <c r="B9" s="5"/>
      <c r="C9" s="24" t="s">
        <v>30</v>
      </c>
      <c r="D9" s="6" t="s">
        <v>19</v>
      </c>
      <c r="E9" s="6"/>
      <c r="F9" s="25" t="s">
        <v>50</v>
      </c>
      <c r="G9" s="6"/>
      <c r="H9" s="13">
        <f>+table.5!E13/1000</f>
        <v>116.04317268206213</v>
      </c>
      <c r="I9" s="6"/>
      <c r="J9" s="13">
        <f>+table.5!G13/1000</f>
        <v>480634.245</v>
      </c>
      <c r="K9" s="7"/>
    </row>
    <row r="10" spans="2:11" x14ac:dyDescent="0.25">
      <c r="B10" s="5"/>
      <c r="C10" s="24" t="s">
        <v>31</v>
      </c>
      <c r="D10" s="6" t="s">
        <v>22</v>
      </c>
      <c r="E10" s="6"/>
      <c r="F10" s="25" t="s">
        <v>38</v>
      </c>
      <c r="G10" s="6"/>
      <c r="H10" s="15">
        <f>+H6-H9</f>
        <v>2356604.7508273181</v>
      </c>
      <c r="I10" s="6"/>
      <c r="J10" s="15">
        <f>+J6-J9</f>
        <v>599814.451</v>
      </c>
      <c r="K10" s="7"/>
    </row>
    <row r="11" spans="2:11" x14ac:dyDescent="0.25">
      <c r="B11" s="5"/>
      <c r="C11" s="24" t="s">
        <v>32</v>
      </c>
      <c r="D11" s="6" t="s">
        <v>23</v>
      </c>
      <c r="E11" s="6"/>
      <c r="F11" s="25" t="s">
        <v>39</v>
      </c>
      <c r="G11" s="6"/>
      <c r="H11" s="13">
        <f>+H10*H7</f>
        <v>99995076.074646711</v>
      </c>
      <c r="I11" s="6"/>
      <c r="J11" s="13">
        <f>+J10*J7</f>
        <v>24981889.834221244</v>
      </c>
      <c r="K11" s="7"/>
    </row>
    <row r="12" spans="2:11" x14ac:dyDescent="0.25">
      <c r="B12" s="5"/>
      <c r="C12" s="24" t="s">
        <v>33</v>
      </c>
      <c r="D12" s="6" t="s">
        <v>24</v>
      </c>
      <c r="E12" s="6"/>
      <c r="F12" s="25" t="s">
        <v>40</v>
      </c>
      <c r="G12" s="6"/>
      <c r="H12" s="15">
        <f>-H11+H5</f>
        <v>4923.9253532886505</v>
      </c>
      <c r="I12" s="6"/>
      <c r="J12" s="15">
        <f>-J11+J5</f>
        <v>20018110.165778756</v>
      </c>
      <c r="K12" s="7"/>
    </row>
    <row r="13" spans="2:11" x14ac:dyDescent="0.25">
      <c r="B13" s="5"/>
      <c r="C13" s="24" t="s">
        <v>34</v>
      </c>
      <c r="D13" s="6" t="s">
        <v>41</v>
      </c>
      <c r="E13" s="6"/>
      <c r="F13" s="25" t="s">
        <v>42</v>
      </c>
      <c r="G13" s="6"/>
      <c r="H13" s="14">
        <f>+H11+H12</f>
        <v>100000000</v>
      </c>
      <c r="I13" s="6"/>
      <c r="J13" s="14">
        <f>+J11+J12</f>
        <v>45000000</v>
      </c>
      <c r="K13" s="7"/>
    </row>
    <row r="14" spans="2:11" x14ac:dyDescent="0.25">
      <c r="B14" s="5"/>
      <c r="C14" s="24"/>
      <c r="D14" s="6"/>
      <c r="E14" s="6"/>
      <c r="F14" s="25"/>
      <c r="G14" s="6"/>
      <c r="H14" s="6"/>
      <c r="I14" s="6"/>
      <c r="J14" s="6"/>
      <c r="K14" s="7"/>
    </row>
    <row r="15" spans="2:11" x14ac:dyDescent="0.25">
      <c r="B15" s="5"/>
      <c r="C15" s="24" t="s">
        <v>35</v>
      </c>
      <c r="D15" s="6" t="s">
        <v>46</v>
      </c>
      <c r="E15" s="6"/>
      <c r="F15" s="25" t="s">
        <v>43</v>
      </c>
      <c r="G15" s="6"/>
      <c r="H15" s="27">
        <f>+H13/H10</f>
        <v>42.433929561116962</v>
      </c>
      <c r="I15" s="6"/>
      <c r="J15" s="27">
        <f>+J13/J10</f>
        <v>75.023200799808677</v>
      </c>
      <c r="K15" s="7"/>
    </row>
    <row r="16" spans="2:11" x14ac:dyDescent="0.25">
      <c r="B16" s="5"/>
      <c r="C16" s="24"/>
      <c r="D16" s="6"/>
      <c r="E16" s="6"/>
      <c r="F16" s="25"/>
      <c r="G16" s="6"/>
      <c r="H16" s="6"/>
      <c r="I16" s="6"/>
      <c r="J16" s="6"/>
      <c r="K16" s="7"/>
    </row>
    <row r="17" spans="2:11" x14ac:dyDescent="0.25">
      <c r="B17" s="5"/>
      <c r="C17" s="24" t="s">
        <v>36</v>
      </c>
      <c r="D17" s="6" t="s">
        <v>45</v>
      </c>
      <c r="E17" s="6"/>
      <c r="F17" s="25" t="s">
        <v>44</v>
      </c>
      <c r="G17" s="6"/>
      <c r="H17" s="28">
        <f>+H15/H7-1</f>
        <v>4.9241678156342061E-5</v>
      </c>
      <c r="I17" s="28"/>
      <c r="J17" s="28">
        <f>+J15/J7-1</f>
        <v>0.80130487719776533</v>
      </c>
      <c r="K17" s="7"/>
    </row>
    <row r="18" spans="2:11" x14ac:dyDescent="0.25">
      <c r="B18" s="9"/>
      <c r="C18" s="29"/>
      <c r="D18" s="10"/>
      <c r="E18" s="10"/>
      <c r="F18" s="30"/>
      <c r="G18" s="10"/>
      <c r="H18" s="10"/>
      <c r="I18" s="10"/>
      <c r="J18" s="10"/>
      <c r="K18" s="11"/>
    </row>
    <row r="19" spans="2:11" x14ac:dyDescent="0.25">
      <c r="C19" s="2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workbookViewId="0"/>
  </sheetViews>
  <sheetFormatPr defaultColWidth="9.140625" defaultRowHeight="12.75" x14ac:dyDescent="0.2"/>
  <cols>
    <col min="1" max="16384" width="9.140625" style="70"/>
  </cols>
  <sheetData>
    <row r="1" spans="1:25" x14ac:dyDescent="0.2">
      <c r="A1" s="84" t="s">
        <v>79</v>
      </c>
    </row>
    <row r="2" spans="1:25" x14ac:dyDescent="0.2">
      <c r="A2" s="84">
        <v>1999</v>
      </c>
      <c r="B2" s="85">
        <v>123.1</v>
      </c>
      <c r="C2" s="85">
        <v>122.7</v>
      </c>
      <c r="D2" s="85">
        <v>123.1</v>
      </c>
      <c r="E2" s="85">
        <v>124.6</v>
      </c>
      <c r="F2" s="85">
        <v>125.6</v>
      </c>
      <c r="G2" s="85">
        <v>126.1</v>
      </c>
      <c r="H2" s="85">
        <v>127</v>
      </c>
      <c r="I2" s="85">
        <v>128.1</v>
      </c>
      <c r="J2" s="85">
        <v>129.30000000000001</v>
      </c>
      <c r="K2" s="85">
        <v>129</v>
      </c>
      <c r="L2" s="85">
        <v>129.80000000000001</v>
      </c>
      <c r="M2" s="85">
        <v>129.4</v>
      </c>
      <c r="N2" s="85">
        <v>126.5</v>
      </c>
    </row>
    <row r="3" spans="1:25" x14ac:dyDescent="0.2">
      <c r="A3" s="84">
        <v>2000</v>
      </c>
      <c r="B3" s="85">
        <v>130</v>
      </c>
      <c r="C3" s="85">
        <v>131.5</v>
      </c>
      <c r="D3" s="85">
        <v>132.6</v>
      </c>
      <c r="E3" s="85">
        <v>132.19999999999999</v>
      </c>
      <c r="F3" s="85">
        <v>133</v>
      </c>
      <c r="G3" s="85">
        <v>135.9</v>
      </c>
      <c r="H3" s="85">
        <v>135.9</v>
      </c>
      <c r="I3" s="85">
        <v>135.19999999999999</v>
      </c>
      <c r="J3" s="85">
        <v>137.30000000000001</v>
      </c>
      <c r="K3" s="85">
        <v>137.80000000000001</v>
      </c>
      <c r="L3" s="85">
        <v>137.30000000000001</v>
      </c>
      <c r="M3" s="85">
        <v>138.5</v>
      </c>
      <c r="N3" s="85">
        <v>134.80000000000001</v>
      </c>
    </row>
    <row r="4" spans="1:25" x14ac:dyDescent="0.2">
      <c r="A4" s="84">
        <v>2001</v>
      </c>
      <c r="B4" s="85">
        <v>142.9</v>
      </c>
      <c r="C4" s="85">
        <v>139.69999999999999</v>
      </c>
      <c r="D4" s="85">
        <v>137.69999999999999</v>
      </c>
      <c r="E4" s="85">
        <v>138.19999999999999</v>
      </c>
      <c r="F4" s="85">
        <v>138.6</v>
      </c>
      <c r="G4" s="85">
        <v>137.1</v>
      </c>
      <c r="H4" s="85">
        <v>134.5</v>
      </c>
      <c r="I4" s="85">
        <v>134.30000000000001</v>
      </c>
      <c r="J4" s="85">
        <v>134.30000000000001</v>
      </c>
      <c r="K4" s="85">
        <v>131.1</v>
      </c>
      <c r="L4" s="85">
        <v>130.9</v>
      </c>
      <c r="M4" s="85">
        <v>129.1</v>
      </c>
      <c r="N4" s="85">
        <v>135.69999999999999</v>
      </c>
    </row>
    <row r="5" spans="1:25" x14ac:dyDescent="0.2">
      <c r="A5" s="84">
        <v>2002</v>
      </c>
      <c r="B5" s="85">
        <v>129.4</v>
      </c>
      <c r="C5" s="85">
        <v>129.1</v>
      </c>
      <c r="D5" s="85">
        <v>130.5</v>
      </c>
      <c r="E5" s="85">
        <v>132.4</v>
      </c>
      <c r="F5" s="85">
        <v>132.30000000000001</v>
      </c>
      <c r="G5" s="85">
        <v>132.4</v>
      </c>
      <c r="H5" s="85">
        <v>132.6</v>
      </c>
      <c r="I5" s="85">
        <v>132.80000000000001</v>
      </c>
      <c r="J5" s="85">
        <v>133.69999999999999</v>
      </c>
      <c r="K5" s="85">
        <v>134.80000000000001</v>
      </c>
      <c r="L5" s="85">
        <v>134.69999999999999</v>
      </c>
      <c r="M5" s="85">
        <v>134.4</v>
      </c>
      <c r="N5" s="85">
        <v>132.4</v>
      </c>
      <c r="R5" s="74"/>
      <c r="S5" s="75"/>
      <c r="T5" s="75"/>
      <c r="U5" s="75"/>
      <c r="V5" s="75"/>
      <c r="W5" s="75"/>
      <c r="X5" s="75"/>
      <c r="Y5" s="76"/>
    </row>
    <row r="6" spans="1:25" x14ac:dyDescent="0.2">
      <c r="A6" s="84">
        <v>2003</v>
      </c>
      <c r="B6" s="85">
        <v>136.69999999999999</v>
      </c>
      <c r="C6" s="85">
        <v>139.30000000000001</v>
      </c>
      <c r="D6" s="85">
        <v>143.6</v>
      </c>
      <c r="E6" s="85">
        <v>138.19999999999999</v>
      </c>
      <c r="F6" s="85">
        <v>137.80000000000001</v>
      </c>
      <c r="G6" s="85">
        <v>139.19999999999999</v>
      </c>
      <c r="H6" s="85">
        <v>139.1</v>
      </c>
      <c r="I6" s="85">
        <v>139.1</v>
      </c>
      <c r="J6" s="85">
        <v>139.1</v>
      </c>
      <c r="K6" s="85">
        <v>139.19999999999999</v>
      </c>
      <c r="L6" s="85">
        <v>138.80000000000001</v>
      </c>
      <c r="M6" s="85">
        <v>139.5</v>
      </c>
      <c r="N6" s="85">
        <v>139.1</v>
      </c>
      <c r="R6" s="77"/>
      <c r="S6" s="78"/>
      <c r="T6" s="78"/>
      <c r="U6" s="78"/>
      <c r="V6" s="78"/>
      <c r="W6" s="78"/>
      <c r="X6" s="78"/>
      <c r="Y6" s="79"/>
    </row>
    <row r="7" spans="1:25" x14ac:dyDescent="0.2">
      <c r="A7" s="84">
        <v>2004</v>
      </c>
      <c r="B7" s="85">
        <v>142.19999999999999</v>
      </c>
      <c r="C7" s="85">
        <v>142.80000000000001</v>
      </c>
      <c r="D7" s="85">
        <v>143.30000000000001</v>
      </c>
      <c r="E7" s="85">
        <v>144.80000000000001</v>
      </c>
      <c r="F7" s="85">
        <v>146.5</v>
      </c>
      <c r="G7" s="85">
        <v>147.30000000000001</v>
      </c>
      <c r="H7" s="85">
        <v>148.19999999999999</v>
      </c>
      <c r="I7" s="85">
        <v>149.30000000000001</v>
      </c>
      <c r="J7" s="85">
        <v>149.1</v>
      </c>
      <c r="K7" s="85">
        <v>151.80000000000001</v>
      </c>
      <c r="L7" s="85">
        <v>153.5</v>
      </c>
      <c r="M7" s="85">
        <v>152</v>
      </c>
      <c r="N7" s="85">
        <v>147.6</v>
      </c>
      <c r="R7" s="77"/>
      <c r="S7" s="78"/>
      <c r="T7" s="78"/>
      <c r="U7" s="78"/>
      <c r="V7" s="78"/>
      <c r="W7" s="78"/>
      <c r="X7" s="78"/>
      <c r="Y7" s="79"/>
    </row>
    <row r="8" spans="1:25" x14ac:dyDescent="0.2">
      <c r="A8" s="84">
        <v>2005</v>
      </c>
      <c r="B8" s="85">
        <v>152.69999999999999</v>
      </c>
      <c r="C8" s="85">
        <v>153.6</v>
      </c>
      <c r="D8" s="85">
        <v>155.6</v>
      </c>
      <c r="E8" s="85">
        <v>157.19999999999999</v>
      </c>
      <c r="F8" s="85">
        <v>156.30000000000001</v>
      </c>
      <c r="G8" s="85">
        <v>156.6</v>
      </c>
      <c r="H8" s="85">
        <v>159.1</v>
      </c>
      <c r="I8" s="85">
        <v>160.80000000000001</v>
      </c>
      <c r="J8" s="85">
        <v>166</v>
      </c>
      <c r="K8" s="85">
        <v>170.6</v>
      </c>
      <c r="L8" s="85">
        <v>167.6</v>
      </c>
      <c r="M8" s="85">
        <v>166.5</v>
      </c>
      <c r="N8" s="85">
        <v>160.19999999999999</v>
      </c>
      <c r="R8" s="77"/>
      <c r="S8" s="78"/>
      <c r="T8" s="78"/>
      <c r="U8" s="78"/>
      <c r="V8" s="78"/>
      <c r="W8" s="78"/>
      <c r="X8" s="78"/>
      <c r="Y8" s="79"/>
    </row>
    <row r="9" spans="1:25" x14ac:dyDescent="0.2">
      <c r="A9" s="84">
        <v>2006</v>
      </c>
      <c r="B9" s="85">
        <v>168.3</v>
      </c>
      <c r="C9" s="85">
        <v>165.7</v>
      </c>
      <c r="D9" s="85">
        <v>166.3</v>
      </c>
      <c r="E9" s="85">
        <v>168.8</v>
      </c>
      <c r="F9" s="85">
        <v>170.6</v>
      </c>
      <c r="G9" s="85">
        <v>170.6</v>
      </c>
      <c r="H9" s="85">
        <v>171.3</v>
      </c>
      <c r="I9" s="85">
        <v>172.4</v>
      </c>
      <c r="J9" s="85">
        <v>169.2</v>
      </c>
      <c r="K9" s="85">
        <v>165.4</v>
      </c>
      <c r="L9" s="85">
        <v>168</v>
      </c>
      <c r="M9" s="85">
        <v>168.9</v>
      </c>
      <c r="N9" s="85">
        <v>168.8</v>
      </c>
      <c r="R9" s="77"/>
      <c r="S9" s="78"/>
      <c r="T9" s="78"/>
      <c r="U9" s="78"/>
      <c r="V9" s="78"/>
      <c r="W9" s="78"/>
      <c r="X9" s="78"/>
      <c r="Y9" s="79"/>
    </row>
    <row r="10" spans="1:25" x14ac:dyDescent="0.2">
      <c r="A10" s="84">
        <v>2007</v>
      </c>
      <c r="B10" s="85">
        <v>166.8</v>
      </c>
      <c r="C10" s="85">
        <v>169.1</v>
      </c>
      <c r="D10" s="85">
        <v>171.6</v>
      </c>
      <c r="E10" s="85">
        <v>173.9</v>
      </c>
      <c r="F10" s="85">
        <v>176</v>
      </c>
      <c r="G10" s="85">
        <v>176.4</v>
      </c>
      <c r="H10" s="85">
        <v>177.9</v>
      </c>
      <c r="I10" s="85">
        <v>174.9</v>
      </c>
      <c r="J10" s="85">
        <v>175.6</v>
      </c>
      <c r="K10" s="85">
        <v>176.9</v>
      </c>
      <c r="L10" s="85">
        <v>181.8</v>
      </c>
      <c r="M10" s="85">
        <v>180.7</v>
      </c>
      <c r="N10" s="85">
        <v>175.1</v>
      </c>
      <c r="R10" s="77"/>
      <c r="S10" s="78"/>
      <c r="T10" s="78"/>
      <c r="U10" s="78"/>
      <c r="V10" s="78"/>
      <c r="W10" s="78"/>
      <c r="X10" s="78"/>
      <c r="Y10" s="79"/>
    </row>
    <row r="11" spans="1:25" x14ac:dyDescent="0.2">
      <c r="A11" s="84">
        <v>2008</v>
      </c>
      <c r="B11" s="85">
        <v>182.8</v>
      </c>
      <c r="C11" s="85">
        <v>184.6</v>
      </c>
      <c r="D11" s="85">
        <v>190.2</v>
      </c>
      <c r="E11" s="85">
        <v>193.8</v>
      </c>
      <c r="F11" s="85">
        <v>200</v>
      </c>
      <c r="G11" s="85">
        <v>204</v>
      </c>
      <c r="H11" s="85">
        <v>209.5</v>
      </c>
      <c r="I11" s="85">
        <v>202.4</v>
      </c>
      <c r="J11" s="85">
        <v>200.1</v>
      </c>
      <c r="K11" s="85">
        <v>189.3</v>
      </c>
      <c r="L11" s="85">
        <v>178.4</v>
      </c>
      <c r="M11" s="85">
        <v>172.3</v>
      </c>
      <c r="N11" s="85">
        <v>192.3</v>
      </c>
      <c r="R11" s="77"/>
      <c r="S11" s="78"/>
      <c r="T11" s="78"/>
      <c r="U11" s="78"/>
      <c r="V11" s="78"/>
      <c r="W11" s="78"/>
      <c r="X11" s="78"/>
      <c r="Y11" s="79"/>
    </row>
    <row r="12" spans="1:25" x14ac:dyDescent="0.2">
      <c r="A12" s="84">
        <v>2009</v>
      </c>
      <c r="B12" s="85">
        <v>172.6</v>
      </c>
      <c r="C12" s="85">
        <v>170.8</v>
      </c>
      <c r="D12" s="85">
        <v>169.5</v>
      </c>
      <c r="E12" s="85">
        <v>170.3</v>
      </c>
      <c r="F12" s="85">
        <v>172</v>
      </c>
      <c r="G12" s="85">
        <v>175.5</v>
      </c>
      <c r="H12" s="85">
        <v>174.6</v>
      </c>
      <c r="I12" s="85">
        <v>177.7</v>
      </c>
      <c r="J12" s="85">
        <v>176.9</v>
      </c>
      <c r="K12" s="85">
        <v>177.8</v>
      </c>
      <c r="L12" s="85" t="s">
        <v>80</v>
      </c>
      <c r="M12" s="85">
        <v>180.4</v>
      </c>
      <c r="N12" s="85">
        <v>174.8</v>
      </c>
      <c r="R12" s="77"/>
      <c r="S12" s="78"/>
      <c r="T12" s="78"/>
      <c r="U12" s="78"/>
      <c r="V12" s="78"/>
      <c r="W12" s="78"/>
      <c r="X12" s="78"/>
      <c r="Y12" s="79"/>
    </row>
    <row r="13" spans="1:25" x14ac:dyDescent="0.2">
      <c r="A13" s="84">
        <v>2010</v>
      </c>
      <c r="B13" s="85">
        <v>184.6</v>
      </c>
      <c r="C13" s="85">
        <v>183.6</v>
      </c>
      <c r="D13" s="85">
        <v>185.6</v>
      </c>
      <c r="E13" s="85">
        <v>187</v>
      </c>
      <c r="F13" s="85">
        <v>187.2</v>
      </c>
      <c r="G13" s="85">
        <v>186.4</v>
      </c>
      <c r="H13" s="85">
        <v>186.7</v>
      </c>
      <c r="I13" s="85">
        <v>187.5</v>
      </c>
      <c r="J13" s="85">
        <v>186.8</v>
      </c>
      <c r="K13" s="85">
        <v>188.4</v>
      </c>
      <c r="L13" s="85">
        <v>189.2</v>
      </c>
      <c r="M13" s="85">
        <v>191.3</v>
      </c>
      <c r="N13" s="85">
        <v>187</v>
      </c>
      <c r="R13" s="77"/>
      <c r="S13" s="78"/>
      <c r="T13" s="78"/>
      <c r="U13" s="78"/>
      <c r="V13" s="78"/>
      <c r="W13" s="78"/>
      <c r="X13" s="78"/>
      <c r="Y13" s="79"/>
    </row>
    <row r="14" spans="1:25" x14ac:dyDescent="0.2">
      <c r="A14" s="84">
        <v>2011</v>
      </c>
      <c r="B14" s="85">
        <v>194.2</v>
      </c>
      <c r="C14" s="85">
        <v>196.4</v>
      </c>
      <c r="D14" s="85">
        <v>200.4</v>
      </c>
      <c r="E14" s="85">
        <v>204.2</v>
      </c>
      <c r="F14" s="85">
        <v>205.7</v>
      </c>
      <c r="G14" s="85">
        <v>205</v>
      </c>
      <c r="H14" s="85">
        <v>205.9</v>
      </c>
      <c r="I14" s="85">
        <v>203.7</v>
      </c>
      <c r="J14" s="85">
        <v>204.4</v>
      </c>
      <c r="K14" s="85">
        <v>201.9</v>
      </c>
      <c r="L14" s="85">
        <v>202.1</v>
      </c>
      <c r="M14" s="85">
        <v>200.6</v>
      </c>
      <c r="N14" s="85">
        <v>202</v>
      </c>
      <c r="R14" s="77"/>
      <c r="S14" s="78"/>
      <c r="T14" s="78"/>
      <c r="U14" s="78"/>
      <c r="V14" s="78"/>
      <c r="W14" s="78"/>
      <c r="X14" s="78"/>
      <c r="Y14" s="79"/>
    </row>
    <row r="15" spans="1:25" x14ac:dyDescent="0.2">
      <c r="A15" s="84">
        <v>2012</v>
      </c>
      <c r="B15" s="85">
        <v>201.4</v>
      </c>
      <c r="C15" s="85">
        <v>202.4</v>
      </c>
      <c r="D15" s="85">
        <v>205.1</v>
      </c>
      <c r="E15" s="85">
        <v>204.7</v>
      </c>
      <c r="F15" s="85">
        <v>202.6</v>
      </c>
      <c r="G15" s="85">
        <v>200</v>
      </c>
      <c r="H15" s="85">
        <v>199.6</v>
      </c>
      <c r="I15" s="85">
        <v>202.1</v>
      </c>
      <c r="J15" s="85">
        <v>203.8</v>
      </c>
      <c r="K15" s="85">
        <v>202.8</v>
      </c>
      <c r="L15" s="85">
        <v>200.7</v>
      </c>
      <c r="M15" s="85">
        <v>200.4</v>
      </c>
      <c r="N15" s="85">
        <v>202.1</v>
      </c>
      <c r="R15" s="77"/>
      <c r="S15" s="78"/>
      <c r="T15" s="78"/>
      <c r="U15" s="78"/>
      <c r="V15" s="78"/>
      <c r="W15" s="78"/>
      <c r="X15" s="78"/>
      <c r="Y15" s="79"/>
    </row>
    <row r="16" spans="1:25" x14ac:dyDescent="0.2">
      <c r="A16" s="84">
        <v>2013</v>
      </c>
      <c r="B16" s="85">
        <v>201.6</v>
      </c>
      <c r="C16" s="85">
        <v>204.1</v>
      </c>
      <c r="D16" s="85">
        <v>203.3</v>
      </c>
      <c r="E16" s="85">
        <v>203.2</v>
      </c>
      <c r="F16" s="85">
        <v>203.3</v>
      </c>
      <c r="G16" s="85">
        <v>203.4</v>
      </c>
      <c r="H16" s="85">
        <v>203.6</v>
      </c>
      <c r="I16" s="85">
        <v>204.1</v>
      </c>
      <c r="J16" s="85">
        <v>203.9</v>
      </c>
      <c r="K16" s="85">
        <v>202.5</v>
      </c>
      <c r="L16" s="85">
        <v>201.1</v>
      </c>
      <c r="M16" s="85">
        <v>202</v>
      </c>
      <c r="N16" s="85">
        <v>203</v>
      </c>
      <c r="R16" s="77"/>
      <c r="S16" s="78"/>
      <c r="T16" s="78"/>
      <c r="U16" s="78"/>
      <c r="V16" s="78"/>
      <c r="W16" s="78"/>
      <c r="X16" s="78"/>
      <c r="Y16" s="79"/>
    </row>
    <row r="17" spans="18:25" x14ac:dyDescent="0.2">
      <c r="R17" s="77"/>
      <c r="S17" s="78"/>
      <c r="T17" s="78"/>
      <c r="U17" s="78"/>
      <c r="V17" s="78"/>
      <c r="W17" s="78"/>
      <c r="X17" s="78"/>
      <c r="Y17" s="79"/>
    </row>
    <row r="18" spans="18:25" x14ac:dyDescent="0.2">
      <c r="R18" s="77"/>
      <c r="S18" s="78"/>
      <c r="T18" s="78"/>
      <c r="U18" s="78"/>
      <c r="V18" s="78"/>
      <c r="W18" s="78"/>
      <c r="X18" s="78"/>
      <c r="Y18" s="79"/>
    </row>
    <row r="19" spans="18:25" x14ac:dyDescent="0.2">
      <c r="R19" s="77"/>
      <c r="S19" s="78"/>
      <c r="T19" s="78"/>
      <c r="U19" s="78"/>
      <c r="V19" s="78"/>
      <c r="W19" s="78"/>
      <c r="X19" s="78"/>
      <c r="Y19" s="79"/>
    </row>
    <row r="20" spans="18:25" x14ac:dyDescent="0.2">
      <c r="R20" s="77"/>
      <c r="S20" s="78"/>
      <c r="T20" s="78"/>
      <c r="U20" s="78"/>
      <c r="V20" s="78"/>
      <c r="W20" s="78"/>
      <c r="X20" s="78"/>
      <c r="Y20" s="79"/>
    </row>
    <row r="21" spans="18:25" x14ac:dyDescent="0.2">
      <c r="R21" s="80"/>
      <c r="S21" s="81"/>
      <c r="T21" s="81"/>
      <c r="U21" s="81"/>
      <c r="V21" s="81"/>
      <c r="W21" s="81"/>
      <c r="X21" s="81"/>
      <c r="Y21" s="82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5"/>
  <sheetViews>
    <sheetView workbookViewId="0">
      <pane xSplit="1" ySplit="3" topLeftCell="B4" activePane="bottomRight" state="frozen"/>
      <selection activeCell="F24" sqref="F24"/>
      <selection pane="topRight" activeCell="F24" sqref="F24"/>
      <selection pane="bottomLeft" activeCell="F24" sqref="F24"/>
      <selection pane="bottomRight" activeCell="B4" sqref="B4"/>
    </sheetView>
  </sheetViews>
  <sheetFormatPr defaultColWidth="9.140625" defaultRowHeight="12.75" x14ac:dyDescent="0.2"/>
  <cols>
    <col min="1" max="1" width="15.140625" style="70" customWidth="1"/>
    <col min="2" max="2" width="19" style="70" customWidth="1"/>
    <col min="3" max="256" width="9.140625" style="70"/>
    <col min="257" max="257" width="15.140625" style="70" customWidth="1"/>
    <col min="258" max="258" width="19" style="70" customWidth="1"/>
    <col min="259" max="512" width="9.140625" style="70"/>
    <col min="513" max="513" width="15.140625" style="70" customWidth="1"/>
    <col min="514" max="514" width="19" style="70" customWidth="1"/>
    <col min="515" max="768" width="9.140625" style="70"/>
    <col min="769" max="769" width="15.140625" style="70" customWidth="1"/>
    <col min="770" max="770" width="19" style="70" customWidth="1"/>
    <col min="771" max="1024" width="9.140625" style="70"/>
    <col min="1025" max="1025" width="15.140625" style="70" customWidth="1"/>
    <col min="1026" max="1026" width="19" style="70" customWidth="1"/>
    <col min="1027" max="1280" width="9.140625" style="70"/>
    <col min="1281" max="1281" width="15.140625" style="70" customWidth="1"/>
    <col min="1282" max="1282" width="19" style="70" customWidth="1"/>
    <col min="1283" max="1536" width="9.140625" style="70"/>
    <col min="1537" max="1537" width="15.140625" style="70" customWidth="1"/>
    <col min="1538" max="1538" width="19" style="70" customWidth="1"/>
    <col min="1539" max="1792" width="9.140625" style="70"/>
    <col min="1793" max="1793" width="15.140625" style="70" customWidth="1"/>
    <col min="1794" max="1794" width="19" style="70" customWidth="1"/>
    <col min="1795" max="2048" width="9.140625" style="70"/>
    <col min="2049" max="2049" width="15.140625" style="70" customWidth="1"/>
    <col min="2050" max="2050" width="19" style="70" customWidth="1"/>
    <col min="2051" max="2304" width="9.140625" style="70"/>
    <col min="2305" max="2305" width="15.140625" style="70" customWidth="1"/>
    <col min="2306" max="2306" width="19" style="70" customWidth="1"/>
    <col min="2307" max="2560" width="9.140625" style="70"/>
    <col min="2561" max="2561" width="15.140625" style="70" customWidth="1"/>
    <col min="2562" max="2562" width="19" style="70" customWidth="1"/>
    <col min="2563" max="2816" width="9.140625" style="70"/>
    <col min="2817" max="2817" width="15.140625" style="70" customWidth="1"/>
    <col min="2818" max="2818" width="19" style="70" customWidth="1"/>
    <col min="2819" max="3072" width="9.140625" style="70"/>
    <col min="3073" max="3073" width="15.140625" style="70" customWidth="1"/>
    <col min="3074" max="3074" width="19" style="70" customWidth="1"/>
    <col min="3075" max="3328" width="9.140625" style="70"/>
    <col min="3329" max="3329" width="15.140625" style="70" customWidth="1"/>
    <col min="3330" max="3330" width="19" style="70" customWidth="1"/>
    <col min="3331" max="3584" width="9.140625" style="70"/>
    <col min="3585" max="3585" width="15.140625" style="70" customWidth="1"/>
    <col min="3586" max="3586" width="19" style="70" customWidth="1"/>
    <col min="3587" max="3840" width="9.140625" style="70"/>
    <col min="3841" max="3841" width="15.140625" style="70" customWidth="1"/>
    <col min="3842" max="3842" width="19" style="70" customWidth="1"/>
    <col min="3843" max="4096" width="9.140625" style="70"/>
    <col min="4097" max="4097" width="15.140625" style="70" customWidth="1"/>
    <col min="4098" max="4098" width="19" style="70" customWidth="1"/>
    <col min="4099" max="4352" width="9.140625" style="70"/>
    <col min="4353" max="4353" width="15.140625" style="70" customWidth="1"/>
    <col min="4354" max="4354" width="19" style="70" customWidth="1"/>
    <col min="4355" max="4608" width="9.140625" style="70"/>
    <col min="4609" max="4609" width="15.140625" style="70" customWidth="1"/>
    <col min="4610" max="4610" width="19" style="70" customWidth="1"/>
    <col min="4611" max="4864" width="9.140625" style="70"/>
    <col min="4865" max="4865" width="15.140625" style="70" customWidth="1"/>
    <col min="4866" max="4866" width="19" style="70" customWidth="1"/>
    <col min="4867" max="5120" width="9.140625" style="70"/>
    <col min="5121" max="5121" width="15.140625" style="70" customWidth="1"/>
    <col min="5122" max="5122" width="19" style="70" customWidth="1"/>
    <col min="5123" max="5376" width="9.140625" style="70"/>
    <col min="5377" max="5377" width="15.140625" style="70" customWidth="1"/>
    <col min="5378" max="5378" width="19" style="70" customWidth="1"/>
    <col min="5379" max="5632" width="9.140625" style="70"/>
    <col min="5633" max="5633" width="15.140625" style="70" customWidth="1"/>
    <col min="5634" max="5634" width="19" style="70" customWidth="1"/>
    <col min="5635" max="5888" width="9.140625" style="70"/>
    <col min="5889" max="5889" width="15.140625" style="70" customWidth="1"/>
    <col min="5890" max="5890" width="19" style="70" customWidth="1"/>
    <col min="5891" max="6144" width="9.140625" style="70"/>
    <col min="6145" max="6145" width="15.140625" style="70" customWidth="1"/>
    <col min="6146" max="6146" width="19" style="70" customWidth="1"/>
    <col min="6147" max="6400" width="9.140625" style="70"/>
    <col min="6401" max="6401" width="15.140625" style="70" customWidth="1"/>
    <col min="6402" max="6402" width="19" style="70" customWidth="1"/>
    <col min="6403" max="6656" width="9.140625" style="70"/>
    <col min="6657" max="6657" width="15.140625" style="70" customWidth="1"/>
    <col min="6658" max="6658" width="19" style="70" customWidth="1"/>
    <col min="6659" max="6912" width="9.140625" style="70"/>
    <col min="6913" max="6913" width="15.140625" style="70" customWidth="1"/>
    <col min="6914" max="6914" width="19" style="70" customWidth="1"/>
    <col min="6915" max="7168" width="9.140625" style="70"/>
    <col min="7169" max="7169" width="15.140625" style="70" customWidth="1"/>
    <col min="7170" max="7170" width="19" style="70" customWidth="1"/>
    <col min="7171" max="7424" width="9.140625" style="70"/>
    <col min="7425" max="7425" width="15.140625" style="70" customWidth="1"/>
    <col min="7426" max="7426" width="19" style="70" customWidth="1"/>
    <col min="7427" max="7680" width="9.140625" style="70"/>
    <col min="7681" max="7681" width="15.140625" style="70" customWidth="1"/>
    <col min="7682" max="7682" width="19" style="70" customWidth="1"/>
    <col min="7683" max="7936" width="9.140625" style="70"/>
    <col min="7937" max="7937" width="15.140625" style="70" customWidth="1"/>
    <col min="7938" max="7938" width="19" style="70" customWidth="1"/>
    <col min="7939" max="8192" width="9.140625" style="70"/>
    <col min="8193" max="8193" width="15.140625" style="70" customWidth="1"/>
    <col min="8194" max="8194" width="19" style="70" customWidth="1"/>
    <col min="8195" max="8448" width="9.140625" style="70"/>
    <col min="8449" max="8449" width="15.140625" style="70" customWidth="1"/>
    <col min="8450" max="8450" width="19" style="70" customWidth="1"/>
    <col min="8451" max="8704" width="9.140625" style="70"/>
    <col min="8705" max="8705" width="15.140625" style="70" customWidth="1"/>
    <col min="8706" max="8706" width="19" style="70" customWidth="1"/>
    <col min="8707" max="8960" width="9.140625" style="70"/>
    <col min="8961" max="8961" width="15.140625" style="70" customWidth="1"/>
    <col min="8962" max="8962" width="19" style="70" customWidth="1"/>
    <col min="8963" max="9216" width="9.140625" style="70"/>
    <col min="9217" max="9217" width="15.140625" style="70" customWidth="1"/>
    <col min="9218" max="9218" width="19" style="70" customWidth="1"/>
    <col min="9219" max="9472" width="9.140625" style="70"/>
    <col min="9473" max="9473" width="15.140625" style="70" customWidth="1"/>
    <col min="9474" max="9474" width="19" style="70" customWidth="1"/>
    <col min="9475" max="9728" width="9.140625" style="70"/>
    <col min="9729" max="9729" width="15.140625" style="70" customWidth="1"/>
    <col min="9730" max="9730" width="19" style="70" customWidth="1"/>
    <col min="9731" max="9984" width="9.140625" style="70"/>
    <col min="9985" max="9985" width="15.140625" style="70" customWidth="1"/>
    <col min="9986" max="9986" width="19" style="70" customWidth="1"/>
    <col min="9987" max="10240" width="9.140625" style="70"/>
    <col min="10241" max="10241" width="15.140625" style="70" customWidth="1"/>
    <col min="10242" max="10242" width="19" style="70" customWidth="1"/>
    <col min="10243" max="10496" width="9.140625" style="70"/>
    <col min="10497" max="10497" width="15.140625" style="70" customWidth="1"/>
    <col min="10498" max="10498" width="19" style="70" customWidth="1"/>
    <col min="10499" max="10752" width="9.140625" style="70"/>
    <col min="10753" max="10753" width="15.140625" style="70" customWidth="1"/>
    <col min="10754" max="10754" width="19" style="70" customWidth="1"/>
    <col min="10755" max="11008" width="9.140625" style="70"/>
    <col min="11009" max="11009" width="15.140625" style="70" customWidth="1"/>
    <col min="11010" max="11010" width="19" style="70" customWidth="1"/>
    <col min="11011" max="11264" width="9.140625" style="70"/>
    <col min="11265" max="11265" width="15.140625" style="70" customWidth="1"/>
    <col min="11266" max="11266" width="19" style="70" customWidth="1"/>
    <col min="11267" max="11520" width="9.140625" style="70"/>
    <col min="11521" max="11521" width="15.140625" style="70" customWidth="1"/>
    <col min="11522" max="11522" width="19" style="70" customWidth="1"/>
    <col min="11523" max="11776" width="9.140625" style="70"/>
    <col min="11777" max="11777" width="15.140625" style="70" customWidth="1"/>
    <col min="11778" max="11778" width="19" style="70" customWidth="1"/>
    <col min="11779" max="12032" width="9.140625" style="70"/>
    <col min="12033" max="12033" width="15.140625" style="70" customWidth="1"/>
    <col min="12034" max="12034" width="19" style="70" customWidth="1"/>
    <col min="12035" max="12288" width="9.140625" style="70"/>
    <col min="12289" max="12289" width="15.140625" style="70" customWidth="1"/>
    <col min="12290" max="12290" width="19" style="70" customWidth="1"/>
    <col min="12291" max="12544" width="9.140625" style="70"/>
    <col min="12545" max="12545" width="15.140625" style="70" customWidth="1"/>
    <col min="12546" max="12546" width="19" style="70" customWidth="1"/>
    <col min="12547" max="12800" width="9.140625" style="70"/>
    <col min="12801" max="12801" width="15.140625" style="70" customWidth="1"/>
    <col min="12802" max="12802" width="19" style="70" customWidth="1"/>
    <col min="12803" max="13056" width="9.140625" style="70"/>
    <col min="13057" max="13057" width="15.140625" style="70" customWidth="1"/>
    <col min="13058" max="13058" width="19" style="70" customWidth="1"/>
    <col min="13059" max="13312" width="9.140625" style="70"/>
    <col min="13313" max="13313" width="15.140625" style="70" customWidth="1"/>
    <col min="13314" max="13314" width="19" style="70" customWidth="1"/>
    <col min="13315" max="13568" width="9.140625" style="70"/>
    <col min="13569" max="13569" width="15.140625" style="70" customWidth="1"/>
    <col min="13570" max="13570" width="19" style="70" customWidth="1"/>
    <col min="13571" max="13824" width="9.140625" style="70"/>
    <col min="13825" max="13825" width="15.140625" style="70" customWidth="1"/>
    <col min="13826" max="13826" width="19" style="70" customWidth="1"/>
    <col min="13827" max="14080" width="9.140625" style="70"/>
    <col min="14081" max="14081" width="15.140625" style="70" customWidth="1"/>
    <col min="14082" max="14082" width="19" style="70" customWidth="1"/>
    <col min="14083" max="14336" width="9.140625" style="70"/>
    <col min="14337" max="14337" width="15.140625" style="70" customWidth="1"/>
    <col min="14338" max="14338" width="19" style="70" customWidth="1"/>
    <col min="14339" max="14592" width="9.140625" style="70"/>
    <col min="14593" max="14593" width="15.140625" style="70" customWidth="1"/>
    <col min="14594" max="14594" width="19" style="70" customWidth="1"/>
    <col min="14595" max="14848" width="9.140625" style="70"/>
    <col min="14849" max="14849" width="15.140625" style="70" customWidth="1"/>
    <col min="14850" max="14850" width="19" style="70" customWidth="1"/>
    <col min="14851" max="15104" width="9.140625" style="70"/>
    <col min="15105" max="15105" width="15.140625" style="70" customWidth="1"/>
    <col min="15106" max="15106" width="19" style="70" customWidth="1"/>
    <col min="15107" max="15360" width="9.140625" style="70"/>
    <col min="15361" max="15361" width="15.140625" style="70" customWidth="1"/>
    <col min="15362" max="15362" width="19" style="70" customWidth="1"/>
    <col min="15363" max="15616" width="9.140625" style="70"/>
    <col min="15617" max="15617" width="15.140625" style="70" customWidth="1"/>
    <col min="15618" max="15618" width="19" style="70" customWidth="1"/>
    <col min="15619" max="15872" width="9.140625" style="70"/>
    <col min="15873" max="15873" width="15.140625" style="70" customWidth="1"/>
    <col min="15874" max="15874" width="19" style="70" customWidth="1"/>
    <col min="15875" max="16128" width="9.140625" style="70"/>
    <col min="16129" max="16129" width="15.140625" style="70" customWidth="1"/>
    <col min="16130" max="16130" width="19" style="70" customWidth="1"/>
    <col min="16131" max="16384" width="9.140625" style="70"/>
  </cols>
  <sheetData>
    <row r="1" spans="1:16" ht="15.75" x14ac:dyDescent="0.25">
      <c r="A1" s="68" t="s">
        <v>69</v>
      </c>
      <c r="B1" s="69" t="s">
        <v>70</v>
      </c>
    </row>
    <row r="2" spans="1:16" x14ac:dyDescent="0.2">
      <c r="A2" s="71" t="s">
        <v>71</v>
      </c>
      <c r="B2" s="71" t="s">
        <v>72</v>
      </c>
    </row>
    <row r="3" spans="1:16" ht="51" x14ac:dyDescent="0.2">
      <c r="A3" s="72" t="s">
        <v>73</v>
      </c>
      <c r="B3" s="72" t="s">
        <v>74</v>
      </c>
    </row>
    <row r="4" spans="1:16" x14ac:dyDescent="0.2">
      <c r="A4" s="73">
        <v>35445</v>
      </c>
      <c r="B4" s="70">
        <v>3.45</v>
      </c>
    </row>
    <row r="5" spans="1:16" x14ac:dyDescent="0.2">
      <c r="A5" s="73">
        <v>35476</v>
      </c>
      <c r="B5" s="70">
        <v>2.15</v>
      </c>
      <c r="I5" s="74"/>
      <c r="J5" s="75"/>
      <c r="K5" s="75"/>
      <c r="L5" s="75"/>
      <c r="M5" s="75"/>
      <c r="N5" s="75"/>
      <c r="O5" s="75"/>
      <c r="P5" s="76"/>
    </row>
    <row r="6" spans="1:16" x14ac:dyDescent="0.2">
      <c r="A6" s="73">
        <v>35504</v>
      </c>
      <c r="B6" s="70">
        <v>1.89</v>
      </c>
      <c r="I6" s="77"/>
      <c r="J6" s="78"/>
      <c r="K6" s="78"/>
      <c r="L6" s="78"/>
      <c r="M6" s="78"/>
      <c r="N6" s="78"/>
      <c r="O6" s="78"/>
      <c r="P6" s="79"/>
    </row>
    <row r="7" spans="1:16" x14ac:dyDescent="0.2">
      <c r="A7" s="73">
        <v>35535</v>
      </c>
      <c r="B7" s="70">
        <v>2.0299999999999998</v>
      </c>
      <c r="I7" s="77"/>
      <c r="J7" s="78"/>
      <c r="K7" s="78"/>
      <c r="L7" s="78"/>
      <c r="M7" s="78"/>
      <c r="N7" s="78"/>
      <c r="O7" s="78"/>
      <c r="P7" s="79"/>
    </row>
    <row r="8" spans="1:16" x14ac:dyDescent="0.2">
      <c r="A8" s="73">
        <v>35565</v>
      </c>
      <c r="B8" s="70">
        <v>2.25</v>
      </c>
      <c r="I8" s="77"/>
      <c r="J8" s="78"/>
      <c r="K8" s="78"/>
      <c r="L8" s="78"/>
      <c r="M8" s="78"/>
      <c r="N8" s="78"/>
      <c r="O8" s="78"/>
      <c r="P8" s="79"/>
    </row>
    <row r="9" spans="1:16" x14ac:dyDescent="0.2">
      <c r="A9" s="73">
        <v>35596</v>
      </c>
      <c r="B9" s="70">
        <v>2.2000000000000002</v>
      </c>
      <c r="I9" s="77"/>
      <c r="J9" s="78"/>
      <c r="K9" s="78"/>
      <c r="L9" s="78"/>
      <c r="M9" s="78"/>
      <c r="N9" s="78"/>
      <c r="O9" s="78"/>
      <c r="P9" s="79"/>
    </row>
    <row r="10" spans="1:16" x14ac:dyDescent="0.2">
      <c r="A10" s="73">
        <v>35626</v>
      </c>
      <c r="B10" s="70">
        <v>2.19</v>
      </c>
      <c r="I10" s="77"/>
      <c r="J10" s="78"/>
      <c r="K10" s="78"/>
      <c r="L10" s="78"/>
      <c r="M10" s="78"/>
      <c r="N10" s="78"/>
      <c r="O10" s="78"/>
      <c r="P10" s="79"/>
    </row>
    <row r="11" spans="1:16" x14ac:dyDescent="0.2">
      <c r="A11" s="73">
        <v>35657</v>
      </c>
      <c r="B11" s="70">
        <v>2.4900000000000002</v>
      </c>
      <c r="I11" s="77"/>
      <c r="J11" s="78"/>
      <c r="K11" s="78"/>
      <c r="L11" s="78"/>
      <c r="M11" s="78"/>
      <c r="N11" s="78"/>
      <c r="O11" s="78"/>
      <c r="P11" s="79"/>
    </row>
    <row r="12" spans="1:16" x14ac:dyDescent="0.2">
      <c r="A12" s="73">
        <v>35688</v>
      </c>
      <c r="B12" s="70">
        <v>2.88</v>
      </c>
      <c r="I12" s="77"/>
      <c r="J12" s="78"/>
      <c r="K12" s="78"/>
      <c r="L12" s="78"/>
      <c r="M12" s="78"/>
      <c r="N12" s="78"/>
      <c r="O12" s="78"/>
      <c r="P12" s="79"/>
    </row>
    <row r="13" spans="1:16" x14ac:dyDescent="0.2">
      <c r="A13" s="73">
        <v>35718</v>
      </c>
      <c r="B13" s="70">
        <v>3.07</v>
      </c>
      <c r="I13" s="77"/>
      <c r="J13" s="78"/>
      <c r="K13" s="78"/>
      <c r="L13" s="78"/>
      <c r="M13" s="78"/>
      <c r="N13" s="78"/>
      <c r="O13" s="78"/>
      <c r="P13" s="79"/>
    </row>
    <row r="14" spans="1:16" x14ac:dyDescent="0.2">
      <c r="A14" s="73">
        <v>35749</v>
      </c>
      <c r="B14" s="70">
        <v>3.01</v>
      </c>
      <c r="I14" s="77"/>
      <c r="J14" s="78"/>
      <c r="K14" s="78"/>
      <c r="L14" s="78"/>
      <c r="M14" s="78"/>
      <c r="N14" s="78"/>
      <c r="O14" s="78"/>
      <c r="P14" s="79"/>
    </row>
    <row r="15" spans="1:16" x14ac:dyDescent="0.2">
      <c r="A15" s="73">
        <v>35779</v>
      </c>
      <c r="B15" s="70">
        <v>2.35</v>
      </c>
      <c r="I15" s="77"/>
      <c r="J15" s="78"/>
      <c r="K15" s="78"/>
      <c r="L15" s="78"/>
      <c r="M15" s="78"/>
      <c r="N15" s="78"/>
      <c r="O15" s="78"/>
      <c r="P15" s="79"/>
    </row>
    <row r="16" spans="1:16" x14ac:dyDescent="0.2">
      <c r="A16" s="73">
        <v>35810</v>
      </c>
      <c r="B16" s="70">
        <v>2.09</v>
      </c>
      <c r="I16" s="77"/>
      <c r="J16" s="78"/>
      <c r="K16" s="78"/>
      <c r="L16" s="78"/>
      <c r="M16" s="78"/>
      <c r="N16" s="78"/>
      <c r="O16" s="78"/>
      <c r="P16" s="79"/>
    </row>
    <row r="17" spans="1:16" x14ac:dyDescent="0.2">
      <c r="A17" s="73">
        <v>35841</v>
      </c>
      <c r="B17" s="70">
        <v>2.23</v>
      </c>
      <c r="I17" s="77"/>
      <c r="J17" s="78"/>
      <c r="K17" s="78"/>
      <c r="L17" s="78"/>
      <c r="M17" s="78"/>
      <c r="N17" s="78"/>
      <c r="O17" s="78"/>
      <c r="P17" s="79"/>
    </row>
    <row r="18" spans="1:16" x14ac:dyDescent="0.2">
      <c r="A18" s="73">
        <v>35869</v>
      </c>
      <c r="B18" s="70">
        <v>2.2400000000000002</v>
      </c>
      <c r="I18" s="77"/>
      <c r="J18" s="78"/>
      <c r="K18" s="78"/>
      <c r="L18" s="78"/>
      <c r="M18" s="78"/>
      <c r="N18" s="78"/>
      <c r="O18" s="78"/>
      <c r="P18" s="79"/>
    </row>
    <row r="19" spans="1:16" x14ac:dyDescent="0.2">
      <c r="A19" s="73">
        <v>35900</v>
      </c>
      <c r="B19" s="70">
        <v>2.4300000000000002</v>
      </c>
      <c r="I19" s="77"/>
      <c r="J19" s="78"/>
      <c r="K19" s="78"/>
      <c r="L19" s="78"/>
      <c r="M19" s="78"/>
      <c r="N19" s="78"/>
      <c r="O19" s="78"/>
      <c r="P19" s="79"/>
    </row>
    <row r="20" spans="1:16" x14ac:dyDescent="0.2">
      <c r="A20" s="73">
        <v>35930</v>
      </c>
      <c r="B20" s="70">
        <v>2.14</v>
      </c>
      <c r="I20" s="77"/>
      <c r="J20" s="78"/>
      <c r="K20" s="78"/>
      <c r="L20" s="78"/>
      <c r="M20" s="78"/>
      <c r="N20" s="78"/>
      <c r="O20" s="78"/>
      <c r="P20" s="79"/>
    </row>
    <row r="21" spans="1:16" x14ac:dyDescent="0.2">
      <c r="A21" s="73">
        <v>35961</v>
      </c>
      <c r="B21" s="70">
        <v>2.17</v>
      </c>
      <c r="I21" s="80"/>
      <c r="J21" s="81"/>
      <c r="K21" s="81"/>
      <c r="L21" s="81"/>
      <c r="M21" s="81"/>
      <c r="N21" s="81"/>
      <c r="O21" s="81"/>
      <c r="P21" s="82"/>
    </row>
    <row r="22" spans="1:16" x14ac:dyDescent="0.2">
      <c r="A22" s="73">
        <v>35991</v>
      </c>
      <c r="B22" s="70">
        <v>2.17</v>
      </c>
    </row>
    <row r="23" spans="1:16" x14ac:dyDescent="0.2">
      <c r="A23" s="73">
        <v>36022</v>
      </c>
      <c r="B23" s="70">
        <v>1.85</v>
      </c>
    </row>
    <row r="24" spans="1:16" x14ac:dyDescent="0.2">
      <c r="A24" s="73">
        <v>36053</v>
      </c>
      <c r="B24" s="70">
        <v>2.02</v>
      </c>
    </row>
    <row r="25" spans="1:16" x14ac:dyDescent="0.2">
      <c r="A25" s="73">
        <v>36083</v>
      </c>
      <c r="B25" s="70">
        <v>1.91</v>
      </c>
    </row>
    <row r="26" spans="1:16" x14ac:dyDescent="0.2">
      <c r="A26" s="73">
        <v>36114</v>
      </c>
      <c r="B26" s="70">
        <v>2.12</v>
      </c>
    </row>
    <row r="27" spans="1:16" x14ac:dyDescent="0.2">
      <c r="A27" s="73">
        <v>36144</v>
      </c>
      <c r="B27" s="70">
        <v>1.72</v>
      </c>
    </row>
    <row r="28" spans="1:16" x14ac:dyDescent="0.2">
      <c r="A28" s="73">
        <v>36175</v>
      </c>
      <c r="B28" s="70">
        <v>1.85</v>
      </c>
    </row>
    <row r="29" spans="1:16" x14ac:dyDescent="0.2">
      <c r="A29" s="73">
        <v>36206</v>
      </c>
      <c r="B29" s="70">
        <v>1.77</v>
      </c>
    </row>
    <row r="30" spans="1:16" x14ac:dyDescent="0.2">
      <c r="A30" s="73">
        <v>36234</v>
      </c>
      <c r="B30" s="70">
        <v>1.79</v>
      </c>
    </row>
    <row r="31" spans="1:16" x14ac:dyDescent="0.2">
      <c r="A31" s="73">
        <v>36265</v>
      </c>
      <c r="B31" s="70">
        <v>2.15</v>
      </c>
    </row>
    <row r="32" spans="1:16" x14ac:dyDescent="0.2">
      <c r="A32" s="73">
        <v>36295</v>
      </c>
      <c r="B32" s="70">
        <v>2.2599999999999998</v>
      </c>
    </row>
    <row r="33" spans="1:2" x14ac:dyDescent="0.2">
      <c r="A33" s="73">
        <v>36326</v>
      </c>
      <c r="B33" s="70">
        <v>2.2999999999999998</v>
      </c>
    </row>
    <row r="34" spans="1:2" x14ac:dyDescent="0.2">
      <c r="A34" s="73">
        <v>36356</v>
      </c>
      <c r="B34" s="70">
        <v>2.31</v>
      </c>
    </row>
    <row r="35" spans="1:2" x14ac:dyDescent="0.2">
      <c r="A35" s="73">
        <v>36387</v>
      </c>
      <c r="B35" s="70">
        <v>2.8</v>
      </c>
    </row>
    <row r="36" spans="1:2" x14ac:dyDescent="0.2">
      <c r="A36" s="73">
        <v>36418</v>
      </c>
      <c r="B36" s="70">
        <v>2.5499999999999998</v>
      </c>
    </row>
    <row r="37" spans="1:2" x14ac:dyDescent="0.2">
      <c r="A37" s="73">
        <v>36448</v>
      </c>
      <c r="B37" s="70">
        <v>2.73</v>
      </c>
    </row>
    <row r="38" spans="1:2" x14ac:dyDescent="0.2">
      <c r="A38" s="73">
        <v>36479</v>
      </c>
      <c r="B38" s="70">
        <v>2.37</v>
      </c>
    </row>
    <row r="39" spans="1:2" x14ac:dyDescent="0.2">
      <c r="A39" s="73">
        <v>36509</v>
      </c>
      <c r="B39" s="70">
        <v>2.36</v>
      </c>
    </row>
    <row r="40" spans="1:2" x14ac:dyDescent="0.2">
      <c r="A40" s="73">
        <v>36540</v>
      </c>
      <c r="B40" s="70">
        <v>2.42</v>
      </c>
    </row>
    <row r="41" spans="1:2" x14ac:dyDescent="0.2">
      <c r="A41" s="73">
        <v>36571</v>
      </c>
      <c r="B41" s="70">
        <v>2.66</v>
      </c>
    </row>
    <row r="42" spans="1:2" x14ac:dyDescent="0.2">
      <c r="A42" s="73">
        <v>36600</v>
      </c>
      <c r="B42" s="70">
        <v>2.79</v>
      </c>
    </row>
    <row r="43" spans="1:2" x14ac:dyDescent="0.2">
      <c r="A43" s="73">
        <v>36631</v>
      </c>
      <c r="B43" s="70">
        <v>3.04</v>
      </c>
    </row>
    <row r="44" spans="1:2" x14ac:dyDescent="0.2">
      <c r="A44" s="73">
        <v>36661</v>
      </c>
      <c r="B44" s="70">
        <v>3.59</v>
      </c>
    </row>
    <row r="45" spans="1:2" x14ac:dyDescent="0.2">
      <c r="A45" s="73">
        <v>36692</v>
      </c>
      <c r="B45" s="70">
        <v>4.29</v>
      </c>
    </row>
    <row r="46" spans="1:2" x14ac:dyDescent="0.2">
      <c r="A46" s="73">
        <v>36722</v>
      </c>
      <c r="B46" s="70">
        <v>3.99</v>
      </c>
    </row>
    <row r="47" spans="1:2" x14ac:dyDescent="0.2">
      <c r="A47" s="73">
        <v>36753</v>
      </c>
      <c r="B47" s="70">
        <v>4.43</v>
      </c>
    </row>
    <row r="48" spans="1:2" x14ac:dyDescent="0.2">
      <c r="A48" s="73">
        <v>36784</v>
      </c>
      <c r="B48" s="70">
        <v>5.0599999999999996</v>
      </c>
    </row>
    <row r="49" spans="1:2" x14ac:dyDescent="0.2">
      <c r="A49" s="73">
        <v>36814</v>
      </c>
      <c r="B49" s="70">
        <v>5.0199999999999996</v>
      </c>
    </row>
    <row r="50" spans="1:2" x14ac:dyDescent="0.2">
      <c r="A50" s="73">
        <v>36845</v>
      </c>
      <c r="B50" s="70">
        <v>5.52</v>
      </c>
    </row>
    <row r="51" spans="1:2" x14ac:dyDescent="0.2">
      <c r="A51" s="73">
        <v>36875</v>
      </c>
      <c r="B51" s="70">
        <v>8.9</v>
      </c>
    </row>
    <row r="52" spans="1:2" x14ac:dyDescent="0.2">
      <c r="A52" s="73">
        <v>36906</v>
      </c>
      <c r="B52" s="70">
        <v>8.17</v>
      </c>
    </row>
    <row r="53" spans="1:2" x14ac:dyDescent="0.2">
      <c r="A53" s="73">
        <v>36937</v>
      </c>
      <c r="B53" s="70">
        <v>5.61</v>
      </c>
    </row>
    <row r="54" spans="1:2" x14ac:dyDescent="0.2">
      <c r="A54" s="73">
        <v>36965</v>
      </c>
      <c r="B54" s="70">
        <v>5.23</v>
      </c>
    </row>
    <row r="55" spans="1:2" x14ac:dyDescent="0.2">
      <c r="A55" s="73">
        <v>36996</v>
      </c>
      <c r="B55" s="70">
        <v>5.19</v>
      </c>
    </row>
    <row r="56" spans="1:2" x14ac:dyDescent="0.2">
      <c r="A56" s="73">
        <v>37026</v>
      </c>
      <c r="B56" s="70">
        <v>4.1900000000000004</v>
      </c>
    </row>
    <row r="57" spans="1:2" x14ac:dyDescent="0.2">
      <c r="A57" s="73">
        <v>37057</v>
      </c>
      <c r="B57" s="70">
        <v>3.72</v>
      </c>
    </row>
    <row r="58" spans="1:2" x14ac:dyDescent="0.2">
      <c r="A58" s="73">
        <v>37087</v>
      </c>
      <c r="B58" s="70">
        <v>3.11</v>
      </c>
    </row>
    <row r="59" spans="1:2" x14ac:dyDescent="0.2">
      <c r="A59" s="73">
        <v>37118</v>
      </c>
      <c r="B59" s="70">
        <v>2.97</v>
      </c>
    </row>
    <row r="60" spans="1:2" x14ac:dyDescent="0.2">
      <c r="A60" s="73">
        <v>37149</v>
      </c>
      <c r="B60" s="70">
        <v>2.19</v>
      </c>
    </row>
    <row r="61" spans="1:2" x14ac:dyDescent="0.2">
      <c r="A61" s="73">
        <v>37179</v>
      </c>
      <c r="B61" s="70">
        <v>2.46</v>
      </c>
    </row>
    <row r="62" spans="1:2" x14ac:dyDescent="0.2">
      <c r="A62" s="73">
        <v>37210</v>
      </c>
      <c r="B62" s="70">
        <v>2.34</v>
      </c>
    </row>
    <row r="63" spans="1:2" x14ac:dyDescent="0.2">
      <c r="A63" s="73">
        <v>37240</v>
      </c>
      <c r="B63" s="70">
        <v>2.2999999999999998</v>
      </c>
    </row>
    <row r="64" spans="1:2" x14ac:dyDescent="0.2">
      <c r="A64" s="73">
        <v>37271</v>
      </c>
      <c r="B64" s="70">
        <v>2.3199999999999998</v>
      </c>
    </row>
    <row r="65" spans="1:2" x14ac:dyDescent="0.2">
      <c r="A65" s="73">
        <v>37302</v>
      </c>
      <c r="B65" s="70">
        <v>2.3199999999999998</v>
      </c>
    </row>
    <row r="66" spans="1:2" x14ac:dyDescent="0.2">
      <c r="A66" s="73">
        <v>37330</v>
      </c>
      <c r="B66" s="70">
        <v>3.03</v>
      </c>
    </row>
    <row r="67" spans="1:2" x14ac:dyDescent="0.2">
      <c r="A67" s="73">
        <v>37361</v>
      </c>
      <c r="B67" s="70">
        <v>3.43</v>
      </c>
    </row>
    <row r="68" spans="1:2" x14ac:dyDescent="0.2">
      <c r="A68" s="73">
        <v>37391</v>
      </c>
      <c r="B68" s="70">
        <v>3.5</v>
      </c>
    </row>
    <row r="69" spans="1:2" x14ac:dyDescent="0.2">
      <c r="A69" s="73">
        <v>37422</v>
      </c>
      <c r="B69" s="70">
        <v>3.26</v>
      </c>
    </row>
    <row r="70" spans="1:2" x14ac:dyDescent="0.2">
      <c r="A70" s="73">
        <v>37452</v>
      </c>
      <c r="B70" s="70">
        <v>2.99</v>
      </c>
    </row>
    <row r="71" spans="1:2" x14ac:dyDescent="0.2">
      <c r="A71" s="73">
        <v>37483</v>
      </c>
      <c r="B71" s="70">
        <v>3.09</v>
      </c>
    </row>
    <row r="72" spans="1:2" x14ac:dyDescent="0.2">
      <c r="A72" s="73">
        <v>37514</v>
      </c>
      <c r="B72" s="70">
        <v>3.55</v>
      </c>
    </row>
    <row r="73" spans="1:2" x14ac:dyDescent="0.2">
      <c r="A73" s="73">
        <v>37544</v>
      </c>
      <c r="B73" s="70">
        <v>4.13</v>
      </c>
    </row>
    <row r="74" spans="1:2" x14ac:dyDescent="0.2">
      <c r="A74" s="73">
        <v>37575</v>
      </c>
      <c r="B74" s="70">
        <v>4.04</v>
      </c>
    </row>
    <row r="75" spans="1:2" x14ac:dyDescent="0.2">
      <c r="A75" s="73">
        <v>37605</v>
      </c>
      <c r="B75" s="70">
        <v>4.74</v>
      </c>
    </row>
    <row r="76" spans="1:2" x14ac:dyDescent="0.2">
      <c r="A76" s="73">
        <v>37636</v>
      </c>
      <c r="B76" s="70">
        <v>5.43</v>
      </c>
    </row>
    <row r="77" spans="1:2" x14ac:dyDescent="0.2">
      <c r="A77" s="73">
        <v>37667</v>
      </c>
      <c r="B77" s="70">
        <v>7.71</v>
      </c>
    </row>
    <row r="78" spans="1:2" x14ac:dyDescent="0.2">
      <c r="A78" s="73">
        <v>37695</v>
      </c>
      <c r="B78" s="70">
        <v>5.93</v>
      </c>
    </row>
    <row r="79" spans="1:2" x14ac:dyDescent="0.2">
      <c r="A79" s="73">
        <v>37726</v>
      </c>
      <c r="B79" s="70">
        <v>5.26</v>
      </c>
    </row>
    <row r="80" spans="1:2" x14ac:dyDescent="0.2">
      <c r="A80" s="73">
        <v>37756</v>
      </c>
      <c r="B80" s="70">
        <v>5.81</v>
      </c>
    </row>
    <row r="81" spans="1:2" x14ac:dyDescent="0.2">
      <c r="A81" s="73">
        <v>37787</v>
      </c>
      <c r="B81" s="70">
        <v>5.82</v>
      </c>
    </row>
    <row r="82" spans="1:2" x14ac:dyDescent="0.2">
      <c r="A82" s="73">
        <v>37817</v>
      </c>
      <c r="B82" s="70">
        <v>5.03</v>
      </c>
    </row>
    <row r="83" spans="1:2" x14ac:dyDescent="0.2">
      <c r="A83" s="73">
        <v>37848</v>
      </c>
      <c r="B83" s="70">
        <v>4.99</v>
      </c>
    </row>
    <row r="84" spans="1:2" x14ac:dyDescent="0.2">
      <c r="A84" s="73">
        <v>37879</v>
      </c>
      <c r="B84" s="70">
        <v>4.62</v>
      </c>
    </row>
    <row r="85" spans="1:2" x14ac:dyDescent="0.2">
      <c r="A85" s="73">
        <v>37909</v>
      </c>
      <c r="B85" s="70">
        <v>4.63</v>
      </c>
    </row>
    <row r="86" spans="1:2" x14ac:dyDescent="0.2">
      <c r="A86" s="73">
        <v>37940</v>
      </c>
      <c r="B86" s="70">
        <v>4.47</v>
      </c>
    </row>
    <row r="87" spans="1:2" x14ac:dyDescent="0.2">
      <c r="A87" s="73">
        <v>37970</v>
      </c>
      <c r="B87" s="70">
        <v>6.13</v>
      </c>
    </row>
    <row r="88" spans="1:2" x14ac:dyDescent="0.2">
      <c r="A88" s="73">
        <v>38001</v>
      </c>
      <c r="B88" s="70">
        <v>6.14</v>
      </c>
    </row>
    <row r="89" spans="1:2" x14ac:dyDescent="0.2">
      <c r="A89" s="73">
        <v>38032</v>
      </c>
      <c r="B89" s="70">
        <v>5.37</v>
      </c>
    </row>
    <row r="90" spans="1:2" x14ac:dyDescent="0.2">
      <c r="A90" s="73">
        <v>38061</v>
      </c>
      <c r="B90" s="70">
        <v>5.39</v>
      </c>
    </row>
    <row r="91" spans="1:2" x14ac:dyDescent="0.2">
      <c r="A91" s="73">
        <v>38092</v>
      </c>
      <c r="B91" s="70">
        <v>5.71</v>
      </c>
    </row>
    <row r="92" spans="1:2" x14ac:dyDescent="0.2">
      <c r="A92" s="73">
        <v>38122</v>
      </c>
      <c r="B92" s="70">
        <v>6.33</v>
      </c>
    </row>
    <row r="93" spans="1:2" x14ac:dyDescent="0.2">
      <c r="A93" s="73">
        <v>38153</v>
      </c>
      <c r="B93" s="70">
        <v>6.27</v>
      </c>
    </row>
    <row r="94" spans="1:2" x14ac:dyDescent="0.2">
      <c r="A94" s="73">
        <v>38183</v>
      </c>
      <c r="B94" s="70">
        <v>5.93</v>
      </c>
    </row>
    <row r="95" spans="1:2" x14ac:dyDescent="0.2">
      <c r="A95" s="73">
        <v>38214</v>
      </c>
      <c r="B95" s="70">
        <v>5.41</v>
      </c>
    </row>
    <row r="96" spans="1:2" x14ac:dyDescent="0.2">
      <c r="A96" s="73">
        <v>38245</v>
      </c>
      <c r="B96" s="70">
        <v>5.15</v>
      </c>
    </row>
    <row r="97" spans="1:2" x14ac:dyDescent="0.2">
      <c r="A97" s="73">
        <v>38275</v>
      </c>
      <c r="B97" s="70">
        <v>6.35</v>
      </c>
    </row>
    <row r="98" spans="1:2" x14ac:dyDescent="0.2">
      <c r="A98" s="73">
        <v>38306</v>
      </c>
      <c r="B98" s="70">
        <v>6.17</v>
      </c>
    </row>
    <row r="99" spans="1:2" x14ac:dyDescent="0.2">
      <c r="A99" s="73">
        <v>38336</v>
      </c>
      <c r="B99" s="70">
        <v>6.58</v>
      </c>
    </row>
    <row r="100" spans="1:2" x14ac:dyDescent="0.2">
      <c r="A100" s="73">
        <v>38367</v>
      </c>
      <c r="B100" s="70">
        <v>6.15</v>
      </c>
    </row>
    <row r="101" spans="1:2" x14ac:dyDescent="0.2">
      <c r="A101" s="73">
        <v>38398</v>
      </c>
      <c r="B101" s="70">
        <v>6.14</v>
      </c>
    </row>
    <row r="102" spans="1:2" x14ac:dyDescent="0.2">
      <c r="A102" s="73">
        <v>38426</v>
      </c>
      <c r="B102" s="70">
        <v>6.96</v>
      </c>
    </row>
    <row r="103" spans="1:2" x14ac:dyDescent="0.2">
      <c r="A103" s="73">
        <v>38457</v>
      </c>
      <c r="B103" s="70">
        <v>7.16</v>
      </c>
    </row>
    <row r="104" spans="1:2" x14ac:dyDescent="0.2">
      <c r="A104" s="73">
        <v>38487</v>
      </c>
      <c r="B104" s="70">
        <v>6.47</v>
      </c>
    </row>
    <row r="105" spans="1:2" x14ac:dyDescent="0.2">
      <c r="A105" s="73">
        <v>38518</v>
      </c>
      <c r="B105" s="70">
        <v>7.18</v>
      </c>
    </row>
    <row r="106" spans="1:2" x14ac:dyDescent="0.2">
      <c r="A106" s="73">
        <v>38548</v>
      </c>
      <c r="B106" s="70">
        <v>7.63</v>
      </c>
    </row>
    <row r="107" spans="1:2" x14ac:dyDescent="0.2">
      <c r="A107" s="73">
        <v>38579</v>
      </c>
      <c r="B107" s="70">
        <v>9.5299999999999994</v>
      </c>
    </row>
    <row r="108" spans="1:2" x14ac:dyDescent="0.2">
      <c r="A108" s="73">
        <v>38610</v>
      </c>
      <c r="B108" s="70">
        <v>11.75</v>
      </c>
    </row>
    <row r="109" spans="1:2" x14ac:dyDescent="0.2">
      <c r="A109" s="73">
        <v>38640</v>
      </c>
      <c r="B109" s="70">
        <v>13.42</v>
      </c>
    </row>
    <row r="110" spans="1:2" x14ac:dyDescent="0.2">
      <c r="A110" s="73">
        <v>38671</v>
      </c>
      <c r="B110" s="70">
        <v>10.3</v>
      </c>
    </row>
    <row r="111" spans="1:2" x14ac:dyDescent="0.2">
      <c r="A111" s="73">
        <v>38701</v>
      </c>
      <c r="B111" s="70">
        <v>13.05</v>
      </c>
    </row>
    <row r="112" spans="1:2" x14ac:dyDescent="0.2">
      <c r="A112" s="73">
        <v>38732</v>
      </c>
      <c r="B112" s="70">
        <v>8.69</v>
      </c>
    </row>
    <row r="113" spans="1:2" x14ac:dyDescent="0.2">
      <c r="A113" s="73">
        <v>38763</v>
      </c>
      <c r="B113" s="70">
        <v>7.54</v>
      </c>
    </row>
    <row r="114" spans="1:2" x14ac:dyDescent="0.2">
      <c r="A114" s="73">
        <v>38791</v>
      </c>
      <c r="B114" s="70">
        <v>6.89</v>
      </c>
    </row>
    <row r="115" spans="1:2" x14ac:dyDescent="0.2">
      <c r="A115" s="73">
        <v>38822</v>
      </c>
      <c r="B115" s="70">
        <v>7.16</v>
      </c>
    </row>
    <row r="116" spans="1:2" x14ac:dyDescent="0.2">
      <c r="A116" s="73">
        <v>38852</v>
      </c>
      <c r="B116" s="70">
        <v>6.25</v>
      </c>
    </row>
    <row r="117" spans="1:2" x14ac:dyDescent="0.2">
      <c r="A117" s="73">
        <v>38883</v>
      </c>
      <c r="B117" s="70">
        <v>6.21</v>
      </c>
    </row>
    <row r="118" spans="1:2" x14ac:dyDescent="0.2">
      <c r="A118" s="73">
        <v>38913</v>
      </c>
      <c r="B118" s="70">
        <v>6.17</v>
      </c>
    </row>
    <row r="119" spans="1:2" x14ac:dyDescent="0.2">
      <c r="A119" s="73">
        <v>38944</v>
      </c>
      <c r="B119" s="70">
        <v>7.14</v>
      </c>
    </row>
    <row r="120" spans="1:2" x14ac:dyDescent="0.2">
      <c r="A120" s="73">
        <v>38975</v>
      </c>
      <c r="B120" s="70">
        <v>4.9000000000000004</v>
      </c>
    </row>
    <row r="121" spans="1:2" x14ac:dyDescent="0.2">
      <c r="A121" s="73">
        <v>39005</v>
      </c>
      <c r="B121" s="70">
        <v>5.85</v>
      </c>
    </row>
    <row r="122" spans="1:2" x14ac:dyDescent="0.2">
      <c r="A122" s="73">
        <v>39036</v>
      </c>
      <c r="B122" s="70">
        <v>7.41</v>
      </c>
    </row>
    <row r="123" spans="1:2" x14ac:dyDescent="0.2">
      <c r="A123" s="73">
        <v>39066</v>
      </c>
      <c r="B123" s="70">
        <v>6.73</v>
      </c>
    </row>
    <row r="124" spans="1:2" x14ac:dyDescent="0.2">
      <c r="A124" s="73">
        <v>39097</v>
      </c>
      <c r="B124" s="70">
        <v>6.55</v>
      </c>
    </row>
    <row r="125" spans="1:2" x14ac:dyDescent="0.2">
      <c r="A125" s="73">
        <v>39128</v>
      </c>
      <c r="B125" s="70">
        <v>8</v>
      </c>
    </row>
    <row r="126" spans="1:2" x14ac:dyDescent="0.2">
      <c r="A126" s="73">
        <v>39156</v>
      </c>
      <c r="B126" s="70">
        <v>7.11</v>
      </c>
    </row>
    <row r="127" spans="1:2" x14ac:dyDescent="0.2">
      <c r="A127" s="73">
        <v>39187</v>
      </c>
      <c r="B127" s="70">
        <v>7.6</v>
      </c>
    </row>
    <row r="128" spans="1:2" x14ac:dyDescent="0.2">
      <c r="A128" s="73">
        <v>39217</v>
      </c>
      <c r="B128" s="70">
        <v>7.64</v>
      </c>
    </row>
    <row r="129" spans="1:5" x14ac:dyDescent="0.2">
      <c r="A129" s="73">
        <v>39248</v>
      </c>
      <c r="B129" s="70">
        <v>7.35</v>
      </c>
    </row>
    <row r="130" spans="1:5" x14ac:dyDescent="0.2">
      <c r="A130" s="73">
        <v>39278</v>
      </c>
      <c r="B130" s="70">
        <v>6.22</v>
      </c>
    </row>
    <row r="131" spans="1:5" x14ac:dyDescent="0.2">
      <c r="A131" s="73">
        <v>39309</v>
      </c>
      <c r="B131" s="70">
        <v>6.22</v>
      </c>
    </row>
    <row r="132" spans="1:5" x14ac:dyDescent="0.2">
      <c r="A132" s="73">
        <v>39340</v>
      </c>
      <c r="B132" s="70">
        <v>6.08</v>
      </c>
    </row>
    <row r="133" spans="1:5" x14ac:dyDescent="0.2">
      <c r="A133" s="73">
        <v>39370</v>
      </c>
      <c r="B133" s="70">
        <v>6.74</v>
      </c>
    </row>
    <row r="134" spans="1:5" x14ac:dyDescent="0.2">
      <c r="A134" s="73">
        <v>39401</v>
      </c>
      <c r="B134" s="70">
        <v>7.1</v>
      </c>
      <c r="D134" s="70">
        <f>+SLOPE(B136:B196,A136:A196)</f>
        <v>-3.2768624437892954E-3</v>
      </c>
      <c r="E134" s="70">
        <f>+INTERCEPT(B136:B196,A136:A196)</f>
        <v>137.03095026110574</v>
      </c>
    </row>
    <row r="135" spans="1:5" x14ac:dyDescent="0.2">
      <c r="A135" s="73" t="s">
        <v>75</v>
      </c>
      <c r="B135" s="70" t="s">
        <v>76</v>
      </c>
      <c r="C135" s="70" t="s">
        <v>77</v>
      </c>
      <c r="D135" s="70" t="s">
        <v>78</v>
      </c>
    </row>
    <row r="136" spans="1:5" x14ac:dyDescent="0.2">
      <c r="A136" s="73">
        <v>39431</v>
      </c>
      <c r="B136" s="70">
        <v>7.11</v>
      </c>
      <c r="C136" s="70">
        <f t="shared" ref="C136:C199" si="0">+A136*$D$134+$E$134</f>
        <v>7.8209872400500444</v>
      </c>
    </row>
    <row r="137" spans="1:5" x14ac:dyDescent="0.2">
      <c r="A137" s="73">
        <v>39462</v>
      </c>
      <c r="B137" s="70">
        <v>7.99</v>
      </c>
      <c r="C137" s="70">
        <f t="shared" si="0"/>
        <v>7.7194045042925552</v>
      </c>
    </row>
    <row r="138" spans="1:5" x14ac:dyDescent="0.2">
      <c r="A138" s="73">
        <v>39493</v>
      </c>
      <c r="B138" s="70">
        <v>8.5399999999999991</v>
      </c>
      <c r="C138" s="70">
        <f t="shared" si="0"/>
        <v>7.6178217685350944</v>
      </c>
    </row>
    <row r="139" spans="1:5" x14ac:dyDescent="0.2">
      <c r="A139" s="73">
        <v>39522</v>
      </c>
      <c r="B139" s="70">
        <v>9.41</v>
      </c>
      <c r="C139" s="70">
        <f t="shared" si="0"/>
        <v>7.5227927576652007</v>
      </c>
    </row>
    <row r="140" spans="1:5" x14ac:dyDescent="0.2">
      <c r="A140" s="73">
        <v>39553</v>
      </c>
      <c r="B140" s="70">
        <v>10.18</v>
      </c>
      <c r="C140" s="70">
        <f t="shared" si="0"/>
        <v>7.4212100219077399</v>
      </c>
    </row>
    <row r="141" spans="1:5" x14ac:dyDescent="0.2">
      <c r="A141" s="73">
        <v>39583</v>
      </c>
      <c r="B141" s="70">
        <v>11.27</v>
      </c>
      <c r="C141" s="70">
        <f t="shared" si="0"/>
        <v>7.3229041485940627</v>
      </c>
    </row>
    <row r="142" spans="1:5" x14ac:dyDescent="0.2">
      <c r="A142" s="73">
        <v>39614</v>
      </c>
      <c r="B142" s="70">
        <v>12.69</v>
      </c>
      <c r="C142" s="70">
        <f t="shared" si="0"/>
        <v>7.2213214128366019</v>
      </c>
    </row>
    <row r="143" spans="1:5" x14ac:dyDescent="0.2">
      <c r="A143" s="73">
        <v>39644</v>
      </c>
      <c r="B143" s="70">
        <v>11.09</v>
      </c>
      <c r="C143" s="70">
        <f t="shared" si="0"/>
        <v>7.1230155395229247</v>
      </c>
    </row>
    <row r="144" spans="1:5" x14ac:dyDescent="0.2">
      <c r="A144" s="73">
        <v>39675</v>
      </c>
      <c r="B144" s="70">
        <v>8.26</v>
      </c>
      <c r="C144" s="70">
        <f t="shared" si="0"/>
        <v>7.0214328037654354</v>
      </c>
    </row>
    <row r="145" spans="1:3" x14ac:dyDescent="0.2">
      <c r="A145" s="73">
        <v>39706</v>
      </c>
      <c r="B145" s="70">
        <v>7.67</v>
      </c>
      <c r="C145" s="70">
        <f t="shared" si="0"/>
        <v>6.9198500680079746</v>
      </c>
    </row>
    <row r="146" spans="1:3" x14ac:dyDescent="0.2">
      <c r="A146" s="73">
        <v>39736</v>
      </c>
      <c r="B146" s="70">
        <v>6.74</v>
      </c>
      <c r="C146" s="70">
        <f t="shared" si="0"/>
        <v>6.8215441946942974</v>
      </c>
    </row>
    <row r="147" spans="1:3" x14ac:dyDescent="0.2">
      <c r="A147" s="73">
        <v>39767</v>
      </c>
      <c r="B147" s="70">
        <v>6.68</v>
      </c>
      <c r="C147" s="70">
        <f t="shared" si="0"/>
        <v>6.7199614589368366</v>
      </c>
    </row>
    <row r="148" spans="1:3" x14ac:dyDescent="0.2">
      <c r="A148" s="73">
        <v>39797</v>
      </c>
      <c r="B148" s="70">
        <v>5.82</v>
      </c>
      <c r="C148" s="70">
        <f t="shared" si="0"/>
        <v>6.6216555856231594</v>
      </c>
    </row>
    <row r="149" spans="1:3" x14ac:dyDescent="0.2">
      <c r="A149" s="73">
        <v>39828</v>
      </c>
      <c r="B149" s="70">
        <v>5.24</v>
      </c>
      <c r="C149" s="70">
        <f t="shared" si="0"/>
        <v>6.5200728498656986</v>
      </c>
    </row>
    <row r="150" spans="1:3" x14ac:dyDescent="0.2">
      <c r="A150" s="73">
        <v>39859</v>
      </c>
      <c r="B150" s="70">
        <v>4.5199999999999996</v>
      </c>
      <c r="C150" s="70">
        <f t="shared" si="0"/>
        <v>6.4184901141082094</v>
      </c>
    </row>
    <row r="151" spans="1:3" x14ac:dyDescent="0.2">
      <c r="A151" s="73">
        <v>39887</v>
      </c>
      <c r="B151" s="70">
        <v>3.96</v>
      </c>
      <c r="C151" s="70">
        <f t="shared" si="0"/>
        <v>6.3267379656821277</v>
      </c>
    </row>
    <row r="152" spans="1:3" x14ac:dyDescent="0.2">
      <c r="A152" s="73">
        <v>39918</v>
      </c>
      <c r="B152" s="70">
        <v>3.5</v>
      </c>
      <c r="C152" s="70">
        <f t="shared" si="0"/>
        <v>6.2251552299246384</v>
      </c>
    </row>
    <row r="153" spans="1:3" x14ac:dyDescent="0.2">
      <c r="A153" s="73">
        <v>39948</v>
      </c>
      <c r="B153" s="70">
        <v>3.83</v>
      </c>
      <c r="C153" s="70">
        <f t="shared" si="0"/>
        <v>6.1268493566109612</v>
      </c>
    </row>
    <row r="154" spans="1:3" x14ac:dyDescent="0.2">
      <c r="A154" s="73">
        <v>39979</v>
      </c>
      <c r="B154" s="70">
        <v>3.8</v>
      </c>
      <c r="C154" s="70">
        <f t="shared" si="0"/>
        <v>6.0252666208535004</v>
      </c>
    </row>
    <row r="155" spans="1:3" x14ac:dyDescent="0.2">
      <c r="A155" s="73">
        <v>40009</v>
      </c>
      <c r="B155" s="70">
        <v>3.38</v>
      </c>
      <c r="C155" s="70">
        <f t="shared" si="0"/>
        <v>5.9269607475398232</v>
      </c>
    </row>
    <row r="156" spans="1:3" x14ac:dyDescent="0.2">
      <c r="A156" s="73">
        <v>40040</v>
      </c>
      <c r="B156" s="70">
        <v>3.14</v>
      </c>
      <c r="C156" s="70">
        <f t="shared" si="0"/>
        <v>5.8253780117823624</v>
      </c>
    </row>
    <row r="157" spans="1:3" x14ac:dyDescent="0.2">
      <c r="A157" s="73">
        <v>40071</v>
      </c>
      <c r="B157" s="70">
        <v>2.99</v>
      </c>
      <c r="C157" s="70">
        <f t="shared" si="0"/>
        <v>5.7237952760248731</v>
      </c>
    </row>
    <row r="158" spans="1:3" x14ac:dyDescent="0.2">
      <c r="A158" s="73">
        <v>40101</v>
      </c>
      <c r="B158" s="70">
        <v>4.01</v>
      </c>
      <c r="C158" s="70">
        <f t="shared" si="0"/>
        <v>5.6254894027111959</v>
      </c>
    </row>
    <row r="159" spans="1:3" x14ac:dyDescent="0.2">
      <c r="A159" s="73">
        <v>40132</v>
      </c>
      <c r="B159" s="70">
        <v>3.66</v>
      </c>
      <c r="C159" s="70">
        <f t="shared" si="0"/>
        <v>5.5239066669537351</v>
      </c>
    </row>
    <row r="160" spans="1:3" x14ac:dyDescent="0.2">
      <c r="A160" s="73">
        <v>40162</v>
      </c>
      <c r="B160" s="70">
        <v>5.35</v>
      </c>
      <c r="C160" s="70">
        <f t="shared" si="0"/>
        <v>5.4256007936400579</v>
      </c>
    </row>
    <row r="161" spans="1:3" x14ac:dyDescent="0.2">
      <c r="A161" s="73">
        <v>40193</v>
      </c>
      <c r="B161" s="70">
        <v>5.83</v>
      </c>
      <c r="C161" s="70">
        <f t="shared" si="0"/>
        <v>5.3240180578825971</v>
      </c>
    </row>
    <row r="162" spans="1:3" x14ac:dyDescent="0.2">
      <c r="A162" s="73">
        <v>40224</v>
      </c>
      <c r="B162" s="70">
        <v>5.32</v>
      </c>
      <c r="C162" s="70">
        <f t="shared" si="0"/>
        <v>5.2224353221251363</v>
      </c>
    </row>
    <row r="163" spans="1:3" x14ac:dyDescent="0.2">
      <c r="A163" s="73">
        <v>40252</v>
      </c>
      <c r="B163" s="70">
        <v>4.29</v>
      </c>
      <c r="C163" s="70">
        <f t="shared" si="0"/>
        <v>5.1306831736990262</v>
      </c>
    </row>
    <row r="164" spans="1:3" x14ac:dyDescent="0.2">
      <c r="A164" s="73">
        <v>40283</v>
      </c>
      <c r="B164" s="70">
        <v>4.03</v>
      </c>
      <c r="C164" s="70">
        <f t="shared" si="0"/>
        <v>5.0291004379415654</v>
      </c>
    </row>
    <row r="165" spans="1:3" x14ac:dyDescent="0.2">
      <c r="A165" s="73">
        <v>40313</v>
      </c>
      <c r="B165" s="70">
        <v>4.1399999999999997</v>
      </c>
      <c r="C165" s="70">
        <f t="shared" si="0"/>
        <v>4.9307945646278881</v>
      </c>
    </row>
    <row r="166" spans="1:3" x14ac:dyDescent="0.2">
      <c r="A166" s="73">
        <v>40344</v>
      </c>
      <c r="B166" s="70">
        <v>4.8</v>
      </c>
      <c r="C166" s="70">
        <f t="shared" si="0"/>
        <v>4.8292118288703989</v>
      </c>
    </row>
    <row r="167" spans="1:3" x14ac:dyDescent="0.2">
      <c r="A167" s="73">
        <v>40374</v>
      </c>
      <c r="B167" s="70">
        <v>4.63</v>
      </c>
      <c r="C167" s="70">
        <f t="shared" si="0"/>
        <v>4.7309059555567217</v>
      </c>
    </row>
    <row r="168" spans="1:3" x14ac:dyDescent="0.2">
      <c r="A168" s="73">
        <v>40405</v>
      </c>
      <c r="B168" s="70">
        <v>4.32</v>
      </c>
      <c r="C168" s="70">
        <f t="shared" si="0"/>
        <v>4.6293232197992609</v>
      </c>
    </row>
    <row r="169" spans="1:3" x14ac:dyDescent="0.2">
      <c r="A169" s="73">
        <v>40436</v>
      </c>
      <c r="B169" s="70">
        <v>3.89</v>
      </c>
      <c r="C169" s="70">
        <f t="shared" si="0"/>
        <v>4.5277404840418001</v>
      </c>
    </row>
    <row r="170" spans="1:3" x14ac:dyDescent="0.2">
      <c r="A170" s="73">
        <v>40466</v>
      </c>
      <c r="B170" s="70">
        <v>3.43</v>
      </c>
      <c r="C170" s="70">
        <f t="shared" si="0"/>
        <v>4.4294346107281228</v>
      </c>
    </row>
    <row r="171" spans="1:3" x14ac:dyDescent="0.2">
      <c r="A171" s="73">
        <v>40497</v>
      </c>
      <c r="B171" s="70">
        <v>3.71</v>
      </c>
      <c r="C171" s="70">
        <f t="shared" si="0"/>
        <v>4.3278518749706336</v>
      </c>
    </row>
    <row r="172" spans="1:3" x14ac:dyDescent="0.2">
      <c r="A172" s="73">
        <v>40527</v>
      </c>
      <c r="B172" s="70">
        <v>4.25</v>
      </c>
      <c r="C172" s="70">
        <f t="shared" si="0"/>
        <v>4.2295460016569564</v>
      </c>
    </row>
    <row r="173" spans="1:3" x14ac:dyDescent="0.2">
      <c r="A173" s="73">
        <v>40558</v>
      </c>
      <c r="B173" s="70">
        <v>4.49</v>
      </c>
      <c r="C173" s="70">
        <f t="shared" si="0"/>
        <v>4.1279632658994956</v>
      </c>
    </row>
    <row r="174" spans="1:3" x14ac:dyDescent="0.2">
      <c r="A174" s="73">
        <v>40589</v>
      </c>
      <c r="B174" s="70">
        <v>4.09</v>
      </c>
      <c r="C174" s="70">
        <f t="shared" si="0"/>
        <v>4.0263805301420348</v>
      </c>
    </row>
    <row r="175" spans="1:3" x14ac:dyDescent="0.2">
      <c r="A175" s="73">
        <v>40617</v>
      </c>
      <c r="B175" s="70">
        <v>3.97</v>
      </c>
      <c r="C175" s="70">
        <f t="shared" si="0"/>
        <v>3.9346283817159247</v>
      </c>
    </row>
    <row r="176" spans="1:3" x14ac:dyDescent="0.2">
      <c r="A176" s="73">
        <v>40648</v>
      </c>
      <c r="B176" s="70">
        <v>4.24</v>
      </c>
      <c r="C176" s="70">
        <f t="shared" si="0"/>
        <v>3.8330456459584639</v>
      </c>
    </row>
    <row r="177" spans="1:3" x14ac:dyDescent="0.2">
      <c r="A177" s="73">
        <v>40678</v>
      </c>
      <c r="B177" s="70">
        <v>4.3099999999999996</v>
      </c>
      <c r="C177" s="70">
        <f t="shared" si="0"/>
        <v>3.7347397726447866</v>
      </c>
    </row>
    <row r="178" spans="1:3" x14ac:dyDescent="0.2">
      <c r="A178" s="73">
        <v>40709</v>
      </c>
      <c r="B178" s="70">
        <v>4.54</v>
      </c>
      <c r="C178" s="70">
        <f t="shared" si="0"/>
        <v>3.6331570368873258</v>
      </c>
    </row>
    <row r="179" spans="1:3" x14ac:dyDescent="0.2">
      <c r="A179" s="73">
        <v>40739</v>
      </c>
      <c r="B179" s="70">
        <v>4.42</v>
      </c>
      <c r="C179" s="70">
        <f t="shared" si="0"/>
        <v>3.5348511635736486</v>
      </c>
    </row>
    <row r="180" spans="1:3" x14ac:dyDescent="0.2">
      <c r="A180" s="73">
        <v>40770</v>
      </c>
      <c r="B180" s="70">
        <v>4.0599999999999996</v>
      </c>
      <c r="C180" s="70">
        <f t="shared" si="0"/>
        <v>3.4332684278161594</v>
      </c>
    </row>
    <row r="181" spans="1:3" x14ac:dyDescent="0.2">
      <c r="A181" s="73">
        <v>40801</v>
      </c>
      <c r="B181" s="70">
        <v>3.9</v>
      </c>
      <c r="C181" s="70">
        <f t="shared" si="0"/>
        <v>3.3316856920586986</v>
      </c>
    </row>
    <row r="182" spans="1:3" x14ac:dyDescent="0.2">
      <c r="A182" s="73">
        <v>40831</v>
      </c>
      <c r="B182" s="70">
        <v>3.57</v>
      </c>
      <c r="C182" s="70">
        <f t="shared" si="0"/>
        <v>3.2333798187450213</v>
      </c>
    </row>
    <row r="183" spans="1:3" x14ac:dyDescent="0.2">
      <c r="A183" s="73">
        <v>40862</v>
      </c>
      <c r="B183" s="70">
        <v>3.24</v>
      </c>
      <c r="C183" s="70">
        <f t="shared" si="0"/>
        <v>3.1317970829875605</v>
      </c>
    </row>
    <row r="184" spans="1:3" x14ac:dyDescent="0.2">
      <c r="A184" s="73">
        <v>40892</v>
      </c>
      <c r="B184" s="70">
        <v>3.17</v>
      </c>
      <c r="C184" s="70">
        <f t="shared" si="0"/>
        <v>3.0334912096738833</v>
      </c>
    </row>
    <row r="185" spans="1:3" x14ac:dyDescent="0.2">
      <c r="A185" s="73">
        <v>40923</v>
      </c>
      <c r="B185" s="70">
        <v>2.67</v>
      </c>
      <c r="C185" s="70">
        <f t="shared" si="0"/>
        <v>2.9319084739163941</v>
      </c>
    </row>
    <row r="186" spans="1:3" x14ac:dyDescent="0.2">
      <c r="A186" s="73">
        <v>40954</v>
      </c>
      <c r="B186" s="70">
        <v>2.5099999999999998</v>
      </c>
      <c r="C186" s="70">
        <f t="shared" si="0"/>
        <v>2.8303257381589333</v>
      </c>
    </row>
    <row r="187" spans="1:3" x14ac:dyDescent="0.2">
      <c r="A187" s="73">
        <v>40983</v>
      </c>
      <c r="B187" s="70">
        <v>2.17</v>
      </c>
      <c r="C187" s="70">
        <f t="shared" si="0"/>
        <v>2.7352967272890396</v>
      </c>
    </row>
    <row r="188" spans="1:3" x14ac:dyDescent="0.2">
      <c r="A188" s="73">
        <v>41014</v>
      </c>
      <c r="B188" s="70">
        <v>1.95</v>
      </c>
      <c r="C188" s="70">
        <f t="shared" si="0"/>
        <v>2.6337139915315788</v>
      </c>
    </row>
    <row r="189" spans="1:3" x14ac:dyDescent="0.2">
      <c r="A189" s="73">
        <v>41044</v>
      </c>
      <c r="B189" s="70">
        <v>2.4300000000000002</v>
      </c>
      <c r="C189" s="70">
        <f t="shared" si="0"/>
        <v>2.5354081182179016</v>
      </c>
    </row>
    <row r="190" spans="1:3" x14ac:dyDescent="0.2">
      <c r="A190" s="73">
        <v>41075</v>
      </c>
      <c r="B190" s="70">
        <v>2.46</v>
      </c>
      <c r="C190" s="70">
        <f t="shared" si="0"/>
        <v>2.4338253824604408</v>
      </c>
    </row>
    <row r="191" spans="1:3" x14ac:dyDescent="0.2">
      <c r="A191" s="73">
        <v>41105</v>
      </c>
      <c r="B191" s="70">
        <v>2.95</v>
      </c>
      <c r="C191" s="70">
        <f t="shared" si="0"/>
        <v>2.3355195091467635</v>
      </c>
    </row>
    <row r="192" spans="1:3" x14ac:dyDescent="0.2">
      <c r="A192" s="73">
        <v>41136</v>
      </c>
      <c r="B192" s="70">
        <v>2.84</v>
      </c>
      <c r="C192" s="70">
        <f t="shared" si="0"/>
        <v>2.2339367733892743</v>
      </c>
    </row>
    <row r="193" spans="1:4" x14ac:dyDescent="0.2">
      <c r="A193" s="73">
        <v>41167</v>
      </c>
      <c r="B193" s="70">
        <v>2.85</v>
      </c>
      <c r="C193" s="70">
        <f t="shared" si="0"/>
        <v>2.1323540376318135</v>
      </c>
    </row>
    <row r="194" spans="1:4" x14ac:dyDescent="0.2">
      <c r="A194" s="73">
        <v>41197</v>
      </c>
      <c r="B194" s="70">
        <v>3.32</v>
      </c>
      <c r="C194" s="70">
        <f t="shared" si="0"/>
        <v>2.0340481643181363</v>
      </c>
    </row>
    <row r="195" spans="1:4" x14ac:dyDescent="0.2">
      <c r="A195" s="73">
        <v>41228</v>
      </c>
      <c r="B195" s="70">
        <v>3.54</v>
      </c>
      <c r="C195" s="70">
        <f t="shared" si="0"/>
        <v>1.9324654285606755</v>
      </c>
    </row>
    <row r="196" spans="1:4" ht="15" x14ac:dyDescent="0.25">
      <c r="A196" s="73">
        <v>41258</v>
      </c>
      <c r="B196" s="70">
        <v>3.34</v>
      </c>
      <c r="C196" s="70">
        <f t="shared" si="0"/>
        <v>1.8341595552469983</v>
      </c>
      <c r="D196" s="83"/>
    </row>
    <row r="197" spans="1:4" x14ac:dyDescent="0.2">
      <c r="A197" s="73">
        <v>41289</v>
      </c>
      <c r="C197" s="70">
        <f t="shared" si="0"/>
        <v>1.7325768194895375</v>
      </c>
      <c r="D197" s="70">
        <v>3.33</v>
      </c>
    </row>
    <row r="198" spans="1:4" x14ac:dyDescent="0.2">
      <c r="A198" s="73">
        <v>41320</v>
      </c>
      <c r="C198" s="70">
        <f t="shared" si="0"/>
        <v>1.6309940837320482</v>
      </c>
      <c r="D198" s="70">
        <v>3.33</v>
      </c>
    </row>
    <row r="199" spans="1:4" x14ac:dyDescent="0.2">
      <c r="A199" s="73">
        <v>41348</v>
      </c>
      <c r="C199" s="70">
        <f t="shared" si="0"/>
        <v>1.5392419353059665</v>
      </c>
      <c r="D199" s="70">
        <v>3.81</v>
      </c>
    </row>
    <row r="200" spans="1:4" x14ac:dyDescent="0.2">
      <c r="A200" s="73">
        <v>41379</v>
      </c>
      <c r="C200" s="70">
        <f t="shared" ref="C200:C214" si="1">+A200*$D$134+$E$134</f>
        <v>1.4376591995484773</v>
      </c>
      <c r="D200" s="70">
        <v>4.17</v>
      </c>
    </row>
    <row r="201" spans="1:4" x14ac:dyDescent="0.2">
      <c r="A201" s="73">
        <v>41409</v>
      </c>
      <c r="C201" s="70">
        <f t="shared" si="1"/>
        <v>1.3393533262348001</v>
      </c>
      <c r="D201" s="70">
        <v>4.04</v>
      </c>
    </row>
    <row r="202" spans="1:4" x14ac:dyDescent="0.2">
      <c r="A202" s="73">
        <v>41440</v>
      </c>
      <c r="C202" s="70">
        <f t="shared" si="1"/>
        <v>1.2377705904773393</v>
      </c>
      <c r="D202" s="70">
        <v>3.83</v>
      </c>
    </row>
    <row r="203" spans="1:4" x14ac:dyDescent="0.2">
      <c r="A203" s="73">
        <v>41470</v>
      </c>
      <c r="C203" s="70">
        <f t="shared" si="1"/>
        <v>1.139464717163662</v>
      </c>
      <c r="D203" s="70">
        <v>3.62</v>
      </c>
    </row>
    <row r="204" spans="1:4" x14ac:dyDescent="0.2">
      <c r="A204" s="73">
        <v>41501</v>
      </c>
      <c r="C204" s="70">
        <f t="shared" si="1"/>
        <v>1.0378819814062012</v>
      </c>
      <c r="D204" s="70">
        <v>3.43</v>
      </c>
    </row>
    <row r="205" spans="1:4" x14ac:dyDescent="0.2">
      <c r="A205" s="73">
        <v>41532</v>
      </c>
      <c r="C205" s="70">
        <f t="shared" si="1"/>
        <v>0.93629924564874045</v>
      </c>
      <c r="D205" s="70">
        <v>3.62</v>
      </c>
    </row>
    <row r="206" spans="1:4" x14ac:dyDescent="0.2">
      <c r="A206" s="73">
        <v>41562</v>
      </c>
      <c r="C206" s="70">
        <f t="shared" si="1"/>
        <v>0.83799337233503479</v>
      </c>
      <c r="D206" s="70">
        <v>3.68</v>
      </c>
    </row>
    <row r="207" spans="1:4" x14ac:dyDescent="0.2">
      <c r="A207" s="73">
        <v>41593</v>
      </c>
      <c r="C207" s="70">
        <f t="shared" si="1"/>
        <v>0.736410636577574</v>
      </c>
      <c r="D207" s="70">
        <v>3.64</v>
      </c>
    </row>
    <row r="208" spans="1:4" x14ac:dyDescent="0.2">
      <c r="A208" s="73">
        <v>41623</v>
      </c>
      <c r="C208" s="70">
        <f t="shared" si="1"/>
        <v>0.63810476326389676</v>
      </c>
      <c r="D208" s="70">
        <v>4.24</v>
      </c>
    </row>
    <row r="209" spans="1:4" x14ac:dyDescent="0.2">
      <c r="A209" s="73">
        <v>41654</v>
      </c>
      <c r="C209" s="70">
        <f t="shared" si="1"/>
        <v>0.53652202750643596</v>
      </c>
      <c r="D209" s="70">
        <v>4.71</v>
      </c>
    </row>
    <row r="210" spans="1:4" x14ac:dyDescent="0.2">
      <c r="A210" s="73">
        <v>41685</v>
      </c>
      <c r="C210" s="70">
        <f t="shared" si="1"/>
        <v>0.43493929174897517</v>
      </c>
      <c r="D210" s="70">
        <v>6</v>
      </c>
    </row>
    <row r="211" spans="1:4" x14ac:dyDescent="0.2">
      <c r="A211" s="73">
        <v>41713</v>
      </c>
      <c r="C211" s="70">
        <f t="shared" si="1"/>
        <v>0.34318714332286504</v>
      </c>
      <c r="D211" s="70">
        <v>4.9000000000000004</v>
      </c>
    </row>
    <row r="212" spans="1:4" x14ac:dyDescent="0.2">
      <c r="A212" s="73">
        <v>41744</v>
      </c>
      <c r="C212" s="70">
        <f t="shared" si="1"/>
        <v>0.24160440756540424</v>
      </c>
      <c r="D212" s="70">
        <v>4.66</v>
      </c>
    </row>
    <row r="213" spans="1:4" x14ac:dyDescent="0.2">
      <c r="A213" s="73">
        <v>41774</v>
      </c>
      <c r="C213" s="70">
        <f t="shared" si="1"/>
        <v>0.14329853425172701</v>
      </c>
      <c r="D213" s="70">
        <v>4.58</v>
      </c>
    </row>
    <row r="214" spans="1:4" x14ac:dyDescent="0.2">
      <c r="A214" s="73">
        <v>41805</v>
      </c>
      <c r="C214" s="70">
        <f t="shared" si="1"/>
        <v>4.1715798494237788E-2</v>
      </c>
      <c r="D214" s="70">
        <v>4.59</v>
      </c>
    </row>
    <row r="215" spans="1:4" x14ac:dyDescent="0.2">
      <c r="A215" s="73"/>
    </row>
  </sheetData>
  <hyperlinks>
    <hyperlink ref="A1" location="Contents!A1" display="Back to Contents"/>
  </hyperlinks>
  <pageMargins left="0.75" right="0.75" top="1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Replacement Page</DocumentSetType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Formal</CaseStatus>
    <OpenedDate xmlns="dc463f71-b30c-4ab2-9473-d307f9d35888">2014-02-04T08:00:00+00:00</OpenedDate>
    <Date1 xmlns="dc463f71-b30c-4ab2-9473-d307f9d35888">2014-08-01T07:00:00+00:00</Date1>
    <IsDocumentOrder xmlns="dc463f71-b30c-4ab2-9473-d307f9d35888" xsi:nil="true"/>
    <IsHighlyConfidential xmlns="dc463f71-b30c-4ab2-9473-d307f9d35888">false</IsHighlyConfidential>
    <CaseCompanyNames xmlns="dc463f71-b30c-4ab2-9473-d307f9d35888">Avista Corporation</CaseCompanyNames>
    <DocketNumber xmlns="dc463f71-b30c-4ab2-9473-d307f9d35888">140188</DocketNumber>
    <DelegatedOrder xmlns="dc463f71-b30c-4ab2-9473-d307f9d35888">false</DelegatedOrder>
    <Visibility xmlns="dc463f71-b30c-4ab2-9473-d307f9d35888" xsi:nil="true"/>
    <Nickname xmlns="http://schemas.microsoft.com/sharepoint/v3" xsi:nil="true"/>
    <SignificantOrder xmlns="dc463f71-b30c-4ab2-9473-d307f9d35888">false</SignificantOr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93368A-95F1-429E-B268-BD7A7FCE50A4}"/>
</file>

<file path=customXml/itemProps2.xml><?xml version="1.0" encoding="utf-8"?>
<ds:datastoreItem xmlns:ds="http://schemas.openxmlformats.org/officeDocument/2006/customXml" ds:itemID="{370278E7-34D5-499C-B39C-47605AD3A6C3}"/>
</file>

<file path=customXml/itemProps3.xml><?xml version="1.0" encoding="utf-8"?>
<ds:datastoreItem xmlns:ds="http://schemas.openxmlformats.org/officeDocument/2006/customXml" ds:itemID="{F8266F2A-E231-43CF-B648-592A7C388036}"/>
</file>

<file path=customXml/itemProps4.xml><?xml version="1.0" encoding="utf-8"?>
<ds:datastoreItem xmlns:ds="http://schemas.openxmlformats.org/officeDocument/2006/customXml" ds:itemID="{2AE0B3EA-8F71-4108-8691-DB8FCBA781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table.1</vt:lpstr>
      <vt:lpstr>table.1 (redline)</vt:lpstr>
      <vt:lpstr>table.2</vt:lpstr>
      <vt:lpstr>table.3</vt:lpstr>
      <vt:lpstr>table.5</vt:lpstr>
      <vt:lpstr>table.6</vt:lpstr>
      <vt:lpstr>figure.1</vt:lpstr>
      <vt:lpstr>figure.2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2014-08-01T23:05:33Z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</Properties>
</file>