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RR Summary" sheetId="1" r:id="rId1"/>
    <sheet name="Rate Base" sheetId="2" r:id="rId2"/>
    <sheet name="Cust Depts RB" sheetId="3" r:id="rId3"/>
    <sheet name=" Inc State 1" sheetId="4" r:id="rId4"/>
    <sheet name="Cust Dep Interest" sheetId="5" r:id="rId5"/>
    <sheet name="CA Sale" sheetId="6" r:id="rId6"/>
    <sheet name="Int Synch" sheetId="7" r:id="rId7"/>
    <sheet name="Promo Adv" sheetId="8" r:id="rId8"/>
    <sheet name="Gain on Sale" sheetId="9" r:id="rId9"/>
    <sheet name="Expiring Leases" sheetId="10" r:id="rId10"/>
    <sheet name="Misc Expenses" sheetId="11" r:id="rId11"/>
    <sheet name="COC" sheetId="12" r:id="rId12"/>
  </sheets>
  <definedNames>
    <definedName name="_xlnm.Print_Area" localSheetId="3">' Inc State 1'!$A$1:$U$61</definedName>
    <definedName name="_xlnm.Print_Area" localSheetId="5">'CA Sale'!$A$1:$K$42</definedName>
    <definedName name="_xlnm.Print_Area" localSheetId="11">'COC'!$A$1:$L$45</definedName>
    <definedName name="_xlnm.Print_Area" localSheetId="4">'Cust Dep Interest'!$A$1:$L$27</definedName>
    <definedName name="_xlnm.Print_Area" localSheetId="6">'Int Synch'!$A$1:$J$39</definedName>
    <definedName name="_xlnm.Print_Area" localSheetId="10">'Misc Expenses'!$A$1:$K$57</definedName>
    <definedName name="_xlnm.Print_Area" localSheetId="1">'Rate Base'!$C$1:$N$43</definedName>
    <definedName name="_xlnm.Print_Area" localSheetId="0">'RR Summary'!$A$1:$I$35</definedName>
  </definedNames>
  <calcPr fullCalcOnLoad="1"/>
</workbook>
</file>

<file path=xl/sharedStrings.xml><?xml version="1.0" encoding="utf-8"?>
<sst xmlns="http://schemas.openxmlformats.org/spreadsheetml/2006/main" count="436" uniqueCount="271">
  <si>
    <t>Amount</t>
  </si>
  <si>
    <t>Allocations</t>
  </si>
  <si>
    <t>Line</t>
  </si>
  <si>
    <t>No.</t>
  </si>
  <si>
    <t>Description</t>
  </si>
  <si>
    <t>Distribution</t>
  </si>
  <si>
    <t xml:space="preserve">   Operating Revenues:</t>
  </si>
  <si>
    <t>General Business Revenues</t>
  </si>
  <si>
    <t>Interdepartmental</t>
  </si>
  <si>
    <t>Other Operating Revenues</t>
  </si>
  <si>
    <t xml:space="preserve">   Total Operating Revenues</t>
  </si>
  <si>
    <t xml:space="preserve">   Operating Expenses:</t>
  </si>
  <si>
    <t>Customer Accounting</t>
  </si>
  <si>
    <t>Rate Base Deductions:</t>
  </si>
  <si>
    <t>Interest</t>
  </si>
  <si>
    <t>WA Jurisdictional</t>
  </si>
  <si>
    <t>As Adjusted</t>
  </si>
  <si>
    <t>by Company</t>
  </si>
  <si>
    <t>WA Jurisdictional Rate Base</t>
  </si>
  <si>
    <t>Overall Rate of Return</t>
  </si>
  <si>
    <t>Net Operating Income Required</t>
  </si>
  <si>
    <t>NOI -- Existing Rates</t>
  </si>
  <si>
    <t>NOI Deficiency (Excess)</t>
  </si>
  <si>
    <t>OVERALL COST OF CAPITAL</t>
  </si>
  <si>
    <t>WT. AVG.</t>
  </si>
  <si>
    <t>Type of Capital</t>
  </si>
  <si>
    <t>PERCENT</t>
  </si>
  <si>
    <t>COST RATE</t>
  </si>
  <si>
    <t>Common Equity</t>
  </si>
  <si>
    <t>Preferred Stock</t>
  </si>
  <si>
    <t>Long-term Debt</t>
  </si>
  <si>
    <t>TOTAL CAPITAL</t>
  </si>
  <si>
    <t>As Proposed</t>
  </si>
  <si>
    <t>By Company</t>
  </si>
  <si>
    <t>Public</t>
  </si>
  <si>
    <t>Counsel</t>
  </si>
  <si>
    <t>Adjustments</t>
  </si>
  <si>
    <t>by Public</t>
  </si>
  <si>
    <t>Rate Base As Proposed by Public Counsel</t>
  </si>
  <si>
    <t>Public Counsel Proposed Weighted Cost</t>
  </si>
  <si>
    <t>of Debt</t>
  </si>
  <si>
    <t>Annualized Interest Deduction Calculated</t>
  </si>
  <si>
    <t>Utilizing Public Counsel Proposed Rate</t>
  </si>
  <si>
    <t>Base and Weighted Cost of Debt</t>
  </si>
  <si>
    <t>Annualized Interest Deduction Per</t>
  </si>
  <si>
    <t>Proposed Tax Deductible Interest</t>
  </si>
  <si>
    <t>Deduction</t>
  </si>
  <si>
    <t>Synch.</t>
  </si>
  <si>
    <t>Customer</t>
  </si>
  <si>
    <t>Deposits</t>
  </si>
  <si>
    <t>by Public Counsel</t>
  </si>
  <si>
    <t>Supply Adjustment</t>
  </si>
  <si>
    <t>(a)</t>
  </si>
  <si>
    <t>(b)</t>
  </si>
  <si>
    <t>( c )</t>
  </si>
  <si>
    <t>(d)</t>
  </si>
  <si>
    <t>(e)</t>
  </si>
  <si>
    <t>(f)</t>
  </si>
  <si>
    <t>(g)</t>
  </si>
  <si>
    <t>(Sch. B-1)</t>
  </si>
  <si>
    <t>(Sch. B-2)</t>
  </si>
  <si>
    <t>(Sch. B-3)</t>
  </si>
  <si>
    <t>Deposit</t>
  </si>
  <si>
    <t>Expenses</t>
  </si>
  <si>
    <t>(Sch. C-1)</t>
  </si>
  <si>
    <t>(Sch. C-2)</t>
  </si>
  <si>
    <t>(Sch. C-3)</t>
  </si>
  <si>
    <t>(h)</t>
  </si>
  <si>
    <t>Customer Deposits Adjustment</t>
  </si>
  <si>
    <t>Jurisdictional</t>
  </si>
  <si>
    <t>Washington</t>
  </si>
  <si>
    <t>Req. Incr. in NOI Per Company</t>
  </si>
  <si>
    <t>AVISTA UTILITIES</t>
  </si>
  <si>
    <t>Adjusted Operations for Test Year Ending December 31, 2004</t>
  </si>
  <si>
    <t>Conversion Factor (a)</t>
  </si>
  <si>
    <t>Production</t>
  </si>
  <si>
    <t>Total Plant in Service</t>
  </si>
  <si>
    <t>Accumulated Depreciation</t>
  </si>
  <si>
    <t>Total Accum. Depre &amp; Amort.</t>
  </si>
  <si>
    <t>Gain on Sale of Building</t>
  </si>
  <si>
    <t>Accum. Def. Income Taxes</t>
  </si>
  <si>
    <t>Customer Deposits</t>
  </si>
  <si>
    <t>Other (Reserved)</t>
  </si>
  <si>
    <t>Average of the Monthly Averages of</t>
  </si>
  <si>
    <t>WA Jurisdictional Electric &amp; Gas</t>
  </si>
  <si>
    <t>Customer Deposits Balances</t>
  </si>
  <si>
    <t>PC-94</t>
  </si>
  <si>
    <t>Electric/Gas Revenue Percentages</t>
  </si>
  <si>
    <t>Electric and Gas Rate Base Offset</t>
  </si>
  <si>
    <t>Electric</t>
  </si>
  <si>
    <t>Total Company</t>
  </si>
  <si>
    <t>Gas</t>
  </si>
  <si>
    <t>Source</t>
  </si>
  <si>
    <t>TY Actual General Business Revenues</t>
  </si>
  <si>
    <t>DMF-2 &amp; 3</t>
  </si>
  <si>
    <t>Allocated on Gen'l BusinessRevenues</t>
  </si>
  <si>
    <t>L. 3 X L. 10</t>
  </si>
  <si>
    <t>Adjusted Operations for Test Year Ending December 31 2004</t>
  </si>
  <si>
    <t xml:space="preserve">  Operating Expenses</t>
  </si>
  <si>
    <t xml:space="preserve">  Depreciation</t>
  </si>
  <si>
    <t xml:space="preserve">  Taxes</t>
  </si>
  <si>
    <t xml:space="preserve">      Total Distribution</t>
  </si>
  <si>
    <t>Cust. Svc. &amp; Information</t>
  </si>
  <si>
    <t>Sales Expenses</t>
  </si>
  <si>
    <t xml:space="preserve">     Total Admin &amp; General</t>
  </si>
  <si>
    <t>Operating Inc. Before FIT</t>
  </si>
  <si>
    <t>Federal Income Taxes</t>
  </si>
  <si>
    <t xml:space="preserve">  Current Accrual</t>
  </si>
  <si>
    <t xml:space="preserve">  Deferred Income Taxes</t>
  </si>
  <si>
    <t>Net Operating Income</t>
  </si>
  <si>
    <t>Adjusted Operations for the Test Year Ended December 31, 2004</t>
  </si>
  <si>
    <t>Adjustment for Customer Deposit Interest</t>
  </si>
  <si>
    <t>Sch B-1</t>
  </si>
  <si>
    <t>Total Washington Interest Expense</t>
  </si>
  <si>
    <t>Allocate Total WA Interest on Basis of RB Offset</t>
  </si>
  <si>
    <t>Federal Income Tax Rate</t>
  </si>
  <si>
    <t>Decrease in Related Federal Income Tax Expense</t>
  </si>
  <si>
    <t>Proforma</t>
  </si>
  <si>
    <t>Co.'s</t>
  </si>
  <si>
    <t>Increase in Related Washington Jurisdictional</t>
  </si>
  <si>
    <t>Increase in Net Operating Income</t>
  </si>
  <si>
    <t>Reverse Company's Proforma Adjustment to Allocate Additional</t>
  </si>
  <si>
    <t>Common Overhead Cost to Washington Operations as a Result</t>
  </si>
  <si>
    <t>Of the Sale of Gas Property In California</t>
  </si>
  <si>
    <t>Reverse Avista's Proforma Adjustment to Allocate</t>
  </si>
  <si>
    <t>Additional Common Overhead Cost to Washington</t>
  </si>
  <si>
    <t>Operations Resulting from the Sale of California</t>
  </si>
  <si>
    <t>Gas Properties</t>
  </si>
  <si>
    <t>Operating Expense</t>
  </si>
  <si>
    <t>Depreciation Expense</t>
  </si>
  <si>
    <t>Total Operating Expenses</t>
  </si>
  <si>
    <t>Adj. No. 11</t>
  </si>
  <si>
    <t>As Proposed by Avista</t>
  </si>
  <si>
    <t xml:space="preserve">Capital </t>
  </si>
  <si>
    <t>Components</t>
  </si>
  <si>
    <t>Trust Preferred</t>
  </si>
  <si>
    <t>Witness:  S. Hill</t>
  </si>
  <si>
    <t>Reserved</t>
  </si>
  <si>
    <t>(i)</t>
  </si>
  <si>
    <t>CA Sale -</t>
  </si>
  <si>
    <t>Overhead</t>
  </si>
  <si>
    <t>Page</t>
  </si>
  <si>
    <t>Subtotal</t>
  </si>
  <si>
    <t>(Sch. C-4)</t>
  </si>
  <si>
    <t>Witness:  J. Dittmer</t>
  </si>
  <si>
    <t>(Sch. C-5)</t>
  </si>
  <si>
    <t>(Sch. C-6)</t>
  </si>
  <si>
    <t xml:space="preserve">  Total CA, CS &amp; Sales</t>
  </si>
  <si>
    <t>Increase (decrease) in Federal</t>
  </si>
  <si>
    <t>Income Tax Expense</t>
  </si>
  <si>
    <t>Adjusted Operations for Test Year Ended December 31, 2004</t>
  </si>
  <si>
    <t>Adjust Federal Income Tax Expense for Interest Synchronization</t>
  </si>
  <si>
    <t>Rate Base</t>
  </si>
  <si>
    <t>Rate Base:</t>
  </si>
  <si>
    <t>Total WA Jurisdictional Rate Base:</t>
  </si>
  <si>
    <t>As Proposed by Public Counsel</t>
  </si>
  <si>
    <t>Schedule A-Gas</t>
  </si>
  <si>
    <t>Revenue Requirement Summary for Washington Retail Gas Operations</t>
  </si>
  <si>
    <t>Net Gas Plant in Service</t>
  </si>
  <si>
    <t>Schedule B-Gas</t>
  </si>
  <si>
    <t>Rate Base Summary for Washington Retail Gas Operations</t>
  </si>
  <si>
    <t>Gas Plant In Service</t>
  </si>
  <si>
    <t>Schedule B-1-Gas</t>
  </si>
  <si>
    <t>Total Gas Expenses</t>
  </si>
  <si>
    <t>Net Operating Income Summary for Washington Gas Retail Operations</t>
  </si>
  <si>
    <t>Schedule C-Gas</t>
  </si>
  <si>
    <t>Schedule C-1-Gas</t>
  </si>
  <si>
    <t>Gas Federal Income Tax Expense</t>
  </si>
  <si>
    <t>Schedule C-2-Gas</t>
  </si>
  <si>
    <t>Schedule C-3-Gas</t>
  </si>
  <si>
    <t>Schedule D-Gas</t>
  </si>
  <si>
    <t>Eliminate Cost of Promotional Advertising Included</t>
  </si>
  <si>
    <t>Within Test Year Operating Results</t>
  </si>
  <si>
    <t>Eliminate Cost of Gas Promotional Advertisement</t>
  </si>
  <si>
    <t>Included Within Avista's Test Year Operating</t>
  </si>
  <si>
    <t>PC-57</t>
  </si>
  <si>
    <t>Underground Storage</t>
  </si>
  <si>
    <t>Distribution Plant</t>
  </si>
  <si>
    <t>General Plant</t>
  </si>
  <si>
    <t>Gas Inventory</t>
  </si>
  <si>
    <t>Exploration and Development</t>
  </si>
  <si>
    <t xml:space="preserve">  City Gate Purchases</t>
  </si>
  <si>
    <t xml:space="preserve">  Purchased Gas Expense</t>
  </si>
  <si>
    <t xml:space="preserve">     Total Underground Storage</t>
  </si>
  <si>
    <t xml:space="preserve">  ITC Amortization</t>
  </si>
  <si>
    <t>Promotional</t>
  </si>
  <si>
    <t>Advertising</t>
  </si>
  <si>
    <t>Schedule C-4-Gas</t>
  </si>
  <si>
    <t>L. 7 X L.8</t>
  </si>
  <si>
    <t>L. 7 - L.10</t>
  </si>
  <si>
    <t>L. 3 X L. 4</t>
  </si>
  <si>
    <t>L. 3 - L. 6</t>
  </si>
  <si>
    <t>Reduction in Net Operating Income</t>
  </si>
  <si>
    <t>L. 3 X L.5</t>
  </si>
  <si>
    <t>L. 4 - L.6</t>
  </si>
  <si>
    <t>Sch. B</t>
  </si>
  <si>
    <t>Sch. D</t>
  </si>
  <si>
    <t>L. 1 X L. 3</t>
  </si>
  <si>
    <t>Co.WP V</t>
  </si>
  <si>
    <t xml:space="preserve">Company </t>
  </si>
  <si>
    <t>L. 22 - L.11</t>
  </si>
  <si>
    <t>L. 11 X L.12</t>
  </si>
  <si>
    <t>Docket Nos. UE-050482 &amp; UG-050483</t>
  </si>
  <si>
    <t>Eliminate Expiring Computer System Leases</t>
  </si>
  <si>
    <t>Gains on Sales of Utility Property 1998 - 2004</t>
  </si>
  <si>
    <t>PC-218</t>
  </si>
  <si>
    <t>Amortization Period</t>
  </si>
  <si>
    <t>Amortize Deferred Gains on Sales Over 10 Year</t>
  </si>
  <si>
    <t>Increase in Federal Income Tax Expense</t>
  </si>
  <si>
    <t>L.5 X L.6</t>
  </si>
  <si>
    <t>L. 5 - L. 7</t>
  </si>
  <si>
    <t>Schedule C-5-Gas</t>
  </si>
  <si>
    <t>Amortize</t>
  </si>
  <si>
    <t>Gains on Sales</t>
  </si>
  <si>
    <t>L. 1 / L. 2</t>
  </si>
  <si>
    <t>L.3 X L.4</t>
  </si>
  <si>
    <t>L. 3 - L. 5</t>
  </si>
  <si>
    <t>Eliminate costs of expiring computer system leases</t>
  </si>
  <si>
    <t>Staff - 136c</t>
  </si>
  <si>
    <t>Schedule C-6-Gas</t>
  </si>
  <si>
    <t>Acct No.</t>
  </si>
  <si>
    <t>WSU Athletics</t>
  </si>
  <si>
    <t>Brett Sports &amp; Entertainment</t>
  </si>
  <si>
    <t>Spokane Indians</t>
  </si>
  <si>
    <t>Interspace Airport Advertising</t>
  </si>
  <si>
    <t>Misc Dues, Donations, etc</t>
  </si>
  <si>
    <t>Total Company Below-the-line adjustment</t>
  </si>
  <si>
    <t>Sum Lns 2 - 6</t>
  </si>
  <si>
    <t>L. 7 * L. 8</t>
  </si>
  <si>
    <t>Washington Percentage</t>
  </si>
  <si>
    <t>L. 9 * L. 10</t>
  </si>
  <si>
    <t>Total Edison Electric Institute Dues</t>
  </si>
  <si>
    <t>Disallowed % (Determined from review of</t>
  </si>
  <si>
    <t>Summary of Expenses prepared by the Staff</t>
  </si>
  <si>
    <t>Subcommitte on Utility Association Oversight)</t>
  </si>
  <si>
    <t>L. 12 - L. 15</t>
  </si>
  <si>
    <t>L. 11 + L. 41</t>
  </si>
  <si>
    <t>Increase in Related Current Income Tax Expense</t>
  </si>
  <si>
    <t>L. 17 * L. 18</t>
  </si>
  <si>
    <t>Adjustment to Net Operating Income</t>
  </si>
  <si>
    <t>L. 17 + L. 20</t>
  </si>
  <si>
    <t>Schedule C-7-Gas</t>
  </si>
  <si>
    <t>Gas Percentage</t>
  </si>
  <si>
    <t>Total Gas Disallowance</t>
  </si>
  <si>
    <t>American Gas Association</t>
  </si>
  <si>
    <t>Washington Gas Adjustment</t>
  </si>
  <si>
    <t>Total WA Gas Below-the-Line Adjustment</t>
  </si>
  <si>
    <t>AGA WA Gas Disallowance</t>
  </si>
  <si>
    <t>EEI WA Gas Disallowance</t>
  </si>
  <si>
    <t>Expiring</t>
  </si>
  <si>
    <t>Leases</t>
  </si>
  <si>
    <t>(j)</t>
  </si>
  <si>
    <t>Misc.</t>
  </si>
  <si>
    <t>(Sch. C-7)</t>
  </si>
  <si>
    <t>Page 1 of 12</t>
  </si>
  <si>
    <t>Page 2 of 12</t>
  </si>
  <si>
    <t>Page 3 of 12</t>
  </si>
  <si>
    <t>Page 4 of 12</t>
  </si>
  <si>
    <t>Page 5 of 12</t>
  </si>
  <si>
    <t>Page 6 of 12</t>
  </si>
  <si>
    <t>Page 7 of 12</t>
  </si>
  <si>
    <t>Page 8 of 12</t>
  </si>
  <si>
    <t>Page 9 of 12</t>
  </si>
  <si>
    <t>Page 10 of 12</t>
  </si>
  <si>
    <t>Page 11 of 12</t>
  </si>
  <si>
    <t>Page 12 of 12</t>
  </si>
  <si>
    <t>Amortize Gains on Sale of Real Property</t>
  </si>
  <si>
    <t>Miscellaneous Below-the-Line Expense Adjustments</t>
  </si>
  <si>
    <t>Exhibit No.___(JRD-7)</t>
  </si>
  <si>
    <t>Exhibit No._____(JRD-7)</t>
  </si>
  <si>
    <t>(All amounts shown in $000's)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</si>
</sst>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%"/>
    <numFmt numFmtId="170" formatCode="0.0000%"/>
    <numFmt numFmtId="171" formatCode="_(* #,##0.0_);_(* \(#,##0.0\);_(* &quot;-&quot;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_(* #,##0.0000_);_(* \(#,##0.0000\);_(* &quot;-&quot;??_);_(@_)"/>
    <numFmt numFmtId="177" formatCode="0.00000%"/>
    <numFmt numFmtId="178" formatCode="0.000000%"/>
    <numFmt numFmtId="179" formatCode="0.0000000%"/>
    <numFmt numFmtId="180" formatCode="0.00000000"/>
    <numFmt numFmtId="181" formatCode="0.0000000"/>
    <numFmt numFmtId="182" formatCode="0.000000"/>
    <numFmt numFmtId="183" formatCode="0.00000"/>
    <numFmt numFmtId="184" formatCode="&quot;$&quot;#,##0"/>
    <numFmt numFmtId="185" formatCode="&quot;$&quot;#,##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4">
    <font>
      <sz val="10"/>
      <name val="Arial"/>
      <family val="0"/>
    </font>
    <font>
      <b/>
      <sz val="12"/>
      <name val="Arial"/>
      <family val="2"/>
    </font>
    <font>
      <sz val="10"/>
      <name val="Tms Rmn"/>
      <family val="0"/>
    </font>
    <font>
      <b/>
      <sz val="10"/>
      <name val="Tms Rmn"/>
      <family val="0"/>
    </font>
    <font>
      <sz val="9"/>
      <name val="Tms Rmn"/>
      <family val="0"/>
    </font>
    <font>
      <u val="single"/>
      <sz val="10"/>
      <name val="Tms Rmn"/>
      <family val="0"/>
    </font>
    <font>
      <b/>
      <sz val="14"/>
      <name val="Tms Rmn"/>
      <family val="0"/>
    </font>
    <font>
      <b/>
      <sz val="12"/>
      <name val="Tms Rmn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7" fontId="0" fillId="0" borderId="1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17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167" fontId="0" fillId="0" borderId="0" xfId="15" applyNumberFormat="1" applyBorder="1" applyAlignment="1">
      <alignment/>
    </xf>
    <xf numFmtId="10" fontId="0" fillId="0" borderId="1" xfId="21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21" applyNumberFormat="1" applyBorder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9" fontId="0" fillId="0" borderId="1" xfId="21" applyNumberFormat="1" applyBorder="1" applyAlignment="1">
      <alignment/>
    </xf>
    <xf numFmtId="183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15" applyNumberFormat="1" applyFont="1" applyAlignment="1">
      <alignment/>
    </xf>
    <xf numFmtId="167" fontId="0" fillId="0" borderId="2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0" fontId="2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21" applyNumberFormat="1" applyBorder="1" applyAlignment="1">
      <alignment/>
    </xf>
    <xf numFmtId="9" fontId="0" fillId="0" borderId="1" xfId="21" applyBorder="1" applyAlignment="1">
      <alignment/>
    </xf>
    <xf numFmtId="165" fontId="0" fillId="0" borderId="1" xfId="17" applyNumberFormat="1" applyBorder="1" applyAlignment="1">
      <alignment/>
    </xf>
    <xf numFmtId="0" fontId="5" fillId="0" borderId="0" xfId="0" applyFont="1" applyBorder="1" applyAlignment="1">
      <alignment horizontal="center"/>
    </xf>
    <xf numFmtId="167" fontId="2" fillId="0" borderId="0" xfId="15" applyNumberFormat="1" applyFont="1" applyBorder="1" applyAlignment="1">
      <alignment/>
    </xf>
    <xf numFmtId="167" fontId="2" fillId="0" borderId="1" xfId="15" applyNumberFormat="1" applyFont="1" applyBorder="1" applyAlignment="1">
      <alignment/>
    </xf>
    <xf numFmtId="10" fontId="2" fillId="0" borderId="1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9" fontId="0" fillId="0" borderId="0" xfId="21" applyNumberFormat="1" applyBorder="1" applyAlignment="1">
      <alignment/>
    </xf>
    <xf numFmtId="169" fontId="0" fillId="0" borderId="0" xfId="0" applyNumberFormat="1" applyBorder="1" applyAlignment="1">
      <alignment/>
    </xf>
    <xf numFmtId="169" fontId="2" fillId="0" borderId="0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165" fontId="2" fillId="0" borderId="0" xfId="17" applyNumberFormat="1" applyFont="1" applyBorder="1" applyAlignment="1">
      <alignment/>
    </xf>
    <xf numFmtId="165" fontId="2" fillId="0" borderId="0" xfId="17" applyNumberFormat="1" applyFont="1" applyBorder="1" applyAlignment="1">
      <alignment horizontal="center"/>
    </xf>
    <xf numFmtId="165" fontId="0" fillId="0" borderId="0" xfId="17" applyNumberFormat="1" applyAlignment="1">
      <alignment horizontal="center"/>
    </xf>
    <xf numFmtId="165" fontId="0" fillId="0" borderId="0" xfId="17" applyNumberFormat="1" applyBorder="1" applyAlignment="1">
      <alignment horizontal="center"/>
    </xf>
    <xf numFmtId="165" fontId="0" fillId="0" borderId="1" xfId="17" applyNumberFormat="1" applyBorder="1" applyAlignment="1">
      <alignment horizontal="center"/>
    </xf>
    <xf numFmtId="167" fontId="0" fillId="0" borderId="0" xfId="15" applyNumberFormat="1" applyBorder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Font="1" applyAlignment="1">
      <alignment/>
    </xf>
    <xf numFmtId="167" fontId="0" fillId="0" borderId="0" xfId="15" applyNumberFormat="1" applyFont="1" applyAlignment="1">
      <alignment/>
    </xf>
    <xf numFmtId="167" fontId="0" fillId="0" borderId="1" xfId="15" applyNumberFormat="1" applyBorder="1" applyAlignment="1">
      <alignment/>
    </xf>
    <xf numFmtId="9" fontId="0" fillId="0" borderId="0" xfId="21" applyBorder="1" applyAlignment="1">
      <alignment/>
    </xf>
    <xf numFmtId="10" fontId="0" fillId="0" borderId="1" xfId="21" applyNumberFormat="1" applyBorder="1" applyAlignment="1">
      <alignment/>
    </xf>
    <xf numFmtId="165" fontId="0" fillId="0" borderId="1" xfId="17" applyNumberFormat="1" applyBorder="1" applyAlignment="1">
      <alignment/>
    </xf>
    <xf numFmtId="165" fontId="0" fillId="0" borderId="2" xfId="17" applyNumberFormat="1" applyBorder="1" applyAlignment="1">
      <alignment/>
    </xf>
    <xf numFmtId="165" fontId="0" fillId="0" borderId="0" xfId="17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10" fontId="0" fillId="0" borderId="1" xfId="0" applyNumberFormat="1" applyBorder="1" applyAlignment="1">
      <alignment/>
    </xf>
    <xf numFmtId="10" fontId="0" fillId="0" borderId="0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167" fontId="0" fillId="0" borderId="3" xfId="15" applyNumberFormat="1" applyBorder="1" applyAlignment="1">
      <alignment/>
    </xf>
    <xf numFmtId="167" fontId="0" fillId="0" borderId="2" xfId="15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workbookViewId="0" topLeftCell="A1">
      <selection activeCell="E9" sqref="E9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7.421875" style="0" bestFit="1" customWidth="1"/>
    <col min="4" max="4" width="2.7109375" style="0" customWidth="1"/>
    <col min="5" max="5" width="15.00390625" style="0" bestFit="1" customWidth="1"/>
    <col min="6" max="6" width="2.7109375" style="0" customWidth="1"/>
    <col min="7" max="7" width="14.57421875" style="0" bestFit="1" customWidth="1"/>
    <col min="8" max="8" width="2.7109375" style="0" customWidth="1"/>
    <col min="9" max="9" width="14.57421875" style="0" bestFit="1" customWidth="1"/>
    <col min="11" max="11" width="11.28125" style="0" bestFit="1" customWidth="1"/>
  </cols>
  <sheetData>
    <row r="1" spans="1:9" ht="12.75">
      <c r="A1" t="s">
        <v>144</v>
      </c>
      <c r="I1" s="41" t="s">
        <v>202</v>
      </c>
    </row>
    <row r="2" ht="12.75">
      <c r="I2" s="41" t="s">
        <v>268</v>
      </c>
    </row>
    <row r="3" ht="12.75">
      <c r="I3" s="41" t="s">
        <v>254</v>
      </c>
    </row>
    <row r="5" ht="12.75">
      <c r="I5" s="41" t="s">
        <v>156</v>
      </c>
    </row>
    <row r="6" spans="3:9" ht="18">
      <c r="C6" s="88" t="s">
        <v>72</v>
      </c>
      <c r="D6" s="88"/>
      <c r="E6" s="88"/>
      <c r="F6" s="88"/>
      <c r="G6" s="88"/>
      <c r="H6" s="88"/>
      <c r="I6" s="88"/>
    </row>
    <row r="7" spans="3:9" ht="12.75">
      <c r="C7" s="89" t="s">
        <v>157</v>
      </c>
      <c r="D7" s="89"/>
      <c r="E7" s="89"/>
      <c r="F7" s="89"/>
      <c r="G7" s="89"/>
      <c r="H7" s="89"/>
      <c r="I7" s="89"/>
    </row>
    <row r="8" spans="3:9" ht="12.75">
      <c r="C8" s="89" t="s">
        <v>73</v>
      </c>
      <c r="D8" s="89"/>
      <c r="E8" s="89"/>
      <c r="F8" s="89"/>
      <c r="G8" s="89"/>
      <c r="H8" s="89"/>
      <c r="I8" s="89"/>
    </row>
    <row r="9" spans="3:9" ht="12.75">
      <c r="C9" s="4"/>
      <c r="D9" s="4"/>
      <c r="E9" s="4" t="s">
        <v>270</v>
      </c>
      <c r="F9" s="4"/>
      <c r="G9" s="4"/>
      <c r="H9" s="4"/>
      <c r="I9" s="4"/>
    </row>
    <row r="11" spans="5:9" ht="12.75">
      <c r="E11" s="4"/>
      <c r="F11" s="4"/>
      <c r="G11" s="4" t="s">
        <v>34</v>
      </c>
      <c r="H11" s="4"/>
      <c r="I11" s="4" t="s">
        <v>32</v>
      </c>
    </row>
    <row r="12" spans="1:9" ht="12.75">
      <c r="A12" s="4" t="s">
        <v>2</v>
      </c>
      <c r="E12" s="4" t="s">
        <v>32</v>
      </c>
      <c r="F12" s="4"/>
      <c r="G12" s="4" t="s">
        <v>35</v>
      </c>
      <c r="H12" s="4"/>
      <c r="I12" s="4" t="s">
        <v>37</v>
      </c>
    </row>
    <row r="13" spans="1:9" ht="12.75">
      <c r="A13" s="5" t="s">
        <v>3</v>
      </c>
      <c r="C13" s="5" t="s">
        <v>4</v>
      </c>
      <c r="E13" s="5" t="s">
        <v>33</v>
      </c>
      <c r="F13" s="4"/>
      <c r="G13" s="5" t="s">
        <v>36</v>
      </c>
      <c r="H13" s="4"/>
      <c r="I13" s="5" t="s">
        <v>35</v>
      </c>
    </row>
    <row r="14" spans="1:9" ht="12.75">
      <c r="A14" s="4"/>
      <c r="E14" s="4"/>
      <c r="F14" s="4"/>
      <c r="G14" s="4"/>
      <c r="H14" s="4"/>
      <c r="I14" s="4"/>
    </row>
    <row r="15" spans="1:9" ht="12.75">
      <c r="A15" s="4">
        <v>1</v>
      </c>
      <c r="C15" t="s">
        <v>18</v>
      </c>
      <c r="E15" s="1">
        <f>+'Rate Base'!F42</f>
        <v>130718</v>
      </c>
      <c r="G15" s="1">
        <f>+I15-E15</f>
        <v>-1050.1001119626308</v>
      </c>
      <c r="H15" s="1"/>
      <c r="I15" s="1">
        <f>+'Rate Base'!N42</f>
        <v>129667.89988803737</v>
      </c>
    </row>
    <row r="16" ht="12.75">
      <c r="A16" s="4"/>
    </row>
    <row r="17" spans="1:9" ht="12.75">
      <c r="A17" s="4">
        <v>2</v>
      </c>
      <c r="C17" t="s">
        <v>19</v>
      </c>
      <c r="E17" s="34">
        <f>+COC!L23</f>
        <v>0.09670000000000001</v>
      </c>
      <c r="G17" s="34">
        <f>+I17-E17</f>
        <v>-0.010299410000000009</v>
      </c>
      <c r="H17" s="34"/>
      <c r="I17" s="11">
        <f>+COC!L42</f>
        <v>0.08640059</v>
      </c>
    </row>
    <row r="18" ht="12.75">
      <c r="A18" s="4"/>
    </row>
    <row r="19" spans="1:9" ht="12.75">
      <c r="A19" s="4">
        <v>3</v>
      </c>
      <c r="C19" t="s">
        <v>20</v>
      </c>
      <c r="E19" s="2">
        <f>+E15*E17</f>
        <v>12640.430600000002</v>
      </c>
      <c r="G19" s="2">
        <f>+I19-E19</f>
        <v>-1437.0475456126387</v>
      </c>
      <c r="H19" s="2"/>
      <c r="I19" s="2">
        <f>+I15*I17</f>
        <v>11203.383054387363</v>
      </c>
    </row>
    <row r="20" ht="12.75">
      <c r="A20" s="4"/>
    </row>
    <row r="21" spans="1:9" ht="12.75">
      <c r="A21" s="4">
        <v>4</v>
      </c>
      <c r="C21" t="s">
        <v>21</v>
      </c>
      <c r="E21" s="3">
        <f>+' Inc State 1'!E61</f>
        <v>10810</v>
      </c>
      <c r="G21" s="3">
        <f>+I21-E21</f>
        <v>464.5248381802576</v>
      </c>
      <c r="H21" s="3"/>
      <c r="I21" s="3">
        <f>+' Inc State 1'!U61</f>
        <v>11274.524838180258</v>
      </c>
    </row>
    <row r="22" ht="12.75">
      <c r="A22" s="4"/>
    </row>
    <row r="23" spans="1:9" ht="12.75">
      <c r="A23" s="4">
        <v>5</v>
      </c>
      <c r="C23" t="s">
        <v>22</v>
      </c>
      <c r="E23" s="15">
        <f>+E19-E21</f>
        <v>1830.4306000000015</v>
      </c>
      <c r="G23" s="15">
        <f>+I23-E23</f>
        <v>-1901.5723837928963</v>
      </c>
      <c r="H23" s="15"/>
      <c r="I23" s="15">
        <f>+I19-I21</f>
        <v>-71.14178379289478</v>
      </c>
    </row>
    <row r="24" ht="12.75">
      <c r="A24" s="4"/>
    </row>
    <row r="25" spans="1:9" ht="12.75">
      <c r="A25" s="4">
        <v>6</v>
      </c>
      <c r="C25" t="s">
        <v>74</v>
      </c>
      <c r="E25" s="35">
        <v>0.621746</v>
      </c>
      <c r="G25" s="35">
        <f>+E25</f>
        <v>0.621746</v>
      </c>
      <c r="H25" s="35"/>
      <c r="I25" s="35">
        <f>+E25</f>
        <v>0.621746</v>
      </c>
    </row>
    <row r="26" spans="1:9" ht="12.75">
      <c r="A26" s="4"/>
      <c r="E26" s="40"/>
      <c r="G26" s="40"/>
      <c r="H26" s="40"/>
      <c r="I26" s="40"/>
    </row>
    <row r="27" spans="1:9" ht="12.75">
      <c r="A27" s="4"/>
      <c r="E27" s="40"/>
      <c r="G27" s="40"/>
      <c r="H27" s="40"/>
      <c r="I27" s="40"/>
    </row>
    <row r="28" ht="12.75">
      <c r="A28" s="4"/>
    </row>
    <row r="29" spans="1:11" ht="13.5" thickBot="1">
      <c r="A29" s="4">
        <v>7</v>
      </c>
      <c r="C29" t="s">
        <v>51</v>
      </c>
      <c r="E29" s="6">
        <f>+E23/E25</f>
        <v>2944.016688486941</v>
      </c>
      <c r="G29" s="6">
        <f>+G23/G25</f>
        <v>-3058.4392722959155</v>
      </c>
      <c r="H29" s="10"/>
      <c r="I29" s="6">
        <f>+I23/I25</f>
        <v>-114.4225838089747</v>
      </c>
      <c r="K29" s="15"/>
    </row>
    <row r="30" ht="13.5" thickTop="1">
      <c r="A30" s="4"/>
    </row>
    <row r="31" spans="1:9" ht="12.75">
      <c r="A31" s="13"/>
      <c r="B31" s="8"/>
      <c r="C31" s="8"/>
      <c r="D31" s="8"/>
      <c r="E31" s="8"/>
      <c r="F31" s="8"/>
      <c r="G31" s="8"/>
      <c r="H31" s="8"/>
      <c r="I31" s="8"/>
    </row>
    <row r="32" spans="1:9" ht="12.75">
      <c r="A32" s="13"/>
      <c r="B32" s="8"/>
      <c r="C32" s="8"/>
      <c r="D32" s="8"/>
      <c r="E32" s="8"/>
      <c r="F32" s="8"/>
      <c r="G32" s="8"/>
      <c r="H32" s="8"/>
      <c r="I32" s="8"/>
    </row>
    <row r="33" spans="1:9" ht="12.75">
      <c r="A33" s="13"/>
      <c r="B33" s="8"/>
      <c r="C33" s="8"/>
      <c r="D33" s="8"/>
      <c r="E33" s="8"/>
      <c r="F33" s="8"/>
      <c r="G33" s="8"/>
      <c r="H33" s="8"/>
      <c r="I33" s="8"/>
    </row>
    <row r="34" spans="1:9" ht="12.75">
      <c r="A34" s="13"/>
      <c r="B34" s="8"/>
      <c r="C34" s="8"/>
      <c r="D34" s="8"/>
      <c r="E34" s="8"/>
      <c r="F34" s="8"/>
      <c r="G34" s="8"/>
      <c r="H34" s="8"/>
      <c r="I34" s="10"/>
    </row>
    <row r="35" spans="1:9" ht="12.75">
      <c r="A35" s="13"/>
      <c r="B35" s="8"/>
      <c r="C35" s="8"/>
      <c r="D35" s="8"/>
      <c r="E35" s="8"/>
      <c r="F35" s="8"/>
      <c r="G35" s="8"/>
      <c r="H35" s="8"/>
      <c r="I35" s="8"/>
    </row>
    <row r="36" spans="1:9" ht="12.75">
      <c r="A36" s="13"/>
      <c r="B36" s="8"/>
      <c r="C36" s="8"/>
      <c r="D36" s="8"/>
      <c r="E36" s="8"/>
      <c r="F36" s="8"/>
      <c r="G36" s="8"/>
      <c r="H36" s="8"/>
      <c r="I36" s="8"/>
    </row>
    <row r="37" spans="1:9" ht="12.75">
      <c r="A37" s="13"/>
      <c r="B37" s="8"/>
      <c r="C37" s="8"/>
      <c r="D37" s="8"/>
      <c r="E37" s="8"/>
      <c r="F37" s="8"/>
      <c r="G37" s="8"/>
      <c r="H37" s="8"/>
      <c r="I37" s="8"/>
    </row>
    <row r="38" spans="1:9" ht="12.75">
      <c r="A38" s="13"/>
      <c r="B38" s="8"/>
      <c r="C38" s="8"/>
      <c r="D38" s="8"/>
      <c r="E38" s="8"/>
      <c r="F38" s="8"/>
      <c r="G38" s="8"/>
      <c r="H38" s="8"/>
      <c r="I38" s="9"/>
    </row>
    <row r="39" spans="1:9" ht="12.75">
      <c r="A39" s="13"/>
      <c r="B39" s="8"/>
      <c r="C39" s="8"/>
      <c r="D39" s="8"/>
      <c r="E39" s="8"/>
      <c r="F39" s="8"/>
      <c r="G39" s="8"/>
      <c r="H39" s="8"/>
      <c r="I39" s="8"/>
    </row>
    <row r="40" spans="1:9" ht="12.75">
      <c r="A40" s="13"/>
      <c r="B40" s="8"/>
      <c r="C40" s="8"/>
      <c r="D40" s="8"/>
      <c r="E40" s="8"/>
      <c r="F40" s="8"/>
      <c r="G40" s="8"/>
      <c r="H40" s="8"/>
      <c r="I40" s="8"/>
    </row>
    <row r="41" spans="1:5" ht="12.75">
      <c r="A41" s="13"/>
      <c r="B41" s="8"/>
      <c r="C41" s="8"/>
      <c r="D41" s="8"/>
      <c r="E41" s="8"/>
    </row>
    <row r="42" spans="1:5" ht="12.75">
      <c r="A42" s="13"/>
      <c r="B42" s="8"/>
      <c r="C42" s="8"/>
      <c r="D42" s="8"/>
      <c r="E42" s="10"/>
    </row>
    <row r="43" spans="1:5" ht="12.75">
      <c r="A43" s="13"/>
      <c r="B43" s="8"/>
      <c r="C43" s="8"/>
      <c r="D43" s="8"/>
      <c r="E43" s="10"/>
    </row>
    <row r="44" spans="1:5" ht="12.75">
      <c r="A44" s="13"/>
      <c r="B44" s="8"/>
      <c r="C44" s="8"/>
      <c r="D44" s="8"/>
      <c r="E44" s="10"/>
    </row>
    <row r="45" spans="1:5" ht="12.75">
      <c r="A45" s="13"/>
      <c r="B45" s="8"/>
      <c r="C45" s="8"/>
      <c r="D45" s="8"/>
      <c r="E45" s="8"/>
    </row>
    <row r="46" spans="1:5" ht="12.75">
      <c r="A46" s="13"/>
      <c r="B46" s="8"/>
      <c r="C46" s="8"/>
      <c r="D46" s="8"/>
      <c r="E46" s="40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</sheetData>
  <mergeCells count="3">
    <mergeCell ref="C6:I6"/>
    <mergeCell ref="C7:I7"/>
    <mergeCell ref="C8:I8"/>
  </mergeCells>
  <printOptions/>
  <pageMargins left="1.25" right="0.5" top="1" bottom="1" header="0.5" footer="0.5"/>
  <pageSetup fitToHeight="1" fitToWidth="1"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2.7109375" style="0" customWidth="1"/>
    <col min="8" max="8" width="11.8515625" style="0" bestFit="1" customWidth="1"/>
    <col min="9" max="9" width="2.7109375" style="0" customWidth="1"/>
  </cols>
  <sheetData>
    <row r="3" spans="1:10" ht="12.75">
      <c r="A3" t="s">
        <v>144</v>
      </c>
      <c r="J3" s="41" t="s">
        <v>202</v>
      </c>
    </row>
    <row r="4" ht="12.75">
      <c r="J4" s="41" t="s">
        <v>269</v>
      </c>
    </row>
    <row r="5" ht="12.75">
      <c r="J5" s="41" t="s">
        <v>263</v>
      </c>
    </row>
    <row r="6" ht="12.75">
      <c r="J6" s="41"/>
    </row>
    <row r="7" ht="12.75">
      <c r="J7" s="41" t="s">
        <v>219</v>
      </c>
    </row>
    <row r="9" spans="3:9" ht="15.75">
      <c r="C9" s="92" t="s">
        <v>72</v>
      </c>
      <c r="D9" s="92"/>
      <c r="E9" s="92"/>
      <c r="F9" s="92"/>
      <c r="G9" s="92"/>
      <c r="H9" s="92"/>
      <c r="I9" s="92"/>
    </row>
    <row r="10" spans="3:9" ht="12.75">
      <c r="C10" s="93" t="s">
        <v>110</v>
      </c>
      <c r="D10" s="93"/>
      <c r="E10" s="93"/>
      <c r="F10" s="93"/>
      <c r="G10" s="93"/>
      <c r="H10" s="93"/>
      <c r="I10" s="93"/>
    </row>
    <row r="11" spans="3:9" ht="12.75">
      <c r="C11" s="93" t="s">
        <v>203</v>
      </c>
      <c r="D11" s="93"/>
      <c r="E11" s="93"/>
      <c r="F11" s="93"/>
      <c r="G11" s="93"/>
      <c r="H11" s="93"/>
      <c r="I11" s="93"/>
    </row>
    <row r="12" spans="3:9" ht="12.75">
      <c r="C12" s="93"/>
      <c r="D12" s="93"/>
      <c r="E12" s="93"/>
      <c r="F12" s="93"/>
      <c r="G12" s="93"/>
      <c r="H12" s="93"/>
      <c r="I12" s="93"/>
    </row>
    <row r="15" spans="1:7" ht="12.75">
      <c r="A15" s="4" t="s">
        <v>2</v>
      </c>
      <c r="G15" s="8"/>
    </row>
    <row r="16" spans="1:10" ht="12.75">
      <c r="A16" s="5" t="s">
        <v>3</v>
      </c>
      <c r="C16" s="7" t="s">
        <v>4</v>
      </c>
      <c r="D16" s="7"/>
      <c r="E16" s="7"/>
      <c r="F16" s="7"/>
      <c r="G16" s="8"/>
      <c r="H16" s="5" t="s">
        <v>0</v>
      </c>
      <c r="J16" s="5" t="s">
        <v>92</v>
      </c>
    </row>
    <row r="17" ht="12.75">
      <c r="G17" s="8"/>
    </row>
    <row r="18" spans="1:10" ht="12.75">
      <c r="A18" s="4"/>
      <c r="E18" s="64"/>
      <c r="F18" s="64"/>
      <c r="G18" s="64"/>
      <c r="H18" s="65"/>
      <c r="I18" s="66"/>
      <c r="J18" s="65"/>
    </row>
    <row r="19" spans="1:10" ht="12.75">
      <c r="A19" s="4">
        <v>1</v>
      </c>
      <c r="C19" t="s">
        <v>217</v>
      </c>
      <c r="G19" s="8"/>
      <c r="H19" s="73">
        <f>-305077</f>
        <v>-305077</v>
      </c>
      <c r="I19" s="66"/>
      <c r="J19" s="66" t="s">
        <v>218</v>
      </c>
    </row>
    <row r="20" spans="1:8" ht="12.75">
      <c r="A20" s="4"/>
      <c r="H20" s="64"/>
    </row>
    <row r="21" spans="1:8" ht="12.75">
      <c r="A21" s="4">
        <v>4</v>
      </c>
      <c r="C21" t="s">
        <v>115</v>
      </c>
      <c r="H21" s="70">
        <v>0.35</v>
      </c>
    </row>
    <row r="22" ht="12.75">
      <c r="A22" s="4"/>
    </row>
    <row r="23" spans="1:10" ht="12.75">
      <c r="A23" s="4">
        <v>5</v>
      </c>
      <c r="C23" t="s">
        <v>208</v>
      </c>
      <c r="H23" s="71">
        <f>+H19*-H21</f>
        <v>106776.95</v>
      </c>
      <c r="J23" t="s">
        <v>209</v>
      </c>
    </row>
    <row r="25" spans="1:10" ht="13.5" thickBot="1">
      <c r="A25" s="4">
        <v>6</v>
      </c>
      <c r="C25" t="s">
        <v>120</v>
      </c>
      <c r="H25" s="72">
        <f>+H19+H23</f>
        <v>-198300.05</v>
      </c>
      <c r="J25" t="s">
        <v>210</v>
      </c>
    </row>
    <row r="26" ht="13.5" thickTop="1"/>
  </sheetData>
  <mergeCells count="4">
    <mergeCell ref="C9:I9"/>
    <mergeCell ref="C10:I10"/>
    <mergeCell ref="C11:I11"/>
    <mergeCell ref="C12:I1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60"/>
  <sheetViews>
    <sheetView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2.7109375" style="0" customWidth="1"/>
    <col min="9" max="9" width="2.7109375" style="0" customWidth="1"/>
    <col min="10" max="10" width="12.7109375" style="0" bestFit="1" customWidth="1"/>
  </cols>
  <sheetData>
    <row r="3" spans="1:10" ht="12.75">
      <c r="A3" t="s">
        <v>144</v>
      </c>
      <c r="J3" s="41" t="s">
        <v>202</v>
      </c>
    </row>
    <row r="4" ht="12.75">
      <c r="J4" s="41" t="s">
        <v>269</v>
      </c>
    </row>
    <row r="5" ht="12.75">
      <c r="J5" s="41" t="s">
        <v>264</v>
      </c>
    </row>
    <row r="6" ht="12.75">
      <c r="J6" s="41"/>
    </row>
    <row r="7" ht="12.75">
      <c r="J7" s="41" t="s">
        <v>241</v>
      </c>
    </row>
    <row r="9" spans="3:9" ht="15.75">
      <c r="C9" s="92" t="s">
        <v>72</v>
      </c>
      <c r="D9" s="92"/>
      <c r="E9" s="92"/>
      <c r="F9" s="92"/>
      <c r="G9" s="92"/>
      <c r="H9" s="92"/>
      <c r="I9" s="92"/>
    </row>
    <row r="10" spans="3:9" ht="12.75">
      <c r="C10" s="93" t="s">
        <v>110</v>
      </c>
      <c r="D10" s="93"/>
      <c r="E10" s="93"/>
      <c r="F10" s="93"/>
      <c r="G10" s="93"/>
      <c r="H10" s="93"/>
      <c r="I10" s="93"/>
    </row>
    <row r="11" spans="3:9" ht="12.75">
      <c r="C11" s="93" t="s">
        <v>267</v>
      </c>
      <c r="D11" s="93"/>
      <c r="E11" s="93"/>
      <c r="F11" s="93"/>
      <c r="G11" s="93"/>
      <c r="H11" s="93"/>
      <c r="I11" s="93"/>
    </row>
    <row r="12" spans="3:9" ht="12.75">
      <c r="C12" s="93"/>
      <c r="D12" s="93"/>
      <c r="E12" s="93"/>
      <c r="F12" s="93"/>
      <c r="G12" s="93"/>
      <c r="H12" s="93"/>
      <c r="I12" s="93"/>
    </row>
    <row r="15" spans="1:7" ht="12.75">
      <c r="A15" s="4" t="s">
        <v>2</v>
      </c>
      <c r="G15" s="8"/>
    </row>
    <row r="16" spans="1:10" ht="12.75">
      <c r="A16" s="5" t="s">
        <v>3</v>
      </c>
      <c r="C16" s="7" t="s">
        <v>4</v>
      </c>
      <c r="D16" s="7"/>
      <c r="E16" s="7"/>
      <c r="F16" s="7"/>
      <c r="G16" s="8"/>
      <c r="H16" s="5" t="s">
        <v>0</v>
      </c>
      <c r="J16" s="5" t="s">
        <v>92</v>
      </c>
    </row>
    <row r="17" ht="12.75">
      <c r="A17" s="4"/>
    </row>
    <row r="18" spans="1:5" ht="12.75">
      <c r="A18" s="4">
        <v>1</v>
      </c>
      <c r="E18" t="s">
        <v>220</v>
      </c>
    </row>
    <row r="19" ht="12.75">
      <c r="A19" s="4"/>
    </row>
    <row r="20" spans="1:10" ht="12.75">
      <c r="A20" s="4">
        <v>2</v>
      </c>
      <c r="C20" t="s">
        <v>221</v>
      </c>
      <c r="E20">
        <v>991300</v>
      </c>
      <c r="H20" s="74">
        <v>10000</v>
      </c>
      <c r="J20" t="s">
        <v>205</v>
      </c>
    </row>
    <row r="21" spans="1:10" ht="12.75">
      <c r="A21" s="4">
        <v>3</v>
      </c>
      <c r="C21" t="s">
        <v>222</v>
      </c>
      <c r="E21">
        <v>991300</v>
      </c>
      <c r="H21" s="74">
        <v>75600</v>
      </c>
      <c r="J21" t="s">
        <v>205</v>
      </c>
    </row>
    <row r="22" spans="1:8" ht="12.75">
      <c r="A22" s="4">
        <v>4</v>
      </c>
      <c r="C22" t="s">
        <v>223</v>
      </c>
      <c r="H22" s="74"/>
    </row>
    <row r="23" spans="1:10" ht="12.75">
      <c r="A23" s="4">
        <v>5</v>
      </c>
      <c r="C23" t="s">
        <v>224</v>
      </c>
      <c r="E23">
        <v>991300</v>
      </c>
      <c r="H23" s="74">
        <v>22804.2</v>
      </c>
      <c r="J23" t="s">
        <v>205</v>
      </c>
    </row>
    <row r="24" spans="1:10" ht="12.75">
      <c r="A24" s="4">
        <v>6</v>
      </c>
      <c r="C24" t="s">
        <v>225</v>
      </c>
      <c r="E24">
        <v>993022</v>
      </c>
      <c r="H24" s="75">
        <v>82290.86</v>
      </c>
      <c r="J24" t="s">
        <v>205</v>
      </c>
    </row>
    <row r="25" spans="1:10" ht="12.75">
      <c r="A25" s="4">
        <v>7</v>
      </c>
      <c r="C25" t="s">
        <v>226</v>
      </c>
      <c r="H25" s="76">
        <f>+H20+H21+H23+H24</f>
        <v>190695.06</v>
      </c>
      <c r="J25" t="s">
        <v>227</v>
      </c>
    </row>
    <row r="27" spans="1:10" ht="12.75">
      <c r="A27" s="4">
        <v>8</v>
      </c>
      <c r="C27" t="s">
        <v>242</v>
      </c>
      <c r="H27" s="78">
        <v>0.20258</v>
      </c>
      <c r="I27" s="78"/>
      <c r="J27" t="s">
        <v>205</v>
      </c>
    </row>
    <row r="28" spans="8:10" ht="12.75">
      <c r="H28" s="78"/>
      <c r="I28" s="78"/>
      <c r="J28" s="78"/>
    </row>
    <row r="29" spans="1:10" ht="12.75">
      <c r="A29" s="4">
        <v>9</v>
      </c>
      <c r="C29" t="s">
        <v>243</v>
      </c>
      <c r="H29" s="2">
        <f>+H25*H27</f>
        <v>38631.0052548</v>
      </c>
      <c r="J29" t="s">
        <v>228</v>
      </c>
    </row>
    <row r="30" ht="12.75">
      <c r="G30" s="79"/>
    </row>
    <row r="31" spans="1:10" ht="12.75">
      <c r="A31" s="4">
        <v>10</v>
      </c>
      <c r="C31" t="s">
        <v>229</v>
      </c>
      <c r="H31" s="77">
        <v>0.68735</v>
      </c>
      <c r="J31" t="s">
        <v>205</v>
      </c>
    </row>
    <row r="32" spans="1:8" ht="12.75">
      <c r="A32" s="4"/>
      <c r="H32" s="78"/>
    </row>
    <row r="33" spans="1:10" ht="12.75">
      <c r="A33" s="4">
        <v>11</v>
      </c>
      <c r="C33" t="s">
        <v>245</v>
      </c>
      <c r="H33" s="73">
        <f>+H29*H31</f>
        <v>26553.021461886783</v>
      </c>
      <c r="J33" t="s">
        <v>230</v>
      </c>
    </row>
    <row r="34" spans="1:8" ht="12.75">
      <c r="A34" s="4"/>
      <c r="H34" s="76"/>
    </row>
    <row r="35" spans="1:10" ht="12.75">
      <c r="A35" s="4">
        <v>12</v>
      </c>
      <c r="C35" t="s">
        <v>244</v>
      </c>
      <c r="G35" s="74">
        <v>61506.95</v>
      </c>
      <c r="J35" t="s">
        <v>205</v>
      </c>
    </row>
    <row r="36" ht="12.75">
      <c r="A36" s="4"/>
    </row>
    <row r="37" spans="1:3" ht="12.75">
      <c r="A37" s="4">
        <v>13</v>
      </c>
      <c r="C37" t="s">
        <v>232</v>
      </c>
    </row>
    <row r="38" spans="1:3" ht="12.75">
      <c r="A38" s="4">
        <v>14</v>
      </c>
      <c r="C38" t="s">
        <v>233</v>
      </c>
    </row>
    <row r="39" spans="1:10" ht="12.75">
      <c r="A39" s="4">
        <v>15</v>
      </c>
      <c r="C39" t="s">
        <v>234</v>
      </c>
      <c r="G39" s="80">
        <v>0.3119</v>
      </c>
      <c r="J39" t="s">
        <v>205</v>
      </c>
    </row>
    <row r="40" spans="1:8" ht="12.75">
      <c r="A40" s="4"/>
      <c r="H40" s="81"/>
    </row>
    <row r="41" spans="1:10" ht="12.75">
      <c r="A41" s="4">
        <v>16</v>
      </c>
      <c r="C41" t="s">
        <v>247</v>
      </c>
      <c r="H41" s="85">
        <f>+G35*G39</f>
        <v>19184.017705</v>
      </c>
      <c r="J41" t="s">
        <v>235</v>
      </c>
    </row>
    <row r="42" ht="12.75">
      <c r="A42" s="4"/>
    </row>
    <row r="43" spans="1:7" ht="12.75">
      <c r="A43" s="4">
        <v>17</v>
      </c>
      <c r="C43" t="s">
        <v>231</v>
      </c>
      <c r="G43" s="74">
        <v>18411.32</v>
      </c>
    </row>
    <row r="44" ht="12.75">
      <c r="A44" s="4"/>
    </row>
    <row r="45" spans="1:3" ht="12.75">
      <c r="A45" s="4">
        <v>18</v>
      </c>
      <c r="C45" t="s">
        <v>232</v>
      </c>
    </row>
    <row r="46" spans="1:3" ht="12.75">
      <c r="A46" s="4">
        <v>19</v>
      </c>
      <c r="C46" t="s">
        <v>233</v>
      </c>
    </row>
    <row r="47" spans="1:7" ht="12.75">
      <c r="A47" s="4">
        <v>20</v>
      </c>
      <c r="C47" t="s">
        <v>234</v>
      </c>
      <c r="G47" s="80">
        <v>0.5235</v>
      </c>
    </row>
    <row r="48" spans="1:8" ht="12.75">
      <c r="A48" s="4"/>
      <c r="H48" s="81"/>
    </row>
    <row r="49" spans="1:8" ht="12.75">
      <c r="A49" s="4">
        <v>21</v>
      </c>
      <c r="C49" t="s">
        <v>248</v>
      </c>
      <c r="H49" s="82">
        <f>+G43*G47</f>
        <v>9638.326019999999</v>
      </c>
    </row>
    <row r="50" spans="1:8" ht="12.75">
      <c r="A50" s="4"/>
      <c r="H50" s="74"/>
    </row>
    <row r="51" spans="1:12" ht="12.75">
      <c r="A51" s="4">
        <v>22</v>
      </c>
      <c r="C51" t="s">
        <v>246</v>
      </c>
      <c r="E51" s="8"/>
      <c r="F51" s="8"/>
      <c r="G51" s="8"/>
      <c r="H51" s="10">
        <f>-H33-H41-H49</f>
        <v>-55375.36518688678</v>
      </c>
      <c r="I51" s="8"/>
      <c r="J51" s="8" t="s">
        <v>236</v>
      </c>
      <c r="K51" s="8"/>
      <c r="L51" s="8"/>
    </row>
    <row r="52" spans="1:12" ht="12.75">
      <c r="A52" s="4"/>
      <c r="E52" s="8"/>
      <c r="F52" s="8"/>
      <c r="G52" s="8"/>
      <c r="H52" s="76"/>
      <c r="I52" s="8"/>
      <c r="J52" s="8"/>
      <c r="K52" s="8"/>
      <c r="L52" s="8"/>
    </row>
    <row r="53" spans="1:12" ht="12.75">
      <c r="A53" s="4">
        <v>23</v>
      </c>
      <c r="C53" t="s">
        <v>115</v>
      </c>
      <c r="E53" s="8"/>
      <c r="F53" s="8"/>
      <c r="G53" s="8"/>
      <c r="H53" s="80">
        <v>0.35</v>
      </c>
      <c r="I53" s="8"/>
      <c r="J53" s="8"/>
      <c r="K53" s="8"/>
      <c r="L53" s="8"/>
    </row>
    <row r="54" spans="1:12" ht="12.75">
      <c r="A54" s="4"/>
      <c r="E54" s="8"/>
      <c r="F54" s="8"/>
      <c r="G54" s="8"/>
      <c r="H54" s="76"/>
      <c r="I54" s="8"/>
      <c r="J54" s="8"/>
      <c r="K54" s="8"/>
      <c r="L54" s="8"/>
    </row>
    <row r="55" spans="1:12" ht="12.75">
      <c r="A55" s="4">
        <v>24</v>
      </c>
      <c r="C55" t="s">
        <v>237</v>
      </c>
      <c r="E55" s="8"/>
      <c r="F55" s="8"/>
      <c r="G55" s="8"/>
      <c r="H55" s="75">
        <f>+H51*-H53</f>
        <v>19381.37781541037</v>
      </c>
      <c r="I55" s="8"/>
      <c r="J55" s="8" t="s">
        <v>238</v>
      </c>
      <c r="K55" s="8"/>
      <c r="L55" s="8"/>
    </row>
    <row r="56" spans="1:12" ht="12.75">
      <c r="A56" s="4"/>
      <c r="E56" s="8"/>
      <c r="F56" s="8"/>
      <c r="G56" s="8"/>
      <c r="H56" s="83"/>
      <c r="I56" s="8"/>
      <c r="J56" s="8"/>
      <c r="K56" s="8"/>
      <c r="L56" s="8"/>
    </row>
    <row r="57" spans="1:12" ht="13.5" thickBot="1">
      <c r="A57" s="4">
        <v>25</v>
      </c>
      <c r="C57" t="s">
        <v>239</v>
      </c>
      <c r="E57" s="8"/>
      <c r="F57" s="8"/>
      <c r="G57" s="8"/>
      <c r="H57" s="84">
        <f>+H51+H55</f>
        <v>-35993.98737147641</v>
      </c>
      <c r="I57" s="8"/>
      <c r="J57" s="8" t="s">
        <v>240</v>
      </c>
      <c r="K57" s="8"/>
      <c r="L57" s="8"/>
    </row>
    <row r="58" spans="5:12" ht="13.5" thickTop="1">
      <c r="E58" s="8"/>
      <c r="F58" s="8"/>
      <c r="G58" s="8"/>
      <c r="H58" s="76"/>
      <c r="I58" s="8"/>
      <c r="J58" s="8"/>
      <c r="K58" s="8"/>
      <c r="L58" s="8"/>
    </row>
    <row r="59" spans="5:12" ht="12.75">
      <c r="E59" s="8"/>
      <c r="F59" s="8"/>
      <c r="G59" s="8"/>
      <c r="H59" s="76"/>
      <c r="I59" s="8"/>
      <c r="J59" s="8"/>
      <c r="K59" s="8"/>
      <c r="L59" s="8"/>
    </row>
    <row r="60" spans="5:12" ht="12.75">
      <c r="E60" s="8"/>
      <c r="F60" s="8"/>
      <c r="G60" s="8"/>
      <c r="H60" s="76"/>
      <c r="I60" s="8"/>
      <c r="J60" s="8"/>
      <c r="K60" s="8"/>
      <c r="L60" s="8"/>
    </row>
  </sheetData>
  <mergeCells count="4">
    <mergeCell ref="C9:I9"/>
    <mergeCell ref="C10:I10"/>
    <mergeCell ref="C11:I11"/>
    <mergeCell ref="C12:I12"/>
  </mergeCells>
  <printOptions/>
  <pageMargins left="1.5" right="0.75" top="1" bottom="1" header="0.5" footer="0.5"/>
  <pageSetup fitToHeight="1" fitToWidth="1"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selection activeCell="L2" sqref="L2"/>
    </sheetView>
  </sheetViews>
  <sheetFormatPr defaultColWidth="9.140625" defaultRowHeight="12.75"/>
  <cols>
    <col min="2" max="2" width="5.7109375" style="0" customWidth="1"/>
    <col min="3" max="3" width="2.7109375" style="0" customWidth="1"/>
    <col min="4" max="4" width="16.140625" style="0" bestFit="1" customWidth="1"/>
    <col min="5" max="5" width="2.7109375" style="0" customWidth="1"/>
    <col min="6" max="6" width="13.7109375" style="0" customWidth="1"/>
    <col min="7" max="7" width="1.7109375" style="0" customWidth="1"/>
    <col min="8" max="8" width="9.7109375" style="0" customWidth="1"/>
    <col min="9" max="9" width="1.7109375" style="0" customWidth="1"/>
    <col min="10" max="10" width="11.421875" style="0" bestFit="1" customWidth="1"/>
    <col min="11" max="11" width="1.7109375" style="0" customWidth="1"/>
    <col min="12" max="12" width="11.421875" style="0" bestFit="1" customWidth="1"/>
    <col min="14" max="14" width="15.00390625" style="0" bestFit="1" customWidth="1"/>
  </cols>
  <sheetData>
    <row r="1" spans="2:12" ht="12.75">
      <c r="B1" t="s">
        <v>136</v>
      </c>
      <c r="L1" s="41" t="s">
        <v>202</v>
      </c>
    </row>
    <row r="2" ht="12.75">
      <c r="L2" s="41" t="s">
        <v>268</v>
      </c>
    </row>
    <row r="3" ht="12.75">
      <c r="L3" s="41" t="s">
        <v>265</v>
      </c>
    </row>
    <row r="4" ht="12.75">
      <c r="L4" s="41"/>
    </row>
    <row r="5" spans="4:12" ht="12.75">
      <c r="D5" s="16"/>
      <c r="E5" s="16"/>
      <c r="F5" s="16"/>
      <c r="G5" s="16"/>
      <c r="H5" s="16"/>
      <c r="I5" s="16"/>
      <c r="L5" s="41" t="s">
        <v>170</v>
      </c>
    </row>
    <row r="6" spans="2:9" ht="18">
      <c r="B6" s="4"/>
      <c r="D6" s="32"/>
      <c r="E6" s="33"/>
      <c r="F6" s="31" t="s">
        <v>72</v>
      </c>
      <c r="G6" s="33"/>
      <c r="H6" s="33"/>
      <c r="I6" s="33"/>
    </row>
    <row r="7" spans="2:9" ht="18">
      <c r="B7" s="4"/>
      <c r="D7" s="32"/>
      <c r="E7" s="33"/>
      <c r="F7" s="31" t="s">
        <v>23</v>
      </c>
      <c r="G7" s="33"/>
      <c r="H7" s="33"/>
      <c r="I7" s="33"/>
    </row>
    <row r="8" spans="2:9" ht="12.75">
      <c r="B8" s="4"/>
      <c r="D8" s="16"/>
      <c r="E8" s="16"/>
      <c r="F8" s="17"/>
      <c r="G8" s="16"/>
      <c r="H8" s="16"/>
      <c r="I8" s="16"/>
    </row>
    <row r="9" spans="2:9" ht="15.75">
      <c r="B9" s="4"/>
      <c r="D9" s="94" t="s">
        <v>132</v>
      </c>
      <c r="E9" s="94"/>
      <c r="F9" s="94"/>
      <c r="G9" s="94"/>
      <c r="H9" s="94"/>
      <c r="I9" s="94"/>
    </row>
    <row r="10" spans="2:9" ht="12.75">
      <c r="B10" s="4"/>
      <c r="D10" s="16"/>
      <c r="E10" s="16"/>
      <c r="F10" s="16"/>
      <c r="G10" s="16"/>
      <c r="H10" s="16"/>
      <c r="I10" s="16"/>
    </row>
    <row r="11" spans="2:9" ht="12.75">
      <c r="B11" s="4"/>
      <c r="D11" s="18"/>
      <c r="E11" s="18"/>
      <c r="F11" s="18"/>
      <c r="G11" s="26"/>
      <c r="H11" s="26"/>
      <c r="I11" s="16"/>
    </row>
    <row r="12" spans="2:15" ht="12.75">
      <c r="B12" s="4" t="s">
        <v>2</v>
      </c>
      <c r="D12" s="18"/>
      <c r="E12" s="18"/>
      <c r="F12" s="19" t="s">
        <v>133</v>
      </c>
      <c r="G12" s="18"/>
      <c r="H12" s="19"/>
      <c r="I12" s="19"/>
      <c r="J12" s="20"/>
      <c r="K12" s="20"/>
      <c r="L12" s="21" t="s">
        <v>24</v>
      </c>
      <c r="M12" s="8"/>
      <c r="N12" s="54"/>
      <c r="O12" s="8"/>
    </row>
    <row r="13" spans="2:15" ht="12.75">
      <c r="B13" s="5" t="s">
        <v>3</v>
      </c>
      <c r="D13" s="22" t="s">
        <v>25</v>
      </c>
      <c r="E13" s="22"/>
      <c r="F13" s="49" t="s">
        <v>134</v>
      </c>
      <c r="G13" s="22"/>
      <c r="H13" s="23" t="s">
        <v>26</v>
      </c>
      <c r="I13" s="23"/>
      <c r="J13" s="24" t="s">
        <v>27</v>
      </c>
      <c r="K13" s="24"/>
      <c r="L13" s="25" t="s">
        <v>27</v>
      </c>
      <c r="M13" s="8"/>
      <c r="N13" s="8"/>
      <c r="O13" s="8"/>
    </row>
    <row r="14" spans="2:15" ht="12.75">
      <c r="B14" s="4"/>
      <c r="D14" s="18"/>
      <c r="E14" s="18"/>
      <c r="F14" s="18"/>
      <c r="G14" s="18"/>
      <c r="H14" s="18"/>
      <c r="I14" s="18"/>
      <c r="J14" s="26"/>
      <c r="K14" s="26"/>
      <c r="L14" s="16"/>
      <c r="M14" s="8"/>
      <c r="N14" s="54"/>
      <c r="O14" s="8"/>
    </row>
    <row r="15" spans="2:15" ht="12.75">
      <c r="B15" s="4">
        <v>1</v>
      </c>
      <c r="D15" s="18" t="s">
        <v>28</v>
      </c>
      <c r="E15" s="18"/>
      <c r="F15" s="50">
        <v>848797691</v>
      </c>
      <c r="G15" s="59"/>
      <c r="H15" s="60">
        <f>+F15/$F$23</f>
        <v>0.43996930463483297</v>
      </c>
      <c r="I15" s="60"/>
      <c r="J15" s="28">
        <v>0.115</v>
      </c>
      <c r="K15" s="28"/>
      <c r="L15" s="28">
        <f>ROUND(H15*J15,4)</f>
        <v>0.0506</v>
      </c>
      <c r="M15" s="8"/>
      <c r="N15" s="8"/>
      <c r="O15" s="8"/>
    </row>
    <row r="16" spans="2:15" ht="12.75">
      <c r="B16" s="4"/>
      <c r="D16" s="18"/>
      <c r="E16" s="18"/>
      <c r="F16" s="50"/>
      <c r="G16" s="18"/>
      <c r="H16" s="27"/>
      <c r="I16" s="27"/>
      <c r="J16" s="29"/>
      <c r="K16" s="29"/>
      <c r="L16" s="28"/>
      <c r="M16" s="8"/>
      <c r="N16" s="55"/>
      <c r="O16" s="8"/>
    </row>
    <row r="17" spans="2:15" ht="12.75">
      <c r="B17" s="4">
        <v>2</v>
      </c>
      <c r="D17" s="18" t="s">
        <v>135</v>
      </c>
      <c r="E17" s="18"/>
      <c r="F17" s="50">
        <v>100000000</v>
      </c>
      <c r="G17" s="18"/>
      <c r="H17" s="27">
        <f>+F17/$F$23</f>
        <v>0.05183441346506125</v>
      </c>
      <c r="I17" s="27"/>
      <c r="J17" s="28">
        <v>0.066</v>
      </c>
      <c r="K17" s="28"/>
      <c r="L17" s="28">
        <f>ROUND(H17*J17,4)</f>
        <v>0.0034</v>
      </c>
      <c r="M17" s="8"/>
      <c r="N17" s="8"/>
      <c r="O17" s="8"/>
    </row>
    <row r="18" spans="2:15" ht="12.75">
      <c r="B18" s="4"/>
      <c r="D18" s="18"/>
      <c r="E18" s="18"/>
      <c r="F18" s="50"/>
      <c r="G18" s="18"/>
      <c r="H18" s="27"/>
      <c r="I18" s="27"/>
      <c r="J18" s="28"/>
      <c r="K18" s="28"/>
      <c r="L18" s="28"/>
      <c r="M18" s="8"/>
      <c r="N18" s="55"/>
      <c r="O18" s="8"/>
    </row>
    <row r="19" spans="2:15" ht="12.75">
      <c r="B19" s="4">
        <v>3</v>
      </c>
      <c r="D19" s="18" t="s">
        <v>29</v>
      </c>
      <c r="E19" s="18"/>
      <c r="F19" s="50">
        <v>27300000</v>
      </c>
      <c r="G19" s="18"/>
      <c r="H19" s="27">
        <f>+F19/$F$23</f>
        <v>0.014150794875961721</v>
      </c>
      <c r="I19" s="27"/>
      <c r="J19" s="28">
        <v>0.0739</v>
      </c>
      <c r="K19" s="28"/>
      <c r="L19" s="28">
        <f>ROUND(H19*J19,4)</f>
        <v>0.001</v>
      </c>
      <c r="M19" s="8"/>
      <c r="N19" s="8"/>
      <c r="O19" s="8"/>
    </row>
    <row r="20" spans="2:15" ht="12.75">
      <c r="B20" s="4"/>
      <c r="D20" s="18"/>
      <c r="E20" s="18"/>
      <c r="F20" s="50"/>
      <c r="G20" s="18"/>
      <c r="H20" s="27"/>
      <c r="I20" s="27"/>
      <c r="J20" s="28"/>
      <c r="K20" s="28"/>
      <c r="L20" s="28"/>
      <c r="M20" s="8"/>
      <c r="N20" s="56"/>
      <c r="O20" s="8"/>
    </row>
    <row r="21" spans="2:15" ht="12.75">
      <c r="B21" s="4">
        <v>4</v>
      </c>
      <c r="D21" s="18" t="s">
        <v>30</v>
      </c>
      <c r="E21" s="18"/>
      <c r="F21" s="51">
        <v>953122557</v>
      </c>
      <c r="G21" s="18"/>
      <c r="H21" s="52">
        <f>+F21/$F$23</f>
        <v>0.4940454870241441</v>
      </c>
      <c r="I21" s="27"/>
      <c r="J21" s="27">
        <v>0.0844</v>
      </c>
      <c r="K21" s="30"/>
      <c r="L21" s="52">
        <f>ROUND(H21*J21,4)</f>
        <v>0.0417</v>
      </c>
      <c r="M21" s="8"/>
      <c r="N21" s="8"/>
      <c r="O21" s="8"/>
    </row>
    <row r="22" spans="2:15" ht="12.75">
      <c r="B22" s="4"/>
      <c r="D22" s="18"/>
      <c r="E22" s="18"/>
      <c r="F22" s="18"/>
      <c r="G22" s="18"/>
      <c r="H22" s="27"/>
      <c r="I22" s="27"/>
      <c r="J22" s="29"/>
      <c r="K22" s="29"/>
      <c r="L22" s="28"/>
      <c r="M22" s="8"/>
      <c r="N22" s="8"/>
      <c r="O22" s="8"/>
    </row>
    <row r="23" spans="2:12" ht="13.5" thickBot="1">
      <c r="B23" s="4">
        <v>5</v>
      </c>
      <c r="D23" s="18" t="s">
        <v>31</v>
      </c>
      <c r="E23" s="18"/>
      <c r="F23" s="57">
        <f>SUM(F15:F21)</f>
        <v>1929220248</v>
      </c>
      <c r="G23" s="18"/>
      <c r="H23" s="42">
        <f>SUM(H15:H21)</f>
        <v>1</v>
      </c>
      <c r="I23" s="27"/>
      <c r="J23" s="29"/>
      <c r="K23" s="29"/>
      <c r="L23" s="42">
        <f>L15+L17+L19+L21</f>
        <v>0.09670000000000001</v>
      </c>
    </row>
    <row r="24" spans="2:12" ht="13.5" thickTop="1">
      <c r="B24" s="4"/>
      <c r="D24" s="18"/>
      <c r="E24" s="18"/>
      <c r="F24" s="53"/>
      <c r="G24" s="18"/>
      <c r="H24" s="27"/>
      <c r="I24" s="27"/>
      <c r="J24" s="29"/>
      <c r="K24" s="29"/>
      <c r="L24" s="56"/>
    </row>
    <row r="25" spans="2:12" ht="12.75">
      <c r="B25" s="4"/>
      <c r="D25" s="18"/>
      <c r="E25" s="18"/>
      <c r="F25" s="53"/>
      <c r="G25" s="18"/>
      <c r="H25" s="27"/>
      <c r="I25" s="27"/>
      <c r="J25" s="29"/>
      <c r="K25" s="29"/>
      <c r="L25" s="56"/>
    </row>
    <row r="26" spans="2:18" ht="12.75">
      <c r="B26" s="13"/>
      <c r="C26" s="8"/>
      <c r="D26" s="18"/>
      <c r="E26" s="18"/>
      <c r="F26" s="53"/>
      <c r="G26" s="18"/>
      <c r="H26" s="27"/>
      <c r="I26" s="27"/>
      <c r="J26" s="58"/>
      <c r="K26" s="58"/>
      <c r="L26" s="56"/>
      <c r="M26" s="8"/>
      <c r="N26" s="8"/>
      <c r="O26" s="8"/>
      <c r="P26" s="8"/>
      <c r="Q26" s="8"/>
      <c r="R26" s="8"/>
    </row>
    <row r="27" spans="2:18" ht="12.75">
      <c r="B27" s="13"/>
      <c r="C27" s="8"/>
      <c r="D27" s="18"/>
      <c r="E27" s="18"/>
      <c r="F27" s="53"/>
      <c r="G27" s="18"/>
      <c r="H27" s="27"/>
      <c r="I27" s="27"/>
      <c r="J27" s="58"/>
      <c r="K27" s="58"/>
      <c r="L27" s="56"/>
      <c r="M27" s="8"/>
      <c r="N27" s="8"/>
      <c r="O27" s="8"/>
      <c r="P27" s="8"/>
      <c r="Q27" s="8"/>
      <c r="R27" s="8"/>
    </row>
    <row r="28" spans="2:18" ht="15.75">
      <c r="B28" s="4"/>
      <c r="D28" s="94" t="s">
        <v>155</v>
      </c>
      <c r="E28" s="94"/>
      <c r="F28" s="94"/>
      <c r="G28" s="94"/>
      <c r="H28" s="94"/>
      <c r="I28" s="94"/>
      <c r="M28" s="8"/>
      <c r="N28" s="8"/>
      <c r="O28" s="8"/>
      <c r="P28" s="8"/>
      <c r="Q28" s="8"/>
      <c r="R28" s="8"/>
    </row>
    <row r="29" spans="1:18" ht="12.75">
      <c r="A29">
        <v>7</v>
      </c>
      <c r="B29" s="4"/>
      <c r="D29" s="16"/>
      <c r="E29" s="16"/>
      <c r="F29" s="16"/>
      <c r="G29" s="16"/>
      <c r="H29" s="16"/>
      <c r="I29" s="16"/>
      <c r="M29" s="8"/>
      <c r="N29" s="8"/>
      <c r="O29" s="8"/>
      <c r="P29" s="8"/>
      <c r="Q29" s="8"/>
      <c r="R29" s="8"/>
    </row>
    <row r="30" spans="2:18" ht="12.75">
      <c r="B30" s="4"/>
      <c r="D30" s="18"/>
      <c r="E30" s="18"/>
      <c r="F30" s="18"/>
      <c r="G30" s="26"/>
      <c r="H30" s="26"/>
      <c r="I30" s="16"/>
      <c r="M30" s="8"/>
      <c r="N30" s="8"/>
      <c r="O30" s="8"/>
      <c r="P30" s="8"/>
      <c r="Q30" s="8"/>
      <c r="R30" s="8"/>
    </row>
    <row r="31" spans="2:18" ht="12.75">
      <c r="B31" s="4" t="s">
        <v>2</v>
      </c>
      <c r="D31" s="18"/>
      <c r="E31" s="18"/>
      <c r="F31" s="19" t="s">
        <v>133</v>
      </c>
      <c r="G31" s="18"/>
      <c r="H31" s="19"/>
      <c r="I31" s="19"/>
      <c r="J31" s="20"/>
      <c r="K31" s="20"/>
      <c r="L31" s="21" t="s">
        <v>24</v>
      </c>
      <c r="M31" s="8"/>
      <c r="N31" s="8"/>
      <c r="O31" s="8"/>
      <c r="P31" s="8"/>
      <c r="Q31" s="8"/>
      <c r="R31" s="8"/>
    </row>
    <row r="32" spans="2:18" ht="12.75">
      <c r="B32" s="5" t="s">
        <v>3</v>
      </c>
      <c r="D32" s="22" t="s">
        <v>25</v>
      </c>
      <c r="E32" s="22"/>
      <c r="F32" s="49" t="s">
        <v>134</v>
      </c>
      <c r="G32" s="22"/>
      <c r="H32" s="23" t="s">
        <v>26</v>
      </c>
      <c r="I32" s="23"/>
      <c r="J32" s="24" t="s">
        <v>27</v>
      </c>
      <c r="K32" s="24"/>
      <c r="L32" s="25" t="s">
        <v>27</v>
      </c>
      <c r="M32" s="8"/>
      <c r="N32" s="54"/>
      <c r="O32" s="8"/>
      <c r="P32" s="8"/>
      <c r="Q32" s="8"/>
      <c r="R32" s="8"/>
    </row>
    <row r="33" spans="2:18" ht="12.75">
      <c r="B33" s="4"/>
      <c r="D33" s="18"/>
      <c r="E33" s="18"/>
      <c r="F33" s="18"/>
      <c r="G33" s="18"/>
      <c r="H33" s="18"/>
      <c r="I33" s="18"/>
      <c r="J33" s="26"/>
      <c r="K33" s="26"/>
      <c r="L33" s="16"/>
      <c r="M33" s="8"/>
      <c r="N33" s="8"/>
      <c r="O33" s="8"/>
      <c r="P33" s="8"/>
      <c r="Q33" s="8"/>
      <c r="R33" s="8"/>
    </row>
    <row r="34" spans="2:18" ht="12.75">
      <c r="B34" s="4">
        <v>6</v>
      </c>
      <c r="D34" s="18" t="s">
        <v>28</v>
      </c>
      <c r="E34" s="18"/>
      <c r="F34" s="50"/>
      <c r="G34" s="18"/>
      <c r="H34" s="27">
        <v>0.4</v>
      </c>
      <c r="I34" s="27"/>
      <c r="J34" s="28">
        <v>0.0925</v>
      </c>
      <c r="K34" s="28"/>
      <c r="L34" s="28">
        <f>+H34*J34</f>
        <v>0.037</v>
      </c>
      <c r="M34" s="8"/>
      <c r="N34" s="54"/>
      <c r="O34" s="8"/>
      <c r="P34" s="8"/>
      <c r="Q34" s="8"/>
      <c r="R34" s="8"/>
    </row>
    <row r="35" spans="2:18" ht="12.75">
      <c r="B35" s="4"/>
      <c r="D35" s="18"/>
      <c r="E35" s="18"/>
      <c r="F35" s="50"/>
      <c r="G35" s="18"/>
      <c r="H35" s="27"/>
      <c r="I35" s="27"/>
      <c r="J35" s="29"/>
      <c r="K35" s="29"/>
      <c r="L35" s="28"/>
      <c r="M35" s="8"/>
      <c r="N35" s="8"/>
      <c r="O35" s="8"/>
      <c r="P35" s="8"/>
      <c r="Q35" s="8"/>
      <c r="R35" s="8"/>
    </row>
    <row r="36" spans="2:18" ht="12.75">
      <c r="B36" s="4">
        <v>7</v>
      </c>
      <c r="D36" s="18" t="s">
        <v>135</v>
      </c>
      <c r="E36" s="18"/>
      <c r="F36" s="50"/>
      <c r="G36" s="18"/>
      <c r="H36" s="27">
        <v>0.0584</v>
      </c>
      <c r="I36" s="27"/>
      <c r="J36" s="28">
        <v>0.066</v>
      </c>
      <c r="K36" s="28"/>
      <c r="L36" s="28">
        <f>+H36*J36</f>
        <v>0.0038544</v>
      </c>
      <c r="M36" s="8"/>
      <c r="N36" s="55"/>
      <c r="O36" s="8"/>
      <c r="P36" s="8"/>
      <c r="Q36" s="8"/>
      <c r="R36" s="8"/>
    </row>
    <row r="37" spans="2:18" ht="12.75">
      <c r="B37" s="4"/>
      <c r="D37" s="18"/>
      <c r="E37" s="18"/>
      <c r="F37" s="50"/>
      <c r="G37" s="18"/>
      <c r="H37" s="27"/>
      <c r="I37" s="27"/>
      <c r="J37" s="28"/>
      <c r="K37" s="28"/>
      <c r="L37" s="28"/>
      <c r="M37" s="8"/>
      <c r="N37" s="8"/>
      <c r="O37" s="8"/>
      <c r="P37" s="8"/>
      <c r="Q37" s="8"/>
      <c r="R37" s="8"/>
    </row>
    <row r="38" spans="2:18" ht="12.75">
      <c r="B38" s="4">
        <v>8</v>
      </c>
      <c r="D38" s="18" t="s">
        <v>29</v>
      </c>
      <c r="E38" s="18"/>
      <c r="F38" s="50"/>
      <c r="G38" s="18"/>
      <c r="H38" s="27">
        <v>0.0157</v>
      </c>
      <c r="I38" s="27"/>
      <c r="J38" s="28">
        <v>0.0739</v>
      </c>
      <c r="K38" s="28"/>
      <c r="L38" s="28">
        <f>+H38*J38</f>
        <v>0.0011602299999999997</v>
      </c>
      <c r="M38" s="8"/>
      <c r="N38" s="55"/>
      <c r="O38" s="8"/>
      <c r="P38" s="8"/>
      <c r="Q38" s="8"/>
      <c r="R38" s="8"/>
    </row>
    <row r="39" spans="2:18" ht="12.75">
      <c r="B39" s="4"/>
      <c r="D39" s="18"/>
      <c r="E39" s="18"/>
      <c r="F39" s="50"/>
      <c r="G39" s="18"/>
      <c r="H39" s="27"/>
      <c r="I39" s="27"/>
      <c r="J39" s="28"/>
      <c r="K39" s="28"/>
      <c r="L39" s="28"/>
      <c r="M39" s="8"/>
      <c r="N39" s="8"/>
      <c r="O39" s="8"/>
      <c r="P39" s="8"/>
      <c r="Q39" s="8"/>
      <c r="R39" s="8"/>
    </row>
    <row r="40" spans="2:18" ht="12.75">
      <c r="B40" s="4">
        <v>9</v>
      </c>
      <c r="D40" s="18" t="s">
        <v>30</v>
      </c>
      <c r="E40" s="18"/>
      <c r="F40" s="51"/>
      <c r="G40" s="18"/>
      <c r="H40" s="52">
        <v>0.5259</v>
      </c>
      <c r="I40" s="27"/>
      <c r="J40" s="27">
        <v>0.0844</v>
      </c>
      <c r="K40" s="30"/>
      <c r="L40" s="52">
        <f>+H40*J40</f>
        <v>0.04438596</v>
      </c>
      <c r="M40" s="8"/>
      <c r="N40" s="56"/>
      <c r="O40" s="8"/>
      <c r="P40" s="8"/>
      <c r="Q40" s="8"/>
      <c r="R40" s="8"/>
    </row>
    <row r="41" spans="2:18" ht="12.75">
      <c r="B41" s="4"/>
      <c r="D41" s="18"/>
      <c r="E41" s="18"/>
      <c r="F41" s="18"/>
      <c r="G41" s="18"/>
      <c r="H41" s="27"/>
      <c r="I41" s="27"/>
      <c r="J41" s="29"/>
      <c r="K41" s="29"/>
      <c r="L41" s="28"/>
      <c r="M41" s="8"/>
      <c r="N41" s="8"/>
      <c r="O41" s="8"/>
      <c r="P41" s="8"/>
      <c r="Q41" s="8"/>
      <c r="R41" s="8"/>
    </row>
    <row r="42" spans="2:18" ht="13.5" thickBot="1">
      <c r="B42" s="4">
        <v>10</v>
      </c>
      <c r="D42" s="18" t="s">
        <v>31</v>
      </c>
      <c r="E42" s="18"/>
      <c r="F42" s="57"/>
      <c r="G42" s="18"/>
      <c r="H42" s="42">
        <f>SUM(H34:H40)</f>
        <v>1</v>
      </c>
      <c r="I42" s="27"/>
      <c r="J42" s="29"/>
      <c r="K42" s="29"/>
      <c r="L42" s="42">
        <f>L34+L36+L38+L40</f>
        <v>0.08640059</v>
      </c>
      <c r="M42" s="8"/>
      <c r="N42" s="55"/>
      <c r="O42" s="8"/>
      <c r="P42" s="8"/>
      <c r="Q42" s="8"/>
      <c r="R42" s="8"/>
    </row>
    <row r="43" spans="2:18" ht="13.5" thickTop="1">
      <c r="B43" s="4"/>
      <c r="D43" s="18"/>
      <c r="E43" s="18"/>
      <c r="F43" s="53"/>
      <c r="G43" s="18"/>
      <c r="H43" s="27"/>
      <c r="I43" s="27"/>
      <c r="J43" s="29"/>
      <c r="K43" s="29"/>
      <c r="L43" s="56"/>
      <c r="M43" s="8"/>
      <c r="N43" s="8"/>
      <c r="O43" s="8"/>
      <c r="P43" s="8"/>
      <c r="Q43" s="8"/>
      <c r="R43" s="8"/>
    </row>
    <row r="44" spans="2:18" ht="12.75">
      <c r="B44" s="4"/>
      <c r="D44" s="18"/>
      <c r="E44" s="18"/>
      <c r="F44" s="53"/>
      <c r="G44" s="18"/>
      <c r="H44" s="27"/>
      <c r="I44" s="27"/>
      <c r="J44" s="29"/>
      <c r="K44" s="29"/>
      <c r="L44" s="56"/>
      <c r="M44" s="8"/>
      <c r="N44" s="10"/>
      <c r="O44" s="8"/>
      <c r="P44" s="8"/>
      <c r="Q44" s="8"/>
      <c r="R44" s="8"/>
    </row>
    <row r="45" spans="2:18" ht="12.75">
      <c r="B45" s="13"/>
      <c r="C45" s="8"/>
      <c r="D45" s="18"/>
      <c r="E45" s="18"/>
      <c r="F45" s="53"/>
      <c r="G45" s="18"/>
      <c r="H45" s="27"/>
      <c r="I45" s="27"/>
      <c r="J45" s="58"/>
      <c r="K45" s="58"/>
      <c r="L45" s="56"/>
      <c r="M45" s="8"/>
      <c r="N45" s="10"/>
      <c r="O45" s="8"/>
      <c r="P45" s="8"/>
      <c r="Q45" s="8"/>
      <c r="R45" s="8"/>
    </row>
    <row r="46" spans="2:18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  <c r="O46" s="8"/>
      <c r="P46" s="8"/>
      <c r="Q46" s="8"/>
      <c r="R46" s="8"/>
    </row>
    <row r="47" spans="2:18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2:18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2:18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2:18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2:18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2:18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</sheetData>
  <mergeCells count="2">
    <mergeCell ref="D9:I9"/>
    <mergeCell ref="D28:I28"/>
  </mergeCells>
  <printOptions/>
  <pageMargins left="1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workbookViewId="0" topLeftCell="B6">
      <selection activeCell="D9" sqref="D9:L9"/>
    </sheetView>
  </sheetViews>
  <sheetFormatPr defaultColWidth="9.140625" defaultRowHeight="12.75"/>
  <cols>
    <col min="1" max="1" width="5.7109375" style="0" customWidth="1"/>
    <col min="2" max="3" width="2.7109375" style="0" customWidth="1"/>
    <col min="4" max="4" width="27.57421875" style="0" customWidth="1"/>
    <col min="5" max="5" width="2.7109375" style="0" customWidth="1"/>
    <col min="6" max="6" width="15.57421875" style="0" customWidth="1"/>
    <col min="7" max="7" width="1.7109375" style="0" customWidth="1"/>
    <col min="8" max="8" width="15.57421875" style="0" customWidth="1"/>
    <col min="9" max="9" width="2.7109375" style="0" customWidth="1"/>
    <col min="10" max="10" width="15.57421875" style="0" customWidth="1"/>
    <col min="11" max="11" width="1.7109375" style="0" customWidth="1"/>
    <col min="12" max="12" width="12.7109375" style="0" customWidth="1"/>
    <col min="13" max="13" width="2.7109375" style="0" customWidth="1"/>
    <col min="14" max="14" width="16.57421875" style="0" bestFit="1" customWidth="1"/>
  </cols>
  <sheetData>
    <row r="1" ht="12.75">
      <c r="N1" s="41" t="s">
        <v>202</v>
      </c>
    </row>
    <row r="2" ht="12.75">
      <c r="N2" s="41" t="s">
        <v>268</v>
      </c>
    </row>
    <row r="3" ht="12.75">
      <c r="N3" s="41" t="s">
        <v>255</v>
      </c>
    </row>
    <row r="4" spans="1:14" ht="12.75">
      <c r="A4" t="s">
        <v>144</v>
      </c>
      <c r="N4" s="41"/>
    </row>
    <row r="5" ht="12.75">
      <c r="N5" s="41" t="s">
        <v>159</v>
      </c>
    </row>
    <row r="6" ht="12.75">
      <c r="N6" s="41"/>
    </row>
    <row r="7" spans="6:11" ht="18">
      <c r="F7" s="88" t="s">
        <v>72</v>
      </c>
      <c r="G7" s="88"/>
      <c r="H7" s="88"/>
      <c r="I7" s="88"/>
      <c r="J7" s="88"/>
      <c r="K7" s="88"/>
    </row>
    <row r="8" spans="4:12" ht="12.75" customHeight="1">
      <c r="D8" s="90" t="s">
        <v>160</v>
      </c>
      <c r="E8" s="91"/>
      <c r="F8" s="91"/>
      <c r="G8" s="91"/>
      <c r="H8" s="91"/>
      <c r="I8" s="91"/>
      <c r="J8" s="91"/>
      <c r="K8" s="91"/>
      <c r="L8" s="91"/>
    </row>
    <row r="9" spans="4:12" ht="15">
      <c r="D9" s="90" t="s">
        <v>73</v>
      </c>
      <c r="E9" s="91"/>
      <c r="F9" s="91"/>
      <c r="G9" s="91"/>
      <c r="H9" s="91"/>
      <c r="I9" s="91"/>
      <c r="J9" s="91"/>
      <c r="K9" s="91"/>
      <c r="L9" s="91"/>
    </row>
    <row r="10" ht="15">
      <c r="H10" s="86" t="s">
        <v>270</v>
      </c>
    </row>
    <row r="11" spans="6:14" ht="12.75">
      <c r="F11" s="4"/>
      <c r="G11" s="4"/>
      <c r="H11" s="4"/>
      <c r="I11" s="4"/>
      <c r="K11" s="4"/>
      <c r="N11" s="4" t="s">
        <v>15</v>
      </c>
    </row>
    <row r="12" spans="1:14" ht="12.75">
      <c r="A12" s="4"/>
      <c r="F12" s="4" t="s">
        <v>15</v>
      </c>
      <c r="G12" s="4"/>
      <c r="H12" s="4" t="s">
        <v>48</v>
      </c>
      <c r="I12" s="4"/>
      <c r="J12" s="4"/>
      <c r="K12" s="4"/>
      <c r="N12" s="4" t="s">
        <v>152</v>
      </c>
    </row>
    <row r="13" spans="1:14" ht="12.75">
      <c r="A13" s="4" t="s">
        <v>2</v>
      </c>
      <c r="F13" s="4" t="s">
        <v>16</v>
      </c>
      <c r="H13" s="4" t="s">
        <v>49</v>
      </c>
      <c r="J13" s="4" t="s">
        <v>137</v>
      </c>
      <c r="L13" s="4" t="s">
        <v>137</v>
      </c>
      <c r="M13" s="4"/>
      <c r="N13" s="4" t="s">
        <v>16</v>
      </c>
    </row>
    <row r="14" spans="1:14" ht="12.75">
      <c r="A14" s="5" t="s">
        <v>3</v>
      </c>
      <c r="C14" s="7"/>
      <c r="D14" s="5" t="s">
        <v>4</v>
      </c>
      <c r="F14" s="5" t="s">
        <v>17</v>
      </c>
      <c r="G14" s="62"/>
      <c r="H14" s="63" t="s">
        <v>59</v>
      </c>
      <c r="I14" s="62"/>
      <c r="J14" s="5" t="s">
        <v>60</v>
      </c>
      <c r="K14" s="13"/>
      <c r="L14" s="5" t="s">
        <v>61</v>
      </c>
      <c r="M14" s="4"/>
      <c r="N14" s="5" t="s">
        <v>50</v>
      </c>
    </row>
    <row r="15" spans="1:14" ht="12.75">
      <c r="A15" s="13"/>
      <c r="D15" s="13" t="s">
        <v>52</v>
      </c>
      <c r="F15" s="13" t="s">
        <v>53</v>
      </c>
      <c r="G15" s="13"/>
      <c r="H15" s="13" t="s">
        <v>54</v>
      </c>
      <c r="I15" s="13"/>
      <c r="J15" s="13" t="s">
        <v>55</v>
      </c>
      <c r="K15" s="13"/>
      <c r="L15" s="13" t="s">
        <v>67</v>
      </c>
      <c r="M15" s="4"/>
      <c r="N15" s="13" t="s">
        <v>138</v>
      </c>
    </row>
    <row r="16" spans="1:14" ht="12.75">
      <c r="A16" s="13"/>
      <c r="C16" s="13"/>
      <c r="D16" s="13"/>
      <c r="F16" s="13"/>
      <c r="G16" s="13"/>
      <c r="H16" s="13"/>
      <c r="I16" s="13"/>
      <c r="J16" s="13"/>
      <c r="K16" s="13"/>
      <c r="L16" s="4"/>
      <c r="M16" s="4"/>
      <c r="N16" s="13"/>
    </row>
    <row r="17" spans="1:14" ht="12.75">
      <c r="A17" s="13"/>
      <c r="C17" s="13"/>
      <c r="D17" s="13"/>
      <c r="F17" s="13"/>
      <c r="G17" s="13"/>
      <c r="H17" s="13"/>
      <c r="I17" s="13"/>
      <c r="J17" s="13"/>
      <c r="K17" s="13"/>
      <c r="L17" s="4"/>
      <c r="M17" s="4"/>
      <c r="N17" s="13"/>
    </row>
    <row r="18" spans="1:3" ht="12.75">
      <c r="A18" s="4">
        <v>1</v>
      </c>
      <c r="C18" t="s">
        <v>153</v>
      </c>
    </row>
    <row r="19" spans="1:20" ht="12.75">
      <c r="A19" s="4">
        <f>+A18+1</f>
        <v>2</v>
      </c>
      <c r="C19" t="s">
        <v>161</v>
      </c>
      <c r="F19" s="2"/>
      <c r="G19" s="2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4">
        <f>+A19+1</f>
        <v>3</v>
      </c>
      <c r="D20" t="s">
        <v>176</v>
      </c>
      <c r="F20" s="1">
        <v>13632</v>
      </c>
      <c r="G20" s="2"/>
      <c r="H20" s="10"/>
      <c r="I20" s="2"/>
      <c r="J20" s="2"/>
      <c r="K20" s="2"/>
      <c r="L20" s="2"/>
      <c r="M20" s="2"/>
      <c r="N20" s="2">
        <f>SUM(F20:M20)</f>
        <v>13632</v>
      </c>
      <c r="O20" s="2"/>
      <c r="P20" s="2"/>
      <c r="Q20" s="2"/>
      <c r="R20" s="2"/>
      <c r="S20" s="2"/>
      <c r="T20" s="2"/>
    </row>
    <row r="21" spans="1:20" ht="12.75">
      <c r="A21" s="4">
        <f>+A20+1</f>
        <v>4</v>
      </c>
      <c r="D21" t="s">
        <v>177</v>
      </c>
      <c r="F21" s="2">
        <v>201198</v>
      </c>
      <c r="G21" s="2"/>
      <c r="H21" s="10"/>
      <c r="I21" s="2"/>
      <c r="J21" s="2"/>
      <c r="K21" s="2"/>
      <c r="L21" s="2"/>
      <c r="M21" s="2"/>
      <c r="N21" s="2">
        <f>SUM(F21:M21)</f>
        <v>201198</v>
      </c>
      <c r="O21" s="2"/>
      <c r="P21" s="2"/>
      <c r="Q21" s="2"/>
      <c r="R21" s="2"/>
      <c r="S21" s="2"/>
      <c r="T21" s="2"/>
    </row>
    <row r="22" spans="1:20" ht="12.75">
      <c r="A22" s="4">
        <f>+A21+1</f>
        <v>5</v>
      </c>
      <c r="D22" t="s">
        <v>178</v>
      </c>
      <c r="F22" s="3">
        <v>16499</v>
      </c>
      <c r="G22" s="2"/>
      <c r="H22" s="3"/>
      <c r="I22" s="2"/>
      <c r="J22" s="3"/>
      <c r="K22" s="10"/>
      <c r="L22" s="3"/>
      <c r="M22" s="2"/>
      <c r="N22" s="3">
        <f>SUM(F22:M22)</f>
        <v>16499</v>
      </c>
      <c r="O22" s="2"/>
      <c r="P22" s="2"/>
      <c r="Q22" s="2"/>
      <c r="R22" s="2"/>
      <c r="S22" s="2"/>
      <c r="T22" s="2"/>
    </row>
    <row r="23" spans="1:20" ht="12.75">
      <c r="A23" s="4">
        <v>6</v>
      </c>
      <c r="D23" t="s">
        <v>76</v>
      </c>
      <c r="F23" s="1">
        <f>SUM(F20:F22)</f>
        <v>231329</v>
      </c>
      <c r="G23" s="2"/>
      <c r="H23" s="10"/>
      <c r="I23" s="2"/>
      <c r="J23" s="2"/>
      <c r="K23" s="2"/>
      <c r="L23" s="2"/>
      <c r="M23" s="2"/>
      <c r="N23" s="2">
        <f>SUM(F23:M23)</f>
        <v>231329</v>
      </c>
      <c r="O23" s="2"/>
      <c r="P23" s="2"/>
      <c r="Q23" s="2"/>
      <c r="R23" s="2"/>
      <c r="S23" s="2"/>
      <c r="T23" s="2"/>
    </row>
    <row r="24" spans="1:20" ht="12.75">
      <c r="A24" s="4"/>
      <c r="F24" s="2"/>
      <c r="G24" s="2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4">
        <v>7</v>
      </c>
      <c r="C25" t="s">
        <v>77</v>
      </c>
      <c r="F25" s="2"/>
      <c r="G25" s="2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4"/>
      <c r="D26" t="s">
        <v>176</v>
      </c>
      <c r="F26" s="2">
        <v>6659</v>
      </c>
      <c r="G26" s="2"/>
      <c r="H26" s="10"/>
      <c r="I26" s="2"/>
      <c r="J26" s="2"/>
      <c r="K26" s="2"/>
      <c r="L26" s="2"/>
      <c r="M26" s="2"/>
      <c r="N26" s="2">
        <f>SUM(F26:M26)</f>
        <v>6659</v>
      </c>
      <c r="O26" s="2"/>
      <c r="P26" s="2"/>
      <c r="Q26" s="2"/>
      <c r="R26" s="2"/>
      <c r="S26" s="2"/>
      <c r="T26" s="2"/>
    </row>
    <row r="27" spans="1:20" ht="12.75">
      <c r="A27" s="4"/>
      <c r="D27" t="s">
        <v>177</v>
      </c>
      <c r="F27" s="2">
        <v>64817</v>
      </c>
      <c r="G27" s="2"/>
      <c r="H27" s="10"/>
      <c r="I27" s="2"/>
      <c r="J27" s="2"/>
      <c r="K27" s="2"/>
      <c r="L27" s="2"/>
      <c r="M27" s="2"/>
      <c r="N27" s="2">
        <f>SUM(F27:M27)</f>
        <v>64817</v>
      </c>
      <c r="O27" s="2"/>
      <c r="P27" s="2"/>
      <c r="Q27" s="2"/>
      <c r="R27" s="2"/>
      <c r="S27" s="2"/>
      <c r="T27" s="2"/>
    </row>
    <row r="28" spans="1:20" ht="12.75">
      <c r="A28" s="4">
        <v>7</v>
      </c>
      <c r="D28" t="s">
        <v>178</v>
      </c>
      <c r="F28" s="3">
        <v>6984</v>
      </c>
      <c r="G28" s="10"/>
      <c r="H28" s="3"/>
      <c r="I28" s="10"/>
      <c r="J28" s="3"/>
      <c r="K28" s="10"/>
      <c r="L28" s="3"/>
      <c r="M28" s="2"/>
      <c r="N28" s="3">
        <f>SUM(F28:M28)</f>
        <v>6984</v>
      </c>
      <c r="O28" s="2"/>
      <c r="P28" s="2"/>
      <c r="Q28" s="2"/>
      <c r="R28" s="2"/>
      <c r="S28" s="2"/>
      <c r="T28" s="2"/>
    </row>
    <row r="29" spans="1:20" ht="12.75">
      <c r="A29" s="4">
        <f>+A28+1</f>
        <v>8</v>
      </c>
      <c r="D29" t="s">
        <v>78</v>
      </c>
      <c r="F29" s="2">
        <f>SUM(F26:F28)</f>
        <v>78460</v>
      </c>
      <c r="G29" s="2"/>
      <c r="H29" s="2">
        <f>+H25+H28</f>
        <v>0</v>
      </c>
      <c r="I29" s="2"/>
      <c r="J29" s="2">
        <f>+J25+J28</f>
        <v>0</v>
      </c>
      <c r="K29" s="2"/>
      <c r="L29" s="2">
        <f>+L25+L28</f>
        <v>0</v>
      </c>
      <c r="M29" s="2"/>
      <c r="N29" s="2">
        <f>SUM(N26:N28)</f>
        <v>78460</v>
      </c>
      <c r="O29" s="2"/>
      <c r="P29" s="2"/>
      <c r="Q29" s="2"/>
      <c r="R29" s="2"/>
      <c r="S29" s="2"/>
      <c r="T29" s="2"/>
    </row>
    <row r="30" spans="1:20" ht="12.75">
      <c r="A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4">
        <v>12</v>
      </c>
      <c r="C31" t="s">
        <v>158</v>
      </c>
      <c r="F31" s="1">
        <f>+F23-F29</f>
        <v>152869</v>
      </c>
      <c r="G31" s="2"/>
      <c r="H31" s="1">
        <f>+H23-H29</f>
        <v>0</v>
      </c>
      <c r="I31" s="1"/>
      <c r="J31" s="1">
        <f>+J23-J29</f>
        <v>0</v>
      </c>
      <c r="K31" s="1"/>
      <c r="L31" s="1">
        <f>+L23-L29</f>
        <v>0</v>
      </c>
      <c r="M31" s="1"/>
      <c r="N31" s="1">
        <f>+N23-N29</f>
        <v>152869</v>
      </c>
      <c r="O31" s="2"/>
      <c r="P31" s="2"/>
      <c r="Q31" s="2"/>
      <c r="R31" s="2"/>
      <c r="S31" s="2"/>
      <c r="T31" s="2"/>
    </row>
    <row r="32" spans="1:20" ht="12.75">
      <c r="A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>
        <v>13</v>
      </c>
      <c r="C33" t="s">
        <v>13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>
        <v>14</v>
      </c>
      <c r="D34" t="s">
        <v>79</v>
      </c>
      <c r="F34" s="2">
        <f>-243</f>
        <v>-243</v>
      </c>
      <c r="G34" s="2"/>
      <c r="H34" s="2"/>
      <c r="I34" s="2"/>
      <c r="J34" s="2"/>
      <c r="K34" s="2"/>
      <c r="L34" s="2"/>
      <c r="M34" s="2"/>
      <c r="N34" s="2">
        <f>SUM(F34:K34)</f>
        <v>-243</v>
      </c>
      <c r="O34" s="2"/>
      <c r="P34" s="2"/>
      <c r="Q34" s="2"/>
      <c r="R34" s="2"/>
      <c r="S34" s="2"/>
      <c r="T34" s="2"/>
    </row>
    <row r="35" spans="1:20" ht="12.75">
      <c r="A35" s="4">
        <v>15</v>
      </c>
      <c r="D35" t="s">
        <v>80</v>
      </c>
      <c r="F35" s="2">
        <f>-26715</f>
        <v>-26715</v>
      </c>
      <c r="G35" s="2"/>
      <c r="H35" s="2"/>
      <c r="I35" s="2"/>
      <c r="J35" s="2"/>
      <c r="K35" s="2"/>
      <c r="L35" s="2"/>
      <c r="M35" s="2"/>
      <c r="N35" s="2">
        <f>SUM(F35:K35)</f>
        <v>-26715</v>
      </c>
      <c r="O35" s="2"/>
      <c r="P35" s="2"/>
      <c r="Q35" s="2"/>
      <c r="R35" s="2"/>
      <c r="S35" s="2"/>
      <c r="T35" s="2"/>
    </row>
    <row r="36" spans="1:20" ht="12.75">
      <c r="A36" s="4">
        <v>16</v>
      </c>
      <c r="D36" t="s">
        <v>179</v>
      </c>
      <c r="F36" s="2">
        <v>4807</v>
      </c>
      <c r="G36" s="2"/>
      <c r="H36" s="2"/>
      <c r="I36" s="2"/>
      <c r="J36" s="2"/>
      <c r="K36" s="2"/>
      <c r="L36" s="2"/>
      <c r="M36" s="2"/>
      <c r="N36" s="2">
        <f>SUM(F36:M36)</f>
        <v>4807</v>
      </c>
      <c r="O36" s="2"/>
      <c r="P36" s="2"/>
      <c r="Q36" s="2"/>
      <c r="R36" s="2"/>
      <c r="S36" s="2"/>
      <c r="T36" s="2"/>
    </row>
    <row r="37" spans="1:20" ht="12.75">
      <c r="A37" s="4">
        <v>17</v>
      </c>
      <c r="D37" t="s">
        <v>81</v>
      </c>
      <c r="F37" s="2"/>
      <c r="G37" s="2"/>
      <c r="H37" s="2">
        <f>+'Cust Depts RB'!L24/1000</f>
        <v>-1050.1001119626253</v>
      </c>
      <c r="I37" s="2"/>
      <c r="J37" s="2"/>
      <c r="K37" s="2"/>
      <c r="L37" s="2"/>
      <c r="M37" s="2"/>
      <c r="N37" s="2">
        <f>SUM(F37:M37)</f>
        <v>-1050.1001119626253</v>
      </c>
      <c r="O37" s="2"/>
      <c r="P37" s="2"/>
      <c r="Q37" s="2"/>
      <c r="R37" s="2"/>
      <c r="S37" s="2"/>
      <c r="T37" s="2"/>
    </row>
    <row r="38" spans="1:20" ht="12.75">
      <c r="A38" s="4">
        <f>+A37+1</f>
        <v>18</v>
      </c>
      <c r="D38" t="s">
        <v>82</v>
      </c>
      <c r="F38" s="2"/>
      <c r="G38" s="2"/>
      <c r="H38" s="2"/>
      <c r="I38" s="2"/>
      <c r="J38" s="2"/>
      <c r="K38" s="2"/>
      <c r="L38" s="2"/>
      <c r="M38" s="2"/>
      <c r="N38" s="2">
        <f>SUM(F38:M38)</f>
        <v>0</v>
      </c>
      <c r="O38" s="2"/>
      <c r="P38" s="2"/>
      <c r="Q38" s="2"/>
      <c r="R38" s="2"/>
      <c r="S38" s="2"/>
      <c r="T38" s="2"/>
    </row>
    <row r="39" spans="1:20" ht="12.75">
      <c r="A39" s="4">
        <f>+A38+1</f>
        <v>19</v>
      </c>
      <c r="F39" s="2"/>
      <c r="G39" s="2"/>
      <c r="H39" s="2"/>
      <c r="I39" s="2"/>
      <c r="J39" s="2"/>
      <c r="K39" s="2"/>
      <c r="L39" s="2"/>
      <c r="M39" s="2"/>
      <c r="N39" s="2">
        <f>SUM(F39:M39)</f>
        <v>0</v>
      </c>
      <c r="O39" s="2"/>
      <c r="P39" s="2"/>
      <c r="Q39" s="2"/>
      <c r="R39" s="2"/>
      <c r="S39" s="2"/>
      <c r="T39" s="2"/>
    </row>
    <row r="40" spans="1:20" ht="12.75">
      <c r="A40" s="4">
        <f>+A39+1</f>
        <v>20</v>
      </c>
      <c r="F40" s="3"/>
      <c r="G40" s="10"/>
      <c r="H40" s="3"/>
      <c r="I40" s="10"/>
      <c r="J40" s="3"/>
      <c r="K40" s="10"/>
      <c r="L40" s="3"/>
      <c r="M40" s="2"/>
      <c r="N40" s="3">
        <f>SUM(F40:M40)</f>
        <v>0</v>
      </c>
      <c r="O40" s="2"/>
      <c r="P40" s="2"/>
      <c r="Q40" s="2"/>
      <c r="R40" s="2"/>
      <c r="S40" s="2"/>
      <c r="T40" s="2"/>
    </row>
    <row r="41" spans="1:20" ht="12.75">
      <c r="A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3.5" thickBot="1">
      <c r="A42" s="4">
        <v>21</v>
      </c>
      <c r="C42" t="s">
        <v>154</v>
      </c>
      <c r="F42" s="6">
        <f>SUM(F31:F40)</f>
        <v>130718</v>
      </c>
      <c r="G42" s="10"/>
      <c r="H42" s="6">
        <f>SUM(H31:H40)</f>
        <v>-1050.1001119626253</v>
      </c>
      <c r="I42" s="10"/>
      <c r="J42" s="6">
        <f>SUM(J31:J40)</f>
        <v>0</v>
      </c>
      <c r="K42" s="10"/>
      <c r="L42" s="6">
        <f>SUM(L31:L40)</f>
        <v>0</v>
      </c>
      <c r="M42" s="2"/>
      <c r="N42" s="6">
        <f>SUM(N31:N40)</f>
        <v>129667.89988803737</v>
      </c>
      <c r="O42" s="2"/>
      <c r="P42" s="2"/>
      <c r="Q42" s="2"/>
      <c r="R42" s="2"/>
      <c r="S42" s="2"/>
      <c r="T42" s="2"/>
    </row>
    <row r="43" spans="1:20" ht="13.5" thickTop="1">
      <c r="A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6:20" ht="12.75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6:20" ht="12.7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6:20" ht="12.75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6:20" ht="12.7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6:20" ht="12.75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6:20" ht="12.7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6:20" ht="12.7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6:20" ht="12.75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6:20" ht="12.7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6:20" ht="12.7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6:20" ht="12.7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</sheetData>
  <mergeCells count="3">
    <mergeCell ref="D8:L8"/>
    <mergeCell ref="D9:L9"/>
    <mergeCell ref="F7:K7"/>
  </mergeCells>
  <printOptions/>
  <pageMargins left="1.25" right="0.75" top="1.25" bottom="1" header="0.5" footer="0.5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N2" sqref="N2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3.7109375" style="0" customWidth="1"/>
    <col min="4" max="4" width="9.7109375" style="0" bestFit="1" customWidth="1"/>
    <col min="6" max="6" width="8.7109375" style="0" customWidth="1"/>
    <col min="7" max="7" width="2.7109375" style="0" customWidth="1"/>
    <col min="8" max="8" width="11.8515625" style="0" customWidth="1"/>
    <col min="9" max="9" width="1.7109375" style="0" customWidth="1"/>
    <col min="10" max="10" width="13.57421875" style="0" customWidth="1"/>
    <col min="11" max="11" width="1.7109375" style="0" customWidth="1"/>
    <col min="12" max="12" width="11.8515625" style="0" customWidth="1"/>
    <col min="13" max="13" width="1.7109375" style="0" customWidth="1"/>
    <col min="14" max="14" width="10.421875" style="0" bestFit="1" customWidth="1"/>
  </cols>
  <sheetData>
    <row r="1" spans="1:14" ht="12.75">
      <c r="A1" t="s">
        <v>144</v>
      </c>
      <c r="N1" s="41" t="s">
        <v>202</v>
      </c>
    </row>
    <row r="2" ht="12.75">
      <c r="N2" s="41" t="s">
        <v>268</v>
      </c>
    </row>
    <row r="3" ht="12.75">
      <c r="N3" s="41" t="s">
        <v>256</v>
      </c>
    </row>
    <row r="4" ht="12.75">
      <c r="L4" s="41"/>
    </row>
    <row r="5" spans="12:14" ht="12.75">
      <c r="L5" s="41"/>
      <c r="N5" s="41" t="s">
        <v>162</v>
      </c>
    </row>
    <row r="8" spans="3:11" ht="15.75">
      <c r="C8" s="92" t="s">
        <v>72</v>
      </c>
      <c r="D8" s="92"/>
      <c r="E8" s="92"/>
      <c r="F8" s="92"/>
      <c r="G8" s="92"/>
      <c r="H8" s="92"/>
      <c r="I8" s="92"/>
      <c r="J8" s="92"/>
      <c r="K8" s="44"/>
    </row>
    <row r="9" spans="3:11" ht="12.75">
      <c r="C9" s="93" t="s">
        <v>73</v>
      </c>
      <c r="D9" s="93"/>
      <c r="E9" s="93"/>
      <c r="F9" s="93"/>
      <c r="G9" s="93"/>
      <c r="H9" s="93"/>
      <c r="I9" s="93"/>
      <c r="J9" s="93"/>
      <c r="K9" s="45"/>
    </row>
    <row r="10" spans="3:11" ht="12.75">
      <c r="C10" s="93" t="s">
        <v>68</v>
      </c>
      <c r="D10" s="93"/>
      <c r="E10" s="93"/>
      <c r="F10" s="93"/>
      <c r="G10" s="93"/>
      <c r="H10" s="93"/>
      <c r="I10" s="93"/>
      <c r="J10" s="93"/>
      <c r="K10" s="45"/>
    </row>
    <row r="12" ht="12.75">
      <c r="A12" s="4" t="s">
        <v>2</v>
      </c>
    </row>
    <row r="13" spans="1:14" ht="12.75">
      <c r="A13" s="5" t="s">
        <v>3</v>
      </c>
      <c r="C13" s="7" t="s">
        <v>4</v>
      </c>
      <c r="D13" s="7"/>
      <c r="E13" s="7"/>
      <c r="F13" s="7"/>
      <c r="G13" s="8"/>
      <c r="H13" s="5" t="s">
        <v>89</v>
      </c>
      <c r="I13" s="8"/>
      <c r="J13" s="5" t="s">
        <v>90</v>
      </c>
      <c r="K13" s="13"/>
      <c r="L13" s="5" t="s">
        <v>91</v>
      </c>
      <c r="N13" s="5" t="s">
        <v>92</v>
      </c>
    </row>
    <row r="14" spans="7:9" ht="12.75">
      <c r="G14" s="1"/>
      <c r="H14" s="9"/>
      <c r="I14" s="9"/>
    </row>
    <row r="15" spans="1:3" ht="12.75">
      <c r="A15" s="4">
        <v>1</v>
      </c>
      <c r="C15" t="s">
        <v>83</v>
      </c>
    </row>
    <row r="16" spans="1:3" ht="12.75">
      <c r="A16" s="4">
        <v>2</v>
      </c>
      <c r="C16" t="s">
        <v>84</v>
      </c>
    </row>
    <row r="17" spans="1:14" ht="12.75">
      <c r="A17" s="4">
        <v>3</v>
      </c>
      <c r="C17" t="s">
        <v>85</v>
      </c>
      <c r="H17" s="1"/>
      <c r="I17" s="1"/>
      <c r="J17" s="1">
        <v>3379122</v>
      </c>
      <c r="K17" s="1"/>
      <c r="L17" s="1"/>
      <c r="N17" t="s">
        <v>86</v>
      </c>
    </row>
    <row r="18" spans="1:12" ht="12.75">
      <c r="A18" s="4"/>
      <c r="H18" s="1"/>
      <c r="I18" s="1"/>
      <c r="J18" s="1"/>
      <c r="K18" s="1"/>
      <c r="L18" s="1"/>
    </row>
    <row r="19" spans="1:14" ht="12.75">
      <c r="A19" s="4">
        <v>4</v>
      </c>
      <c r="C19" t="s">
        <v>93</v>
      </c>
      <c r="H19" s="1">
        <v>323681</v>
      </c>
      <c r="I19" s="1"/>
      <c r="J19" s="1"/>
      <c r="K19" s="1"/>
      <c r="L19" s="1">
        <v>145940</v>
      </c>
      <c r="N19" t="s">
        <v>94</v>
      </c>
    </row>
    <row r="20" ht="12.75">
      <c r="A20" s="4"/>
    </row>
    <row r="21" spans="1:12" ht="12.75">
      <c r="A21" s="4">
        <v>5</v>
      </c>
      <c r="C21" t="s">
        <v>87</v>
      </c>
      <c r="H21" s="11">
        <f>+H19/(+$H$19+$L$19)</f>
        <v>0.6892387691351111</v>
      </c>
      <c r="I21" s="46"/>
      <c r="L21" s="11">
        <f>+L19/(+$H$19+$L$19)</f>
        <v>0.31076123086488894</v>
      </c>
    </row>
    <row r="22" ht="12.75">
      <c r="A22" s="4"/>
    </row>
    <row r="23" spans="1:3" ht="12.75">
      <c r="A23" s="4">
        <v>6</v>
      </c>
      <c r="C23" t="s">
        <v>88</v>
      </c>
    </row>
    <row r="24" spans="1:14" ht="13.5" thickBot="1">
      <c r="A24" s="4">
        <v>7</v>
      </c>
      <c r="C24" t="s">
        <v>95</v>
      </c>
      <c r="H24" s="6">
        <f>-J17*H21</f>
        <v>-2329021.8880373747</v>
      </c>
      <c r="I24" s="1"/>
      <c r="J24" s="1"/>
      <c r="K24" s="1"/>
      <c r="L24" s="6">
        <f>-J17*L21</f>
        <v>-1050100.1119626253</v>
      </c>
      <c r="N24" t="s">
        <v>96</v>
      </c>
    </row>
    <row r="25" spans="1:15" ht="13.5" thickTop="1">
      <c r="A25" s="1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1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13"/>
      <c r="B27" s="8"/>
      <c r="C27" s="8"/>
      <c r="D27" s="8"/>
      <c r="E27" s="8"/>
      <c r="F27" s="8"/>
      <c r="G27" s="8"/>
      <c r="H27" s="46"/>
      <c r="I27" s="46"/>
      <c r="J27" s="8"/>
      <c r="K27" s="8"/>
      <c r="L27" s="46"/>
      <c r="M27" s="8"/>
      <c r="N27" s="8"/>
      <c r="O27" s="8"/>
    </row>
    <row r="28" spans="1:15" ht="12.75">
      <c r="A28" s="13"/>
      <c r="B28" s="8"/>
      <c r="C28" s="8"/>
      <c r="D28" s="8"/>
      <c r="E28" s="8"/>
      <c r="F28" s="8"/>
      <c r="G28" s="8"/>
      <c r="H28" s="46"/>
      <c r="I28" s="46"/>
      <c r="J28" s="8"/>
      <c r="K28" s="8"/>
      <c r="L28" s="46"/>
      <c r="M28" s="8"/>
      <c r="N28" s="8"/>
      <c r="O28" s="8"/>
    </row>
    <row r="29" spans="1:15" ht="12.75">
      <c r="A29" s="13"/>
      <c r="B29" s="8"/>
      <c r="C29" s="8"/>
      <c r="D29" s="8"/>
      <c r="E29" s="8"/>
      <c r="F29" s="8"/>
      <c r="G29" s="8"/>
      <c r="H29" s="10"/>
      <c r="I29" s="10"/>
      <c r="J29" s="8"/>
      <c r="K29" s="8"/>
      <c r="L29" s="10"/>
      <c r="M29" s="8"/>
      <c r="N29" s="8"/>
      <c r="O29" s="8"/>
    </row>
    <row r="30" spans="1:15" ht="12.75">
      <c r="A30" s="8"/>
      <c r="B30" s="8"/>
      <c r="C30" s="8"/>
      <c r="D30" s="8"/>
      <c r="E30" s="8"/>
      <c r="F30" s="8"/>
      <c r="G30" s="8"/>
      <c r="H30" s="46"/>
      <c r="I30" s="46"/>
      <c r="J30" s="8"/>
      <c r="K30" s="8"/>
      <c r="L30" s="46"/>
      <c r="M30" s="8"/>
      <c r="N30" s="8"/>
      <c r="O30" s="8"/>
    </row>
    <row r="31" spans="1:15" ht="12.75">
      <c r="A31" s="13"/>
      <c r="B31" s="8"/>
      <c r="C31" s="8"/>
      <c r="D31" s="8"/>
      <c r="E31" s="8"/>
      <c r="F31" s="8"/>
      <c r="G31" s="8"/>
      <c r="H31" s="8"/>
      <c r="I31" s="8"/>
      <c r="J31" s="10"/>
      <c r="K31" s="10"/>
      <c r="L31" s="8"/>
      <c r="M31" s="8"/>
      <c r="N31" s="8"/>
      <c r="O31" s="8"/>
    </row>
    <row r="32" spans="1:15" ht="12.75">
      <c r="A32" s="1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.75">
      <c r="A33" s="13"/>
      <c r="B33" s="8"/>
      <c r="C33" s="8"/>
      <c r="D33" s="8"/>
      <c r="E33" s="8"/>
      <c r="F33" s="10"/>
      <c r="G33" s="10"/>
      <c r="H33" s="8"/>
      <c r="I33" s="8"/>
      <c r="J33" s="10"/>
      <c r="K33" s="10"/>
      <c r="L33" s="8"/>
      <c r="M33" s="8"/>
      <c r="N33" s="8"/>
      <c r="O33" s="8"/>
    </row>
    <row r="34" spans="1:15" ht="12.75">
      <c r="A34" s="8"/>
      <c r="B34" s="8"/>
      <c r="C34" s="8"/>
      <c r="D34" s="8"/>
      <c r="E34" s="8"/>
      <c r="F34" s="10"/>
      <c r="G34" s="10"/>
      <c r="H34" s="8"/>
      <c r="I34" s="8"/>
      <c r="J34" s="10"/>
      <c r="K34" s="10"/>
      <c r="L34" s="8"/>
      <c r="M34" s="8"/>
      <c r="N34" s="8"/>
      <c r="O34" s="8"/>
    </row>
    <row r="35" spans="1:15" ht="12.75">
      <c r="A35" s="13"/>
      <c r="B35" s="8"/>
      <c r="C35" s="8"/>
      <c r="D35" s="8"/>
      <c r="E35" s="8"/>
      <c r="F35" s="10"/>
      <c r="G35" s="10"/>
      <c r="H35" s="10"/>
      <c r="I35" s="10"/>
      <c r="J35" s="10"/>
      <c r="K35" s="10"/>
      <c r="L35" s="10"/>
      <c r="M35" s="8"/>
      <c r="N35" s="8"/>
      <c r="O35" s="8"/>
    </row>
    <row r="36" spans="1:15" ht="12.75">
      <c r="A36" s="13"/>
      <c r="B36" s="8"/>
      <c r="C36" s="8"/>
      <c r="D36" s="8"/>
      <c r="E36" s="8"/>
      <c r="F36" s="10"/>
      <c r="G36" s="10"/>
      <c r="H36" s="8"/>
      <c r="I36" s="8"/>
      <c r="J36" s="10"/>
      <c r="K36" s="10"/>
      <c r="L36" s="8"/>
      <c r="M36" s="8"/>
      <c r="N36" s="8"/>
      <c r="O36" s="8"/>
    </row>
    <row r="37" spans="1:15" ht="12.75">
      <c r="A37" s="13"/>
      <c r="B37" s="8"/>
      <c r="C37" s="8"/>
      <c r="D37" s="8"/>
      <c r="E37" s="8"/>
      <c r="F37" s="8"/>
      <c r="G37" s="8"/>
      <c r="H37" s="36"/>
      <c r="I37" s="36"/>
      <c r="J37" s="8"/>
      <c r="K37" s="8"/>
      <c r="L37" s="36"/>
      <c r="M37" s="8"/>
      <c r="N37" s="8"/>
      <c r="O37" s="8"/>
    </row>
    <row r="38" spans="1:15" ht="12.75">
      <c r="A38" s="1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1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1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1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>
      <c r="A42" s="1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s="13"/>
      <c r="B43" s="8"/>
      <c r="C43" s="8"/>
      <c r="D43" s="8"/>
      <c r="E43" s="8"/>
      <c r="F43" s="8"/>
      <c r="G43" s="8"/>
      <c r="H43" s="10"/>
      <c r="I43" s="10"/>
      <c r="J43" s="8"/>
      <c r="K43" s="8"/>
      <c r="L43" s="10"/>
      <c r="M43" s="8"/>
      <c r="N43" s="8"/>
      <c r="O43" s="8"/>
    </row>
    <row r="44" spans="1:15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7" spans="8:9" ht="12.75">
      <c r="H47" s="8"/>
      <c r="I47" s="8"/>
    </row>
    <row r="48" spans="8:9" ht="12.75">
      <c r="H48" s="8"/>
      <c r="I48" s="8"/>
    </row>
    <row r="49" spans="8:9" ht="12.75">
      <c r="H49" s="8"/>
      <c r="I49" s="8"/>
    </row>
    <row r="50" spans="8:9" ht="12.75">
      <c r="H50" s="8"/>
      <c r="I50" s="8"/>
    </row>
    <row r="51" spans="8:9" ht="12.75">
      <c r="H51" s="8"/>
      <c r="I51" s="8"/>
    </row>
    <row r="52" spans="8:9" ht="12.75">
      <c r="H52" s="8"/>
      <c r="I52" s="8"/>
    </row>
  </sheetData>
  <mergeCells count="3">
    <mergeCell ref="C8:J8"/>
    <mergeCell ref="C9:J9"/>
    <mergeCell ref="C10:J10"/>
  </mergeCells>
  <printOptions/>
  <pageMargins left="1.5" right="0.75" top="1" bottom="1" header="0.5" footer="0.5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workbookViewId="0" topLeftCell="A3">
      <selection activeCell="K58" sqref="K58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5.140625" style="0" bestFit="1" customWidth="1"/>
    <col min="4" max="4" width="2.7109375" style="0" customWidth="1"/>
    <col min="5" max="5" width="12.28125" style="0" customWidth="1"/>
    <col min="6" max="6" width="2.7109375" style="0" customWidth="1"/>
    <col min="7" max="7" width="9.421875" style="0" customWidth="1"/>
    <col min="8" max="8" width="1.7109375" style="0" customWidth="1"/>
    <col min="9" max="9" width="9.421875" style="0" customWidth="1"/>
    <col min="10" max="10" width="1.7109375" style="0" customWidth="1"/>
    <col min="11" max="11" width="12.8515625" style="0" customWidth="1"/>
    <col min="12" max="12" width="1.7109375" style="0" customWidth="1"/>
    <col min="13" max="13" width="10.8515625" style="0" customWidth="1"/>
    <col min="14" max="14" width="1.7109375" style="0" customWidth="1"/>
    <col min="15" max="15" width="9.421875" style="0" customWidth="1"/>
    <col min="16" max="16" width="1.7109375" style="0" customWidth="1"/>
    <col min="17" max="17" width="9.4218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13.8515625" style="0" customWidth="1"/>
  </cols>
  <sheetData>
    <row r="1" ht="12.75">
      <c r="U1" s="41" t="s">
        <v>202</v>
      </c>
    </row>
    <row r="2" ht="12.75">
      <c r="U2" s="41" t="s">
        <v>268</v>
      </c>
    </row>
    <row r="3" ht="12.75">
      <c r="U3" s="41" t="s">
        <v>257</v>
      </c>
    </row>
    <row r="4" spans="1:21" ht="12.75">
      <c r="A4" t="s">
        <v>144</v>
      </c>
      <c r="U4" s="41"/>
    </row>
    <row r="5" spans="5:21" ht="15.75">
      <c r="E5" s="92" t="s">
        <v>72</v>
      </c>
      <c r="F5" s="92"/>
      <c r="G5" s="92"/>
      <c r="H5" s="92"/>
      <c r="I5" s="92"/>
      <c r="J5" s="92"/>
      <c r="K5" s="92"/>
      <c r="L5" s="92"/>
      <c r="M5" s="92"/>
      <c r="U5" s="41" t="s">
        <v>165</v>
      </c>
    </row>
    <row r="6" spans="5:21" ht="12.75">
      <c r="E6" s="89" t="s">
        <v>164</v>
      </c>
      <c r="F6" s="89"/>
      <c r="G6" s="89"/>
      <c r="H6" s="89"/>
      <c r="I6" s="89"/>
      <c r="J6" s="89"/>
      <c r="K6" s="89"/>
      <c r="L6" s="89"/>
      <c r="M6" s="89"/>
      <c r="U6" s="41"/>
    </row>
    <row r="7" spans="5:13" ht="12.75">
      <c r="E7" s="89" t="s">
        <v>97</v>
      </c>
      <c r="F7" s="89"/>
      <c r="G7" s="89"/>
      <c r="H7" s="89"/>
      <c r="I7" s="89"/>
      <c r="J7" s="89"/>
      <c r="K7" s="89"/>
      <c r="L7" s="89"/>
      <c r="M7" s="89"/>
    </row>
    <row r="8" spans="5:13" ht="12.75">
      <c r="E8" s="4"/>
      <c r="F8" s="4"/>
      <c r="G8" s="4"/>
      <c r="H8" s="4"/>
      <c r="I8" s="87" t="s">
        <v>270</v>
      </c>
      <c r="J8" s="4"/>
      <c r="K8" s="4"/>
      <c r="L8" s="4"/>
      <c r="M8" s="4"/>
    </row>
    <row r="10" spans="1:21" ht="12.75">
      <c r="A10" s="4"/>
      <c r="E10" s="4" t="s">
        <v>70</v>
      </c>
      <c r="G10" s="4" t="s">
        <v>48</v>
      </c>
      <c r="I10" s="4" t="s">
        <v>139</v>
      </c>
      <c r="J10" s="4"/>
      <c r="U10" s="4"/>
    </row>
    <row r="11" spans="1:21" ht="12.75">
      <c r="A11" s="4"/>
      <c r="E11" s="4" t="s">
        <v>69</v>
      </c>
      <c r="G11" s="4" t="s">
        <v>62</v>
      </c>
      <c r="H11" s="4"/>
      <c r="I11" s="4" t="s">
        <v>140</v>
      </c>
      <c r="J11" s="4"/>
      <c r="K11" s="4" t="s">
        <v>14</v>
      </c>
      <c r="L11" s="4"/>
      <c r="M11" s="4" t="s">
        <v>185</v>
      </c>
      <c r="N11" s="4"/>
      <c r="O11" t="s">
        <v>212</v>
      </c>
      <c r="Q11" s="4" t="s">
        <v>249</v>
      </c>
      <c r="S11" s="4" t="s">
        <v>252</v>
      </c>
      <c r="U11" s="4"/>
    </row>
    <row r="12" spans="1:21" ht="12.75">
      <c r="A12" s="4" t="s">
        <v>2</v>
      </c>
      <c r="E12" s="4" t="s">
        <v>16</v>
      </c>
      <c r="G12" s="4" t="s">
        <v>14</v>
      </c>
      <c r="H12" s="4"/>
      <c r="I12" s="4" t="s">
        <v>1</v>
      </c>
      <c r="J12" s="4"/>
      <c r="K12" s="4" t="s">
        <v>47</v>
      </c>
      <c r="L12" s="4"/>
      <c r="M12" s="4" t="s">
        <v>186</v>
      </c>
      <c r="N12" s="4"/>
      <c r="O12" s="4" t="s">
        <v>213</v>
      </c>
      <c r="P12" s="4"/>
      <c r="Q12" s="4" t="s">
        <v>250</v>
      </c>
      <c r="S12" s="4" t="s">
        <v>63</v>
      </c>
      <c r="U12" s="4" t="s">
        <v>141</v>
      </c>
    </row>
    <row r="13" spans="1:21" ht="12.75">
      <c r="A13" s="5" t="s">
        <v>3</v>
      </c>
      <c r="C13" s="5" t="s">
        <v>4</v>
      </c>
      <c r="E13" s="5" t="s">
        <v>17</v>
      </c>
      <c r="G13" s="5" t="s">
        <v>64</v>
      </c>
      <c r="H13" s="4"/>
      <c r="I13" s="5" t="s">
        <v>65</v>
      </c>
      <c r="J13" s="13"/>
      <c r="K13" s="5" t="s">
        <v>66</v>
      </c>
      <c r="L13" s="4"/>
      <c r="M13" s="5" t="s">
        <v>143</v>
      </c>
      <c r="N13" s="4"/>
      <c r="O13" s="5" t="s">
        <v>145</v>
      </c>
      <c r="P13" s="4"/>
      <c r="Q13" s="5" t="s">
        <v>146</v>
      </c>
      <c r="S13" s="5" t="s">
        <v>253</v>
      </c>
      <c r="U13" s="5" t="s">
        <v>142</v>
      </c>
    </row>
    <row r="14" spans="1:21" ht="12.75">
      <c r="A14" s="4"/>
      <c r="C14" s="4" t="s">
        <v>52</v>
      </c>
      <c r="E14" s="13" t="s">
        <v>53</v>
      </c>
      <c r="G14" s="4" t="s">
        <v>54</v>
      </c>
      <c r="H14" s="4"/>
      <c r="I14" s="4" t="s">
        <v>55</v>
      </c>
      <c r="J14" s="4"/>
      <c r="K14" s="4" t="s">
        <v>56</v>
      </c>
      <c r="L14" s="4"/>
      <c r="M14" s="4" t="s">
        <v>57</v>
      </c>
      <c r="N14" s="4"/>
      <c r="O14" s="13" t="s">
        <v>58</v>
      </c>
      <c r="Q14" s="13" t="s">
        <v>67</v>
      </c>
      <c r="S14" s="13" t="s">
        <v>138</v>
      </c>
      <c r="U14" s="43" t="s">
        <v>251</v>
      </c>
    </row>
    <row r="15" spans="1:21" ht="7.5" customHeight="1">
      <c r="A15" s="4"/>
      <c r="E15" s="13"/>
      <c r="G15" s="61"/>
      <c r="H15" s="61"/>
      <c r="I15" s="61"/>
      <c r="J15" s="4"/>
      <c r="K15" s="4"/>
      <c r="L15" s="4"/>
      <c r="M15" s="4"/>
      <c r="N15" s="4"/>
      <c r="O15" s="4"/>
      <c r="P15" s="4"/>
      <c r="Q15" s="13"/>
      <c r="U15" s="13"/>
    </row>
    <row r="16" spans="1:23" ht="12.75">
      <c r="A16" s="4">
        <v>1</v>
      </c>
      <c r="C16" t="s">
        <v>6</v>
      </c>
      <c r="E16" s="8"/>
      <c r="F16" s="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8"/>
      <c r="S16" s="8"/>
      <c r="T16" s="8"/>
      <c r="U16" s="8"/>
      <c r="V16" s="8"/>
      <c r="W16" s="8"/>
    </row>
    <row r="17" spans="1:23" ht="12.75">
      <c r="A17" s="4">
        <v>2</v>
      </c>
      <c r="C17" t="s">
        <v>7</v>
      </c>
      <c r="E17" s="10">
        <v>159265</v>
      </c>
      <c r="F17" s="8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8"/>
      <c r="S17" s="8"/>
      <c r="T17" s="8"/>
      <c r="U17" s="36">
        <f>SUM(E17:R17)</f>
        <v>159265</v>
      </c>
      <c r="V17" s="8"/>
      <c r="W17" s="8"/>
    </row>
    <row r="18" spans="1:23" ht="12.75">
      <c r="A18" s="4">
        <v>3</v>
      </c>
      <c r="C18" t="s">
        <v>8</v>
      </c>
      <c r="E18" s="10">
        <v>2842</v>
      </c>
      <c r="F18" s="8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8"/>
      <c r="S18" s="8"/>
      <c r="T18" s="8"/>
      <c r="U18" s="36">
        <f>SUM(E18:R18)</f>
        <v>2842</v>
      </c>
      <c r="V18" s="8"/>
      <c r="W18" s="8"/>
    </row>
    <row r="19" spans="1:23" ht="12.75">
      <c r="A19" s="4">
        <v>5</v>
      </c>
      <c r="C19" t="s">
        <v>9</v>
      </c>
      <c r="E19" s="3">
        <v>2168</v>
      </c>
      <c r="F19" s="8"/>
      <c r="G19" s="3"/>
      <c r="H19" s="10"/>
      <c r="I19" s="3"/>
      <c r="J19" s="10"/>
      <c r="K19" s="3"/>
      <c r="L19" s="10"/>
      <c r="M19" s="3"/>
      <c r="N19" s="10"/>
      <c r="O19" s="3"/>
      <c r="P19" s="10"/>
      <c r="Q19" s="3"/>
      <c r="R19" s="8"/>
      <c r="S19" s="3"/>
      <c r="T19" s="8"/>
      <c r="U19" s="37">
        <f>SUM(E19:R19)</f>
        <v>2168</v>
      </c>
      <c r="V19" s="8"/>
      <c r="W19" s="8"/>
    </row>
    <row r="20" spans="1:23" ht="12.75">
      <c r="A20" s="4">
        <v>6</v>
      </c>
      <c r="C20" t="s">
        <v>10</v>
      </c>
      <c r="E20" s="10">
        <f>SUM(E17:E19)</f>
        <v>164275</v>
      </c>
      <c r="F20" s="8"/>
      <c r="G20" s="10">
        <f>SUM(G17:G19)</f>
        <v>0</v>
      </c>
      <c r="H20" s="10"/>
      <c r="I20" s="10">
        <f>SUM(I17:I19)</f>
        <v>0</v>
      </c>
      <c r="J20" s="10"/>
      <c r="K20" s="10">
        <f>SUM(K17:K19)</f>
        <v>0</v>
      </c>
      <c r="L20" s="10"/>
      <c r="M20" s="10">
        <f>SUM(M17:M19)</f>
        <v>0</v>
      </c>
      <c r="N20" s="10"/>
      <c r="O20" s="10">
        <f>SUM(O17:O19)</f>
        <v>0</v>
      </c>
      <c r="P20" s="10"/>
      <c r="Q20" s="10">
        <f>SUM(Q17:Q19)</f>
        <v>0</v>
      </c>
      <c r="R20" s="10"/>
      <c r="S20" s="10">
        <f>SUM(S17:S19)</f>
        <v>0</v>
      </c>
      <c r="T20" s="10"/>
      <c r="U20" s="10">
        <f>SUM(U17:U19)</f>
        <v>164275</v>
      </c>
      <c r="V20" s="8"/>
      <c r="W20" s="8"/>
    </row>
    <row r="21" spans="1:23" ht="7.5" customHeight="1">
      <c r="A21" s="4"/>
      <c r="E21" s="10"/>
      <c r="F21" s="8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8"/>
      <c r="S21" s="10"/>
      <c r="T21" s="8"/>
      <c r="U21" s="36"/>
      <c r="V21" s="8"/>
      <c r="W21" s="8"/>
    </row>
    <row r="22" spans="1:23" ht="12.75">
      <c r="A22" s="4">
        <v>7</v>
      </c>
      <c r="C22" t="s">
        <v>11</v>
      </c>
      <c r="E22" s="10"/>
      <c r="F22" s="8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8"/>
      <c r="S22" s="10"/>
      <c r="T22" s="8"/>
      <c r="U22" s="36"/>
      <c r="V22" s="8"/>
      <c r="W22" s="8"/>
    </row>
    <row r="23" spans="1:23" ht="12.75">
      <c r="A23" s="4">
        <v>8</v>
      </c>
      <c r="C23" t="s">
        <v>180</v>
      </c>
      <c r="E23" s="10">
        <v>0</v>
      </c>
      <c r="F23" s="8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8"/>
      <c r="S23" s="10"/>
      <c r="T23" s="8"/>
      <c r="U23" s="36"/>
      <c r="V23" s="8"/>
      <c r="W23" s="8"/>
    </row>
    <row r="24" spans="1:23" ht="12.75">
      <c r="A24" s="4">
        <v>9</v>
      </c>
      <c r="C24" t="s">
        <v>75</v>
      </c>
      <c r="E24" s="10">
        <v>0</v>
      </c>
      <c r="F24" s="8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8"/>
      <c r="S24" s="10"/>
      <c r="T24" s="8"/>
      <c r="U24" s="36"/>
      <c r="V24" s="8"/>
      <c r="W24" s="8"/>
    </row>
    <row r="25" spans="1:23" ht="12.75">
      <c r="A25" s="4">
        <v>10</v>
      </c>
      <c r="C25" t="s">
        <v>181</v>
      </c>
      <c r="E25" s="10">
        <v>114371</v>
      </c>
      <c r="F25" s="8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8"/>
      <c r="S25" s="10"/>
      <c r="T25" s="8"/>
      <c r="U25" s="36">
        <f>SUM(E25:R25)</f>
        <v>114371</v>
      </c>
      <c r="V25" s="8"/>
      <c r="W25" s="8"/>
    </row>
    <row r="26" spans="1:23" ht="12.75">
      <c r="A26" s="4">
        <v>11</v>
      </c>
      <c r="C26" t="s">
        <v>182</v>
      </c>
      <c r="E26" s="10">
        <v>550</v>
      </c>
      <c r="F26" s="8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8"/>
      <c r="S26" s="10"/>
      <c r="T26" s="8"/>
      <c r="U26" s="36">
        <f>SUM(E26:R26)</f>
        <v>550</v>
      </c>
      <c r="V26" s="8"/>
      <c r="W26" s="8"/>
    </row>
    <row r="27" spans="1:23" ht="12.75">
      <c r="A27" s="4"/>
      <c r="E27" s="3">
        <v>0</v>
      </c>
      <c r="F27" s="8"/>
      <c r="G27" s="3"/>
      <c r="H27" s="10"/>
      <c r="I27" s="3"/>
      <c r="J27" s="10"/>
      <c r="K27" s="3"/>
      <c r="L27" s="10"/>
      <c r="M27" s="3"/>
      <c r="N27" s="10"/>
      <c r="O27" s="3"/>
      <c r="P27" s="10"/>
      <c r="Q27" s="3"/>
      <c r="R27" s="10"/>
      <c r="S27" s="3"/>
      <c r="T27" s="10"/>
      <c r="U27" s="37">
        <f>SUM(E27:R27)</f>
        <v>0</v>
      </c>
      <c r="V27" s="8"/>
      <c r="W27" s="8"/>
    </row>
    <row r="28" spans="1:23" ht="12.75">
      <c r="A28" s="4"/>
      <c r="E28" s="10">
        <f>SUM(E23:E27)</f>
        <v>114921</v>
      </c>
      <c r="F28" s="8"/>
      <c r="G28" s="10">
        <f>SUM(G23:G27)</f>
        <v>0</v>
      </c>
      <c r="H28" s="10"/>
      <c r="I28" s="10">
        <f>SUM(I23:I27)</f>
        <v>0</v>
      </c>
      <c r="J28" s="10"/>
      <c r="K28" s="10">
        <f aca="true" t="shared" si="0" ref="K28:U28">SUM(K23:K27)</f>
        <v>0</v>
      </c>
      <c r="L28" s="10"/>
      <c r="M28" s="10">
        <f t="shared" si="0"/>
        <v>0</v>
      </c>
      <c r="N28" s="10"/>
      <c r="O28" s="10">
        <f t="shared" si="0"/>
        <v>0</v>
      </c>
      <c r="P28" s="10"/>
      <c r="Q28" s="10">
        <f t="shared" si="0"/>
        <v>0</v>
      </c>
      <c r="R28" s="10"/>
      <c r="S28" s="10">
        <f t="shared" si="0"/>
        <v>0</v>
      </c>
      <c r="T28" s="10"/>
      <c r="U28" s="10">
        <f t="shared" si="0"/>
        <v>114921</v>
      </c>
      <c r="V28" s="8"/>
      <c r="W28" s="8"/>
    </row>
    <row r="29" spans="1:23" ht="12.75">
      <c r="A29" s="4">
        <v>7</v>
      </c>
      <c r="E29" s="10"/>
      <c r="F29" s="8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8"/>
      <c r="W29" s="8"/>
    </row>
    <row r="30" spans="1:23" ht="12.75">
      <c r="A30" s="4">
        <v>14</v>
      </c>
      <c r="C30" t="s">
        <v>176</v>
      </c>
      <c r="E30" s="10"/>
      <c r="F30" s="8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8"/>
      <c r="W30" s="8"/>
    </row>
    <row r="31" spans="1:23" ht="12.75">
      <c r="A31" s="4">
        <v>15</v>
      </c>
      <c r="C31" t="s">
        <v>98</v>
      </c>
      <c r="E31" s="10">
        <v>382</v>
      </c>
      <c r="F31" s="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36">
        <f>SUM(E31:R31)</f>
        <v>382</v>
      </c>
      <c r="V31" s="8"/>
      <c r="W31" s="8"/>
    </row>
    <row r="32" spans="1:23" ht="12.75">
      <c r="A32" s="4">
        <v>16</v>
      </c>
      <c r="C32" t="s">
        <v>99</v>
      </c>
      <c r="E32" s="10">
        <v>309</v>
      </c>
      <c r="F32" s="8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36">
        <f>SUM(E32:R32)</f>
        <v>309</v>
      </c>
      <c r="V32" s="8"/>
      <c r="W32" s="8"/>
    </row>
    <row r="33" spans="1:23" ht="12.75">
      <c r="A33" s="4">
        <v>17</v>
      </c>
      <c r="C33" t="s">
        <v>100</v>
      </c>
      <c r="E33" s="3">
        <v>120</v>
      </c>
      <c r="F33" s="8"/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S33" s="3"/>
      <c r="T33" s="10"/>
      <c r="U33" s="37">
        <f>SUM(E33:R33)</f>
        <v>120</v>
      </c>
      <c r="V33" s="8"/>
      <c r="W33" s="8"/>
    </row>
    <row r="34" spans="1:23" ht="12.75">
      <c r="A34" s="4">
        <v>18</v>
      </c>
      <c r="C34" t="s">
        <v>183</v>
      </c>
      <c r="E34" s="10">
        <f>SUM(E31:E33)</f>
        <v>811</v>
      </c>
      <c r="F34" s="8"/>
      <c r="G34" s="10">
        <f aca="true" t="shared" si="1" ref="G34:S34">SUM(G31:G33)</f>
        <v>0</v>
      </c>
      <c r="H34" s="10"/>
      <c r="I34" s="10">
        <f t="shared" si="1"/>
        <v>0</v>
      </c>
      <c r="J34" s="10"/>
      <c r="K34" s="10">
        <f t="shared" si="1"/>
        <v>0</v>
      </c>
      <c r="L34" s="10"/>
      <c r="M34" s="10">
        <f t="shared" si="1"/>
        <v>0</v>
      </c>
      <c r="N34" s="10"/>
      <c r="O34" s="10">
        <f t="shared" si="1"/>
        <v>0</v>
      </c>
      <c r="P34" s="10"/>
      <c r="Q34" s="10">
        <f t="shared" si="1"/>
        <v>0</v>
      </c>
      <c r="R34" s="10"/>
      <c r="S34" s="10">
        <f t="shared" si="1"/>
        <v>0</v>
      </c>
      <c r="T34" s="10"/>
      <c r="U34" s="10">
        <f>SUM(U29:U33)</f>
        <v>811</v>
      </c>
      <c r="V34" s="8"/>
      <c r="W34" s="8"/>
    </row>
    <row r="35" spans="1:23" ht="7.5" customHeight="1">
      <c r="A35" s="4"/>
      <c r="E35" s="10"/>
      <c r="F35" s="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8"/>
      <c r="S35" s="10"/>
      <c r="T35" s="8"/>
      <c r="U35" s="36"/>
      <c r="V35" s="8"/>
      <c r="W35" s="8"/>
    </row>
    <row r="36" spans="1:23" ht="12.75">
      <c r="A36" s="4">
        <v>19</v>
      </c>
      <c r="C36" t="s">
        <v>5</v>
      </c>
      <c r="E36" s="10"/>
      <c r="F36" s="8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8"/>
      <c r="S36" s="10"/>
      <c r="T36" s="8"/>
      <c r="U36" s="36"/>
      <c r="V36" s="8"/>
      <c r="W36" s="8"/>
    </row>
    <row r="37" spans="1:23" ht="12.75">
      <c r="A37" s="4">
        <v>20</v>
      </c>
      <c r="C37" t="s">
        <v>98</v>
      </c>
      <c r="E37" s="10">
        <v>6175</v>
      </c>
      <c r="F37" s="8"/>
      <c r="G37" s="10">
        <f>+'Cust Dep Interest'!J20/1000</f>
        <v>11.275971261932495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8"/>
      <c r="S37" s="10"/>
      <c r="T37" s="8"/>
      <c r="U37" s="36">
        <f>SUM(E37:R37)</f>
        <v>6186.275971261933</v>
      </c>
      <c r="V37" s="8"/>
      <c r="W37" s="8"/>
    </row>
    <row r="38" spans="1:23" ht="12.75">
      <c r="A38" s="4">
        <v>21</v>
      </c>
      <c r="C38" t="s">
        <v>99</v>
      </c>
      <c r="E38" s="10">
        <v>4902</v>
      </c>
      <c r="F38" s="8"/>
      <c r="G38" s="10"/>
      <c r="H38" s="10"/>
      <c r="I38" s="10"/>
      <c r="J38" s="10"/>
      <c r="K38" s="10"/>
      <c r="L38" s="10"/>
      <c r="M38" s="10"/>
      <c r="N38" s="10"/>
      <c r="O38" s="10">
        <f>-'Gain on Sale'!H23/1000</f>
        <v>-12.88463020849485</v>
      </c>
      <c r="P38" s="10"/>
      <c r="Q38" s="10"/>
      <c r="R38" s="8"/>
      <c r="S38" s="10"/>
      <c r="T38" s="8"/>
      <c r="U38" s="36">
        <f>SUM(E38:R38)</f>
        <v>4889.115369791505</v>
      </c>
      <c r="V38" s="8"/>
      <c r="W38" s="8"/>
    </row>
    <row r="39" spans="1:23" ht="12.75">
      <c r="A39" s="4">
        <v>22</v>
      </c>
      <c r="C39" t="s">
        <v>100</v>
      </c>
      <c r="E39" s="3">
        <v>8213</v>
      </c>
      <c r="F39" s="8"/>
      <c r="G39" s="3"/>
      <c r="H39" s="10"/>
      <c r="I39" s="3"/>
      <c r="J39" s="10"/>
      <c r="K39" s="3"/>
      <c r="L39" s="10"/>
      <c r="M39" s="3"/>
      <c r="N39" s="10"/>
      <c r="O39" s="3"/>
      <c r="P39" s="10"/>
      <c r="Q39" s="3"/>
      <c r="R39" s="8"/>
      <c r="S39" s="3"/>
      <c r="T39" s="8"/>
      <c r="U39" s="37">
        <f>SUM(E39:R39)</f>
        <v>8213</v>
      </c>
      <c r="V39" s="8"/>
      <c r="W39" s="8"/>
    </row>
    <row r="40" spans="1:23" ht="12.75">
      <c r="A40" s="4">
        <v>23</v>
      </c>
      <c r="C40" t="s">
        <v>101</v>
      </c>
      <c r="E40" s="10">
        <f>SUM(E36:E39)</f>
        <v>19290</v>
      </c>
      <c r="F40" s="8"/>
      <c r="G40" s="10">
        <f>SUM(G36:G39)</f>
        <v>11.275971261932495</v>
      </c>
      <c r="H40" s="10"/>
      <c r="I40" s="10">
        <f>SUM(I36:I39)</f>
        <v>0</v>
      </c>
      <c r="J40" s="10"/>
      <c r="K40" s="10">
        <f>SUM(K36:K39)</f>
        <v>0</v>
      </c>
      <c r="L40" s="10"/>
      <c r="M40" s="10">
        <f>SUM(M36:M39)</f>
        <v>0</v>
      </c>
      <c r="N40" s="10"/>
      <c r="O40" s="10">
        <f>SUM(O36:O39)</f>
        <v>-12.88463020849485</v>
      </c>
      <c r="P40" s="10"/>
      <c r="Q40" s="10">
        <f>SUM(Q36:Q39)</f>
        <v>0</v>
      </c>
      <c r="R40" s="10"/>
      <c r="S40" s="10">
        <f>SUM(S36:S39)</f>
        <v>0</v>
      </c>
      <c r="T40" s="10"/>
      <c r="U40" s="10">
        <f>SUM(U36:U39)</f>
        <v>19288.391341053437</v>
      </c>
      <c r="V40" s="8"/>
      <c r="W40" s="8"/>
    </row>
    <row r="41" spans="1:23" ht="7.5" customHeight="1">
      <c r="A41" s="4"/>
      <c r="E41" s="10"/>
      <c r="F41" s="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8"/>
      <c r="S41" s="10"/>
      <c r="T41" s="8"/>
      <c r="U41" s="36"/>
      <c r="V41" s="8"/>
      <c r="W41" s="8"/>
    </row>
    <row r="42" spans="1:23" ht="12.75">
      <c r="A42" s="4">
        <v>24</v>
      </c>
      <c r="C42" t="s">
        <v>12</v>
      </c>
      <c r="E42" s="10">
        <v>4450</v>
      </c>
      <c r="F42" s="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8"/>
      <c r="S42" s="10"/>
      <c r="T42" s="8"/>
      <c r="U42" s="36">
        <f>SUM(E42:R42)</f>
        <v>4450</v>
      </c>
      <c r="V42" s="8"/>
      <c r="W42" s="8"/>
    </row>
    <row r="43" spans="1:23" ht="12.75">
      <c r="A43" s="4">
        <v>25</v>
      </c>
      <c r="C43" t="s">
        <v>102</v>
      </c>
      <c r="E43" s="10">
        <v>481</v>
      </c>
      <c r="F43" s="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8"/>
      <c r="S43" s="10"/>
      <c r="T43" s="8"/>
      <c r="U43" s="36">
        <f>SUM(E43:R43)</f>
        <v>481</v>
      </c>
      <c r="V43" s="8"/>
      <c r="W43" s="8"/>
    </row>
    <row r="44" spans="1:23" ht="12.75">
      <c r="A44" s="4">
        <v>26</v>
      </c>
      <c r="C44" t="s">
        <v>103</v>
      </c>
      <c r="E44" s="3">
        <v>441</v>
      </c>
      <c r="F44" s="8"/>
      <c r="G44" s="3"/>
      <c r="H44" s="10"/>
      <c r="I44" s="3"/>
      <c r="J44" s="10"/>
      <c r="K44" s="3"/>
      <c r="L44" s="10"/>
      <c r="M44" s="3">
        <f>+'Promo Adv'!H21/1000</f>
        <v>-55</v>
      </c>
      <c r="N44" s="10"/>
      <c r="O44" s="3"/>
      <c r="P44" s="10"/>
      <c r="Q44" s="3"/>
      <c r="R44" s="8"/>
      <c r="S44" s="3"/>
      <c r="T44" s="8"/>
      <c r="U44" s="37">
        <f>SUM(E44:R44)</f>
        <v>386</v>
      </c>
      <c r="V44" s="8"/>
      <c r="W44" s="8"/>
    </row>
    <row r="45" spans="1:23" ht="12.75">
      <c r="A45" s="4">
        <v>27</v>
      </c>
      <c r="C45" t="s">
        <v>147</v>
      </c>
      <c r="E45" s="10">
        <f>SUM(E41:E44)</f>
        <v>5372</v>
      </c>
      <c r="F45" s="8"/>
      <c r="G45" s="10">
        <f>SUM(G41:G44)</f>
        <v>0</v>
      </c>
      <c r="H45" s="10"/>
      <c r="I45" s="10">
        <f>SUM(I41:I44)</f>
        <v>0</v>
      </c>
      <c r="J45" s="10"/>
      <c r="K45" s="10">
        <f>SUM(K41:K44)</f>
        <v>0</v>
      </c>
      <c r="L45" s="10"/>
      <c r="M45" s="10">
        <f>SUM(M41:M44)</f>
        <v>-55</v>
      </c>
      <c r="N45" s="10"/>
      <c r="O45" s="10">
        <f>SUM(O41:O44)</f>
        <v>0</v>
      </c>
      <c r="P45" s="10"/>
      <c r="Q45" s="10">
        <f>SUM(Q41:Q44)</f>
        <v>0</v>
      </c>
      <c r="R45" s="10"/>
      <c r="S45" s="10">
        <f>SUM(S41:S44)</f>
        <v>0</v>
      </c>
      <c r="T45" s="10"/>
      <c r="U45" s="10">
        <f>SUM(U41:U44)</f>
        <v>5317</v>
      </c>
      <c r="V45" s="8"/>
      <c r="W45" s="8"/>
    </row>
    <row r="46" spans="1:23" ht="7.5" customHeight="1">
      <c r="A46" s="4"/>
      <c r="E46" s="10"/>
      <c r="F46" s="8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8"/>
      <c r="S46" s="10"/>
      <c r="T46" s="8"/>
      <c r="U46" s="36"/>
      <c r="V46" s="8"/>
      <c r="W46" s="8"/>
    </row>
    <row r="47" spans="1:23" ht="12.75">
      <c r="A47" s="4">
        <v>28</v>
      </c>
      <c r="C47" t="s">
        <v>98</v>
      </c>
      <c r="E47" s="10">
        <v>9086</v>
      </c>
      <c r="F47" s="8"/>
      <c r="G47" s="10"/>
      <c r="H47" s="10"/>
      <c r="I47" s="10">
        <f>+'CA Sale'!I23/1000</f>
        <v>-153</v>
      </c>
      <c r="J47" s="10"/>
      <c r="K47" s="10"/>
      <c r="L47" s="10"/>
      <c r="M47" s="10"/>
      <c r="N47" s="10"/>
      <c r="O47" s="10"/>
      <c r="P47" s="10"/>
      <c r="Q47" s="10">
        <f>+'Expiring Leases'!H19/1000</f>
        <v>-305.077</v>
      </c>
      <c r="R47" s="8"/>
      <c r="S47" s="10">
        <f>+'Misc Expenses'!H51/1000</f>
        <v>-55.37536518688678</v>
      </c>
      <c r="T47" s="8"/>
      <c r="U47" s="36">
        <f>SUM(E47:R47)</f>
        <v>8627.923</v>
      </c>
      <c r="V47" s="8"/>
      <c r="W47" s="8"/>
    </row>
    <row r="48" spans="1:23" ht="12.75">
      <c r="A48" s="4">
        <v>29</v>
      </c>
      <c r="C48" t="s">
        <v>99</v>
      </c>
      <c r="E48" s="10">
        <v>1186</v>
      </c>
      <c r="F48" s="8"/>
      <c r="G48" s="10"/>
      <c r="H48" s="10"/>
      <c r="I48" s="10">
        <f>+'CA Sale'!I24/1000</f>
        <v>-6</v>
      </c>
      <c r="J48" s="10"/>
      <c r="K48" s="10"/>
      <c r="L48" s="10"/>
      <c r="M48" s="10"/>
      <c r="N48" s="10"/>
      <c r="O48" s="10"/>
      <c r="P48" s="10"/>
      <c r="Q48" s="10"/>
      <c r="R48" s="8"/>
      <c r="S48" s="10"/>
      <c r="T48" s="8"/>
      <c r="U48" s="36">
        <f>SUM(E48:R48)</f>
        <v>1180</v>
      </c>
      <c r="V48" s="8"/>
      <c r="W48" s="8"/>
    </row>
    <row r="49" spans="1:23" ht="12.75">
      <c r="A49" s="4">
        <v>30</v>
      </c>
      <c r="C49" t="s">
        <v>100</v>
      </c>
      <c r="E49" s="3">
        <v>24</v>
      </c>
      <c r="F49" s="8"/>
      <c r="G49" s="3"/>
      <c r="H49" s="10"/>
      <c r="I49" s="3"/>
      <c r="J49" s="10"/>
      <c r="K49" s="3"/>
      <c r="L49" s="10"/>
      <c r="M49" s="3"/>
      <c r="N49" s="10"/>
      <c r="O49" s="3"/>
      <c r="P49" s="10"/>
      <c r="Q49" s="3"/>
      <c r="R49" s="8"/>
      <c r="S49" s="3"/>
      <c r="T49" s="8"/>
      <c r="U49" s="37">
        <f>SUM(E49:R49)</f>
        <v>24</v>
      </c>
      <c r="V49" s="8"/>
      <c r="W49" s="8"/>
    </row>
    <row r="50" spans="1:23" ht="12.75">
      <c r="A50" s="4">
        <v>31</v>
      </c>
      <c r="C50" t="s">
        <v>104</v>
      </c>
      <c r="E50" s="10">
        <f>SUM(E47:E49)</f>
        <v>10296</v>
      </c>
      <c r="F50" s="8"/>
      <c r="G50" s="10">
        <f>SUM(G47:G49)</f>
        <v>0</v>
      </c>
      <c r="H50" s="10"/>
      <c r="I50" s="10">
        <f>SUM(I47:I49)</f>
        <v>-159</v>
      </c>
      <c r="J50" s="10"/>
      <c r="K50" s="10">
        <f>SUM(K47:K49)</f>
        <v>0</v>
      </c>
      <c r="L50" s="10"/>
      <c r="M50" s="10">
        <f>SUM(M47:M49)</f>
        <v>0</v>
      </c>
      <c r="N50" s="10"/>
      <c r="O50" s="10">
        <f>SUM(O47:O49)</f>
        <v>0</v>
      </c>
      <c r="P50" s="10"/>
      <c r="Q50" s="10">
        <f>SUM(Q47:Q49)</f>
        <v>-305.077</v>
      </c>
      <c r="R50" s="10"/>
      <c r="S50" s="10">
        <f>SUM(S47:S49)</f>
        <v>-55.37536518688678</v>
      </c>
      <c r="T50" s="10"/>
      <c r="U50" s="10">
        <f>SUM(U47:U49)</f>
        <v>9831.923</v>
      </c>
      <c r="V50" s="8"/>
      <c r="W50" s="8"/>
    </row>
    <row r="51" spans="1:23" ht="7.5" customHeight="1">
      <c r="A51" s="4"/>
      <c r="E51" s="10"/>
      <c r="F51" s="8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8"/>
      <c r="S51" s="10"/>
      <c r="T51" s="8"/>
      <c r="U51" s="36"/>
      <c r="V51" s="8"/>
      <c r="W51" s="8"/>
    </row>
    <row r="52" spans="1:23" ht="12.75">
      <c r="A52" s="4">
        <v>32</v>
      </c>
      <c r="C52" t="s">
        <v>163</v>
      </c>
      <c r="E52" s="3">
        <f>+E28+E34+E40+E45+E50</f>
        <v>150690</v>
      </c>
      <c r="F52" s="8"/>
      <c r="G52" s="3">
        <f>+G28+G34+G40+G45+G50</f>
        <v>11.275971261932495</v>
      </c>
      <c r="H52" s="10"/>
      <c r="I52" s="3">
        <f>+I28+I34+I40+I45+I50</f>
        <v>-159</v>
      </c>
      <c r="J52" s="10"/>
      <c r="K52" s="3">
        <f>+K28+K34+K40+K45+K50</f>
        <v>0</v>
      </c>
      <c r="L52" s="10"/>
      <c r="M52" s="3">
        <f>+M28+M34+M40+M45+M50</f>
        <v>-55</v>
      </c>
      <c r="N52" s="10"/>
      <c r="O52" s="3">
        <f>+O28+O34+O40+O45+O50</f>
        <v>-12.88463020849485</v>
      </c>
      <c r="P52" s="10"/>
      <c r="Q52" s="3">
        <f>+Q28+Q34+Q40+Q45+Q50</f>
        <v>-305.077</v>
      </c>
      <c r="R52" s="8"/>
      <c r="S52" s="3">
        <f>+S28+S34+S40+S45+S50</f>
        <v>-55.37536518688678</v>
      </c>
      <c r="T52" s="8"/>
      <c r="U52" s="3">
        <f>+U28+U34+U40+U45+U50</f>
        <v>150169.31434105345</v>
      </c>
      <c r="V52" s="8"/>
      <c r="W52" s="8"/>
    </row>
    <row r="53" spans="1:23" ht="7.5" customHeight="1">
      <c r="A53" s="4"/>
      <c r="E53" s="10"/>
      <c r="F53" s="8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8"/>
      <c r="S53" s="10"/>
      <c r="T53" s="8"/>
      <c r="U53" s="10"/>
      <c r="V53" s="8"/>
      <c r="W53" s="8"/>
    </row>
    <row r="54" spans="1:23" ht="12.75">
      <c r="A54" s="4">
        <v>32</v>
      </c>
      <c r="C54" t="s">
        <v>105</v>
      </c>
      <c r="E54" s="36">
        <f>+E20-E52</f>
        <v>13585</v>
      </c>
      <c r="F54" s="8"/>
      <c r="G54" s="36">
        <f>+G20-G52</f>
        <v>-11.275971261932495</v>
      </c>
      <c r="H54" s="10"/>
      <c r="I54" s="36">
        <f>+I20-I52</f>
        <v>159</v>
      </c>
      <c r="J54" s="10"/>
      <c r="K54" s="36">
        <f>+K20-K52</f>
        <v>0</v>
      </c>
      <c r="L54" s="10"/>
      <c r="M54" s="36">
        <f>+M20-M52</f>
        <v>55</v>
      </c>
      <c r="N54" s="10"/>
      <c r="O54" s="36">
        <f>+O20-O52</f>
        <v>12.88463020849485</v>
      </c>
      <c r="P54" s="10"/>
      <c r="Q54" s="36">
        <f>+Q20-Q52</f>
        <v>305.077</v>
      </c>
      <c r="R54" s="8"/>
      <c r="S54" s="36">
        <f>+S20-S52</f>
        <v>55.37536518688678</v>
      </c>
      <c r="T54" s="8"/>
      <c r="U54" s="36">
        <f>+U20-U52</f>
        <v>14105.685658946546</v>
      </c>
      <c r="V54" s="8"/>
      <c r="W54" s="8"/>
    </row>
    <row r="55" spans="1:23" ht="7.5" customHeight="1">
      <c r="A55" s="4"/>
      <c r="E55" s="46"/>
      <c r="F55" s="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8"/>
      <c r="S55" s="10"/>
      <c r="T55" s="8"/>
      <c r="U55" s="8"/>
      <c r="V55" s="8"/>
      <c r="W55" s="8"/>
    </row>
    <row r="56" spans="1:23" ht="12.75">
      <c r="A56" s="4">
        <v>33</v>
      </c>
      <c r="C56" t="s">
        <v>106</v>
      </c>
      <c r="E56" s="8"/>
      <c r="F56" s="8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8"/>
      <c r="S56" s="10"/>
      <c r="T56" s="8"/>
      <c r="U56" s="8"/>
      <c r="V56" s="8"/>
      <c r="W56" s="8"/>
    </row>
    <row r="57" spans="1:23" ht="12.75">
      <c r="A57" s="4">
        <v>34</v>
      </c>
      <c r="C57" t="s">
        <v>107</v>
      </c>
      <c r="E57" s="8">
        <v>466</v>
      </c>
      <c r="F57" s="8"/>
      <c r="G57" s="10">
        <f>+'Cust Dep Interest'!J24/1000</f>
        <v>-3.946589941676373</v>
      </c>
      <c r="H57" s="10"/>
      <c r="I57" s="10">
        <f>+'CA Sale'!I32/1000</f>
        <v>55.65</v>
      </c>
      <c r="J57" s="10"/>
      <c r="K57" s="10">
        <f>+'Int Synch'!H34/1000</f>
        <v>-126.07915986500899</v>
      </c>
      <c r="L57" s="10"/>
      <c r="M57" s="10">
        <f>+'Promo Adv'!H26/1000</f>
        <v>19.25</v>
      </c>
      <c r="N57" s="10"/>
      <c r="O57" s="10">
        <f>+'Gain on Sale'!H27/1000</f>
        <v>4.509620572973198</v>
      </c>
      <c r="P57" s="10"/>
      <c r="Q57" s="10">
        <f>+'Expiring Leases'!H23/1000</f>
        <v>106.77695</v>
      </c>
      <c r="R57" s="8"/>
      <c r="S57" s="10">
        <f>+'Misc Expenses'!H55/1000</f>
        <v>19.38137781541037</v>
      </c>
      <c r="T57" s="8"/>
      <c r="U57" s="36">
        <f>SUM(E57:R57)</f>
        <v>522.1608207662878</v>
      </c>
      <c r="V57" s="8"/>
      <c r="W57" s="8"/>
    </row>
    <row r="58" spans="1:23" ht="12.75">
      <c r="A58" s="4"/>
      <c r="C58" t="s">
        <v>108</v>
      </c>
      <c r="E58" s="8">
        <v>2340</v>
      </c>
      <c r="F58" s="8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8"/>
      <c r="S58" s="10"/>
      <c r="T58" s="8"/>
      <c r="U58" s="36">
        <f>SUM(E58:R58)</f>
        <v>2340</v>
      </c>
      <c r="V58" s="8"/>
      <c r="W58" s="8"/>
    </row>
    <row r="59" spans="1:23" ht="12.75">
      <c r="A59" s="4">
        <v>35</v>
      </c>
      <c r="C59" t="s">
        <v>184</v>
      </c>
      <c r="E59" s="7">
        <f>-31</f>
        <v>-31</v>
      </c>
      <c r="F59" s="8"/>
      <c r="G59" s="3"/>
      <c r="H59" s="10"/>
      <c r="I59" s="3"/>
      <c r="J59" s="10"/>
      <c r="K59" s="3"/>
      <c r="L59" s="10"/>
      <c r="M59" s="3"/>
      <c r="N59" s="10"/>
      <c r="O59" s="3"/>
      <c r="P59" s="10"/>
      <c r="Q59" s="3"/>
      <c r="R59" s="8"/>
      <c r="S59" s="3"/>
      <c r="T59" s="8"/>
      <c r="U59" s="37">
        <f>SUM(E59:R59)</f>
        <v>-31</v>
      </c>
      <c r="V59" s="8"/>
      <c r="W59" s="8"/>
    </row>
    <row r="60" spans="5:23" ht="7.5" customHeight="1">
      <c r="E60" s="8"/>
      <c r="F60" s="8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8"/>
      <c r="S60" s="10"/>
      <c r="T60" s="8"/>
      <c r="U60" s="8"/>
      <c r="V60" s="8"/>
      <c r="W60" s="8"/>
    </row>
    <row r="61" spans="1:23" ht="13.5" thickBot="1">
      <c r="A61" s="4">
        <v>36</v>
      </c>
      <c r="C61" t="s">
        <v>109</v>
      </c>
      <c r="E61" s="39">
        <f>+E54-E57-E58-E59</f>
        <v>10810</v>
      </c>
      <c r="F61" s="8"/>
      <c r="G61" s="39">
        <f>+G54-G57-G58-G59</f>
        <v>-7.329381320256123</v>
      </c>
      <c r="H61" s="10"/>
      <c r="I61" s="39">
        <f>+I54-I57-I58-I59</f>
        <v>103.35</v>
      </c>
      <c r="J61" s="10"/>
      <c r="K61" s="39">
        <f>+K54-K57-K58-K59</f>
        <v>126.07915986500899</v>
      </c>
      <c r="L61" s="10"/>
      <c r="M61" s="39">
        <f>+M54-M57-M58-M59</f>
        <v>35.75</v>
      </c>
      <c r="N61" s="8"/>
      <c r="O61" s="39">
        <f>+O54-O57-O58-O59</f>
        <v>8.375009635521652</v>
      </c>
      <c r="P61" s="10"/>
      <c r="Q61" s="39">
        <f>+Q54-Q57-Q58-Q59</f>
        <v>198.30005</v>
      </c>
      <c r="R61" s="10"/>
      <c r="S61" s="39">
        <f>+S54-S57-S58-S59</f>
        <v>35.99398737147641</v>
      </c>
      <c r="T61" s="10"/>
      <c r="U61" s="39">
        <f>+U54-U57-U58-U59</f>
        <v>11274.524838180258</v>
      </c>
      <c r="V61" s="8"/>
      <c r="W61" s="8"/>
    </row>
    <row r="62" spans="5:23" ht="13.5" thickTop="1">
      <c r="E62" s="8"/>
      <c r="F62" s="8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8"/>
      <c r="S62" s="10"/>
      <c r="T62" s="8"/>
      <c r="U62" s="8"/>
      <c r="V62" s="8"/>
      <c r="W62" s="8"/>
    </row>
    <row r="63" spans="5:23" ht="12.75">
      <c r="E63" s="8"/>
      <c r="F63" s="8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8"/>
      <c r="S63" s="10"/>
      <c r="T63" s="8"/>
      <c r="U63" s="8"/>
      <c r="V63" s="8"/>
      <c r="W63" s="8"/>
    </row>
    <row r="64" spans="5:23" ht="12.75">
      <c r="E64" s="8"/>
      <c r="F64" s="8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8"/>
      <c r="S64" s="8"/>
      <c r="T64" s="8"/>
      <c r="U64" s="8"/>
      <c r="V64" s="8"/>
      <c r="W64" s="8"/>
    </row>
    <row r="65" spans="5:23" ht="12.75">
      <c r="E65" s="8"/>
      <c r="F65" s="8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8"/>
      <c r="S65" s="8"/>
      <c r="T65" s="8"/>
      <c r="U65" s="8"/>
      <c r="V65" s="8"/>
      <c r="W65" s="8"/>
    </row>
    <row r="66" spans="5:23" ht="12.75">
      <c r="E66" s="8"/>
      <c r="F66" s="8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8"/>
      <c r="S66" s="8"/>
      <c r="T66" s="8"/>
      <c r="U66" s="8"/>
      <c r="V66" s="8"/>
      <c r="W66" s="8"/>
    </row>
    <row r="67" spans="5:23" ht="12.75">
      <c r="E67" s="8"/>
      <c r="F67" s="8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8"/>
      <c r="S67" s="8"/>
      <c r="T67" s="8"/>
      <c r="U67" s="8"/>
      <c r="V67" s="8"/>
      <c r="W67" s="8"/>
    </row>
    <row r="68" spans="5:23" ht="12.75">
      <c r="E68" s="8"/>
      <c r="F68" s="8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8"/>
      <c r="S68" s="8"/>
      <c r="T68" s="8"/>
      <c r="U68" s="8"/>
      <c r="V68" s="8"/>
      <c r="W68" s="8"/>
    </row>
    <row r="69" spans="5:23" ht="12.75">
      <c r="E69" s="8"/>
      <c r="F69" s="8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8"/>
      <c r="S69" s="8"/>
      <c r="T69" s="8"/>
      <c r="U69" s="8"/>
      <c r="V69" s="8"/>
      <c r="W69" s="8"/>
    </row>
    <row r="70" spans="5:23" ht="12.75">
      <c r="E70" s="8"/>
      <c r="F70" s="8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8"/>
      <c r="S70" s="8"/>
      <c r="T70" s="8"/>
      <c r="U70" s="8"/>
      <c r="V70" s="8"/>
      <c r="W70" s="8"/>
    </row>
    <row r="71" spans="5:23" ht="12.75">
      <c r="E71" s="8"/>
      <c r="F71" s="8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8"/>
      <c r="S71" s="8"/>
      <c r="T71" s="8"/>
      <c r="U71" s="8"/>
      <c r="V71" s="8"/>
      <c r="W71" s="8"/>
    </row>
    <row r="72" spans="5:23" ht="12.75">
      <c r="E72" s="8"/>
      <c r="F72" s="8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8"/>
      <c r="S72" s="8"/>
      <c r="T72" s="8"/>
      <c r="U72" s="8"/>
      <c r="V72" s="8"/>
      <c r="W72" s="8"/>
    </row>
    <row r="73" spans="5:23" ht="12.75">
      <c r="E73" s="8"/>
      <c r="F73" s="8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8"/>
      <c r="S73" s="8"/>
      <c r="T73" s="8"/>
      <c r="U73" s="8"/>
      <c r="V73" s="8"/>
      <c r="W73" s="8"/>
    </row>
    <row r="74" spans="5:23" ht="12.75">
      <c r="E74" s="8"/>
      <c r="F74" s="8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8"/>
      <c r="S74" s="8"/>
      <c r="T74" s="8"/>
      <c r="U74" s="8"/>
      <c r="V74" s="8"/>
      <c r="W74" s="8"/>
    </row>
    <row r="75" spans="5:23" ht="12.7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5:23" ht="12.7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5:23" ht="12.7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5:23" ht="12.7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5:23" ht="12.7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5:23" ht="12.7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5:23" ht="12.7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</sheetData>
  <mergeCells count="3">
    <mergeCell ref="E5:M5"/>
    <mergeCell ref="E6:M6"/>
    <mergeCell ref="E7:M7"/>
  </mergeCells>
  <printOptions/>
  <pageMargins left="1.25" right="0.75" top="1.25" bottom="0.5" header="0.5" footer="0.75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I2" sqref="I2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2.7109375" style="0" customWidth="1"/>
    <col min="6" max="6" width="10.28125" style="0" bestFit="1" customWidth="1"/>
    <col min="7" max="7" width="1.7109375" style="0" customWidth="1"/>
    <col min="8" max="8" width="14.00390625" style="0" bestFit="1" customWidth="1"/>
    <col min="9" max="9" width="1.7109375" style="0" customWidth="1"/>
    <col min="10" max="10" width="10.8515625" style="0" customWidth="1"/>
    <col min="11" max="11" width="1.7109375" style="0" customWidth="1"/>
  </cols>
  <sheetData>
    <row r="1" spans="1:12" ht="12.75">
      <c r="A1" t="s">
        <v>144</v>
      </c>
      <c r="L1" s="41" t="s">
        <v>202</v>
      </c>
    </row>
    <row r="2" ht="12.75">
      <c r="L2" s="41" t="s">
        <v>268</v>
      </c>
    </row>
    <row r="3" ht="12.75">
      <c r="L3" s="41" t="s">
        <v>258</v>
      </c>
    </row>
    <row r="4" ht="12.75">
      <c r="J4" s="41"/>
    </row>
    <row r="5" spans="10:12" ht="12.75">
      <c r="J5" s="41"/>
      <c r="L5" s="41" t="s">
        <v>166</v>
      </c>
    </row>
    <row r="6" spans="3:9" ht="18">
      <c r="C6" s="88" t="s">
        <v>72</v>
      </c>
      <c r="D6" s="88"/>
      <c r="E6" s="88"/>
      <c r="F6" s="88"/>
      <c r="G6" s="88"/>
      <c r="H6" s="88"/>
      <c r="I6" s="88"/>
    </row>
    <row r="7" spans="3:9" ht="12.75">
      <c r="C7" s="93" t="s">
        <v>110</v>
      </c>
      <c r="D7" s="93"/>
      <c r="E7" s="93"/>
      <c r="F7" s="93"/>
      <c r="G7" s="93"/>
      <c r="H7" s="93"/>
      <c r="I7" s="93"/>
    </row>
    <row r="8" spans="3:9" ht="12.75">
      <c r="C8" s="93" t="s">
        <v>111</v>
      </c>
      <c r="D8" s="93"/>
      <c r="E8" s="93"/>
      <c r="F8" s="93"/>
      <c r="G8" s="93"/>
      <c r="H8" s="93"/>
      <c r="I8" s="93"/>
    </row>
    <row r="12" spans="1:10" ht="12.75">
      <c r="A12" s="4" t="s">
        <v>2</v>
      </c>
      <c r="H12" s="4" t="s">
        <v>70</v>
      </c>
      <c r="J12" s="4" t="s">
        <v>70</v>
      </c>
    </row>
    <row r="13" spans="1:12" ht="12.75">
      <c r="A13" s="5" t="s">
        <v>3</v>
      </c>
      <c r="C13" s="7" t="s">
        <v>4</v>
      </c>
      <c r="D13" s="7"/>
      <c r="E13" s="7"/>
      <c r="F13" s="7"/>
      <c r="H13" s="5" t="s">
        <v>89</v>
      </c>
      <c r="J13" s="5" t="s">
        <v>91</v>
      </c>
      <c r="L13" s="5" t="s">
        <v>92</v>
      </c>
    </row>
    <row r="14" spans="7:9" ht="12.75">
      <c r="G14" s="1"/>
      <c r="H14" s="1"/>
      <c r="I14" s="1"/>
    </row>
    <row r="15" spans="1:3" ht="12.75">
      <c r="A15" s="4">
        <v>1</v>
      </c>
      <c r="C15" t="s">
        <v>88</v>
      </c>
    </row>
    <row r="16" spans="1:12" ht="12.75">
      <c r="A16" s="4">
        <v>2</v>
      </c>
      <c r="C16" t="s">
        <v>95</v>
      </c>
      <c r="H16" s="2">
        <f>+'Cust Depts RB'!H24</f>
        <v>-2329021.8880373747</v>
      </c>
      <c r="I16" s="2"/>
      <c r="J16" s="2">
        <f>+'Cust Depts RB'!L24</f>
        <v>-1050100.1119626253</v>
      </c>
      <c r="L16" s="38" t="s">
        <v>112</v>
      </c>
    </row>
    <row r="17" spans="1:12" ht="12.75">
      <c r="A17" s="13"/>
      <c r="B17" s="8"/>
      <c r="C17" s="12"/>
      <c r="D17" s="8"/>
      <c r="E17" s="8"/>
      <c r="F17" s="8"/>
      <c r="G17" s="8"/>
      <c r="H17" s="9"/>
      <c r="I17" s="8"/>
      <c r="J17" s="8"/>
      <c r="K17" s="8"/>
      <c r="L17" s="8"/>
    </row>
    <row r="18" spans="1:12" ht="12.75">
      <c r="A18" s="13">
        <v>3</v>
      </c>
      <c r="B18" s="8"/>
      <c r="C18" s="12" t="s">
        <v>113</v>
      </c>
      <c r="D18" s="8"/>
      <c r="E18" s="8"/>
      <c r="F18" s="10">
        <v>36285</v>
      </c>
      <c r="G18" s="8"/>
      <c r="H18" s="10"/>
      <c r="I18" s="8"/>
      <c r="J18" s="8"/>
      <c r="K18" s="8"/>
      <c r="L18" s="8" t="s">
        <v>86</v>
      </c>
    </row>
    <row r="19" spans="1:12" ht="12.75">
      <c r="A19" s="13"/>
      <c r="B19" s="8"/>
      <c r="C19" s="12"/>
      <c r="D19" s="8"/>
      <c r="E19" s="8"/>
      <c r="F19" s="8"/>
      <c r="G19" s="8"/>
      <c r="H19" s="9"/>
      <c r="I19" s="8"/>
      <c r="J19" s="8"/>
      <c r="K19" s="8"/>
      <c r="L19" s="8"/>
    </row>
    <row r="20" spans="1:12" ht="12.75">
      <c r="A20" s="13">
        <v>4</v>
      </c>
      <c r="B20" s="8"/>
      <c r="C20" s="12" t="s">
        <v>114</v>
      </c>
      <c r="D20" s="8"/>
      <c r="E20" s="8"/>
      <c r="F20" s="8"/>
      <c r="G20" s="8"/>
      <c r="H20" s="9">
        <f>+$F$18*($H$16/($H$16+$J$16))</f>
        <v>25009.028738067504</v>
      </c>
      <c r="I20" s="8"/>
      <c r="J20" s="9">
        <f>+$F$18*($J$16/($H$16+$J$16))</f>
        <v>11275.971261932495</v>
      </c>
      <c r="K20" s="8"/>
      <c r="L20" s="8"/>
    </row>
    <row r="21" spans="1:12" ht="12.75">
      <c r="A21" s="13"/>
      <c r="B21" s="8"/>
      <c r="C21" s="12"/>
      <c r="D21" s="8"/>
      <c r="E21" s="8"/>
      <c r="F21" s="8"/>
      <c r="G21" s="8"/>
      <c r="H21" s="14"/>
      <c r="I21" s="8"/>
      <c r="J21" s="8"/>
      <c r="K21" s="8"/>
      <c r="L21" s="8"/>
    </row>
    <row r="22" spans="1:12" ht="12.75">
      <c r="A22" s="13">
        <v>5</v>
      </c>
      <c r="B22" s="8"/>
      <c r="C22" s="8" t="s">
        <v>115</v>
      </c>
      <c r="D22" s="8"/>
      <c r="E22" s="8"/>
      <c r="F22" s="8"/>
      <c r="G22" s="8"/>
      <c r="H22" s="47">
        <v>0.35</v>
      </c>
      <c r="I22" s="8"/>
      <c r="J22" s="47">
        <v>0.35</v>
      </c>
      <c r="K22" s="8"/>
      <c r="L22" s="8"/>
    </row>
    <row r="23" spans="1:12" ht="12.75">
      <c r="A23" s="13"/>
      <c r="B23" s="8"/>
      <c r="C23" s="12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13">
        <v>6</v>
      </c>
      <c r="B24" s="8"/>
      <c r="C24" s="12" t="s">
        <v>116</v>
      </c>
      <c r="D24" s="8"/>
      <c r="E24" s="8"/>
      <c r="F24" s="8"/>
      <c r="G24" s="8"/>
      <c r="H24" s="9">
        <f>+H20*-H22</f>
        <v>-8753.160058323625</v>
      </c>
      <c r="I24" s="8"/>
      <c r="J24" s="9">
        <f>+J20*-J22</f>
        <v>-3946.5899416763727</v>
      </c>
      <c r="K24" s="8"/>
      <c r="L24" s="8" t="s">
        <v>193</v>
      </c>
    </row>
    <row r="25" spans="1:12" ht="12.75">
      <c r="A25" s="13"/>
      <c r="B25" s="8"/>
      <c r="C25" s="12"/>
      <c r="D25" s="8"/>
      <c r="E25" s="8"/>
      <c r="F25" s="8"/>
      <c r="G25" s="8"/>
      <c r="H25" s="8"/>
      <c r="I25" s="8"/>
      <c r="J25" s="8"/>
      <c r="K25" s="8"/>
      <c r="L25" s="8"/>
    </row>
    <row r="26" spans="1:12" ht="12.75">
      <c r="A26" s="13"/>
      <c r="B26" s="8"/>
      <c r="C26" s="12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13"/>
      <c r="B27" s="8"/>
      <c r="C27" s="12"/>
      <c r="D27" s="8"/>
      <c r="E27" s="8"/>
      <c r="F27" s="8"/>
      <c r="G27" s="8"/>
      <c r="H27" s="8"/>
      <c r="I27" s="8"/>
      <c r="J27" s="8"/>
      <c r="K27" s="8"/>
      <c r="L27" s="8"/>
    </row>
    <row r="28" spans="1:12" ht="13.5" thickBot="1">
      <c r="A28" s="13">
        <v>7</v>
      </c>
      <c r="B28" s="8"/>
      <c r="C28" s="12" t="s">
        <v>192</v>
      </c>
      <c r="D28" s="8"/>
      <c r="E28" s="8"/>
      <c r="F28" s="8"/>
      <c r="G28" s="8"/>
      <c r="H28" s="6">
        <f>+H20+H24</f>
        <v>16255.868679743879</v>
      </c>
      <c r="I28" s="8"/>
      <c r="J28" s="6">
        <f>+J20+J24</f>
        <v>7329.381320256121</v>
      </c>
      <c r="K28" s="8"/>
      <c r="L28" s="8" t="s">
        <v>194</v>
      </c>
    </row>
    <row r="29" spans="1:12" ht="13.5" thickTop="1">
      <c r="A29" s="1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13"/>
      <c r="B30" s="8"/>
      <c r="C30" s="12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43" ht="12.75">
      <c r="C43" t="s">
        <v>71</v>
      </c>
    </row>
  </sheetData>
  <mergeCells count="3">
    <mergeCell ref="C6:I6"/>
    <mergeCell ref="C7:I7"/>
    <mergeCell ref="C8:I8"/>
  </mergeCells>
  <printOptions/>
  <pageMargins left="1.25" right="0.75" top="1" bottom="1" header="0.5" footer="0.5"/>
  <pageSetup fitToHeight="1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workbookViewId="0" topLeftCell="A1">
      <selection activeCell="K8" sqref="K8"/>
    </sheetView>
  </sheetViews>
  <sheetFormatPr defaultColWidth="9.140625" defaultRowHeight="12.75"/>
  <cols>
    <col min="1" max="1" width="5.7109375" style="0" customWidth="1"/>
    <col min="2" max="3" width="2.7109375" style="0" customWidth="1"/>
    <col min="9" max="9" width="11.28125" style="0" bestFit="1" customWidth="1"/>
    <col min="10" max="10" width="3.7109375" style="0" customWidth="1"/>
  </cols>
  <sheetData>
    <row r="2" ht="12.75">
      <c r="K2" s="41" t="s">
        <v>202</v>
      </c>
    </row>
    <row r="3" spans="1:11" ht="12.75">
      <c r="A3" t="s">
        <v>144</v>
      </c>
      <c r="K3" s="41" t="s">
        <v>268</v>
      </c>
    </row>
    <row r="4" ht="12.75">
      <c r="K4" s="41" t="s">
        <v>259</v>
      </c>
    </row>
    <row r="5" ht="12.75">
      <c r="K5" s="41"/>
    </row>
    <row r="6" ht="12.75">
      <c r="K6" s="41" t="s">
        <v>168</v>
      </c>
    </row>
    <row r="7" ht="12.75">
      <c r="K7" s="41"/>
    </row>
    <row r="9" spans="3:10" ht="15.75">
      <c r="C9" s="92" t="s">
        <v>72</v>
      </c>
      <c r="D9" s="92"/>
      <c r="E9" s="92"/>
      <c r="F9" s="92"/>
      <c r="G9" s="92"/>
      <c r="H9" s="92"/>
      <c r="I9" s="92"/>
      <c r="J9" s="92"/>
    </row>
    <row r="10" spans="3:10" ht="12.75">
      <c r="C10" s="93" t="s">
        <v>110</v>
      </c>
      <c r="D10" s="93"/>
      <c r="E10" s="93"/>
      <c r="F10" s="93"/>
      <c r="G10" s="93"/>
      <c r="H10" s="93"/>
      <c r="I10" s="93"/>
      <c r="J10" s="93"/>
    </row>
    <row r="11" spans="3:10" ht="12.75">
      <c r="C11" s="93" t="s">
        <v>121</v>
      </c>
      <c r="D11" s="93"/>
      <c r="E11" s="93"/>
      <c r="F11" s="93"/>
      <c r="G11" s="93"/>
      <c r="H11" s="93"/>
      <c r="I11" s="93"/>
      <c r="J11" s="93"/>
    </row>
    <row r="12" spans="3:10" ht="12.75">
      <c r="C12" s="93" t="s">
        <v>122</v>
      </c>
      <c r="D12" s="93"/>
      <c r="E12" s="93"/>
      <c r="F12" s="93"/>
      <c r="G12" s="93"/>
      <c r="H12" s="93"/>
      <c r="I12" s="93"/>
      <c r="J12" s="93"/>
    </row>
    <row r="13" spans="3:10" ht="12.75">
      <c r="C13" s="93" t="s">
        <v>123</v>
      </c>
      <c r="D13" s="93"/>
      <c r="E13" s="93"/>
      <c r="F13" s="93"/>
      <c r="G13" s="93"/>
      <c r="H13" s="93"/>
      <c r="I13" s="93"/>
      <c r="J13" s="93"/>
    </row>
    <row r="14" spans="7:9" ht="12.75">
      <c r="G14" s="1"/>
      <c r="H14" s="1"/>
      <c r="I14" s="1"/>
    </row>
    <row r="15" spans="1:8" ht="12.75">
      <c r="A15" s="4" t="s">
        <v>2</v>
      </c>
      <c r="H15" s="8"/>
    </row>
    <row r="16" spans="1:11" ht="12.75">
      <c r="A16" s="5" t="s">
        <v>3</v>
      </c>
      <c r="C16" s="7" t="s">
        <v>4</v>
      </c>
      <c r="D16" s="7"/>
      <c r="E16" s="7"/>
      <c r="F16" s="7"/>
      <c r="G16" s="7"/>
      <c r="H16" s="8"/>
      <c r="I16" s="5" t="s">
        <v>0</v>
      </c>
      <c r="K16" s="5" t="s">
        <v>92</v>
      </c>
    </row>
    <row r="17" ht="12.75">
      <c r="H17" s="8"/>
    </row>
    <row r="18" spans="1:11" ht="12.75">
      <c r="A18" s="4"/>
      <c r="E18" s="10"/>
      <c r="F18" s="10"/>
      <c r="G18" s="10"/>
      <c r="H18" s="10"/>
      <c r="I18" s="2"/>
      <c r="J18" s="38"/>
      <c r="K18" s="2"/>
    </row>
    <row r="19" spans="1:10" ht="12.75">
      <c r="A19" s="4">
        <v>1</v>
      </c>
      <c r="C19" t="s">
        <v>124</v>
      </c>
      <c r="H19" s="8"/>
      <c r="I19" s="2"/>
      <c r="J19" s="38"/>
    </row>
    <row r="20" spans="1:3" ht="12.75">
      <c r="A20" s="4">
        <v>2</v>
      </c>
      <c r="C20" t="s">
        <v>125</v>
      </c>
    </row>
    <row r="21" spans="1:9" ht="12.75">
      <c r="A21" s="4">
        <v>3</v>
      </c>
      <c r="C21" t="s">
        <v>126</v>
      </c>
      <c r="I21" s="2"/>
    </row>
    <row r="22" spans="1:11" ht="12.75">
      <c r="A22" s="4">
        <v>4</v>
      </c>
      <c r="C22" t="s">
        <v>127</v>
      </c>
      <c r="I22" s="1"/>
      <c r="K22" s="38" t="s">
        <v>118</v>
      </c>
    </row>
    <row r="23" spans="1:11" ht="12.75">
      <c r="A23" s="4">
        <v>5</v>
      </c>
      <c r="D23" t="s">
        <v>128</v>
      </c>
      <c r="I23" s="1">
        <f>-153000</f>
        <v>-153000</v>
      </c>
      <c r="K23" t="s">
        <v>117</v>
      </c>
    </row>
    <row r="24" spans="1:11" ht="12.75">
      <c r="A24" s="4">
        <v>6</v>
      </c>
      <c r="D24" t="s">
        <v>129</v>
      </c>
      <c r="I24" s="3">
        <f>-6000</f>
        <v>-6000</v>
      </c>
      <c r="K24" t="s">
        <v>131</v>
      </c>
    </row>
    <row r="25" spans="1:9" ht="12.75">
      <c r="A25" s="4"/>
      <c r="I25" s="1"/>
    </row>
    <row r="26" spans="1:9" ht="12.75">
      <c r="A26" s="4"/>
      <c r="D26" t="s">
        <v>130</v>
      </c>
      <c r="I26" s="1">
        <f>+I23+I24</f>
        <v>-159000</v>
      </c>
    </row>
    <row r="27" spans="1:9" ht="12.75">
      <c r="A27" s="4"/>
      <c r="I27" s="1"/>
    </row>
    <row r="28" spans="1:9" ht="12.75">
      <c r="A28" s="4">
        <v>7</v>
      </c>
      <c r="I28" s="1"/>
    </row>
    <row r="29" spans="1:9" ht="12.75">
      <c r="A29" s="4">
        <v>8</v>
      </c>
      <c r="C29" t="s">
        <v>115</v>
      </c>
      <c r="I29" s="47">
        <v>0.35</v>
      </c>
    </row>
    <row r="31" spans="1:3" ht="12.75">
      <c r="A31" s="4">
        <v>9</v>
      </c>
      <c r="C31" t="s">
        <v>119</v>
      </c>
    </row>
    <row r="32" spans="1:11" ht="12.75">
      <c r="A32" s="4">
        <v>10</v>
      </c>
      <c r="C32" t="s">
        <v>167</v>
      </c>
      <c r="I32" s="48">
        <f>+I26*-I29</f>
        <v>55650</v>
      </c>
      <c r="K32" t="s">
        <v>188</v>
      </c>
    </row>
    <row r="34" spans="1:11" ht="13.5" thickBot="1">
      <c r="A34" s="4">
        <v>11</v>
      </c>
      <c r="C34" t="s">
        <v>120</v>
      </c>
      <c r="I34" s="6">
        <f>-I26-I32</f>
        <v>103350</v>
      </c>
      <c r="K34" t="s">
        <v>189</v>
      </c>
    </row>
    <row r="35" ht="13.5" thickTop="1"/>
  </sheetData>
  <mergeCells count="5">
    <mergeCell ref="C13:J13"/>
    <mergeCell ref="C9:J9"/>
    <mergeCell ref="C10:J10"/>
    <mergeCell ref="C11:J11"/>
    <mergeCell ref="C12:J12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B7">
      <selection activeCell="H26" sqref="H26"/>
    </sheetView>
  </sheetViews>
  <sheetFormatPr defaultColWidth="9.140625" defaultRowHeight="12.75"/>
  <cols>
    <col min="1" max="1" width="5.7109375" style="0" customWidth="1"/>
    <col min="2" max="2" width="2.7109375" style="0" customWidth="1"/>
    <col min="7" max="7" width="2.7109375" style="0" customWidth="1"/>
    <col min="8" max="8" width="13.421875" style="0" customWidth="1"/>
    <col min="10" max="10" width="10.8515625" style="0" bestFit="1" customWidth="1"/>
  </cols>
  <sheetData>
    <row r="1" spans="1:10" ht="12.75">
      <c r="A1" t="s">
        <v>144</v>
      </c>
      <c r="J1" s="41" t="s">
        <v>202</v>
      </c>
    </row>
    <row r="2" ht="12.75">
      <c r="J2" s="41" t="s">
        <v>268</v>
      </c>
    </row>
    <row r="3" ht="12.75">
      <c r="J3" s="41" t="s">
        <v>260</v>
      </c>
    </row>
    <row r="4" ht="12.75">
      <c r="J4" s="41"/>
    </row>
    <row r="5" ht="12.75">
      <c r="J5" s="41" t="s">
        <v>169</v>
      </c>
    </row>
    <row r="6" spans="3:9" ht="15.75">
      <c r="C6" s="92" t="s">
        <v>72</v>
      </c>
      <c r="D6" s="92"/>
      <c r="E6" s="92"/>
      <c r="F6" s="92"/>
      <c r="G6" s="92"/>
      <c r="H6" s="92"/>
      <c r="I6" s="92"/>
    </row>
    <row r="7" spans="3:9" ht="12.75">
      <c r="C7" s="93" t="s">
        <v>150</v>
      </c>
      <c r="D7" s="93"/>
      <c r="E7" s="93"/>
      <c r="F7" s="93"/>
      <c r="G7" s="93"/>
      <c r="H7" s="93"/>
      <c r="I7" s="93"/>
    </row>
    <row r="8" spans="3:9" ht="12.75">
      <c r="C8" s="93" t="s">
        <v>151</v>
      </c>
      <c r="D8" s="93"/>
      <c r="E8" s="93"/>
      <c r="F8" s="93"/>
      <c r="G8" s="93"/>
      <c r="H8" s="93"/>
      <c r="I8" s="93"/>
    </row>
    <row r="12" ht="12.75">
      <c r="A12" s="4" t="s">
        <v>2</v>
      </c>
    </row>
    <row r="13" spans="1:10" ht="12.75">
      <c r="A13" s="5" t="s">
        <v>3</v>
      </c>
      <c r="C13" s="7" t="s">
        <v>4</v>
      </c>
      <c r="D13" s="7"/>
      <c r="E13" s="7"/>
      <c r="F13" s="7"/>
      <c r="H13" s="5" t="s">
        <v>0</v>
      </c>
      <c r="J13" s="5" t="s">
        <v>92</v>
      </c>
    </row>
    <row r="14" spans="7:9" ht="12.75">
      <c r="G14" s="1"/>
      <c r="H14" s="1"/>
      <c r="I14" s="1"/>
    </row>
    <row r="15" spans="1:10" ht="12.75">
      <c r="A15" s="4">
        <v>1</v>
      </c>
      <c r="C15" s="8" t="s">
        <v>38</v>
      </c>
      <c r="D15" s="8"/>
      <c r="E15" s="8"/>
      <c r="F15" s="8"/>
      <c r="G15" s="8"/>
      <c r="H15" s="9">
        <f>+'Rate Base'!N42*1000</f>
        <v>129667899.88803737</v>
      </c>
      <c r="I15" s="8"/>
      <c r="J15" t="s">
        <v>195</v>
      </c>
    </row>
    <row r="16" spans="1:10" ht="12.75">
      <c r="A16" s="13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13">
        <v>2</v>
      </c>
      <c r="B17" s="8"/>
      <c r="C17" s="12" t="s">
        <v>39</v>
      </c>
      <c r="D17" s="8"/>
      <c r="E17" s="8"/>
      <c r="F17" s="8"/>
      <c r="G17" s="8"/>
      <c r="H17" s="9"/>
      <c r="I17" s="8"/>
      <c r="J17" s="8"/>
    </row>
    <row r="18" spans="1:10" ht="12.75">
      <c r="A18" s="13">
        <v>3</v>
      </c>
      <c r="B18" s="8"/>
      <c r="C18" s="12" t="s">
        <v>40</v>
      </c>
      <c r="D18" s="8"/>
      <c r="E18" s="8"/>
      <c r="F18" s="8"/>
      <c r="G18" s="8"/>
      <c r="H18" s="34">
        <f>+COC!L36+COC!L40</f>
        <v>0.04824036</v>
      </c>
      <c r="I18" s="8"/>
      <c r="J18" s="8" t="s">
        <v>196</v>
      </c>
    </row>
    <row r="19" spans="1:10" ht="12.75">
      <c r="A19" s="13"/>
      <c r="B19" s="8"/>
      <c r="C19" s="12"/>
      <c r="D19" s="8"/>
      <c r="E19" s="8"/>
      <c r="F19" s="8"/>
      <c r="G19" s="8"/>
      <c r="H19" s="9"/>
      <c r="I19" s="8"/>
      <c r="J19" s="8"/>
    </row>
    <row r="20" spans="1:10" ht="12.75">
      <c r="A20" s="13">
        <v>4</v>
      </c>
      <c r="B20" s="8"/>
      <c r="C20" s="12" t="s">
        <v>41</v>
      </c>
      <c r="D20" s="8"/>
      <c r="E20" s="8"/>
      <c r="F20" s="8"/>
      <c r="G20" s="8"/>
      <c r="H20" s="9"/>
      <c r="I20" s="8"/>
      <c r="J20" s="8"/>
    </row>
    <row r="21" spans="1:10" ht="12.75">
      <c r="A21" s="13">
        <v>5</v>
      </c>
      <c r="B21" s="8"/>
      <c r="C21" s="12" t="s">
        <v>42</v>
      </c>
      <c r="D21" s="8"/>
      <c r="E21" s="8"/>
      <c r="F21" s="8"/>
      <c r="G21" s="8"/>
      <c r="H21" s="14"/>
      <c r="I21" s="8"/>
      <c r="J21" s="8"/>
    </row>
    <row r="22" spans="1:10" ht="12.75">
      <c r="A22" s="13">
        <v>6</v>
      </c>
      <c r="B22" s="8"/>
      <c r="C22" s="12" t="s">
        <v>43</v>
      </c>
      <c r="D22" s="8"/>
      <c r="E22" s="8"/>
      <c r="F22" s="8"/>
      <c r="G22" s="8"/>
      <c r="H22" s="9">
        <f>+H15*H18</f>
        <v>6255226.171042883</v>
      </c>
      <c r="I22" s="8"/>
      <c r="J22" s="8" t="s">
        <v>197</v>
      </c>
    </row>
    <row r="23" spans="1:10" ht="12.75">
      <c r="A23" s="13"/>
      <c r="B23" s="8"/>
      <c r="C23" s="12"/>
      <c r="D23" s="8"/>
      <c r="E23" s="8"/>
      <c r="F23" s="8"/>
      <c r="G23" s="8"/>
      <c r="H23" s="8"/>
      <c r="I23" s="8"/>
      <c r="J23" s="8"/>
    </row>
    <row r="24" spans="1:10" ht="12.75">
      <c r="A24" s="13">
        <v>7</v>
      </c>
      <c r="B24" s="8"/>
      <c r="C24" s="12" t="s">
        <v>44</v>
      </c>
      <c r="D24" s="8"/>
      <c r="E24" s="8"/>
      <c r="F24" s="8"/>
      <c r="G24" s="8"/>
      <c r="H24" s="9"/>
      <c r="I24" s="8"/>
      <c r="J24" s="8"/>
    </row>
    <row r="25" spans="1:10" ht="12.75">
      <c r="A25" s="13">
        <v>8</v>
      </c>
      <c r="B25" s="8"/>
      <c r="C25" s="12" t="s">
        <v>199</v>
      </c>
      <c r="D25" s="8"/>
      <c r="E25" s="8"/>
      <c r="F25" s="8"/>
      <c r="G25" s="8"/>
      <c r="H25" s="3">
        <v>5895000</v>
      </c>
      <c r="I25" s="8"/>
      <c r="J25" s="8" t="s">
        <v>198</v>
      </c>
    </row>
    <row r="26" spans="1:10" ht="12.75">
      <c r="A26" s="13"/>
      <c r="B26" s="8"/>
      <c r="C26" s="12"/>
      <c r="D26" s="8"/>
      <c r="E26" s="8"/>
      <c r="F26" s="8"/>
      <c r="G26" s="8"/>
      <c r="H26" s="8"/>
      <c r="I26" s="8"/>
      <c r="J26" s="8"/>
    </row>
    <row r="27" spans="1:10" ht="12.75">
      <c r="A27" s="13"/>
      <c r="B27" s="8"/>
      <c r="C27" s="12"/>
      <c r="D27" s="8"/>
      <c r="E27" s="8"/>
      <c r="F27" s="8"/>
      <c r="G27" s="8"/>
      <c r="H27" s="8"/>
      <c r="I27" s="8"/>
      <c r="J27" s="8"/>
    </row>
    <row r="28" spans="1:10" ht="12.75">
      <c r="A28" s="13">
        <v>7</v>
      </c>
      <c r="B28" s="8"/>
      <c r="C28" s="12" t="s">
        <v>45</v>
      </c>
      <c r="D28" s="8"/>
      <c r="E28" s="8"/>
      <c r="F28" s="8"/>
      <c r="G28" s="8"/>
      <c r="H28" s="9"/>
      <c r="I28" s="8"/>
      <c r="J28" s="8"/>
    </row>
    <row r="29" spans="1:10" ht="12.75">
      <c r="A29" s="13">
        <v>11</v>
      </c>
      <c r="B29" s="8"/>
      <c r="C29" s="12" t="s">
        <v>46</v>
      </c>
      <c r="D29" s="8"/>
      <c r="E29" s="8"/>
      <c r="F29" s="8"/>
      <c r="G29" s="8"/>
      <c r="H29" s="9">
        <f>+H22-H25</f>
        <v>360226.17104288284</v>
      </c>
      <c r="I29" s="8"/>
      <c r="J29" s="8" t="s">
        <v>200</v>
      </c>
    </row>
    <row r="30" spans="1:10" ht="12.75">
      <c r="A30" s="13"/>
      <c r="B30" s="8"/>
      <c r="C30" s="12"/>
      <c r="D30" s="8"/>
      <c r="E30" s="8"/>
      <c r="F30" s="8"/>
      <c r="G30" s="8"/>
      <c r="H30" s="8"/>
      <c r="I30" s="8"/>
      <c r="J30" s="8"/>
    </row>
    <row r="31" spans="1:10" ht="12.75">
      <c r="A31" s="13">
        <v>12</v>
      </c>
      <c r="B31" s="8"/>
      <c r="C31" s="12" t="s">
        <v>115</v>
      </c>
      <c r="D31" s="8"/>
      <c r="E31" s="8"/>
      <c r="F31" s="8"/>
      <c r="G31" s="8"/>
      <c r="H31" s="34">
        <v>0.35</v>
      </c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43">
        <v>13</v>
      </c>
      <c r="B33" s="8"/>
      <c r="C33" s="12" t="s">
        <v>148</v>
      </c>
      <c r="D33" s="8"/>
      <c r="E33" s="8"/>
      <c r="F33" s="8"/>
      <c r="G33" s="8"/>
      <c r="H33" s="8"/>
      <c r="I33" s="8"/>
      <c r="J33" s="8"/>
    </row>
    <row r="34" spans="1:10" ht="13.5" thickBot="1">
      <c r="A34" s="43">
        <v>14</v>
      </c>
      <c r="C34" s="12" t="s">
        <v>149</v>
      </c>
      <c r="G34" s="8"/>
      <c r="H34" s="6">
        <f>-H29*H31</f>
        <v>-126079.15986500899</v>
      </c>
      <c r="J34" t="s">
        <v>201</v>
      </c>
    </row>
    <row r="35" ht="13.5" thickTop="1">
      <c r="G35" s="8"/>
    </row>
    <row r="36" ht="12.75">
      <c r="G36" s="8"/>
    </row>
    <row r="37" ht="12.75">
      <c r="G37" s="8"/>
    </row>
    <row r="38" ht="12.75">
      <c r="G38" s="8"/>
    </row>
    <row r="39" ht="12.75">
      <c r="G39" s="8"/>
    </row>
    <row r="40" ht="12.75">
      <c r="G40" s="8"/>
    </row>
    <row r="41" ht="12.75">
      <c r="G41" s="8"/>
    </row>
    <row r="42" ht="12.75">
      <c r="G42" s="8"/>
    </row>
    <row r="43" ht="12.75">
      <c r="G43" s="8"/>
    </row>
  </sheetData>
  <mergeCells count="3">
    <mergeCell ref="C6:I6"/>
    <mergeCell ref="C7:I7"/>
    <mergeCell ref="C8:I8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28"/>
  <sheetViews>
    <sheetView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4.7109375" style="0" customWidth="1"/>
    <col min="7" max="7" width="2.7109375" style="0" customWidth="1"/>
    <col min="8" max="8" width="12.8515625" style="0" bestFit="1" customWidth="1"/>
    <col min="9" max="9" width="2.7109375" style="0" customWidth="1"/>
    <col min="11" max="11" width="1.7109375" style="0" customWidth="1"/>
  </cols>
  <sheetData>
    <row r="3" spans="1:10" ht="12.75">
      <c r="A3" t="s">
        <v>144</v>
      </c>
      <c r="J3" s="41" t="s">
        <v>202</v>
      </c>
    </row>
    <row r="4" ht="12.75">
      <c r="J4" s="41" t="s">
        <v>268</v>
      </c>
    </row>
    <row r="5" ht="12.75">
      <c r="J5" s="41" t="s">
        <v>261</v>
      </c>
    </row>
    <row r="6" ht="12.75">
      <c r="J6" s="41"/>
    </row>
    <row r="7" ht="12.75">
      <c r="J7" s="41" t="s">
        <v>187</v>
      </c>
    </row>
    <row r="9" spans="3:9" ht="15.75">
      <c r="C9" s="92" t="s">
        <v>72</v>
      </c>
      <c r="D9" s="92"/>
      <c r="E9" s="92"/>
      <c r="F9" s="92"/>
      <c r="G9" s="92"/>
      <c r="H9" s="92"/>
      <c r="I9" s="92"/>
    </row>
    <row r="10" spans="3:9" ht="12.75">
      <c r="C10" s="93" t="s">
        <v>110</v>
      </c>
      <c r="D10" s="93"/>
      <c r="E10" s="93"/>
      <c r="F10" s="93"/>
      <c r="G10" s="93"/>
      <c r="H10" s="93"/>
      <c r="I10" s="93"/>
    </row>
    <row r="11" spans="3:9" ht="12.75">
      <c r="C11" s="93" t="s">
        <v>171</v>
      </c>
      <c r="D11" s="93"/>
      <c r="E11" s="93"/>
      <c r="F11" s="93"/>
      <c r="G11" s="93"/>
      <c r="H11" s="93"/>
      <c r="I11" s="93"/>
    </row>
    <row r="12" spans="3:9" ht="12.75">
      <c r="C12" s="93" t="s">
        <v>172</v>
      </c>
      <c r="D12" s="93"/>
      <c r="E12" s="93"/>
      <c r="F12" s="93"/>
      <c r="G12" s="93"/>
      <c r="H12" s="93"/>
      <c r="I12" s="93"/>
    </row>
    <row r="14" spans="7:9" ht="12.75">
      <c r="G14" s="1"/>
      <c r="H14" s="1"/>
      <c r="I14" s="1"/>
    </row>
    <row r="15" spans="1:7" ht="12.75">
      <c r="A15" s="4" t="s">
        <v>2</v>
      </c>
      <c r="G15" s="8"/>
    </row>
    <row r="16" spans="1:10" ht="12.75">
      <c r="A16" s="5" t="s">
        <v>3</v>
      </c>
      <c r="C16" s="7" t="s">
        <v>4</v>
      </c>
      <c r="D16" s="7"/>
      <c r="E16" s="7"/>
      <c r="F16" s="7"/>
      <c r="G16" s="8"/>
      <c r="H16" s="5" t="s">
        <v>0</v>
      </c>
      <c r="J16" s="5" t="s">
        <v>92</v>
      </c>
    </row>
    <row r="17" ht="12.75">
      <c r="G17" s="8"/>
    </row>
    <row r="18" spans="1:10" ht="12.75">
      <c r="A18" s="4"/>
      <c r="E18" s="10"/>
      <c r="F18" s="10"/>
      <c r="G18" s="10"/>
      <c r="H18" s="2"/>
      <c r="I18" s="38"/>
      <c r="J18" s="2"/>
    </row>
    <row r="19" spans="1:10" ht="12.75">
      <c r="A19" s="4">
        <v>1</v>
      </c>
      <c r="C19" t="s">
        <v>173</v>
      </c>
      <c r="G19" s="8"/>
      <c r="H19" s="2"/>
      <c r="I19" s="38"/>
      <c r="J19" s="38"/>
    </row>
    <row r="20" spans="1:3" ht="12.75">
      <c r="A20" s="4">
        <v>2</v>
      </c>
      <c r="C20" t="s">
        <v>174</v>
      </c>
    </row>
    <row r="21" spans="1:10" ht="12.75">
      <c r="A21" s="4">
        <v>3</v>
      </c>
      <c r="C21" t="s">
        <v>63</v>
      </c>
      <c r="H21" s="1">
        <f>-55000</f>
        <v>-55000</v>
      </c>
      <c r="J21" t="s">
        <v>175</v>
      </c>
    </row>
    <row r="22" spans="1:8" ht="12.75">
      <c r="A22" s="4"/>
      <c r="H22" s="1"/>
    </row>
    <row r="23" spans="1:8" ht="12.75">
      <c r="A23" s="4">
        <v>4</v>
      </c>
      <c r="C23" t="s">
        <v>115</v>
      </c>
      <c r="H23" s="47">
        <v>0.35</v>
      </c>
    </row>
    <row r="25" spans="1:3" ht="12.75">
      <c r="A25" s="4">
        <v>5</v>
      </c>
      <c r="C25" t="s">
        <v>119</v>
      </c>
    </row>
    <row r="26" spans="1:10" ht="12.75">
      <c r="A26" s="4"/>
      <c r="H26" s="48">
        <f>+H21*-H23</f>
        <v>19250</v>
      </c>
      <c r="J26" t="s">
        <v>190</v>
      </c>
    </row>
    <row r="28" spans="1:10" ht="13.5" thickBot="1">
      <c r="A28" s="4">
        <v>7</v>
      </c>
      <c r="C28" t="s">
        <v>120</v>
      </c>
      <c r="H28" s="6">
        <f>-H21-H26</f>
        <v>35750</v>
      </c>
      <c r="J28" t="s">
        <v>191</v>
      </c>
    </row>
    <row r="29" ht="13.5" thickTop="1"/>
  </sheetData>
  <mergeCells count="4">
    <mergeCell ref="C9:I9"/>
    <mergeCell ref="C10:I10"/>
    <mergeCell ref="C11:I11"/>
    <mergeCell ref="C12:I12"/>
  </mergeCells>
  <printOptions/>
  <pageMargins left="1.2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9"/>
  <sheetViews>
    <sheetView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2.7109375" style="0" customWidth="1"/>
    <col min="7" max="7" width="8.7109375" style="0" customWidth="1"/>
    <col min="9" max="9" width="2.7109375" style="0" customWidth="1"/>
  </cols>
  <sheetData>
    <row r="3" spans="1:10" ht="12.75">
      <c r="A3" t="s">
        <v>144</v>
      </c>
      <c r="J3" s="41" t="s">
        <v>202</v>
      </c>
    </row>
    <row r="4" ht="12.75">
      <c r="J4" s="41" t="s">
        <v>269</v>
      </c>
    </row>
    <row r="5" ht="12.75">
      <c r="J5" s="41" t="s">
        <v>262</v>
      </c>
    </row>
    <row r="6" ht="12.75">
      <c r="J6" s="41"/>
    </row>
    <row r="7" ht="12.75">
      <c r="J7" s="41" t="s">
        <v>211</v>
      </c>
    </row>
    <row r="9" spans="3:9" ht="15.75">
      <c r="C9" s="92" t="s">
        <v>72</v>
      </c>
      <c r="D9" s="92"/>
      <c r="E9" s="92"/>
      <c r="F9" s="92"/>
      <c r="G9" s="92"/>
      <c r="H9" s="92"/>
      <c r="I9" s="92"/>
    </row>
    <row r="10" spans="3:9" ht="12.75">
      <c r="C10" s="93" t="s">
        <v>110</v>
      </c>
      <c r="D10" s="93"/>
      <c r="E10" s="93"/>
      <c r="F10" s="93"/>
      <c r="G10" s="93"/>
      <c r="H10" s="93"/>
      <c r="I10" s="93"/>
    </row>
    <row r="11" spans="3:9" ht="12.75">
      <c r="C11" s="93" t="s">
        <v>266</v>
      </c>
      <c r="D11" s="93"/>
      <c r="E11" s="93"/>
      <c r="F11" s="93"/>
      <c r="G11" s="93"/>
      <c r="H11" s="93"/>
      <c r="I11" s="93"/>
    </row>
    <row r="12" spans="3:9" ht="12.75">
      <c r="C12" s="93"/>
      <c r="D12" s="93"/>
      <c r="E12" s="93"/>
      <c r="F12" s="93"/>
      <c r="G12" s="93"/>
      <c r="H12" s="93"/>
      <c r="I12" s="93"/>
    </row>
    <row r="15" spans="1:7" ht="12.75">
      <c r="A15" s="4" t="s">
        <v>2</v>
      </c>
      <c r="G15" s="8"/>
    </row>
    <row r="16" spans="1:10" ht="12.75">
      <c r="A16" s="5" t="s">
        <v>3</v>
      </c>
      <c r="C16" s="7" t="s">
        <v>4</v>
      </c>
      <c r="D16" s="7"/>
      <c r="E16" s="7"/>
      <c r="F16" s="7"/>
      <c r="G16" s="8"/>
      <c r="H16" s="5" t="s">
        <v>0</v>
      </c>
      <c r="J16" s="5" t="s">
        <v>92</v>
      </c>
    </row>
    <row r="17" ht="12.75">
      <c r="G17" s="8"/>
    </row>
    <row r="18" spans="1:10" ht="12.75">
      <c r="A18" s="4"/>
      <c r="E18" s="64"/>
      <c r="F18" s="64"/>
      <c r="G18" s="64"/>
      <c r="H18" s="65"/>
      <c r="I18" s="66"/>
      <c r="J18" s="65"/>
    </row>
    <row r="19" spans="1:10" ht="12.75">
      <c r="A19" s="4">
        <v>1</v>
      </c>
      <c r="C19" t="s">
        <v>204</v>
      </c>
      <c r="G19" s="8"/>
      <c r="H19" s="67">
        <v>128846.30208494849</v>
      </c>
      <c r="I19" s="66"/>
      <c r="J19" s="66" t="s">
        <v>205</v>
      </c>
    </row>
    <row r="20" ht="12.75">
      <c r="A20" s="4"/>
    </row>
    <row r="21" spans="1:8" ht="12.75">
      <c r="A21" s="4">
        <v>2</v>
      </c>
      <c r="C21" t="s">
        <v>206</v>
      </c>
      <c r="H21" s="68">
        <v>10</v>
      </c>
    </row>
    <row r="22" spans="1:8" ht="12.75">
      <c r="A22" s="4"/>
      <c r="H22" s="69"/>
    </row>
    <row r="23" spans="1:10" ht="12.75">
      <c r="A23" s="4">
        <v>3</v>
      </c>
      <c r="C23" t="s">
        <v>207</v>
      </c>
      <c r="H23" s="15">
        <f>+H19/H21</f>
        <v>12884.63020849485</v>
      </c>
      <c r="J23" t="s">
        <v>214</v>
      </c>
    </row>
    <row r="24" spans="1:8" ht="12.75">
      <c r="A24" s="4"/>
      <c r="H24" s="64"/>
    </row>
    <row r="25" spans="1:8" ht="12.75">
      <c r="A25" s="4">
        <v>4</v>
      </c>
      <c r="C25" t="s">
        <v>115</v>
      </c>
      <c r="H25" s="70">
        <v>0.35</v>
      </c>
    </row>
    <row r="26" ht="12.75">
      <c r="A26" s="4"/>
    </row>
    <row r="27" spans="1:10" ht="12.75">
      <c r="A27" s="4">
        <v>5</v>
      </c>
      <c r="C27" t="s">
        <v>208</v>
      </c>
      <c r="H27" s="71">
        <f>+H23*H25</f>
        <v>4509.620572973197</v>
      </c>
      <c r="J27" t="s">
        <v>215</v>
      </c>
    </row>
    <row r="29" spans="1:10" ht="13.5" thickBot="1">
      <c r="A29" s="4">
        <v>6</v>
      </c>
      <c r="C29" t="s">
        <v>120</v>
      </c>
      <c r="H29" s="72">
        <f>+H23-H27</f>
        <v>8375.009635521652</v>
      </c>
      <c r="J29" t="s">
        <v>216</v>
      </c>
    </row>
    <row r="30" ht="13.5" thickTop="1"/>
  </sheetData>
  <mergeCells count="4">
    <mergeCell ref="C9:I9"/>
    <mergeCell ref="C10:I10"/>
    <mergeCell ref="C11:I11"/>
    <mergeCell ref="C12:I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Utilitech,Inc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Brosch</dc:creator>
  <cp:keywords/>
  <dc:description/>
  <cp:lastModifiedBy>Office of the Attorney General</cp:lastModifiedBy>
  <cp:lastPrinted>2005-09-21T18:47:36Z</cp:lastPrinted>
  <dcterms:created xsi:type="dcterms:W3CDTF">2004-05-10T13:33:03Z</dcterms:created>
  <dcterms:modified xsi:type="dcterms:W3CDTF">2005-09-21T18:48:23Z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2005-09-22T00:00:00Z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