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ttps://home.utc.wa.gov/sites/ue-160228/Staffs Testimony and Exhibits/"/>
    </mc:Choice>
  </mc:AlternateContent>
  <bookViews>
    <workbookView xWindow="0" yWindow="0" windowWidth="28800" windowHeight="9735"/>
  </bookViews>
  <sheets>
    <sheet name="Electric" sheetId="1" r:id="rId1"/>
    <sheet name="Gas" sheetId="3" r:id="rId2"/>
  </sheets>
  <externalReferences>
    <externalReference r:id="rId3"/>
  </externalReferences>
  <definedNames>
    <definedName name="Base1_Billing2">'[1]Pres &amp; Prop Rev'!$N$8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J25" i="3" l="1"/>
  <c r="J29" i="3"/>
  <c r="F25" i="3" l="1"/>
  <c r="D25" i="3"/>
  <c r="D29" i="3" s="1"/>
  <c r="L23" i="3"/>
  <c r="K23" i="3"/>
  <c r="H23" i="3"/>
  <c r="G23" i="3"/>
  <c r="I23" i="3"/>
  <c r="L21" i="3"/>
  <c r="K21" i="3"/>
  <c r="H21" i="3"/>
  <c r="G21" i="3"/>
  <c r="I21" i="3"/>
  <c r="M19" i="3"/>
  <c r="L19" i="3"/>
  <c r="K19" i="3"/>
  <c r="I19" i="3"/>
  <c r="H19" i="3"/>
  <c r="G19" i="3"/>
  <c r="L17" i="3"/>
  <c r="K17" i="3"/>
  <c r="H17" i="3"/>
  <c r="G17" i="3"/>
  <c r="I17" i="3"/>
  <c r="L15" i="3"/>
  <c r="K15" i="3"/>
  <c r="H15" i="3"/>
  <c r="G15" i="3"/>
  <c r="E25" i="3"/>
  <c r="M13" i="3"/>
  <c r="L13" i="3"/>
  <c r="K13" i="3"/>
  <c r="I13" i="3"/>
  <c r="H13" i="3"/>
  <c r="G13" i="3"/>
  <c r="I25" i="3" l="1"/>
  <c r="K25" i="3"/>
  <c r="G25" i="3"/>
  <c r="M25" i="3"/>
  <c r="M17" i="3"/>
  <c r="M23" i="3"/>
  <c r="M15" i="3"/>
  <c r="M21" i="3"/>
  <c r="H25" i="3"/>
  <c r="L25" i="3"/>
  <c r="I15" i="3"/>
  <c r="L29" i="1"/>
  <c r="J29" i="1"/>
  <c r="D29" i="1"/>
  <c r="M19" i="1"/>
  <c r="M13" i="1"/>
  <c r="L23" i="1"/>
  <c r="L21" i="1"/>
  <c r="L19" i="1"/>
  <c r="L17" i="1"/>
  <c r="L15" i="1"/>
  <c r="L13" i="1"/>
  <c r="K23" i="1"/>
  <c r="K21" i="1"/>
  <c r="K19" i="1"/>
  <c r="K17" i="1"/>
  <c r="K15" i="1"/>
  <c r="K13" i="1"/>
  <c r="L29" i="3" l="1"/>
  <c r="K29" i="3"/>
  <c r="K25" i="1"/>
  <c r="I13" i="1" l="1"/>
  <c r="G13" i="1" l="1"/>
  <c r="H13" i="1" l="1"/>
  <c r="H15" i="1"/>
  <c r="J25" i="1" l="1"/>
  <c r="I19" i="1"/>
  <c r="E23" i="1"/>
  <c r="M23" i="1" s="1"/>
  <c r="E21" i="1"/>
  <c r="M21" i="1" s="1"/>
  <c r="E17" i="1"/>
  <c r="M17" i="1" s="1"/>
  <c r="E15" i="1"/>
  <c r="M15" i="1" s="1"/>
  <c r="F25" i="1"/>
  <c r="I21" i="1" l="1"/>
  <c r="I15" i="1"/>
  <c r="I23" i="1"/>
  <c r="I17" i="1"/>
  <c r="E25" i="1"/>
  <c r="I25" i="1" s="1"/>
  <c r="M25" i="1" l="1"/>
  <c r="H23" i="1"/>
  <c r="G23" i="1"/>
  <c r="H19" i="1" l="1"/>
  <c r="G19" i="1"/>
  <c r="H21" i="1" l="1"/>
  <c r="G21" i="1"/>
  <c r="H17" i="1"/>
  <c r="G17" i="1"/>
  <c r="D25" i="1" l="1"/>
  <c r="L25" i="1" s="1"/>
  <c r="H25" i="1" l="1"/>
  <c r="G15" i="1"/>
  <c r="G25" i="1" s="1"/>
</calcChain>
</file>

<file path=xl/sharedStrings.xml><?xml version="1.0" encoding="utf-8"?>
<sst xmlns="http://schemas.openxmlformats.org/spreadsheetml/2006/main" count="152" uniqueCount="63">
  <si>
    <t>AVISTA UTILITIES</t>
  </si>
  <si>
    <t>WASHINGTON ELECTRIC</t>
  </si>
  <si>
    <t>(000s of Dollars)</t>
  </si>
  <si>
    <t>Base Tariff</t>
  </si>
  <si>
    <t>Base</t>
  </si>
  <si>
    <t>Total Billed</t>
  </si>
  <si>
    <t>Percent</t>
  </si>
  <si>
    <t>Revenue</t>
  </si>
  <si>
    <t>Proposed</t>
  </si>
  <si>
    <t>Tariff</t>
  </si>
  <si>
    <t>Increase</t>
  </si>
  <si>
    <t>Schedule</t>
  </si>
  <si>
    <t>Under Present</t>
  </si>
  <si>
    <t>Under Proposed</t>
  </si>
  <si>
    <t>at Present</t>
  </si>
  <si>
    <t>on Billed</t>
  </si>
  <si>
    <t>No.</t>
  </si>
  <si>
    <t>Number</t>
  </si>
  <si>
    <t>(a)</t>
  </si>
  <si>
    <t>(b)</t>
  </si>
  <si>
    <t>(c)</t>
  </si>
  <si>
    <t>(d)</t>
  </si>
  <si>
    <t>(e)</t>
  </si>
  <si>
    <t>(f)</t>
  </si>
  <si>
    <t>(g)</t>
  </si>
  <si>
    <t>(i)</t>
  </si>
  <si>
    <t>Residential</t>
  </si>
  <si>
    <t>General Service</t>
  </si>
  <si>
    <t>11/12</t>
  </si>
  <si>
    <t>Large General Service</t>
  </si>
  <si>
    <t>21/22</t>
  </si>
  <si>
    <t>Extra Large General Service</t>
  </si>
  <si>
    <t>Pumping Service</t>
  </si>
  <si>
    <t>30/31/32</t>
  </si>
  <si>
    <t>Street &amp; Area Lights</t>
  </si>
  <si>
    <t>41-48</t>
  </si>
  <si>
    <t>Customer</t>
  </si>
  <si>
    <t>Class</t>
  </si>
  <si>
    <t>Rates</t>
  </si>
  <si>
    <t>COMPARISON OF PROPOSED RATE SPREAD BY SERVICE SCHEDULE</t>
  </si>
  <si>
    <t>Rate</t>
  </si>
  <si>
    <t>Spread</t>
  </si>
  <si>
    <t>As Proposed by Company</t>
  </si>
  <si>
    <t>As Proposed by Staff</t>
  </si>
  <si>
    <t/>
  </si>
  <si>
    <t>(j)</t>
  </si>
  <si>
    <t>(k)</t>
  </si>
  <si>
    <t>Sub Total</t>
  </si>
  <si>
    <t>Total Rate Year Revenue</t>
  </si>
  <si>
    <t>WASHINGTON NATURAL GAS</t>
  </si>
  <si>
    <t>101</t>
  </si>
  <si>
    <t>111/112</t>
  </si>
  <si>
    <t>121/122</t>
  </si>
  <si>
    <t xml:space="preserve">Interruptible Service </t>
  </si>
  <si>
    <t>131/132</t>
  </si>
  <si>
    <t>Transportation Service</t>
  </si>
  <si>
    <t>146</t>
  </si>
  <si>
    <t>Special Contracts</t>
  </si>
  <si>
    <t>148</t>
  </si>
  <si>
    <t>Large General Svc.
-High Annual Load Factor</t>
  </si>
  <si>
    <t>(h)</t>
  </si>
  <si>
    <t>(l)</t>
  </si>
  <si>
    <t>Attrtion Based Revenue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</si>
</sst>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164" formatCode="0.0%;\ \(0.0%\)"/>
    <numFmt numFmtId="165" formatCode="0.0%"/>
    <numFmt numFmtId="166" formatCode="&quot;$&quot;#,##0"/>
    <numFmt numFmtId="167" formatCode="0.00%;\ \(0.00%\)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5" fontId="2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0" fontId="1" fillId="0" borderId="1" xfId="0" applyNumberFormat="1" applyFont="1" applyFill="1" applyBorder="1" applyAlignment="1">
      <alignment horizontal="center"/>
    </xf>
    <xf numFmtId="5" fontId="1" fillId="0" borderId="0" xfId="0" applyNumberFormat="1" applyFont="1" applyFill="1" applyBorder="1"/>
    <xf numFmtId="5" fontId="2" fillId="0" borderId="0" xfId="0" applyNumberFormat="1" applyFont="1" applyFill="1" applyBorder="1"/>
    <xf numFmtId="10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16" fontId="2" fillId="0" borderId="0" xfId="0" quotePrefix="1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5" fontId="4" fillId="0" borderId="0" xfId="0" applyNumberFormat="1" applyFont="1" applyFill="1" applyBorder="1" applyAlignment="1">
      <alignment horizontal="center"/>
    </xf>
    <xf numFmtId="167" fontId="1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5" fontId="2" fillId="0" borderId="2" xfId="0" applyNumberFormat="1" applyFont="1" applyFill="1" applyBorder="1" applyAlignment="1">
      <alignment horizontal="center"/>
    </xf>
    <xf numFmtId="5" fontId="2" fillId="0" borderId="3" xfId="0" applyNumberFormat="1" applyFont="1" applyFill="1" applyBorder="1" applyAlignment="1">
      <alignment horizontal="center"/>
    </xf>
    <xf numFmtId="10" fontId="1" fillId="0" borderId="3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5" fontId="2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5" fontId="2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5" fontId="2" fillId="0" borderId="5" xfId="0" applyNumberFormat="1" applyFont="1" applyFill="1" applyBorder="1"/>
    <xf numFmtId="0" fontId="5" fillId="0" borderId="6" xfId="0" applyFont="1" applyFill="1" applyBorder="1"/>
    <xf numFmtId="165" fontId="5" fillId="0" borderId="6" xfId="0" applyNumberFormat="1" applyFont="1" applyFill="1" applyBorder="1" applyAlignment="1">
      <alignment horizontal="center"/>
    </xf>
    <xf numFmtId="166" fontId="2" fillId="0" borderId="5" xfId="0" applyNumberFormat="1" applyFont="1" applyFill="1" applyBorder="1" applyAlignment="1">
      <alignment horizontal="center"/>
    </xf>
    <xf numFmtId="5" fontId="4" fillId="0" borderId="5" xfId="0" applyNumberFormat="1" applyFont="1" applyFill="1" applyBorder="1" applyAlignment="1">
      <alignment horizontal="center"/>
    </xf>
    <xf numFmtId="5" fontId="2" fillId="0" borderId="9" xfId="0" applyNumberFormat="1" applyFont="1" applyFill="1" applyBorder="1" applyAlignment="1">
      <alignment horizontal="center"/>
    </xf>
    <xf numFmtId="5" fontId="2" fillId="0" borderId="10" xfId="0" applyNumberFormat="1" applyFont="1" applyFill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/>
    </xf>
    <xf numFmtId="165" fontId="5" fillId="0" borderId="11" xfId="0" applyNumberFormat="1" applyFont="1" applyFill="1" applyBorder="1" applyAlignment="1">
      <alignment horizontal="center"/>
    </xf>
    <xf numFmtId="5" fontId="5" fillId="0" borderId="0" xfId="0" applyNumberFormat="1" applyFont="1" applyFill="1" applyBorder="1" applyAlignment="1">
      <alignment horizontal="center"/>
    </xf>
    <xf numFmtId="5" fontId="6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5" fontId="1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5" fontId="0" fillId="0" borderId="0" xfId="0" applyNumberFormat="1"/>
    <xf numFmtId="10" fontId="5" fillId="0" borderId="4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6" xfId="0" applyNumberFormat="1" applyFont="1" applyFill="1" applyBorder="1"/>
    <xf numFmtId="164" fontId="5" fillId="0" borderId="6" xfId="0" applyNumberFormat="1" applyFont="1" applyFill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5" fontId="2" fillId="0" borderId="13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/>
    </xf>
    <xf numFmtId="165" fontId="1" fillId="0" borderId="13" xfId="2" applyNumberFormat="1" applyFont="1" applyFill="1" applyBorder="1" applyAlignment="1">
      <alignment horizontal="center"/>
    </xf>
    <xf numFmtId="10" fontId="1" fillId="0" borderId="13" xfId="2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5" fontId="1" fillId="0" borderId="0" xfId="0" applyNumberFormat="1" applyFont="1" applyFill="1" applyBorder="1" applyAlignment="1">
      <alignment horizont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ue-160228/Initial%20Filing/AVA160288/I.%20UE%20AVA%20Dir%20Evidence-(Feb16)/3.%20UE%20AVA%20WP's%20(Feb16)/O.%20UE%20%20Ehrbar%20WP%20(AVA-Feb16)/WA%20Elec%20Revenue%20-%2020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 &amp; Prop Rev"/>
      <sheetName val="Rate Design"/>
      <sheetName val="Exh 1"/>
      <sheetName val="Exh 3"/>
      <sheetName val="Exh 4"/>
      <sheetName val="ROR"/>
      <sheetName val="Bill Determ"/>
      <sheetName val="Bill Impact"/>
      <sheetName val="WA Sch 25"/>
      <sheetName val="Lighting summary"/>
      <sheetName val="St Lts"/>
      <sheetName val="Area Lts"/>
      <sheetName val="Capital Recovery Factor Calc"/>
      <sheetName val="TIB"/>
      <sheetName val="Block Data"/>
      <sheetName val="Rev Runs 12MESEPT2015"/>
    </sheetNames>
    <sheetDataSet>
      <sheetData sheetId="0">
        <row r="8">
          <cell r="N8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9"/>
  <sheetViews>
    <sheetView tabSelected="1" topLeftCell="A4" zoomScale="130" zoomScaleNormal="130" workbookViewId="0">
      <selection activeCell="O27" sqref="O27"/>
    </sheetView>
  </sheetViews>
  <sheetFormatPr defaultRowHeight="15" x14ac:dyDescent="0.25"/>
  <cols>
    <col min="1" max="1" width="4.140625" customWidth="1"/>
    <col min="2" max="2" width="27" customWidth="1"/>
    <col min="3" max="3" width="8.7109375" bestFit="1" customWidth="1"/>
    <col min="4" max="4" width="12.85546875" bestFit="1" customWidth="1"/>
    <col min="5" max="5" width="11.85546875" customWidth="1"/>
    <col min="6" max="6" width="8.85546875" bestFit="1" customWidth="1"/>
    <col min="7" max="7" width="14.42578125" bestFit="1" customWidth="1"/>
    <col min="8" max="8" width="8.7109375" bestFit="1" customWidth="1"/>
    <col min="9" max="9" width="9.140625" customWidth="1"/>
    <col min="10" max="10" width="8.85546875" bestFit="1" customWidth="1"/>
    <col min="11" max="11" width="14.42578125" bestFit="1" customWidth="1"/>
    <col min="12" max="12" width="8.7109375" bestFit="1" customWidth="1"/>
    <col min="13" max="13" width="8.7109375" customWidth="1"/>
  </cols>
  <sheetData>
    <row r="1" spans="1:13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1" t="s">
        <v>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1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x14ac:dyDescent="0.25">
      <c r="A5" s="1"/>
      <c r="B5" s="1"/>
      <c r="C5" s="2"/>
      <c r="D5" s="3"/>
      <c r="E5" s="1"/>
      <c r="F5" s="4"/>
      <c r="G5" s="4"/>
      <c r="H5" s="5"/>
      <c r="I5" s="1"/>
      <c r="J5" s="4"/>
      <c r="K5" s="4"/>
      <c r="L5" s="5"/>
      <c r="M5" s="5"/>
    </row>
    <row r="6" spans="1:13" ht="16.5" thickBot="1" x14ac:dyDescent="0.3">
      <c r="A6" s="7"/>
      <c r="B6" s="1"/>
      <c r="C6" s="2"/>
      <c r="D6" s="3"/>
      <c r="E6" s="1"/>
      <c r="F6" s="61" t="s">
        <v>42</v>
      </c>
      <c r="G6" s="61"/>
      <c r="H6" s="61"/>
      <c r="I6" s="61"/>
      <c r="J6" s="61" t="s">
        <v>43</v>
      </c>
      <c r="K6" s="61"/>
      <c r="L6" s="61"/>
      <c r="M6" s="61"/>
    </row>
    <row r="7" spans="1:13" x14ac:dyDescent="0.25">
      <c r="A7" s="1"/>
      <c r="B7" s="1"/>
      <c r="C7" s="1"/>
      <c r="D7" s="3" t="s">
        <v>3</v>
      </c>
      <c r="E7" s="19" t="s">
        <v>5</v>
      </c>
      <c r="F7" s="22"/>
      <c r="G7" s="23" t="s">
        <v>3</v>
      </c>
      <c r="H7" s="24" t="s">
        <v>4</v>
      </c>
      <c r="I7" s="25" t="s">
        <v>6</v>
      </c>
      <c r="J7" s="22"/>
      <c r="K7" s="23" t="s">
        <v>3</v>
      </c>
      <c r="L7" s="24" t="s">
        <v>4</v>
      </c>
      <c r="M7" s="47" t="s">
        <v>6</v>
      </c>
    </row>
    <row r="8" spans="1:13" x14ac:dyDescent="0.25">
      <c r="A8" s="1"/>
      <c r="B8" s="1"/>
      <c r="C8" s="1"/>
      <c r="D8" s="1" t="s">
        <v>7</v>
      </c>
      <c r="E8" s="19" t="s">
        <v>7</v>
      </c>
      <c r="F8" s="26" t="s">
        <v>8</v>
      </c>
      <c r="G8" s="1" t="s">
        <v>7</v>
      </c>
      <c r="H8" s="6" t="s">
        <v>9</v>
      </c>
      <c r="I8" s="27" t="s">
        <v>10</v>
      </c>
      <c r="J8" s="26" t="s">
        <v>8</v>
      </c>
      <c r="K8" s="1" t="s">
        <v>7</v>
      </c>
      <c r="L8" s="6" t="s">
        <v>9</v>
      </c>
      <c r="M8" s="27" t="s">
        <v>10</v>
      </c>
    </row>
    <row r="9" spans="1:13" x14ac:dyDescent="0.25">
      <c r="A9" s="1"/>
      <c r="B9" s="1" t="s">
        <v>36</v>
      </c>
      <c r="C9" s="1" t="s">
        <v>11</v>
      </c>
      <c r="D9" s="3" t="s">
        <v>12</v>
      </c>
      <c r="E9" s="19" t="s">
        <v>14</v>
      </c>
      <c r="F9" s="26" t="s">
        <v>40</v>
      </c>
      <c r="G9" s="3" t="s">
        <v>13</v>
      </c>
      <c r="H9" s="5" t="s">
        <v>6</v>
      </c>
      <c r="I9" s="27" t="s">
        <v>15</v>
      </c>
      <c r="J9" s="26" t="s">
        <v>40</v>
      </c>
      <c r="K9" s="3" t="s">
        <v>13</v>
      </c>
      <c r="L9" s="5" t="s">
        <v>6</v>
      </c>
      <c r="M9" s="48" t="s">
        <v>15</v>
      </c>
    </row>
    <row r="10" spans="1:13" x14ac:dyDescent="0.25">
      <c r="A10" s="8" t="s">
        <v>16</v>
      </c>
      <c r="B10" s="8" t="s">
        <v>37</v>
      </c>
      <c r="C10" s="8" t="s">
        <v>17</v>
      </c>
      <c r="D10" s="9" t="s">
        <v>38</v>
      </c>
      <c r="E10" s="20" t="s">
        <v>38</v>
      </c>
      <c r="F10" s="28" t="s">
        <v>41</v>
      </c>
      <c r="G10" s="9" t="s">
        <v>38</v>
      </c>
      <c r="H10" s="10" t="s">
        <v>10</v>
      </c>
      <c r="I10" s="29" t="s">
        <v>7</v>
      </c>
      <c r="J10" s="28" t="s">
        <v>41</v>
      </c>
      <c r="K10" s="9" t="s">
        <v>38</v>
      </c>
      <c r="L10" s="10" t="s">
        <v>10</v>
      </c>
      <c r="M10" s="49" t="s">
        <v>7</v>
      </c>
    </row>
    <row r="11" spans="1:13" x14ac:dyDescent="0.25">
      <c r="A11" s="1"/>
      <c r="B11" s="1" t="s">
        <v>18</v>
      </c>
      <c r="C11" s="1" t="s">
        <v>19</v>
      </c>
      <c r="D11" s="3" t="s">
        <v>20</v>
      </c>
      <c r="E11" s="19" t="s">
        <v>21</v>
      </c>
      <c r="F11" s="30" t="s">
        <v>22</v>
      </c>
      <c r="G11" s="1" t="s">
        <v>23</v>
      </c>
      <c r="H11" s="5" t="s">
        <v>24</v>
      </c>
      <c r="I11" s="27" t="s">
        <v>60</v>
      </c>
      <c r="J11" s="30" t="s">
        <v>25</v>
      </c>
      <c r="K11" s="1" t="s">
        <v>45</v>
      </c>
      <c r="L11" s="5" t="s">
        <v>46</v>
      </c>
      <c r="M11" s="48" t="s">
        <v>61</v>
      </c>
    </row>
    <row r="12" spans="1:13" x14ac:dyDescent="0.25">
      <c r="A12" s="1"/>
      <c r="B12" s="2"/>
      <c r="C12" s="1"/>
      <c r="D12" s="11" t="s">
        <v>44</v>
      </c>
      <c r="E12" s="21"/>
      <c r="F12" s="31"/>
      <c r="G12" s="12"/>
      <c r="H12" s="13"/>
      <c r="I12" s="32"/>
      <c r="J12" s="31"/>
      <c r="K12" s="12"/>
      <c r="L12" s="13"/>
      <c r="M12" s="50"/>
    </row>
    <row r="13" spans="1:13" x14ac:dyDescent="0.25">
      <c r="A13" s="1">
        <v>1</v>
      </c>
      <c r="B13" s="2" t="s">
        <v>26</v>
      </c>
      <c r="C13" s="1">
        <v>1</v>
      </c>
      <c r="D13" s="3">
        <v>211070.11664000005</v>
      </c>
      <c r="E13" s="40">
        <v>215228.11245999997</v>
      </c>
      <c r="F13" s="26">
        <v>17730</v>
      </c>
      <c r="G13" s="3">
        <f>D13+F13</f>
        <v>228800.11664000005</v>
      </c>
      <c r="H13" s="14">
        <f>F13/D13</f>
        <v>8.4000522111996476E-2</v>
      </c>
      <c r="I13" s="33">
        <f>F13/E13</f>
        <v>8.2377714497194734E-2</v>
      </c>
      <c r="J13" s="26">
        <v>10908.321569999964</v>
      </c>
      <c r="K13" s="3">
        <f>D13+J13</f>
        <v>221978.43821000002</v>
      </c>
      <c r="L13" s="14">
        <f>J13/D13</f>
        <v>5.1681032557560638E-2</v>
      </c>
      <c r="M13" s="51">
        <f>J13/E13</f>
        <v>5.0682605749410498E-2</v>
      </c>
    </row>
    <row r="14" spans="1:13" x14ac:dyDescent="0.25">
      <c r="A14" s="1"/>
      <c r="B14" s="2"/>
      <c r="C14" s="1"/>
      <c r="D14" s="3"/>
      <c r="E14" s="40"/>
      <c r="F14" s="26"/>
      <c r="G14" s="3"/>
      <c r="H14" s="14"/>
      <c r="I14" s="33"/>
      <c r="J14" s="26"/>
      <c r="K14" s="3"/>
      <c r="L14" s="14"/>
      <c r="M14" s="51"/>
    </row>
    <row r="15" spans="1:13" x14ac:dyDescent="0.25">
      <c r="A15" s="1">
        <v>2</v>
      </c>
      <c r="B15" s="2" t="s">
        <v>27</v>
      </c>
      <c r="C15" s="15" t="s">
        <v>28</v>
      </c>
      <c r="D15" s="3">
        <v>70975.509780000008</v>
      </c>
      <c r="E15" s="40">
        <f>72866.06119-15</f>
        <v>72851.061189999993</v>
      </c>
      <c r="F15" s="34">
        <v>4947</v>
      </c>
      <c r="G15" s="3">
        <f>D15+F15</f>
        <v>75922.509780000008</v>
      </c>
      <c r="H15" s="14">
        <f>F15/D15</f>
        <v>6.9700098179414582E-2</v>
      </c>
      <c r="I15" s="33">
        <f>F15/E15</f>
        <v>6.7905668348439335E-2</v>
      </c>
      <c r="J15" s="34">
        <v>3661.8263400000037</v>
      </c>
      <c r="K15" s="3">
        <f>D15+J15</f>
        <v>74637.336120000007</v>
      </c>
      <c r="L15" s="14">
        <f>J15/D15</f>
        <v>5.1592814920955445E-2</v>
      </c>
      <c r="M15" s="51">
        <f>J15/E15</f>
        <v>5.0264557306169341E-2</v>
      </c>
    </row>
    <row r="16" spans="1:13" x14ac:dyDescent="0.25">
      <c r="A16" s="1"/>
      <c r="B16" s="2"/>
      <c r="C16" s="1"/>
      <c r="D16" s="3"/>
      <c r="E16" s="40"/>
      <c r="F16" s="26"/>
      <c r="G16" s="3"/>
      <c r="H16" s="14"/>
      <c r="I16" s="33"/>
      <c r="J16" s="26"/>
      <c r="K16" s="3"/>
      <c r="L16" s="14"/>
      <c r="M16" s="51"/>
    </row>
    <row r="17" spans="1:13" x14ac:dyDescent="0.25">
      <c r="A17" s="1">
        <v>3</v>
      </c>
      <c r="B17" s="2" t="s">
        <v>29</v>
      </c>
      <c r="C17" s="16" t="s">
        <v>30</v>
      </c>
      <c r="D17" s="3">
        <v>129104.80394000001</v>
      </c>
      <c r="E17" s="40">
        <f>132084.99371-10</f>
        <v>132074.99371000001</v>
      </c>
      <c r="F17" s="26">
        <v>9708</v>
      </c>
      <c r="G17" s="3">
        <f>D17+F17</f>
        <v>138812.80394000001</v>
      </c>
      <c r="H17" s="14">
        <f>F17/D17</f>
        <v>7.519472323052892E-2</v>
      </c>
      <c r="I17" s="33">
        <f>F17/E17</f>
        <v>7.3503694585184465E-2</v>
      </c>
      <c r="J17" s="26">
        <v>6663.7141799999927</v>
      </c>
      <c r="K17" s="3">
        <f>D17+J17</f>
        <v>135768.51811999999</v>
      </c>
      <c r="L17" s="14">
        <f>J17/D17</f>
        <v>5.161476549778022E-2</v>
      </c>
      <c r="M17" s="51">
        <f>J17/E17</f>
        <v>5.0454018530045573E-2</v>
      </c>
    </row>
    <row r="18" spans="1:13" x14ac:dyDescent="0.25">
      <c r="A18" s="1"/>
      <c r="B18" s="2"/>
      <c r="C18" s="1"/>
      <c r="D18" s="3"/>
      <c r="E18" s="40"/>
      <c r="F18" s="26"/>
      <c r="G18" s="3"/>
      <c r="H18" s="14"/>
      <c r="I18" s="33"/>
      <c r="J18" s="26"/>
      <c r="K18" s="3"/>
      <c r="L18" s="14"/>
      <c r="M18" s="51"/>
    </row>
    <row r="19" spans="1:13" x14ac:dyDescent="0.25">
      <c r="A19" s="1">
        <v>4</v>
      </c>
      <c r="B19" s="2" t="s">
        <v>31</v>
      </c>
      <c r="C19" s="1">
        <v>25</v>
      </c>
      <c r="D19" s="3">
        <v>64450.43746999999</v>
      </c>
      <c r="E19" s="40">
        <v>65254.999540000004</v>
      </c>
      <c r="F19" s="26">
        <v>4387</v>
      </c>
      <c r="G19" s="3">
        <f>D19+F19</f>
        <v>68837.43746999999</v>
      </c>
      <c r="H19" s="14">
        <f>F19/D19</f>
        <v>6.8067807949977605E-2</v>
      </c>
      <c r="I19" s="33">
        <f>F19/E19</f>
        <v>6.722856533484238E-2</v>
      </c>
      <c r="J19" s="26">
        <v>3326.5572599999978</v>
      </c>
      <c r="K19" s="3">
        <f>D19+J19</f>
        <v>67776.994729999991</v>
      </c>
      <c r="L19" s="14">
        <f>J19/D19</f>
        <v>5.1614192092154905E-2</v>
      </c>
      <c r="M19" s="51">
        <f>J19/E19</f>
        <v>5.097781447321726E-2</v>
      </c>
    </row>
    <row r="20" spans="1:13" x14ac:dyDescent="0.25">
      <c r="A20" s="1"/>
      <c r="B20" s="2"/>
      <c r="C20" s="1"/>
      <c r="D20" s="3"/>
      <c r="E20" s="40"/>
      <c r="F20" s="26"/>
      <c r="G20" s="3"/>
      <c r="H20" s="14"/>
      <c r="I20" s="33"/>
      <c r="J20" s="26"/>
      <c r="K20" s="3"/>
      <c r="L20" s="14"/>
      <c r="M20" s="51"/>
    </row>
    <row r="21" spans="1:13" x14ac:dyDescent="0.25">
      <c r="A21" s="1">
        <v>5</v>
      </c>
      <c r="B21" s="2" t="s">
        <v>32</v>
      </c>
      <c r="C21" s="16" t="s">
        <v>33</v>
      </c>
      <c r="D21" s="3">
        <v>12510.4151</v>
      </c>
      <c r="E21" s="40">
        <f>12770.62175-3</f>
        <v>12767.62175</v>
      </c>
      <c r="F21" s="26">
        <v>1083</v>
      </c>
      <c r="G21" s="3">
        <f>D21+F21</f>
        <v>13593.4151</v>
      </c>
      <c r="H21" s="14">
        <f>F21/D21</f>
        <v>8.6567870957375351E-2</v>
      </c>
      <c r="I21" s="33">
        <f>F21/E21</f>
        <v>8.4823941467407585E-2</v>
      </c>
      <c r="J21" s="26">
        <v>646.01014000000055</v>
      </c>
      <c r="K21" s="3">
        <f>D21+J21</f>
        <v>13156.42524</v>
      </c>
      <c r="L21" s="14">
        <f>J21/D21</f>
        <v>5.1637786183449705E-2</v>
      </c>
      <c r="M21" s="51">
        <f>J21/E21</f>
        <v>5.0597531212106951E-2</v>
      </c>
    </row>
    <row r="22" spans="1:13" x14ac:dyDescent="0.25">
      <c r="A22" s="1"/>
      <c r="B22" s="2"/>
      <c r="C22" s="1"/>
      <c r="D22" s="3"/>
      <c r="E22" s="40"/>
      <c r="F22" s="26"/>
      <c r="G22" s="3"/>
      <c r="H22" s="14"/>
      <c r="I22" s="33"/>
      <c r="J22" s="26"/>
      <c r="K22" s="3"/>
      <c r="L22" s="14"/>
      <c r="M22" s="51"/>
    </row>
    <row r="23" spans="1:13" x14ac:dyDescent="0.25">
      <c r="A23" s="1">
        <v>6</v>
      </c>
      <c r="B23" s="2" t="s">
        <v>34</v>
      </c>
      <c r="C23" s="1" t="s">
        <v>35</v>
      </c>
      <c r="D23" s="17">
        <v>6952.9921202784008</v>
      </c>
      <c r="E23" s="41">
        <f>7197.62634212423-1-27</f>
        <v>7169.6263421242302</v>
      </c>
      <c r="F23" s="35">
        <v>713</v>
      </c>
      <c r="G23" s="17">
        <f>D23+F23</f>
        <v>7665.9921202784008</v>
      </c>
      <c r="H23" s="44">
        <f>F23/D23</f>
        <v>0.10254577995573094</v>
      </c>
      <c r="I23" s="45">
        <f>F23/E23</f>
        <v>9.9447302547813254E-2</v>
      </c>
      <c r="J23" s="35">
        <v>358.836120345599</v>
      </c>
      <c r="K23" s="17">
        <f>D23+J23</f>
        <v>7311.8282406239996</v>
      </c>
      <c r="L23" s="44">
        <f>J23/D23</f>
        <v>5.1608877751932652E-2</v>
      </c>
      <c r="M23" s="52">
        <f>J23/E23</f>
        <v>5.0049486991714326E-2</v>
      </c>
    </row>
    <row r="24" spans="1:13" x14ac:dyDescent="0.25">
      <c r="A24" s="1"/>
      <c r="B24" s="2"/>
      <c r="C24" s="1"/>
      <c r="D24" s="3"/>
      <c r="E24" s="42"/>
      <c r="F24" s="26"/>
      <c r="G24" s="3"/>
      <c r="H24" s="18"/>
      <c r="I24" s="33"/>
      <c r="J24" s="26"/>
      <c r="K24" s="3"/>
      <c r="L24" s="14"/>
      <c r="M24" s="51"/>
    </row>
    <row r="25" spans="1:13" ht="15.75" thickBot="1" x14ac:dyDescent="0.3">
      <c r="A25" s="1">
        <v>7</v>
      </c>
      <c r="B25" s="56" t="s">
        <v>47</v>
      </c>
      <c r="C25" s="1"/>
      <c r="D25" s="3">
        <f>SUM(D13:D23)</f>
        <v>495064.27505027846</v>
      </c>
      <c r="E25" s="40">
        <f>SUM(E13:E23)</f>
        <v>505346.41499212419</v>
      </c>
      <c r="F25" s="36">
        <f>SUM(F13:F23)</f>
        <v>38568</v>
      </c>
      <c r="G25" s="37">
        <f>SUM(G13:G23)-0.1</f>
        <v>533632.17505027854</v>
      </c>
      <c r="H25" s="38">
        <f>F25/D25</f>
        <v>7.7905035656396449E-2</v>
      </c>
      <c r="I25" s="39">
        <f>F25/E25</f>
        <v>7.6319924027958286E-2</v>
      </c>
      <c r="J25" s="36">
        <f>SUM(J13:J23)</f>
        <v>25565.265610345559</v>
      </c>
      <c r="K25" s="37">
        <f>SUM(K13:K23)-0.1</f>
        <v>520629.44066062407</v>
      </c>
      <c r="L25" s="38">
        <f>J25/D25</f>
        <v>5.1640295813607566E-2</v>
      </c>
      <c r="M25" s="53">
        <f>J25/E25</f>
        <v>5.0589585385193626E-2</v>
      </c>
    </row>
    <row r="26" spans="1:13" x14ac:dyDescent="0.25">
      <c r="K26" s="46"/>
    </row>
    <row r="27" spans="1:13" x14ac:dyDescent="0.25">
      <c r="A27" s="1">
        <v>8</v>
      </c>
      <c r="B27" s="57" t="s">
        <v>62</v>
      </c>
      <c r="C27" s="1"/>
      <c r="D27" s="3">
        <v>8568.9055074879889</v>
      </c>
      <c r="E27" s="40"/>
    </row>
    <row r="28" spans="1:13" ht="15.75" thickBot="1" x14ac:dyDescent="0.3"/>
    <row r="29" spans="1:13" ht="15.75" thickBot="1" x14ac:dyDescent="0.3">
      <c r="A29" s="1">
        <v>9</v>
      </c>
      <c r="B29" s="56" t="s">
        <v>48</v>
      </c>
      <c r="C29" s="1"/>
      <c r="D29" s="3">
        <f>D27+D25</f>
        <v>503633.18055776646</v>
      </c>
      <c r="E29" s="40"/>
      <c r="F29" s="3"/>
      <c r="G29" s="3"/>
      <c r="H29" s="14"/>
      <c r="I29" s="33"/>
      <c r="J29" s="54">
        <f>J25</f>
        <v>25565.265610345559</v>
      </c>
      <c r="K29" s="54">
        <f>J29+D29</f>
        <v>529198.44616811199</v>
      </c>
      <c r="L29" s="59">
        <f>ROUND(J29/D29,3)</f>
        <v>5.0999999999999997E-2</v>
      </c>
      <c r="M29" s="55"/>
    </row>
  </sheetData>
  <mergeCells count="6">
    <mergeCell ref="J6:M6"/>
    <mergeCell ref="A1:M1"/>
    <mergeCell ref="A2:M2"/>
    <mergeCell ref="A3:M3"/>
    <mergeCell ref="A4:M4"/>
    <mergeCell ref="F6:I6"/>
  </mergeCells>
  <pageMargins left="0.7" right="0.7" top="0.75" bottom="0.75" header="0.3" footer="0.3"/>
  <pageSetup scale="84" orientation="landscape" r:id="rId1"/>
  <headerFooter>
    <oddHeader xml:space="preserve">&amp;RExhibit No. JLB-2
&amp;"Times New Roman,Regular"&amp;10Dockets UE-160228/UG-160229
&amp;P of &amp;N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29"/>
  <sheetViews>
    <sheetView zoomScale="130" zoomScaleNormal="130" zoomScaleSheetLayoutView="106" workbookViewId="0">
      <selection activeCell="B30" sqref="B30"/>
    </sheetView>
  </sheetViews>
  <sheetFormatPr defaultRowHeight="15" x14ac:dyDescent="0.25"/>
  <cols>
    <col min="1" max="1" width="4.140625" customWidth="1"/>
    <col min="2" max="2" width="27.42578125" bestFit="1" customWidth="1"/>
    <col min="3" max="3" width="8.7109375" bestFit="1" customWidth="1"/>
    <col min="4" max="4" width="12.85546875" bestFit="1" customWidth="1"/>
    <col min="5" max="5" width="11.85546875" customWidth="1"/>
    <col min="6" max="6" width="8.85546875" bestFit="1" customWidth="1"/>
    <col min="7" max="7" width="14.42578125" bestFit="1" customWidth="1"/>
    <col min="8" max="8" width="8.7109375" bestFit="1" customWidth="1"/>
    <col min="9" max="9" width="9.140625" customWidth="1"/>
    <col min="10" max="10" width="8.85546875" bestFit="1" customWidth="1"/>
    <col min="11" max="11" width="14.42578125" bestFit="1" customWidth="1"/>
    <col min="12" max="12" width="8.7109375" bestFit="1" customWidth="1"/>
    <col min="13" max="13" width="8.7109375" customWidth="1"/>
  </cols>
  <sheetData>
    <row r="1" spans="1:13" x14ac:dyDescent="0.2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3" x14ac:dyDescent="0.25">
      <c r="A2" s="61" t="s">
        <v>49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3" x14ac:dyDescent="0.25">
      <c r="A3" s="61" t="s">
        <v>39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3" x14ac:dyDescent="0.25">
      <c r="A4" s="61" t="s">
        <v>2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3" x14ac:dyDescent="0.25">
      <c r="A5" s="1"/>
      <c r="B5" s="1"/>
      <c r="C5" s="2"/>
      <c r="D5" s="3"/>
      <c r="E5" s="1"/>
      <c r="F5" s="43"/>
      <c r="G5" s="43"/>
      <c r="H5" s="5"/>
      <c r="I5" s="1"/>
      <c r="J5" s="43"/>
      <c r="K5" s="43"/>
      <c r="L5" s="5"/>
      <c r="M5" s="5"/>
    </row>
    <row r="6" spans="1:13" ht="16.5" thickBot="1" x14ac:dyDescent="0.3">
      <c r="A6" s="7"/>
      <c r="B6" s="1"/>
      <c r="C6" s="2"/>
      <c r="D6" s="3"/>
      <c r="E6" s="1"/>
      <c r="F6" s="61" t="s">
        <v>42</v>
      </c>
      <c r="G6" s="61"/>
      <c r="H6" s="61"/>
      <c r="I6" s="61"/>
      <c r="J6" s="61" t="s">
        <v>43</v>
      </c>
      <c r="K6" s="61"/>
      <c r="L6" s="61"/>
      <c r="M6" s="61"/>
    </row>
    <row r="7" spans="1:13" x14ac:dyDescent="0.25">
      <c r="A7" s="1"/>
      <c r="B7" s="1"/>
      <c r="C7" s="1"/>
      <c r="D7" s="3" t="s">
        <v>3</v>
      </c>
      <c r="E7" s="19" t="s">
        <v>5</v>
      </c>
      <c r="F7" s="22"/>
      <c r="G7" s="23" t="s">
        <v>3</v>
      </c>
      <c r="H7" s="24" t="s">
        <v>4</v>
      </c>
      <c r="I7" s="25" t="s">
        <v>6</v>
      </c>
      <c r="J7" s="22"/>
      <c r="K7" s="23" t="s">
        <v>3</v>
      </c>
      <c r="L7" s="24" t="s">
        <v>4</v>
      </c>
      <c r="M7" s="47" t="s">
        <v>6</v>
      </c>
    </row>
    <row r="8" spans="1:13" x14ac:dyDescent="0.25">
      <c r="A8" s="1"/>
      <c r="B8" s="1"/>
      <c r="C8" s="1"/>
      <c r="D8" s="1" t="s">
        <v>7</v>
      </c>
      <c r="E8" s="19" t="s">
        <v>7</v>
      </c>
      <c r="F8" s="26" t="s">
        <v>8</v>
      </c>
      <c r="G8" s="1" t="s">
        <v>7</v>
      </c>
      <c r="H8" s="6" t="s">
        <v>9</v>
      </c>
      <c r="I8" s="27" t="s">
        <v>10</v>
      </c>
      <c r="J8" s="26" t="s">
        <v>8</v>
      </c>
      <c r="K8" s="1" t="s">
        <v>7</v>
      </c>
      <c r="L8" s="6" t="s">
        <v>9</v>
      </c>
      <c r="M8" s="27" t="s">
        <v>10</v>
      </c>
    </row>
    <row r="9" spans="1:13" x14ac:dyDescent="0.25">
      <c r="A9" s="1"/>
      <c r="B9" s="1" t="s">
        <v>36</v>
      </c>
      <c r="C9" s="1" t="s">
        <v>11</v>
      </c>
      <c r="D9" s="3" t="s">
        <v>12</v>
      </c>
      <c r="E9" s="19" t="s">
        <v>14</v>
      </c>
      <c r="F9" s="26" t="s">
        <v>40</v>
      </c>
      <c r="G9" s="3" t="s">
        <v>13</v>
      </c>
      <c r="H9" s="5" t="s">
        <v>6</v>
      </c>
      <c r="I9" s="27" t="s">
        <v>15</v>
      </c>
      <c r="J9" s="26" t="s">
        <v>40</v>
      </c>
      <c r="K9" s="3" t="s">
        <v>13</v>
      </c>
      <c r="L9" s="5" t="s">
        <v>6</v>
      </c>
      <c r="M9" s="48" t="s">
        <v>15</v>
      </c>
    </row>
    <row r="10" spans="1:13" x14ac:dyDescent="0.25">
      <c r="A10" s="8" t="s">
        <v>16</v>
      </c>
      <c r="B10" s="8" t="s">
        <v>37</v>
      </c>
      <c r="C10" s="8" t="s">
        <v>17</v>
      </c>
      <c r="D10" s="9" t="s">
        <v>38</v>
      </c>
      <c r="E10" s="20" t="s">
        <v>38</v>
      </c>
      <c r="F10" s="28" t="s">
        <v>41</v>
      </c>
      <c r="G10" s="9" t="s">
        <v>38</v>
      </c>
      <c r="H10" s="10" t="s">
        <v>10</v>
      </c>
      <c r="I10" s="29" t="s">
        <v>7</v>
      </c>
      <c r="J10" s="28" t="s">
        <v>41</v>
      </c>
      <c r="K10" s="9" t="s">
        <v>38</v>
      </c>
      <c r="L10" s="10" t="s">
        <v>10</v>
      </c>
      <c r="M10" s="49" t="s">
        <v>7</v>
      </c>
    </row>
    <row r="11" spans="1:13" x14ac:dyDescent="0.25">
      <c r="A11" s="1"/>
      <c r="B11" s="1" t="s">
        <v>18</v>
      </c>
      <c r="C11" s="1" t="s">
        <v>19</v>
      </c>
      <c r="D11" s="3" t="s">
        <v>20</v>
      </c>
      <c r="E11" s="19" t="s">
        <v>21</v>
      </c>
      <c r="F11" s="30" t="s">
        <v>22</v>
      </c>
      <c r="G11" s="1" t="s">
        <v>23</v>
      </c>
      <c r="H11" s="5" t="s">
        <v>24</v>
      </c>
      <c r="I11" s="27" t="s">
        <v>60</v>
      </c>
      <c r="J11" s="30" t="s">
        <v>25</v>
      </c>
      <c r="K11" s="1" t="s">
        <v>45</v>
      </c>
      <c r="L11" s="5" t="s">
        <v>46</v>
      </c>
      <c r="M11" s="48" t="s">
        <v>61</v>
      </c>
    </row>
    <row r="12" spans="1:13" x14ac:dyDescent="0.25">
      <c r="A12" s="1"/>
      <c r="B12" s="2"/>
      <c r="C12" s="1"/>
      <c r="D12" s="11" t="s">
        <v>44</v>
      </c>
      <c r="E12" s="21"/>
      <c r="F12" s="31"/>
      <c r="G12" s="12"/>
      <c r="H12" s="13"/>
      <c r="I12" s="32"/>
      <c r="J12" s="31"/>
      <c r="K12" s="12"/>
      <c r="L12" s="13"/>
      <c r="M12" s="50"/>
    </row>
    <row r="13" spans="1:13" x14ac:dyDescent="0.25">
      <c r="A13" s="1">
        <v>1</v>
      </c>
      <c r="B13" s="2" t="s">
        <v>27</v>
      </c>
      <c r="C13" s="1" t="s">
        <v>50</v>
      </c>
      <c r="D13" s="3">
        <v>67353.214179999995</v>
      </c>
      <c r="E13" s="40">
        <v>115889.44900000001</v>
      </c>
      <c r="F13" s="26">
        <v>4167.0405300000157</v>
      </c>
      <c r="G13" s="3">
        <f>D13+F13</f>
        <v>71520.254710000008</v>
      </c>
      <c r="H13" s="14">
        <f>F13/D13</f>
        <v>6.1868473253016414E-2</v>
      </c>
      <c r="I13" s="33">
        <f>F13/E13</f>
        <v>3.5957031170283808E-2</v>
      </c>
      <c r="J13" s="26">
        <v>541.46699000000956</v>
      </c>
      <c r="K13" s="3">
        <f>D13+J13</f>
        <v>67894.681170000011</v>
      </c>
      <c r="L13" s="14">
        <f>J13/D13</f>
        <v>8.0392153008904798E-3</v>
      </c>
      <c r="M13" s="51">
        <f>J13/E13</f>
        <v>4.6722716750513633E-3</v>
      </c>
    </row>
    <row r="14" spans="1:13" x14ac:dyDescent="0.25">
      <c r="A14" s="1"/>
      <c r="B14" s="2"/>
      <c r="C14" s="1"/>
      <c r="D14" s="3"/>
      <c r="E14" s="40"/>
      <c r="F14" s="26"/>
      <c r="G14" s="3"/>
      <c r="H14" s="14"/>
      <c r="I14" s="33"/>
      <c r="J14" s="26"/>
      <c r="K14" s="3"/>
      <c r="L14" s="14"/>
      <c r="M14" s="51"/>
    </row>
    <row r="15" spans="1:13" x14ac:dyDescent="0.25">
      <c r="A15" s="1">
        <v>2</v>
      </c>
      <c r="B15" s="2" t="s">
        <v>29</v>
      </c>
      <c r="C15" s="15" t="s">
        <v>51</v>
      </c>
      <c r="D15" s="3">
        <v>15223.629600000002</v>
      </c>
      <c r="E15" s="40">
        <v>34290.046219999997</v>
      </c>
      <c r="F15" s="34">
        <v>0.18426999999769034</v>
      </c>
      <c r="G15" s="3">
        <f>D15+F15</f>
        <v>15223.81387</v>
      </c>
      <c r="H15" s="14">
        <f>F15/D15</f>
        <v>1.2104209366581693E-5</v>
      </c>
      <c r="I15" s="33">
        <f>F15/E15</f>
        <v>5.3738626893484067E-6</v>
      </c>
      <c r="J15" s="34">
        <v>123.45345999999904</v>
      </c>
      <c r="K15" s="3">
        <f>D15+J15</f>
        <v>15347.083060000001</v>
      </c>
      <c r="L15" s="14">
        <f>J15/D15</f>
        <v>8.1093315617715121E-3</v>
      </c>
      <c r="M15" s="51">
        <f>J15/E15</f>
        <v>3.6002710293226037E-3</v>
      </c>
    </row>
    <row r="16" spans="1:13" x14ac:dyDescent="0.25">
      <c r="A16" s="1"/>
      <c r="B16" s="2"/>
      <c r="C16" s="1"/>
      <c r="D16" s="3"/>
      <c r="E16" s="40"/>
      <c r="F16" s="26"/>
      <c r="G16" s="3"/>
      <c r="H16" s="14"/>
      <c r="I16" s="33"/>
      <c r="J16" s="26"/>
      <c r="K16" s="3"/>
      <c r="L16" s="14"/>
      <c r="M16" s="51"/>
    </row>
    <row r="17" spans="1:13" ht="30.75" customHeight="1" x14ac:dyDescent="0.25">
      <c r="A17" s="1">
        <v>3</v>
      </c>
      <c r="B17" s="60" t="s">
        <v>59</v>
      </c>
      <c r="C17" s="16" t="s">
        <v>52</v>
      </c>
      <c r="D17" s="3">
        <v>1284.3593799999996</v>
      </c>
      <c r="E17" s="40">
        <v>3397.67731</v>
      </c>
      <c r="F17" s="26">
        <v>6.1500000003725293E-3</v>
      </c>
      <c r="G17" s="3">
        <f>D17+F17</f>
        <v>1284.36553</v>
      </c>
      <c r="H17" s="14">
        <f>F17/D17</f>
        <v>4.7883794023231501E-6</v>
      </c>
      <c r="I17" s="33">
        <f>F17/E17</f>
        <v>1.8100600614048687E-6</v>
      </c>
      <c r="J17" s="26">
        <v>10.409140000000596</v>
      </c>
      <c r="K17" s="3">
        <f>D17+J17</f>
        <v>1294.7685200000003</v>
      </c>
      <c r="L17" s="14">
        <f>J17/D17</f>
        <v>8.1045384664848227E-3</v>
      </c>
      <c r="M17" s="51">
        <f>J17/E17</f>
        <v>3.0636046482002718E-3</v>
      </c>
    </row>
    <row r="18" spans="1:13" x14ac:dyDescent="0.25">
      <c r="A18" s="1"/>
      <c r="B18" s="2"/>
      <c r="C18" s="1"/>
      <c r="D18" s="3"/>
      <c r="E18" s="40"/>
      <c r="F18" s="26"/>
      <c r="G18" s="3"/>
      <c r="H18" s="14"/>
      <c r="I18" s="33"/>
      <c r="J18" s="26"/>
      <c r="K18" s="3"/>
      <c r="L18" s="14"/>
      <c r="M18" s="51"/>
    </row>
    <row r="19" spans="1:13" x14ac:dyDescent="0.25">
      <c r="A19" s="1">
        <v>4</v>
      </c>
      <c r="B19" s="2" t="s">
        <v>53</v>
      </c>
      <c r="C19" s="1" t="s">
        <v>54</v>
      </c>
      <c r="D19" s="3">
        <v>195.65437000000003</v>
      </c>
      <c r="E19" s="40">
        <v>542.90526999999997</v>
      </c>
      <c r="F19" s="26">
        <v>5.526619999999995</v>
      </c>
      <c r="G19" s="3">
        <f>D19+F19</f>
        <v>201.18099000000004</v>
      </c>
      <c r="H19" s="14">
        <f>F19/D19</f>
        <v>2.824685183366972E-2</v>
      </c>
      <c r="I19" s="33">
        <f>F19/E19</f>
        <v>1.017971330431181E-2</v>
      </c>
      <c r="J19" s="26">
        <v>1.5863799999999755</v>
      </c>
      <c r="K19" s="3">
        <f>D19+J19</f>
        <v>197.24074999999999</v>
      </c>
      <c r="L19" s="14">
        <f>J19/D19</f>
        <v>8.1080734358244862E-3</v>
      </c>
      <c r="M19" s="51">
        <f>J19/E19</f>
        <v>2.9220198949256389E-3</v>
      </c>
    </row>
    <row r="20" spans="1:13" x14ac:dyDescent="0.25">
      <c r="A20" s="1"/>
      <c r="B20" s="2"/>
      <c r="C20" s="1"/>
      <c r="D20" s="3"/>
      <c r="E20" s="40"/>
      <c r="F20" s="26"/>
      <c r="G20" s="3"/>
      <c r="H20" s="14"/>
      <c r="I20" s="33"/>
      <c r="J20" s="26"/>
      <c r="K20" s="3"/>
      <c r="L20" s="14"/>
      <c r="M20" s="51"/>
    </row>
    <row r="21" spans="1:13" x14ac:dyDescent="0.25">
      <c r="A21" s="1">
        <v>5</v>
      </c>
      <c r="B21" s="2" t="s">
        <v>55</v>
      </c>
      <c r="C21" s="16" t="s">
        <v>56</v>
      </c>
      <c r="D21" s="3">
        <v>2828.69497985</v>
      </c>
      <c r="E21" s="40">
        <v>2873.6368798500002</v>
      </c>
      <c r="F21" s="26">
        <v>223.54691221000022</v>
      </c>
      <c r="G21" s="3">
        <f>D21+F21</f>
        <v>3052.2418920600003</v>
      </c>
      <c r="H21" s="14">
        <f>F21/D21</f>
        <v>7.9028284704579371E-2</v>
      </c>
      <c r="I21" s="33">
        <f>F21/E21</f>
        <v>7.7792331305849977E-2</v>
      </c>
      <c r="J21" s="26">
        <v>21.958122229999862</v>
      </c>
      <c r="K21" s="3">
        <f>D21+J21</f>
        <v>2850.6531020799998</v>
      </c>
      <c r="L21" s="14">
        <f>J21/D21</f>
        <v>7.7626334357068991E-3</v>
      </c>
      <c r="M21" s="51">
        <f>J21/E21</f>
        <v>7.6412306592982078E-3</v>
      </c>
    </row>
    <row r="22" spans="1:13" x14ac:dyDescent="0.25">
      <c r="A22" s="1"/>
      <c r="B22" s="2"/>
      <c r="C22" s="1"/>
      <c r="D22" s="3"/>
      <c r="E22" s="40"/>
      <c r="F22" s="26"/>
      <c r="G22" s="3"/>
      <c r="H22" s="14"/>
      <c r="I22" s="33"/>
      <c r="J22" s="26"/>
      <c r="K22" s="3"/>
      <c r="L22" s="14"/>
      <c r="M22" s="51"/>
    </row>
    <row r="23" spans="1:13" x14ac:dyDescent="0.25">
      <c r="A23" s="1">
        <v>6</v>
      </c>
      <c r="B23" s="2" t="s">
        <v>57</v>
      </c>
      <c r="C23" s="1" t="s">
        <v>58</v>
      </c>
      <c r="D23" s="17">
        <v>1587.6444699999997</v>
      </c>
      <c r="E23" s="41">
        <v>1587.6444699999997</v>
      </c>
      <c r="F23" s="35">
        <v>0</v>
      </c>
      <c r="G23" s="17">
        <f>D23+F23</f>
        <v>1587.6444699999997</v>
      </c>
      <c r="H23" s="44">
        <f>F23/D23</f>
        <v>0</v>
      </c>
      <c r="I23" s="45">
        <f>F23/E23</f>
        <v>0</v>
      </c>
      <c r="J23" s="35">
        <v>0</v>
      </c>
      <c r="K23" s="17">
        <f>D23+J23</f>
        <v>1587.6444699999997</v>
      </c>
      <c r="L23" s="44">
        <f>J23/D23</f>
        <v>0</v>
      </c>
      <c r="M23" s="52">
        <f>J23/E23</f>
        <v>0</v>
      </c>
    </row>
    <row r="24" spans="1:13" x14ac:dyDescent="0.25">
      <c r="A24" s="1"/>
      <c r="B24" s="2"/>
      <c r="C24" s="1"/>
      <c r="D24" s="3"/>
      <c r="E24" s="42"/>
      <c r="F24" s="26"/>
      <c r="G24" s="3"/>
      <c r="H24" s="18"/>
      <c r="I24" s="33"/>
      <c r="J24" s="26"/>
      <c r="K24" s="3"/>
      <c r="L24" s="14"/>
      <c r="M24" s="51"/>
    </row>
    <row r="25" spans="1:13" ht="15.75" thickBot="1" x14ac:dyDescent="0.3">
      <c r="A25" s="1">
        <v>7</v>
      </c>
      <c r="B25" s="56" t="s">
        <v>47</v>
      </c>
      <c r="C25" s="1"/>
      <c r="D25" s="3">
        <f>SUM(D13:D23)</f>
        <v>88473.196979849992</v>
      </c>
      <c r="E25" s="40">
        <f>SUM(E13:E23)</f>
        <v>158581.35914985</v>
      </c>
      <c r="F25" s="36">
        <f>SUM(F13:F23)</f>
        <v>4396.3044822100137</v>
      </c>
      <c r="G25" s="37">
        <f>SUM(G13:G23)-0.1</f>
        <v>92869.401462059992</v>
      </c>
      <c r="H25" s="38">
        <f>F25/D25</f>
        <v>4.9690806168237414E-2</v>
      </c>
      <c r="I25" s="39">
        <f>F25/E25</f>
        <v>2.7722706538640309E-2</v>
      </c>
      <c r="J25" s="36">
        <f>SUM(J13:J23)</f>
        <v>698.87409223000896</v>
      </c>
      <c r="K25" s="37">
        <f>SUM(K13:K23)-0.1</f>
        <v>89171.971072080007</v>
      </c>
      <c r="L25" s="38">
        <f>J25/D25</f>
        <v>7.8992747644145763E-3</v>
      </c>
      <c r="M25" s="53">
        <f>J25/E25</f>
        <v>4.4070381031960657E-3</v>
      </c>
    </row>
    <row r="26" spans="1:13" x14ac:dyDescent="0.25">
      <c r="K26" s="46"/>
    </row>
    <row r="27" spans="1:13" x14ac:dyDescent="0.25">
      <c r="A27" s="1">
        <v>8</v>
      </c>
      <c r="B27" s="57" t="s">
        <v>62</v>
      </c>
      <c r="C27" s="1"/>
      <c r="D27" s="3">
        <v>1879.1643489081434</v>
      </c>
      <c r="E27" s="40"/>
    </row>
    <row r="28" spans="1:13" ht="15.75" thickBot="1" x14ac:dyDescent="0.3"/>
    <row r="29" spans="1:13" ht="15.75" thickBot="1" x14ac:dyDescent="0.3">
      <c r="A29" s="1">
        <v>9</v>
      </c>
      <c r="B29" s="56" t="s">
        <v>48</v>
      </c>
      <c r="C29" s="1"/>
      <c r="D29" s="3">
        <f>D27+D25</f>
        <v>90352.361328758139</v>
      </c>
      <c r="E29" s="40"/>
      <c r="F29" s="3"/>
      <c r="G29" s="3"/>
      <c r="H29" s="14"/>
      <c r="I29" s="33"/>
      <c r="J29" s="54">
        <f>J25</f>
        <v>698.87409223000896</v>
      </c>
      <c r="K29" s="54">
        <f>J29+D29</f>
        <v>91051.235420988145</v>
      </c>
      <c r="L29" s="58">
        <f>ROUND(J29/D29,3)</f>
        <v>8.0000000000000002E-3</v>
      </c>
      <c r="M29" s="55"/>
    </row>
  </sheetData>
  <mergeCells count="6">
    <mergeCell ref="A1:M1"/>
    <mergeCell ref="A2:M2"/>
    <mergeCell ref="A3:M3"/>
    <mergeCell ref="A4:M4"/>
    <mergeCell ref="F6:I6"/>
    <mergeCell ref="J6:M6"/>
  </mergeCells>
  <pageMargins left="0.7" right="0.7" top="0.75" bottom="0.75" header="0.3" footer="0.3"/>
  <pageSetup scale="84" fitToWidth="0" fitToHeight="0" orientation="landscape" r:id="rId1"/>
  <headerFooter>
    <oddHeader xml:space="preserve">&amp;R&amp;"Times New Roman,Regular"&amp;10Exhibit No. JLB-2
Dockets UE-160228/UG-160229
 Page &amp;P of &amp;N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2016-08-17T21:44:47+00:00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3FD74-D861-41EF-9E8A-2EACF49FF41B}"/>
</file>

<file path=customXml/itemProps2.xml><?xml version="1.0" encoding="utf-8"?>
<ds:datastoreItem xmlns:ds="http://schemas.openxmlformats.org/officeDocument/2006/customXml" ds:itemID="{AA51B57E-2501-4420-8F8C-01AD77FCB475}"/>
</file>

<file path=customXml/itemProps3.xml><?xml version="1.0" encoding="utf-8"?>
<ds:datastoreItem xmlns:ds="http://schemas.openxmlformats.org/officeDocument/2006/customXml" ds:itemID="{E3D2E8A2-9DD8-4CC8-A0C6-D9384FDC0B4F}"/>
</file>

<file path=customXml/itemProps4.xml><?xml version="1.0" encoding="utf-8"?>
<ds:datastoreItem xmlns:ds="http://schemas.openxmlformats.org/officeDocument/2006/customXml" ds:itemID="{49E6C344-F8B5-481A-973B-0844E68BD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</vt:lpstr>
      <vt:lpstr>Gas</vt:lpstr>
    </vt:vector>
  </TitlesOfParts>
  <Company>Washington Utilities and Transportation Commission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Comparison of Rate Spread</dc:title>
  <dc:creator>Jason Ball</dc:creator>
  <dc:description/>
  <cp:lastModifiedBy>Jason Ball</cp:lastModifiedBy>
  <cp:lastPrinted>2016-08-16T05:18:34Z</cp:lastPrinted>
  <dcterms:created xsi:type="dcterms:W3CDTF">2016-08-14T22:13:38Z</dcterms:created>
  <dcterms:modified xsi:type="dcterms:W3CDTF">2016-08-16T20:29:16Z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