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285" windowWidth="12120" windowHeight="8325" activeTab="0"/>
  </bookViews>
  <sheets>
    <sheet name="Staff" sheetId="1" r:id="rId1"/>
  </sheets>
  <definedNames>
    <definedName name="_xlnm.Print_Area" localSheetId="0">'Staff'!$A$1:$I$31</definedName>
  </definedNames>
  <calcPr fullCalcOnLoad="1"/>
</workbook>
</file>

<file path=xl/sharedStrings.xml><?xml version="1.0" encoding="utf-8"?>
<sst xmlns="http://schemas.openxmlformats.org/spreadsheetml/2006/main" count="57" uniqueCount="52">
  <si>
    <t>Total Incentive</t>
  </si>
  <si>
    <t>Avoided Cost</t>
  </si>
  <si>
    <t>TRC Conservation</t>
  </si>
  <si>
    <t>Penalty Range</t>
  </si>
  <si>
    <t>Incentive Range</t>
  </si>
  <si>
    <t>A</t>
  </si>
  <si>
    <t>B</t>
  </si>
  <si>
    <t>C</t>
  </si>
  <si>
    <t>D</t>
  </si>
  <si>
    <t>E</t>
  </si>
  <si>
    <t>F</t>
  </si>
  <si>
    <t>G</t>
  </si>
  <si>
    <t>H</t>
  </si>
  <si>
    <t>= A x 8760</t>
  </si>
  <si>
    <t>= E x 8760</t>
  </si>
  <si>
    <t>MWH Shortfall</t>
  </si>
  <si>
    <t>% of base target</t>
  </si>
  <si>
    <t>MWH Saved</t>
  </si>
  <si>
    <t>Per MWH Incentive</t>
  </si>
  <si>
    <t>$/MWH Incentive</t>
  </si>
  <si>
    <t>80.0 - &lt;90.0%</t>
  </si>
  <si>
    <t>70.0 - &lt;80.0%</t>
  </si>
  <si>
    <t>60.0 - &lt;70.0%</t>
  </si>
  <si>
    <t>50.0 - &lt;60.0%</t>
  </si>
  <si>
    <t>&lt;50.0%</t>
  </si>
  <si>
    <t>= D x F</t>
  </si>
  <si>
    <t>= base target - A</t>
  </si>
  <si>
    <t>= F + G</t>
  </si>
  <si>
    <t>Net Shared Incentive</t>
  </si>
  <si>
    <t>$/MWh</t>
  </si>
  <si>
    <t>110.0 - &lt;120.0%</t>
  </si>
  <si>
    <t>100.0 - &lt;110.0%</t>
  </si>
  <si>
    <t>Average</t>
  </si>
  <si>
    <t>Incremental</t>
  </si>
  <si>
    <t>120.0 - &lt;130.0%</t>
  </si>
  <si>
    <t>130.0 - &lt;140.0%</t>
  </si>
  <si>
    <t>140.0 - &lt;150.0%</t>
  </si>
  <si>
    <t>Shared Savings Incentive</t>
  </si>
  <si>
    <t>Puget Sound Energy General Rate Case</t>
  </si>
  <si>
    <t>Commission Staff Proposed Electric Efficiency Incentive Mechanism</t>
  </si>
  <si>
    <t>= B x D</t>
  </si>
  <si>
    <t>= B x 0.18 x E</t>
  </si>
  <si>
    <t>Note: The calculations in Columns F and G are performed for the increment difference from the prior range.</t>
  </si>
  <si>
    <t>(From PSE Exhibit __(CES-5))</t>
  </si>
  <si>
    <t>Shared Savings Incentive*</t>
  </si>
  <si>
    <t>*Shared Savings Calculation</t>
  </si>
  <si>
    <t>Total Penalty</t>
  </si>
  <si>
    <t>$/MWH Penalty</t>
  </si>
  <si>
    <t>aMW Saved</t>
  </si>
  <si>
    <t>aMW Shortfall</t>
  </si>
  <si>
    <t>100%             Baseline Target</t>
  </si>
  <si>
    <t>90.0 - &lt;100.0%          Deadband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</si>
</sst>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_(* #,##0.000_);_(* \(#,##0.000\);_(* &quot;-&quot;???_);_(@_)"/>
    <numFmt numFmtId="175" formatCode="#,##0.000_);\(#,##0.000\)"/>
    <numFmt numFmtId="176" formatCode="&quot;$&quot;#,##0.000_);\(&quot;$&quot;#,##0.000\)"/>
    <numFmt numFmtId="177" formatCode="&quot;$&quot;#,##0"/>
    <numFmt numFmtId="178" formatCode="_(&quot;$&quot;* #,##0.000_);_(&quot;$&quot;* \(#,##0.000\);_(&quot;$&quot;* &quot;-&quot;??_);_(@_)"/>
    <numFmt numFmtId="179" formatCode="&quot;$&quot;#,##0.0_);\(&quot;$&quot;#,##0.0\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.7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2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9" fontId="0" fillId="0" borderId="0" xfId="2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5" fontId="0" fillId="0" borderId="0" xfId="0" applyNumberFormat="1" applyBorder="1" applyAlignment="1">
      <alignment/>
    </xf>
    <xf numFmtId="176" fontId="0" fillId="0" borderId="0" xfId="17" applyNumberFormat="1" applyAlignment="1">
      <alignment/>
    </xf>
    <xf numFmtId="9" fontId="0" fillId="0" borderId="0" xfId="21" applyAlignment="1">
      <alignment/>
    </xf>
    <xf numFmtId="179" fontId="0" fillId="0" borderId="0" xfId="17" applyNumberFormat="1" applyAlignment="1">
      <alignment/>
    </xf>
    <xf numFmtId="179" fontId="0" fillId="0" borderId="0" xfId="17" applyNumberFormat="1" applyFont="1" applyAlignment="1">
      <alignment/>
    </xf>
    <xf numFmtId="9" fontId="1" fillId="0" borderId="0" xfId="21" applyFont="1" applyFill="1" applyBorder="1" applyAlignment="1">
      <alignment horizontal="center"/>
    </xf>
    <xf numFmtId="7" fontId="0" fillId="0" borderId="0" xfId="0" applyNumberFormat="1" applyBorder="1" applyAlignment="1">
      <alignment/>
    </xf>
    <xf numFmtId="165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64" fontId="7" fillId="0" borderId="0" xfId="17" applyNumberFormat="1" applyFont="1" applyBorder="1" applyAlignment="1">
      <alignment/>
    </xf>
    <xf numFmtId="0" fontId="7" fillId="0" borderId="3" xfId="0" applyFont="1" applyBorder="1" applyAlignment="1">
      <alignment/>
    </xf>
    <xf numFmtId="178" fontId="7" fillId="0" borderId="4" xfId="17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165" fontId="7" fillId="0" borderId="0" xfId="15" applyNumberFormat="1" applyFont="1" applyBorder="1" applyAlignment="1">
      <alignment/>
    </xf>
    <xf numFmtId="9" fontId="7" fillId="0" borderId="0" xfId="21" applyFont="1" applyBorder="1" applyAlignment="1">
      <alignment/>
    </xf>
    <xf numFmtId="164" fontId="7" fillId="2" borderId="0" xfId="17" applyNumberFormat="1" applyFont="1" applyFill="1" applyBorder="1" applyAlignment="1">
      <alignment/>
    </xf>
    <xf numFmtId="9" fontId="7" fillId="2" borderId="0" xfId="21" applyFont="1" applyFill="1" applyBorder="1" applyAlignment="1">
      <alignment/>
    </xf>
    <xf numFmtId="164" fontId="7" fillId="0" borderId="0" xfId="17" applyNumberFormat="1" applyFont="1" applyFill="1" applyBorder="1" applyAlignment="1">
      <alignment/>
    </xf>
    <xf numFmtId="165" fontId="7" fillId="0" borderId="5" xfId="15" applyNumberFormat="1" applyFont="1" applyBorder="1" applyAlignment="1">
      <alignment/>
    </xf>
    <xf numFmtId="9" fontId="7" fillId="0" borderId="5" xfId="21" applyFont="1" applyBorder="1" applyAlignment="1">
      <alignment/>
    </xf>
    <xf numFmtId="0" fontId="8" fillId="3" borderId="6" xfId="0" applyFont="1" applyFill="1" applyBorder="1" applyAlignment="1">
      <alignment/>
    </xf>
    <xf numFmtId="165" fontId="7" fillId="3" borderId="6" xfId="15" applyNumberFormat="1" applyFont="1" applyFill="1" applyBorder="1" applyAlignment="1">
      <alignment/>
    </xf>
    <xf numFmtId="9" fontId="7" fillId="3" borderId="6" xfId="21" applyFont="1" applyFill="1" applyBorder="1" applyAlignment="1">
      <alignment/>
    </xf>
    <xf numFmtId="164" fontId="7" fillId="3" borderId="6" xfId="17" applyNumberFormat="1" applyFont="1" applyFill="1" applyBorder="1" applyAlignment="1">
      <alignment/>
    </xf>
    <xf numFmtId="177" fontId="7" fillId="3" borderId="6" xfId="17" applyNumberFormat="1" applyFont="1" applyFill="1" applyBorder="1" applyAlignment="1">
      <alignment/>
    </xf>
    <xf numFmtId="177" fontId="7" fillId="3" borderId="6" xfId="21" applyNumberFormat="1" applyFont="1" applyFill="1" applyBorder="1" applyAlignment="1">
      <alignment/>
    </xf>
    <xf numFmtId="177" fontId="7" fillId="3" borderId="7" xfId="0" applyNumberFormat="1" applyFont="1" applyFill="1" applyBorder="1" applyAlignment="1">
      <alignment/>
    </xf>
    <xf numFmtId="166" fontId="7" fillId="0" borderId="6" xfId="21" applyNumberFormat="1" applyFont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9" fontId="7" fillId="0" borderId="0" xfId="21" applyNumberFormat="1" applyFont="1" applyBorder="1" applyAlignment="1">
      <alignment horizontal="right" wrapText="1"/>
    </xf>
    <xf numFmtId="164" fontId="7" fillId="4" borderId="0" xfId="17" applyNumberFormat="1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164" fontId="7" fillId="4" borderId="5" xfId="17" applyNumberFormat="1" applyFont="1" applyFill="1" applyBorder="1" applyAlignment="1">
      <alignment/>
    </xf>
    <xf numFmtId="2" fontId="7" fillId="0" borderId="5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9" fontId="8" fillId="5" borderId="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9" fontId="7" fillId="0" borderId="0" xfId="21" applyFont="1" applyFill="1" applyBorder="1" applyAlignment="1">
      <alignment/>
    </xf>
    <xf numFmtId="177" fontId="7" fillId="0" borderId="0" xfId="17" applyNumberFormat="1" applyFont="1" applyFill="1" applyBorder="1" applyAlignment="1">
      <alignment/>
    </xf>
    <xf numFmtId="177" fontId="7" fillId="0" borderId="0" xfId="21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164" fontId="7" fillId="0" borderId="5" xfId="17" applyNumberFormat="1" applyFont="1" applyBorder="1" applyAlignment="1">
      <alignment/>
    </xf>
    <xf numFmtId="0" fontId="8" fillId="0" borderId="5" xfId="0" applyFont="1" applyFill="1" applyBorder="1" applyAlignment="1">
      <alignment horizontal="center"/>
    </xf>
    <xf numFmtId="9" fontId="8" fillId="0" borderId="5" xfId="21" applyFont="1" applyFill="1" applyBorder="1" applyAlignment="1">
      <alignment horizontal="center"/>
    </xf>
    <xf numFmtId="0" fontId="10" fillId="2" borderId="6" xfId="0" applyFont="1" applyFill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7" fillId="0" borderId="9" xfId="0" applyFont="1" applyBorder="1" applyAlignment="1">
      <alignment/>
    </xf>
    <xf numFmtId="0" fontId="7" fillId="0" borderId="9" xfId="0" applyFont="1" applyBorder="1" applyAlignment="1" quotePrefix="1">
      <alignment horizontal="center"/>
    </xf>
    <xf numFmtId="0" fontId="7" fillId="2" borderId="9" xfId="0" applyFont="1" applyFill="1" applyBorder="1" applyAlignment="1">
      <alignment/>
    </xf>
    <xf numFmtId="0" fontId="10" fillId="4" borderId="6" xfId="0" applyFont="1" applyFill="1" applyBorder="1" applyAlignment="1">
      <alignment wrapText="1"/>
    </xf>
    <xf numFmtId="0" fontId="8" fillId="0" borderId="9" xfId="0" applyFont="1" applyFill="1" applyBorder="1" applyAlignment="1">
      <alignment/>
    </xf>
    <xf numFmtId="9" fontId="7" fillId="0" borderId="9" xfId="21" applyFont="1" applyFill="1" applyBorder="1" applyAlignment="1">
      <alignment/>
    </xf>
    <xf numFmtId="9" fontId="7" fillId="0" borderId="9" xfId="21" applyFont="1" applyFill="1" applyBorder="1" applyAlignment="1" quotePrefix="1">
      <alignment horizontal="right"/>
    </xf>
    <xf numFmtId="0" fontId="7" fillId="0" borderId="9" xfId="0" applyFont="1" applyFill="1" applyBorder="1" applyAlignment="1" quotePrefix="1">
      <alignment horizontal="center"/>
    </xf>
    <xf numFmtId="0" fontId="7" fillId="4" borderId="9" xfId="0" applyFont="1" applyFill="1" applyBorder="1" applyAlignment="1">
      <alignment/>
    </xf>
    <xf numFmtId="9" fontId="7" fillId="4" borderId="9" xfId="21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178" fontId="7" fillId="0" borderId="10" xfId="17" applyNumberFormat="1" applyFont="1" applyBorder="1" applyAlignment="1">
      <alignment/>
    </xf>
    <xf numFmtId="178" fontId="7" fillId="0" borderId="11" xfId="17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Incremental Incentive Payment</a:t>
            </a:r>
          </a:p>
        </c:rich>
      </c:tx>
      <c:layout>
        <c:manualLayout>
          <c:xMode val="factor"/>
          <c:yMode val="factor"/>
          <c:x val="-0.029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375"/>
          <c:w val="0.89025"/>
          <c:h val="0.6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Staff!$D$9:$D$14</c:f>
              <c:numCache/>
            </c:numRef>
          </c:cat>
          <c:val>
            <c:numRef>
              <c:f>Staff!$K$9:$K$14</c:f>
              <c:numCache/>
            </c:numRef>
          </c:val>
          <c:smooth val="0"/>
        </c:ser>
        <c:marker val="1"/>
        <c:axId val="58453740"/>
        <c:axId val="56321613"/>
      </c:lineChart>
      <c:catAx>
        <c:axId val="584537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MWH Saved (% of Base Target)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21613"/>
        <c:crosses val="autoZero"/>
        <c:auto val="1"/>
        <c:lblOffset val="100"/>
        <c:noMultiLvlLbl val="0"/>
      </c:catAx>
      <c:valAx>
        <c:axId val="5632161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per 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53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16</xdr:row>
      <xdr:rowOff>0</xdr:rowOff>
    </xdr:from>
    <xdr:to>
      <xdr:col>15</xdr:col>
      <xdr:colOff>476250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11544300" y="3019425"/>
        <a:ext cx="34099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5.57421875" style="0" customWidth="1"/>
    <col min="2" max="2" width="12.28125" style="0" bestFit="1" customWidth="1"/>
    <col min="3" max="3" width="11.7109375" style="0" customWidth="1"/>
    <col min="4" max="4" width="13.421875" style="0" customWidth="1"/>
    <col min="5" max="5" width="15.28125" style="0" customWidth="1"/>
    <col min="6" max="6" width="13.8515625" style="0" customWidth="1"/>
    <col min="7" max="7" width="17.421875" style="0" customWidth="1"/>
    <col min="8" max="8" width="15.7109375" style="0" customWidth="1"/>
    <col min="9" max="9" width="15.28125" style="0" customWidth="1"/>
    <col min="10" max="11" width="11.421875" style="0" customWidth="1"/>
    <col min="12" max="13" width="16.421875" style="0" customWidth="1"/>
    <col min="14" max="14" width="11.7109375" style="0" bestFit="1" customWidth="1"/>
  </cols>
  <sheetData>
    <row r="1" spans="1:9" ht="15.75">
      <c r="A1" s="54" t="s">
        <v>38</v>
      </c>
      <c r="B1" s="55"/>
      <c r="C1" s="55"/>
      <c r="D1" s="55"/>
      <c r="E1" s="55"/>
      <c r="F1" s="55"/>
      <c r="G1" s="55"/>
      <c r="H1" s="55"/>
      <c r="I1" s="55"/>
    </row>
    <row r="3" spans="1:9" ht="15.75">
      <c r="A3" s="54" t="s">
        <v>39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21"/>
      <c r="B4" s="21"/>
      <c r="C4" s="21"/>
      <c r="D4" s="22"/>
      <c r="E4" s="20"/>
      <c r="F4" s="20"/>
      <c r="I4" s="20"/>
    </row>
    <row r="5" spans="1:14" ht="12.75">
      <c r="A5" s="20"/>
      <c r="B5" s="20"/>
      <c r="C5" s="20"/>
      <c r="D5" s="20"/>
      <c r="E5" s="20"/>
      <c r="F5" s="20"/>
      <c r="G5" s="20"/>
      <c r="H5" s="20"/>
      <c r="I5" s="20"/>
      <c r="L5" s="1"/>
      <c r="M5" s="1"/>
      <c r="N5" s="1"/>
    </row>
    <row r="6" spans="1:14" ht="12.75">
      <c r="A6" s="28"/>
      <c r="B6" s="70" t="s">
        <v>5</v>
      </c>
      <c r="C6" s="70" t="s">
        <v>6</v>
      </c>
      <c r="D6" s="71" t="s">
        <v>7</v>
      </c>
      <c r="E6" s="71" t="s">
        <v>8</v>
      </c>
      <c r="F6" s="71" t="s">
        <v>9</v>
      </c>
      <c r="G6" s="71" t="s">
        <v>10</v>
      </c>
      <c r="H6" s="71" t="s">
        <v>11</v>
      </c>
      <c r="I6" s="70" t="s">
        <v>12</v>
      </c>
      <c r="J6" s="14" t="s">
        <v>32</v>
      </c>
      <c r="K6" s="14" t="s">
        <v>33</v>
      </c>
      <c r="L6" s="7"/>
      <c r="M6" s="7"/>
      <c r="N6" s="1"/>
    </row>
    <row r="7" spans="1:14" ht="26.25">
      <c r="A7" s="72" t="s">
        <v>4</v>
      </c>
      <c r="B7" s="29" t="s">
        <v>48</v>
      </c>
      <c r="C7" s="29" t="s">
        <v>17</v>
      </c>
      <c r="D7" s="29" t="s">
        <v>16</v>
      </c>
      <c r="E7" s="30" t="s">
        <v>19</v>
      </c>
      <c r="F7" s="30" t="s">
        <v>37</v>
      </c>
      <c r="G7" s="31" t="s">
        <v>18</v>
      </c>
      <c r="H7" s="31" t="s">
        <v>44</v>
      </c>
      <c r="I7" s="73" t="s">
        <v>0</v>
      </c>
      <c r="J7" s="14"/>
      <c r="K7" s="14"/>
      <c r="L7" s="7"/>
      <c r="M7" s="7"/>
      <c r="N7" s="1"/>
    </row>
    <row r="8" spans="1:14" ht="13.5" thickBot="1">
      <c r="A8" s="76"/>
      <c r="B8" s="74"/>
      <c r="C8" s="75" t="s">
        <v>13</v>
      </c>
      <c r="D8" s="74"/>
      <c r="E8" s="76"/>
      <c r="F8" s="76"/>
      <c r="G8" s="75" t="s">
        <v>40</v>
      </c>
      <c r="H8" s="75" t="s">
        <v>41</v>
      </c>
      <c r="I8" s="75" t="s">
        <v>27</v>
      </c>
      <c r="J8" s="6" t="s">
        <v>29</v>
      </c>
      <c r="K8" s="6" t="s">
        <v>29</v>
      </c>
      <c r="L8" s="8"/>
      <c r="M8" s="8"/>
      <c r="N8" s="6"/>
    </row>
    <row r="9" spans="1:17" ht="12.75">
      <c r="A9" s="64" t="s">
        <v>36</v>
      </c>
      <c r="B9" s="48">
        <f>D9*$B$14</f>
        <v>26.535</v>
      </c>
      <c r="C9" s="32">
        <f aca="true" t="shared" si="0" ref="C9:C14">B9*8760</f>
        <v>232446.6</v>
      </c>
      <c r="D9" s="33">
        <v>1.45</v>
      </c>
      <c r="E9" s="34">
        <v>20</v>
      </c>
      <c r="F9" s="35">
        <v>1</v>
      </c>
      <c r="G9" s="36">
        <f>(C9-C10)*E9+G10</f>
        <v>3045852</v>
      </c>
      <c r="H9" s="36">
        <f>(C9-C10)*($H$30*1000)*F9+H10</f>
        <v>851235.48</v>
      </c>
      <c r="I9" s="25">
        <f>G9+H9</f>
        <v>3897087.48</v>
      </c>
      <c r="J9" s="10">
        <f aca="true" t="shared" si="1" ref="J9:J14">I9/C9</f>
        <v>16.76551724137931</v>
      </c>
      <c r="K9" s="12">
        <f>(I9-I10)/(C9-C10)</f>
        <v>37.999999999999964</v>
      </c>
      <c r="L9" s="2">
        <f aca="true" t="shared" si="2" ref="L9:L14">H9/I9</f>
        <v>0.21842863019333608</v>
      </c>
      <c r="M9" s="9"/>
      <c r="N9" s="15"/>
      <c r="P9" s="11"/>
      <c r="Q9" s="11"/>
    </row>
    <row r="10" spans="1:17" ht="12.75">
      <c r="A10" s="64" t="s">
        <v>35</v>
      </c>
      <c r="B10" s="48">
        <f>D10*$B$14</f>
        <v>24.705000000000002</v>
      </c>
      <c r="C10" s="32">
        <f t="shared" si="0"/>
        <v>216415.80000000002</v>
      </c>
      <c r="D10" s="33">
        <v>1.35</v>
      </c>
      <c r="E10" s="34">
        <v>20</v>
      </c>
      <c r="F10" s="35">
        <v>0.8</v>
      </c>
      <c r="G10" s="36">
        <f>(C10-C11)*E10+G11</f>
        <v>2725236.0000000005</v>
      </c>
      <c r="H10" s="36">
        <f>(C10-C11)*($H$30*1000)*F10+H11</f>
        <v>562681.0800000003</v>
      </c>
      <c r="I10" s="25">
        <f>G10+H10</f>
        <v>3287917.080000001</v>
      </c>
      <c r="J10" s="10">
        <f t="shared" si="1"/>
        <v>15.192592592592597</v>
      </c>
      <c r="K10" s="12">
        <f>(I10-I11)/(C10-C11)</f>
        <v>34.40000000000002</v>
      </c>
      <c r="L10" s="2">
        <f t="shared" si="2"/>
        <v>0.17113603120429063</v>
      </c>
      <c r="M10" s="9"/>
      <c r="N10" s="15"/>
      <c r="P10" s="11"/>
      <c r="Q10" s="11"/>
    </row>
    <row r="11" spans="1:17" ht="12.75">
      <c r="A11" s="64" t="s">
        <v>34</v>
      </c>
      <c r="B11" s="48">
        <f>D11*$B$14</f>
        <v>22.875</v>
      </c>
      <c r="C11" s="32">
        <f t="shared" si="0"/>
        <v>200385</v>
      </c>
      <c r="D11" s="33">
        <v>1.25</v>
      </c>
      <c r="E11" s="34">
        <v>20</v>
      </c>
      <c r="F11" s="35">
        <v>0.4</v>
      </c>
      <c r="G11" s="36">
        <f>(C11-C12)*E11+G12</f>
        <v>2404620</v>
      </c>
      <c r="H11" s="36">
        <f>(C11-C12)*($H$30*1000)*F11+H12</f>
        <v>331837.56000000006</v>
      </c>
      <c r="I11" s="25">
        <f>G11+H11</f>
        <v>2736457.56</v>
      </c>
      <c r="J11" s="10">
        <f t="shared" si="1"/>
        <v>13.656</v>
      </c>
      <c r="K11" s="12">
        <f>(I11-I12)/(C11-C12)</f>
        <v>27.199999999999985</v>
      </c>
      <c r="L11" s="2">
        <f t="shared" si="2"/>
        <v>0.12126537785588754</v>
      </c>
      <c r="M11" s="9"/>
      <c r="N11" s="15"/>
      <c r="P11" s="11"/>
      <c r="Q11" s="11"/>
    </row>
    <row r="12" spans="1:17" ht="12.75">
      <c r="A12" s="64" t="s">
        <v>30</v>
      </c>
      <c r="B12" s="48">
        <f>D12*$B$14</f>
        <v>21.044999999999998</v>
      </c>
      <c r="C12" s="32">
        <f t="shared" si="0"/>
        <v>184354.19999999998</v>
      </c>
      <c r="D12" s="33">
        <v>1.15</v>
      </c>
      <c r="E12" s="34">
        <v>20</v>
      </c>
      <c r="F12" s="35">
        <v>0.2</v>
      </c>
      <c r="G12" s="36">
        <f>(C12-C13)*E12+G13</f>
        <v>2084003.9999999998</v>
      </c>
      <c r="H12" s="36">
        <f>(C12-C13)*($H$30*1000)*F12+H13</f>
        <v>216415.79999999993</v>
      </c>
      <c r="I12" s="25">
        <f>G12+H12</f>
        <v>2300419.8</v>
      </c>
      <c r="J12" s="10">
        <f t="shared" si="1"/>
        <v>12.478260869565217</v>
      </c>
      <c r="K12" s="12">
        <f>(I12-I13)/(C12-C13)</f>
        <v>23.60000000000001</v>
      </c>
      <c r="L12" s="2">
        <f t="shared" si="2"/>
        <v>0.09407665505226478</v>
      </c>
      <c r="M12" s="9"/>
      <c r="N12" s="15"/>
      <c r="P12" s="11"/>
      <c r="Q12" s="11"/>
    </row>
    <row r="13" spans="1:16" ht="12.75">
      <c r="A13" s="64" t="s">
        <v>31</v>
      </c>
      <c r="B13" s="48">
        <f>D13*$B$14</f>
        <v>19.215</v>
      </c>
      <c r="C13" s="32">
        <f t="shared" si="0"/>
        <v>168323.4</v>
      </c>
      <c r="D13" s="33">
        <v>1.05</v>
      </c>
      <c r="E13" s="34">
        <v>20</v>
      </c>
      <c r="F13" s="35">
        <v>0.1</v>
      </c>
      <c r="G13" s="36">
        <f>(C13-C14)*E13+G14</f>
        <v>1763388</v>
      </c>
      <c r="H13" s="36">
        <f>(C13-C14)*($H$30*1000)*F13+H14</f>
        <v>158704.91999999998</v>
      </c>
      <c r="I13" s="25">
        <f>G13+H13</f>
        <v>1922092.92</v>
      </c>
      <c r="J13" s="10">
        <f t="shared" si="1"/>
        <v>11.41904761904762</v>
      </c>
      <c r="K13" s="12">
        <f>(I13-I14)/(C13-C14)</f>
        <v>21.80000000000001</v>
      </c>
      <c r="L13" s="2">
        <f t="shared" si="2"/>
        <v>0.08256880733944953</v>
      </c>
      <c r="M13" s="9"/>
      <c r="N13" s="15"/>
      <c r="P13" s="11"/>
    </row>
    <row r="14" spans="1:12" ht="12.75">
      <c r="A14" s="57" t="s">
        <v>50</v>
      </c>
      <c r="B14" s="39">
        <v>18.3</v>
      </c>
      <c r="C14" s="40">
        <f t="shared" si="0"/>
        <v>160308</v>
      </c>
      <c r="D14" s="41">
        <f>B14/$B$14</f>
        <v>1</v>
      </c>
      <c r="E14" s="42">
        <v>10</v>
      </c>
      <c r="F14" s="41">
        <v>0.05</v>
      </c>
      <c r="G14" s="43">
        <f>C14*E14</f>
        <v>1603080</v>
      </c>
      <c r="H14" s="44">
        <f>C14*H30*1000*F14</f>
        <v>144277.19999999998</v>
      </c>
      <c r="I14" s="45">
        <f>H14+G14</f>
        <v>1747357.2</v>
      </c>
      <c r="J14" s="10">
        <f t="shared" si="1"/>
        <v>10.9</v>
      </c>
      <c r="K14" s="13">
        <f>I14/C14</f>
        <v>10.9</v>
      </c>
      <c r="L14" s="2">
        <f t="shared" si="2"/>
        <v>0.08256880733944953</v>
      </c>
    </row>
    <row r="15" spans="1:12" ht="12.75">
      <c r="A15" s="65"/>
      <c r="B15" s="58"/>
      <c r="C15" s="59"/>
      <c r="D15" s="60"/>
      <c r="E15" s="36"/>
      <c r="F15" s="60"/>
      <c r="G15" s="61"/>
      <c r="H15" s="62"/>
      <c r="I15" s="63"/>
      <c r="J15" s="10"/>
      <c r="K15" s="13"/>
      <c r="L15" s="2"/>
    </row>
    <row r="16" spans="1:12" ht="26.25">
      <c r="A16" s="77" t="s">
        <v>3</v>
      </c>
      <c r="B16" s="29" t="s">
        <v>48</v>
      </c>
      <c r="C16" s="29" t="s">
        <v>17</v>
      </c>
      <c r="D16" s="46" t="s">
        <v>16</v>
      </c>
      <c r="E16" s="47" t="s">
        <v>47</v>
      </c>
      <c r="F16" s="29" t="s">
        <v>49</v>
      </c>
      <c r="G16" s="29" t="s">
        <v>15</v>
      </c>
      <c r="H16" s="29"/>
      <c r="I16" s="73" t="s">
        <v>46</v>
      </c>
      <c r="J16" s="10"/>
      <c r="K16" s="13"/>
      <c r="L16" s="2"/>
    </row>
    <row r="17" spans="1:9" s="3" customFormat="1" ht="13.5" thickBot="1">
      <c r="A17" s="82"/>
      <c r="B17" s="78"/>
      <c r="C17" s="75" t="s">
        <v>13</v>
      </c>
      <c r="D17" s="79"/>
      <c r="E17" s="83"/>
      <c r="F17" s="80" t="s">
        <v>26</v>
      </c>
      <c r="G17" s="75" t="s">
        <v>14</v>
      </c>
      <c r="H17" s="79"/>
      <c r="I17" s="81" t="s">
        <v>25</v>
      </c>
    </row>
    <row r="18" spans="1:11" ht="12.75">
      <c r="A18" s="66" t="s">
        <v>51</v>
      </c>
      <c r="B18" s="48">
        <f>D18*$B$14</f>
        <v>17.385</v>
      </c>
      <c r="C18" s="32">
        <f>B18*8760</f>
        <v>152292.6</v>
      </c>
      <c r="D18" s="49">
        <v>0.95</v>
      </c>
      <c r="E18" s="50">
        <v>0</v>
      </c>
      <c r="F18" s="48">
        <f>$B$14-B18</f>
        <v>0.9149999999999991</v>
      </c>
      <c r="G18" s="32">
        <f>F18*8760</f>
        <v>8015.399999999992</v>
      </c>
      <c r="H18" s="51"/>
      <c r="I18" s="25">
        <f>E18*G18</f>
        <v>0</v>
      </c>
      <c r="J18" s="4"/>
      <c r="K18" s="4"/>
    </row>
    <row r="19" spans="1:11" ht="12.75">
      <c r="A19" s="67" t="s">
        <v>20</v>
      </c>
      <c r="B19" s="48">
        <f>D19*$B$14</f>
        <v>15.555</v>
      </c>
      <c r="C19" s="32">
        <f>B19*8760</f>
        <v>136261.8</v>
      </c>
      <c r="D19" s="33">
        <v>0.85</v>
      </c>
      <c r="E19" s="50">
        <v>75</v>
      </c>
      <c r="F19" s="48">
        <f>$B$14-B19</f>
        <v>2.745000000000001</v>
      </c>
      <c r="G19" s="32">
        <f>F19*8760</f>
        <v>24046.200000000008</v>
      </c>
      <c r="H19" s="48"/>
      <c r="I19" s="25">
        <f>E19*G19</f>
        <v>1803465.0000000007</v>
      </c>
      <c r="J19" s="10"/>
      <c r="K19" s="10"/>
    </row>
    <row r="20" spans="1:11" ht="12.75">
      <c r="A20" s="67" t="s">
        <v>21</v>
      </c>
      <c r="B20" s="48">
        <f>D20*$B$14</f>
        <v>13.725000000000001</v>
      </c>
      <c r="C20" s="32">
        <f>B20*8760</f>
        <v>120231.00000000001</v>
      </c>
      <c r="D20" s="33">
        <v>0.75</v>
      </c>
      <c r="E20" s="50">
        <v>80</v>
      </c>
      <c r="F20" s="48">
        <f>$B$14-B20</f>
        <v>4.574999999999999</v>
      </c>
      <c r="G20" s="32">
        <f>F20*8760</f>
        <v>40076.99999999999</v>
      </c>
      <c r="H20" s="48"/>
      <c r="I20" s="25">
        <f>(G20-G19)*E20+I19</f>
        <v>3085928.9999999995</v>
      </c>
      <c r="J20" s="10"/>
      <c r="K20" s="10"/>
    </row>
    <row r="21" spans="1:11" ht="12.75">
      <c r="A21" s="67" t="s">
        <v>22</v>
      </c>
      <c r="B21" s="48">
        <f>D21*$B$14</f>
        <v>11.895000000000001</v>
      </c>
      <c r="C21" s="32">
        <f>B21*8760</f>
        <v>104200.20000000001</v>
      </c>
      <c r="D21" s="33">
        <v>0.65</v>
      </c>
      <c r="E21" s="50">
        <v>85</v>
      </c>
      <c r="F21" s="48">
        <f>$B$14-B21</f>
        <v>6.404999999999999</v>
      </c>
      <c r="G21" s="32">
        <f>F21*8760</f>
        <v>56107.799999999996</v>
      </c>
      <c r="H21" s="48"/>
      <c r="I21" s="25">
        <f>(G21-G20)*E21+I20</f>
        <v>4448547</v>
      </c>
      <c r="J21" s="10"/>
      <c r="K21" s="10"/>
    </row>
    <row r="22" spans="1:11" ht="12.75">
      <c r="A22" s="67" t="s">
        <v>23</v>
      </c>
      <c r="B22" s="48">
        <f>D22*$B$14</f>
        <v>10.065000000000001</v>
      </c>
      <c r="C22" s="32">
        <f>B22*8760</f>
        <v>88169.40000000001</v>
      </c>
      <c r="D22" s="33">
        <v>0.55</v>
      </c>
      <c r="E22" s="50">
        <v>90</v>
      </c>
      <c r="F22" s="48">
        <f>$B$14-B22</f>
        <v>8.235</v>
      </c>
      <c r="G22" s="32">
        <f>F22*8760</f>
        <v>72138.59999999999</v>
      </c>
      <c r="H22" s="48"/>
      <c r="I22" s="25">
        <f>(G22-G21)*E22+I21</f>
        <v>5891319</v>
      </c>
      <c r="J22" s="10"/>
      <c r="K22" s="10"/>
    </row>
    <row r="23" spans="1:11" ht="12.75">
      <c r="A23" s="68" t="s">
        <v>24</v>
      </c>
      <c r="B23" s="53">
        <f>D23*$B$14</f>
        <v>8.235000000000001</v>
      </c>
      <c r="C23" s="37">
        <f>B23*8760</f>
        <v>72138.6</v>
      </c>
      <c r="D23" s="38">
        <v>0.45</v>
      </c>
      <c r="E23" s="52">
        <v>95</v>
      </c>
      <c r="F23" s="53">
        <f>$B$14-B23</f>
        <v>10.065</v>
      </c>
      <c r="G23" s="37">
        <f>F23*8760</f>
        <v>88169.4</v>
      </c>
      <c r="H23" s="53"/>
      <c r="I23" s="69">
        <f>(G23-G22)*E23+I22</f>
        <v>7414245</v>
      </c>
      <c r="J23" s="10"/>
      <c r="K23" s="10"/>
    </row>
    <row r="24" ht="12.75">
      <c r="A24" s="20" t="s">
        <v>42</v>
      </c>
    </row>
    <row r="25" spans="1:11" ht="12.7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5"/>
    </row>
    <row r="26" spans="7:8" ht="12.75">
      <c r="G26" s="84" t="s">
        <v>45</v>
      </c>
      <c r="H26" s="85"/>
    </row>
    <row r="27" spans="7:8" ht="12.75">
      <c r="G27" s="86" t="s">
        <v>43</v>
      </c>
      <c r="H27" s="87"/>
    </row>
    <row r="28" spans="7:8" ht="12.75">
      <c r="G28" s="23" t="s">
        <v>1</v>
      </c>
      <c r="H28" s="88">
        <v>0.059</v>
      </c>
    </row>
    <row r="29" spans="7:8" ht="13.5" thickBot="1">
      <c r="G29" s="24" t="s">
        <v>2</v>
      </c>
      <c r="H29" s="89">
        <v>0.041</v>
      </c>
    </row>
    <row r="30" spans="7:8" ht="18" customHeight="1" thickTop="1">
      <c r="G30" s="26" t="s">
        <v>28</v>
      </c>
      <c r="H30" s="27">
        <f>H28-H29</f>
        <v>0.017999999999999995</v>
      </c>
    </row>
    <row r="57" spans="4:5" ht="12.75">
      <c r="D57" s="16"/>
      <c r="E57" s="17"/>
    </row>
  </sheetData>
  <mergeCells count="3">
    <mergeCell ref="A25:J25"/>
    <mergeCell ref="A3:I3"/>
    <mergeCell ref="A1:I1"/>
  </mergeCells>
  <printOptions horizontalCentered="1"/>
  <pageMargins left="0.75" right="0.75" top="0.75" bottom="0.75" header="0.5" footer="0.5"/>
  <pageSetup fitToHeight="1" fitToWidth="1" horizontalDpi="600" verticalDpi="600" orientation="landscape" scale="87" r:id="rId2"/>
  <headerFooter alignWithMargins="0">
    <oddHeader>&amp;R&amp;"Times New Roman,Regular"Exhibit No. __ (JRS-7)
Page 1 of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lizk</dc:creator>
  <cp:keywords/>
  <dc:description/>
  <cp:lastModifiedBy>Joelle Steward</cp:lastModifiedBy>
  <cp:lastPrinted>2006-07-17T22:23:47Z</cp:lastPrinted>
  <dcterms:created xsi:type="dcterms:W3CDTF">2006-06-06T16:45:11Z</dcterms:created>
  <dcterms:modified xsi:type="dcterms:W3CDTF">2006-07-17T22:25:05Z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060266</vt:lpwstr>
  </property>
  <property fmtid="{D5CDD505-2E9C-101B-9397-08002B2CF9AE}" pid="6" name="IsConfidenti">
    <vt:lpwstr>0</vt:lpwstr>
  </property>
  <property fmtid="{D5CDD505-2E9C-101B-9397-08002B2CF9AE}" pid="7" name="Dat">
    <vt:lpwstr>2006-07-25T00:00:00Z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