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CapStr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<sst xmlns="http://schemas.openxmlformats.org/spreadsheetml/2006/main" count="82" uniqueCount="51">
  <si>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Meters</t>
  </si>
  <si>
    <t>Services</t>
  </si>
  <si>
    <t>Meter Reading</t>
  </si>
  <si>
    <t>Billing</t>
  </si>
  <si>
    <t>Account</t>
  </si>
  <si>
    <t>Expenses</t>
  </si>
  <si>
    <t>Amount</t>
  </si>
  <si>
    <t>Total Expenses</t>
  </si>
  <si>
    <t>Rate Base</t>
  </si>
  <si>
    <t xml:space="preserve">   Plant In Service</t>
  </si>
  <si>
    <t xml:space="preserve">   Less Accumulated Depreciation</t>
  </si>
  <si>
    <t xml:space="preserve">   Depreciation Expense</t>
  </si>
  <si>
    <t xml:space="preserve">   Net Plant</t>
  </si>
  <si>
    <t>Hill</t>
  </si>
  <si>
    <t xml:space="preserve">Capital </t>
  </si>
  <si>
    <t>WT. AVG.</t>
  </si>
  <si>
    <t>Net of Tax</t>
  </si>
  <si>
    <t>After-</t>
  </si>
  <si>
    <t>Type of Capital</t>
  </si>
  <si>
    <t>Components</t>
  </si>
  <si>
    <t>PERCENT</t>
  </si>
  <si>
    <t>COST RATE</t>
  </si>
  <si>
    <t>Factor (1-.35)</t>
  </si>
  <si>
    <t>Tax COC</t>
  </si>
  <si>
    <t>Common Equity</t>
  </si>
  <si>
    <t>Trust Preferred</t>
  </si>
  <si>
    <t>Preferred Stock</t>
  </si>
  <si>
    <t>Long-term Debt</t>
  </si>
  <si>
    <t>TOTAL CAPITAL</t>
  </si>
  <si>
    <t>Revenue Factor:</t>
  </si>
  <si>
    <t xml:space="preserve">   Meters</t>
  </si>
  <si>
    <t xml:space="preserve">   Services</t>
  </si>
  <si>
    <t xml:space="preserve">   Total Rate Base</t>
  </si>
  <si>
    <t xml:space="preserve">   Grossed Up Return</t>
  </si>
  <si>
    <t>Depreciation</t>
  </si>
  <si>
    <t>Total Customer-Related Revenue Requirement</t>
  </si>
  <si>
    <t>$/Month</t>
  </si>
  <si>
    <t>Annual Residential Bills</t>
  </si>
  <si>
    <t>At Staff/Avista Cost of Capital</t>
  </si>
  <si>
    <t>Subtotal Expenses</t>
  </si>
  <si>
    <t xml:space="preserve">  Grossed Up Return</t>
  </si>
  <si>
    <t>Staff/Avista</t>
  </si>
  <si>
    <t xml:space="preserve">  Expenses</t>
  </si>
  <si>
    <t>Net to Gross on Expenses</t>
  </si>
  <si>
    <t>Return</t>
  </si>
  <si>
    <t>$/month</t>
  </si>
  <si>
    <t>O&amp;M</t>
  </si>
  <si>
    <t>Electric Customer-Related Costs for Avista</t>
  </si>
  <si>
    <t>Components of Customer Cost</t>
  </si>
  <si>
    <t>Raw data by account from Knox Cost of Service Study</t>
  </si>
  <si>
    <t xml:space="preserve">                              Avista Electric Customer-Related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</si>
</sst>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0.0%"/>
    <numFmt numFmtId="169" formatCode="_(* #,##0.0_);_(* \(#,##0.0\);_(* &quot;-&quot;?_);_(@_)"/>
    <numFmt numFmtId="170" formatCode="_(&quot;$&quot;* #,##0.000_);_(&quot;$&quot;* \(#,##0.000\);_(&quot;$&quot;* &quot;-&quot;??_);_(@_)"/>
  </numFmts>
  <fonts count="8">
    <font>
      <sz val="10"/>
      <name val="Arial"/>
      <family val="0"/>
    </font>
    <font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0"/>
      <name val="Tms Rmn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15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19" applyNumberFormat="1" applyAlignment="1">
      <alignment/>
    </xf>
    <xf numFmtId="10" fontId="2" fillId="0" borderId="0" xfId="0" applyNumberFormat="1" applyFont="1" applyAlignment="1">
      <alignment horizontal="center"/>
    </xf>
    <xf numFmtId="166" fontId="1" fillId="0" borderId="1" xfId="15" applyNumberFormat="1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1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10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6" xfId="17" applyNumberFormat="1" applyBorder="1" applyAlignment="1">
      <alignment/>
    </xf>
    <xf numFmtId="0" fontId="0" fillId="0" borderId="7" xfId="0" applyBorder="1" applyAlignment="1">
      <alignment/>
    </xf>
    <xf numFmtId="165" fontId="0" fillId="0" borderId="8" xfId="17" applyNumberFormat="1" applyBorder="1" applyAlignment="1">
      <alignment/>
    </xf>
    <xf numFmtId="0" fontId="5" fillId="0" borderId="7" xfId="0" applyFont="1" applyBorder="1" applyAlignment="1">
      <alignment/>
    </xf>
    <xf numFmtId="168" fontId="0" fillId="0" borderId="8" xfId="19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1" xfId="17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17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6" xfId="17" applyNumberFormat="1" applyFont="1" applyBorder="1" applyAlignment="1">
      <alignment/>
    </xf>
    <xf numFmtId="165" fontId="5" fillId="0" borderId="8" xfId="17" applyNumberFormat="1" applyFont="1" applyBorder="1" applyAlignment="1">
      <alignment/>
    </xf>
    <xf numFmtId="166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1" xfId="17" applyNumberFormat="1" applyFont="1" applyBorder="1" applyAlignment="1">
      <alignment/>
    </xf>
    <xf numFmtId="165" fontId="0" fillId="0" borderId="0" xfId="17" applyNumberFormat="1" applyFont="1" applyAlignment="1">
      <alignment/>
    </xf>
    <xf numFmtId="165" fontId="0" fillId="0" borderId="3" xfId="17" applyNumberFormat="1" applyBorder="1" applyAlignment="1">
      <alignment/>
    </xf>
    <xf numFmtId="170" fontId="0" fillId="0" borderId="3" xfId="17" applyNumberFormat="1" applyBorder="1" applyAlignment="1">
      <alignment/>
    </xf>
    <xf numFmtId="165" fontId="0" fillId="0" borderId="3" xfId="17" applyNumberFormat="1" applyFont="1" applyBorder="1" applyAlignment="1">
      <alignment/>
    </xf>
    <xf numFmtId="165" fontId="5" fillId="0" borderId="3" xfId="17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5.140625" style="0" customWidth="1"/>
    <col min="2" max="2" width="9.7109375" style="0" customWidth="1"/>
    <col min="3" max="3" width="10.8515625" style="0" customWidth="1"/>
    <col min="4" max="4" width="16.421875" style="1" customWidth="1"/>
    <col min="5" max="5" width="13.7109375" style="0" customWidth="1"/>
    <col min="7" max="7" width="2.00390625" style="0" customWidth="1"/>
  </cols>
  <sheetData>
    <row r="1" spans="1:5" ht="18">
      <c r="A1" s="62" t="s">
        <v>50</v>
      </c>
      <c r="E1" s="57"/>
    </row>
    <row r="2" ht="12.75">
      <c r="E2" s="57"/>
    </row>
    <row r="3" ht="12.75">
      <c r="D3" s="57"/>
    </row>
    <row r="4" ht="12.75">
      <c r="D4" s="57"/>
    </row>
    <row r="5" spans="1:5" ht="12.75">
      <c r="A5" s="33" t="s">
        <v>48</v>
      </c>
      <c r="B5" s="33"/>
      <c r="C5" s="33"/>
      <c r="D5" s="61"/>
      <c r="E5" s="33" t="s">
        <v>45</v>
      </c>
    </row>
    <row r="6" spans="1:5" ht="12.75">
      <c r="A6" s="32" t="s">
        <v>44</v>
      </c>
      <c r="B6" s="32"/>
      <c r="C6" s="32"/>
      <c r="D6" s="58">
        <f>+D46</f>
        <v>3847118.8428926896</v>
      </c>
      <c r="E6" s="59">
        <f>+D6/D50</f>
        <v>1.7206208010647615</v>
      </c>
    </row>
    <row r="7" spans="1:5" ht="12.75">
      <c r="A7" s="32" t="s">
        <v>34</v>
      </c>
      <c r="B7" s="32"/>
      <c r="C7" s="32"/>
      <c r="D7" s="58">
        <f>+(D40+D34)/D26</f>
        <v>1335173.6401673642</v>
      </c>
      <c r="E7" s="59">
        <f>+D7/D50</f>
        <v>0.5971553341923638</v>
      </c>
    </row>
    <row r="8" spans="1:5" ht="12.75">
      <c r="A8" s="32" t="s">
        <v>46</v>
      </c>
      <c r="B8" s="32"/>
      <c r="C8" s="32"/>
      <c r="D8" s="60">
        <f>+(D17+D18+D20)/D26</f>
        <v>439398.5355648536</v>
      </c>
      <c r="E8" s="59">
        <f>+D8/D50</f>
        <v>0.19652064080292572</v>
      </c>
    </row>
    <row r="9" spans="1:5" ht="12.75">
      <c r="A9" s="32" t="s">
        <v>2</v>
      </c>
      <c r="B9" s="32"/>
      <c r="C9" s="32"/>
      <c r="D9" s="58">
        <f>+D23/D26</f>
        <v>1337141.2133891215</v>
      </c>
      <c r="E9" s="59">
        <f>+D9/D50</f>
        <v>0.5980353297296027</v>
      </c>
    </row>
    <row r="10" spans="1:5" ht="12.75">
      <c r="A10" s="32" t="s">
        <v>3</v>
      </c>
      <c r="B10" s="32"/>
      <c r="C10" s="32"/>
      <c r="D10" s="58">
        <f>+D24/D26</f>
        <v>3930084.728033473</v>
      </c>
      <c r="E10" s="59">
        <f>+D10/D50</f>
        <v>1.7577272263096453</v>
      </c>
    </row>
    <row r="11" spans="1:5" ht="12.75">
      <c r="A11" s="32"/>
      <c r="B11" s="32"/>
      <c r="C11" s="32"/>
      <c r="D11" s="58"/>
      <c r="E11" s="59"/>
    </row>
    <row r="12" spans="1:5" ht="12.75">
      <c r="A12" s="32"/>
      <c r="B12" s="32"/>
      <c r="C12" s="32"/>
      <c r="D12" s="58">
        <f>SUM(D6:D11)</f>
        <v>10888916.960047502</v>
      </c>
      <c r="E12" s="59">
        <f>SUM(E6:E11)</f>
        <v>4.870059332099299</v>
      </c>
    </row>
    <row r="13" ht="12.75">
      <c r="D13" s="57"/>
    </row>
    <row r="14" ht="13.5" thickBot="1">
      <c r="D14" s="57"/>
    </row>
    <row r="15" spans="1:5" ht="12.75">
      <c r="A15" s="49" t="s">
        <v>47</v>
      </c>
      <c r="B15" s="36"/>
      <c r="C15" s="36"/>
      <c r="D15" s="37"/>
      <c r="E15" s="57"/>
    </row>
    <row r="16" spans="1:4" ht="12.75">
      <c r="A16" s="40" t="s">
        <v>5</v>
      </c>
      <c r="B16" s="32" t="s">
        <v>4</v>
      </c>
      <c r="C16" s="32"/>
      <c r="D16" s="39" t="s">
        <v>6</v>
      </c>
    </row>
    <row r="17" spans="1:4" ht="12.75">
      <c r="A17" s="38" t="s">
        <v>0</v>
      </c>
      <c r="B17" s="32">
        <v>597</v>
      </c>
      <c r="C17" s="32"/>
      <c r="D17" s="39">
        <v>11872</v>
      </c>
    </row>
    <row r="18" spans="1:4" ht="12.75">
      <c r="A18" s="38"/>
      <c r="B18" s="32">
        <v>586</v>
      </c>
      <c r="C18" s="32"/>
      <c r="D18" s="39">
        <v>287661</v>
      </c>
    </row>
    <row r="19" spans="1:4" ht="12.75">
      <c r="A19" s="38"/>
      <c r="B19" s="32" t="s">
        <v>34</v>
      </c>
      <c r="C19" s="32"/>
      <c r="D19" s="39">
        <f>+D34</f>
        <v>257069</v>
      </c>
    </row>
    <row r="20" spans="1:4" ht="12.75">
      <c r="A20" s="38" t="s">
        <v>1</v>
      </c>
      <c r="B20" s="32">
        <v>587</v>
      </c>
      <c r="C20" s="32"/>
      <c r="D20" s="39">
        <v>120532</v>
      </c>
    </row>
    <row r="21" spans="1:4" ht="12.75">
      <c r="A21" s="38"/>
      <c r="B21" s="32" t="s">
        <v>34</v>
      </c>
      <c r="C21" s="32"/>
      <c r="D21" s="39">
        <f>+D40</f>
        <v>1019357</v>
      </c>
    </row>
    <row r="22" spans="1:4" ht="12.75">
      <c r="A22" s="38"/>
      <c r="B22" s="32"/>
      <c r="C22" s="32"/>
      <c r="D22" s="39"/>
    </row>
    <row r="23" spans="1:4" ht="12.75">
      <c r="A23" s="38" t="s">
        <v>2</v>
      </c>
      <c r="B23" s="32">
        <v>902</v>
      </c>
      <c r="C23" s="32"/>
      <c r="D23" s="39">
        <v>1278307</v>
      </c>
    </row>
    <row r="24" spans="1:4" ht="12.75">
      <c r="A24" s="38" t="s">
        <v>3</v>
      </c>
      <c r="B24" s="32">
        <v>903</v>
      </c>
      <c r="C24" s="32"/>
      <c r="D24" s="39">
        <v>3757161</v>
      </c>
    </row>
    <row r="25" spans="1:4" ht="12.75">
      <c r="A25" s="38" t="s">
        <v>39</v>
      </c>
      <c r="B25" s="32"/>
      <c r="C25" s="32"/>
      <c r="D25" s="39">
        <f>SUM(D17:D24)</f>
        <v>6731959</v>
      </c>
    </row>
    <row r="26" spans="1:4" ht="12.75">
      <c r="A26" s="38" t="s">
        <v>43</v>
      </c>
      <c r="B26" s="32"/>
      <c r="C26" s="32"/>
      <c r="D26" s="41">
        <v>0.956</v>
      </c>
    </row>
    <row r="27" spans="1:4" ht="12.75">
      <c r="A27" s="38" t="s">
        <v>7</v>
      </c>
      <c r="B27" s="32"/>
      <c r="C27" s="32"/>
      <c r="D27" s="39">
        <f>+D25/D26</f>
        <v>7041798.117154812</v>
      </c>
    </row>
    <row r="28" spans="1:4" ht="12.75">
      <c r="A28" s="38"/>
      <c r="B28" s="32"/>
      <c r="C28" s="32"/>
      <c r="D28" s="39"/>
    </row>
    <row r="29" spans="1:4" ht="12.75">
      <c r="A29" s="40" t="s">
        <v>8</v>
      </c>
      <c r="B29" s="32"/>
      <c r="C29" s="32"/>
      <c r="D29" s="39"/>
    </row>
    <row r="30" spans="1:4" ht="12.75">
      <c r="A30" s="38" t="s">
        <v>0</v>
      </c>
      <c r="B30" s="32"/>
      <c r="C30" s="32"/>
      <c r="D30" s="39"/>
    </row>
    <row r="31" spans="1:4" ht="12.75">
      <c r="A31" s="38" t="s">
        <v>9</v>
      </c>
      <c r="B31" s="32"/>
      <c r="C31" s="32"/>
      <c r="D31" s="39">
        <v>7739912</v>
      </c>
    </row>
    <row r="32" spans="1:4" ht="12.75">
      <c r="A32" s="38" t="s">
        <v>10</v>
      </c>
      <c r="B32" s="32"/>
      <c r="C32" s="32"/>
      <c r="D32" s="39">
        <v>-2622283</v>
      </c>
    </row>
    <row r="33" spans="1:4" ht="12.75">
      <c r="A33" s="38" t="s">
        <v>12</v>
      </c>
      <c r="B33" s="32"/>
      <c r="C33" s="32"/>
      <c r="D33" s="39">
        <f>SUM(D31:D32)</f>
        <v>5117629</v>
      </c>
    </row>
    <row r="34" spans="1:4" ht="12.75">
      <c r="A34" s="38" t="s">
        <v>11</v>
      </c>
      <c r="B34" s="32"/>
      <c r="C34" s="32"/>
      <c r="D34" s="39">
        <v>257069</v>
      </c>
    </row>
    <row r="35" spans="1:4" ht="12.75">
      <c r="A35" s="38"/>
      <c r="B35" s="32"/>
      <c r="C35" s="32"/>
      <c r="D35" s="39"/>
    </row>
    <row r="36" spans="1:4" ht="12.75">
      <c r="A36" s="38" t="s">
        <v>1</v>
      </c>
      <c r="B36" s="32"/>
      <c r="C36" s="32"/>
      <c r="D36" s="39"/>
    </row>
    <row r="37" spans="1:4" ht="12.75">
      <c r="A37" s="38" t="s">
        <v>9</v>
      </c>
      <c r="B37" s="32"/>
      <c r="C37" s="32"/>
      <c r="D37" s="39">
        <v>47084138</v>
      </c>
    </row>
    <row r="38" spans="1:4" ht="12.75">
      <c r="A38" s="38" t="s">
        <v>10</v>
      </c>
      <c r="B38" s="32"/>
      <c r="C38" s="32"/>
      <c r="D38" s="39">
        <v>-17801728</v>
      </c>
    </row>
    <row r="39" spans="1:4" ht="12.75">
      <c r="A39" s="38" t="s">
        <v>12</v>
      </c>
      <c r="B39" s="32"/>
      <c r="C39" s="32"/>
      <c r="D39" s="39">
        <f>SUM(D37:D38)</f>
        <v>29282410</v>
      </c>
    </row>
    <row r="40" spans="1:4" ht="12.75">
      <c r="A40" s="38" t="s">
        <v>11</v>
      </c>
      <c r="B40" s="32"/>
      <c r="C40" s="32"/>
      <c r="D40" s="39">
        <v>1019357</v>
      </c>
    </row>
    <row r="41" spans="1:4" ht="12.75">
      <c r="A41" s="38"/>
      <c r="B41" s="32"/>
      <c r="C41" s="32"/>
      <c r="D41" s="39"/>
    </row>
    <row r="42" spans="1:4" ht="12.75">
      <c r="A42" s="38" t="s">
        <v>30</v>
      </c>
      <c r="B42" s="32"/>
      <c r="C42" s="32"/>
      <c r="D42" s="39">
        <f>+D33</f>
        <v>5117629</v>
      </c>
    </row>
    <row r="43" spans="1:4" ht="12.75">
      <c r="A43" s="38" t="s">
        <v>31</v>
      </c>
      <c r="B43" s="32"/>
      <c r="C43" s="32"/>
      <c r="D43" s="39">
        <f>+D39</f>
        <v>29282410</v>
      </c>
    </row>
    <row r="44" spans="1:4" ht="12.75">
      <c r="A44" s="38" t="s">
        <v>32</v>
      </c>
      <c r="B44" s="32"/>
      <c r="C44" s="32"/>
      <c r="D44" s="39">
        <f>+D43+D42</f>
        <v>34400039</v>
      </c>
    </row>
    <row r="45" spans="1:4" ht="12.75">
      <c r="A45" s="38"/>
      <c r="B45" s="32"/>
      <c r="C45" s="32"/>
      <c r="D45" s="39"/>
    </row>
    <row r="46" spans="1:4" ht="12.75">
      <c r="A46" s="38" t="s">
        <v>33</v>
      </c>
      <c r="B46" s="34">
        <f>+CapStru!M16</f>
        <v>0.11183472329472328</v>
      </c>
      <c r="C46" s="32"/>
      <c r="D46" s="39">
        <f>+B46*D44</f>
        <v>3847118.8428926896</v>
      </c>
    </row>
    <row r="47" spans="1:4" ht="13.5" thickBot="1">
      <c r="A47" s="46"/>
      <c r="B47" s="47"/>
      <c r="C47" s="47"/>
      <c r="D47" s="48"/>
    </row>
    <row r="48" spans="1:4" ht="12.75">
      <c r="A48" s="49" t="s">
        <v>35</v>
      </c>
      <c r="B48" s="50"/>
      <c r="C48" s="50"/>
      <c r="D48" s="51">
        <f>+D46+D27</f>
        <v>10888916.960047502</v>
      </c>
    </row>
    <row r="49" spans="1:4" ht="12.75">
      <c r="A49" s="40"/>
      <c r="B49" s="33"/>
      <c r="C49" s="33"/>
      <c r="D49" s="52"/>
    </row>
    <row r="50" spans="1:4" ht="12.75">
      <c r="A50" s="40" t="s">
        <v>37</v>
      </c>
      <c r="B50" s="33"/>
      <c r="C50" s="33"/>
      <c r="D50" s="53">
        <v>2235890</v>
      </c>
    </row>
    <row r="51" spans="1:4" ht="12.75">
      <c r="A51" s="40"/>
      <c r="B51" s="33"/>
      <c r="C51" s="33"/>
      <c r="D51" s="52"/>
    </row>
    <row r="52" spans="1:4" ht="13.5" thickBot="1">
      <c r="A52" s="54" t="s">
        <v>36</v>
      </c>
      <c r="B52" s="55"/>
      <c r="C52" s="55"/>
      <c r="D52" s="56">
        <f>+D48/D50</f>
        <v>4.8700593320992995</v>
      </c>
    </row>
    <row r="53" ht="13.5" thickBot="1"/>
    <row r="54" spans="1:4" ht="12.75">
      <c r="A54" s="35" t="s">
        <v>38</v>
      </c>
      <c r="B54" s="36"/>
      <c r="C54" s="36"/>
      <c r="D54" s="37"/>
    </row>
    <row r="55" spans="1:4" ht="12.75">
      <c r="A55" s="38" t="s">
        <v>40</v>
      </c>
      <c r="B55" s="34">
        <f>+CapStru!M34</f>
        <v>0.11932346058558559</v>
      </c>
      <c r="C55" s="32"/>
      <c r="D55" s="39">
        <f>+D44*B55</f>
        <v>4104731.697759107</v>
      </c>
    </row>
    <row r="56" spans="1:4" ht="12.75">
      <c r="A56" s="38"/>
      <c r="B56" s="32"/>
      <c r="C56" s="32"/>
      <c r="D56" s="39"/>
    </row>
    <row r="57" spans="1:4" ht="12.75">
      <c r="A57" s="38" t="s">
        <v>42</v>
      </c>
      <c r="B57" s="32"/>
      <c r="C57" s="32"/>
      <c r="D57" s="39">
        <f>+D27</f>
        <v>7041798.117154812</v>
      </c>
    </row>
    <row r="58" spans="1:4" ht="12.75">
      <c r="A58" s="38"/>
      <c r="B58" s="32"/>
      <c r="C58" s="32"/>
      <c r="D58" s="39"/>
    </row>
    <row r="59" spans="1:4" ht="12.75">
      <c r="A59" s="38" t="s">
        <v>35</v>
      </c>
      <c r="B59" s="32"/>
      <c r="C59" s="32"/>
      <c r="D59" s="39">
        <f>+D57+D55</f>
        <v>11146529.81491392</v>
      </c>
    </row>
    <row r="60" spans="1:4" ht="12.75">
      <c r="A60" s="38"/>
      <c r="B60" s="32"/>
      <c r="C60" s="32"/>
      <c r="D60" s="39"/>
    </row>
    <row r="61" spans="1:4" ht="12.75">
      <c r="A61" s="38" t="s">
        <v>37</v>
      </c>
      <c r="B61" s="32"/>
      <c r="C61" s="32"/>
      <c r="D61" s="42">
        <v>2235890</v>
      </c>
    </row>
    <row r="62" spans="1:4" ht="12.75">
      <c r="A62" s="38"/>
      <c r="B62" s="32"/>
      <c r="C62" s="32"/>
      <c r="D62" s="39"/>
    </row>
    <row r="63" spans="1:4" ht="13.5" thickBot="1">
      <c r="A63" s="43" t="s">
        <v>36</v>
      </c>
      <c r="B63" s="44"/>
      <c r="C63" s="44"/>
      <c r="D63" s="45">
        <f>+D59/D61</f>
        <v>4.985276473759407</v>
      </c>
    </row>
    <row r="65" ht="12.75">
      <c r="A65" t="s">
        <v>49</v>
      </c>
    </row>
  </sheetData>
  <printOptions/>
  <pageMargins left="1.14" right="0.5" top="1" bottom="1" header="0.5" footer="0.5"/>
  <pageSetup fitToHeight="1" fitToWidth="1" horizontalDpi="600" verticalDpi="600" orientation="portrait" scale="80"/>
  <headerFooter alignWithMargins="0">
    <oddHeader>&amp;R&amp;"Arial Black,Regular"&amp;7Docket Nos. UE-050482 and UG-050483
Exhibit No. ___(JL-18)
Page 1 of 1</oddHeader>
    <oddFooter>&amp;C&amp;N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M34" sqref="M34"/>
    </sheetView>
  </sheetViews>
  <sheetFormatPr defaultColWidth="9.140625" defaultRowHeight="12.75"/>
  <sheetData>
    <row r="1" ht="12.75">
      <c r="A1" t="s">
        <v>13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3" ht="12.75">
      <c r="A3" s="3"/>
      <c r="B3" s="3"/>
      <c r="C3" s="4" t="s">
        <v>14</v>
      </c>
      <c r="D3" s="3"/>
      <c r="E3" s="4"/>
      <c r="F3" s="4"/>
      <c r="G3" s="5"/>
      <c r="H3" s="5"/>
      <c r="I3" s="6" t="s">
        <v>15</v>
      </c>
      <c r="K3" s="7" t="s">
        <v>16</v>
      </c>
      <c r="L3" s="8"/>
      <c r="M3" s="7" t="s">
        <v>17</v>
      </c>
    </row>
    <row r="4" spans="1:13" ht="12.75">
      <c r="A4" s="9" t="s">
        <v>18</v>
      </c>
      <c r="B4" s="9"/>
      <c r="C4" s="10" t="s">
        <v>19</v>
      </c>
      <c r="D4" s="9"/>
      <c r="E4" s="11" t="s">
        <v>20</v>
      </c>
      <c r="F4" s="11"/>
      <c r="G4" s="12" t="s">
        <v>21</v>
      </c>
      <c r="H4" s="12"/>
      <c r="I4" s="13" t="s">
        <v>21</v>
      </c>
      <c r="K4" s="14" t="s">
        <v>22</v>
      </c>
      <c r="L4" s="14"/>
      <c r="M4" s="14" t="s">
        <v>23</v>
      </c>
    </row>
    <row r="5" spans="1:9" ht="12.75">
      <c r="A5" s="3"/>
      <c r="B5" s="3"/>
      <c r="C5" s="3"/>
      <c r="D5" s="3"/>
      <c r="E5" s="3"/>
      <c r="F5" s="3"/>
      <c r="G5" s="15"/>
      <c r="H5" s="15"/>
      <c r="I5" s="2"/>
    </row>
    <row r="6" spans="1:13" ht="12.75">
      <c r="A6" s="3" t="s">
        <v>24</v>
      </c>
      <c r="B6" s="3"/>
      <c r="C6" s="16"/>
      <c r="D6" s="3"/>
      <c r="E6" s="17">
        <v>0.4</v>
      </c>
      <c r="F6" s="17"/>
      <c r="G6" s="18">
        <v>0.0925</v>
      </c>
      <c r="H6" s="18"/>
      <c r="I6" s="19">
        <f>E6*G6</f>
        <v>0.037</v>
      </c>
      <c r="K6" s="20"/>
      <c r="M6" s="21">
        <f>+I6</f>
        <v>0.037</v>
      </c>
    </row>
    <row r="7" spans="1:9" ht="12.75">
      <c r="A7" s="3"/>
      <c r="B7" s="3"/>
      <c r="C7" s="16"/>
      <c r="D7" s="3"/>
      <c r="E7" s="17"/>
      <c r="F7" s="17"/>
      <c r="G7" s="22"/>
      <c r="H7" s="22"/>
      <c r="I7" s="18"/>
    </row>
    <row r="8" spans="1:13" ht="12.75">
      <c r="A8" s="3" t="s">
        <v>25</v>
      </c>
      <c r="B8" s="3"/>
      <c r="C8" s="16"/>
      <c r="D8" s="3"/>
      <c r="E8" s="17">
        <v>0.0584</v>
      </c>
      <c r="F8" s="17"/>
      <c r="G8" s="18">
        <v>0.066</v>
      </c>
      <c r="H8" s="18"/>
      <c r="I8" s="19">
        <f>E8*G8</f>
        <v>0.0038544</v>
      </c>
      <c r="K8">
        <v>0.65</v>
      </c>
      <c r="M8" s="21">
        <f>+I8*K8</f>
        <v>0.00250536</v>
      </c>
    </row>
    <row r="9" spans="1:9" ht="12.75">
      <c r="A9" s="3"/>
      <c r="B9" s="3"/>
      <c r="C9" s="16"/>
      <c r="D9" s="3"/>
      <c r="E9" s="17"/>
      <c r="F9" s="17"/>
      <c r="G9" s="18"/>
      <c r="H9" s="18"/>
      <c r="I9" s="18"/>
    </row>
    <row r="10" spans="1:13" ht="12.75">
      <c r="A10" s="3" t="s">
        <v>26</v>
      </c>
      <c r="B10" s="3"/>
      <c r="C10" s="16"/>
      <c r="D10" s="3"/>
      <c r="E10" s="17">
        <v>0.0157</v>
      </c>
      <c r="F10" s="17"/>
      <c r="G10" s="18">
        <v>0.0739</v>
      </c>
      <c r="H10" s="18"/>
      <c r="I10" s="19">
        <f>E10*G10</f>
        <v>0.0011602299999999997</v>
      </c>
      <c r="M10" s="20">
        <f>+I10</f>
        <v>0.0011602299999999997</v>
      </c>
    </row>
    <row r="11" spans="1:9" ht="12.75">
      <c r="A11" s="3"/>
      <c r="B11" s="3"/>
      <c r="C11" s="16"/>
      <c r="D11" s="3"/>
      <c r="E11" s="17"/>
      <c r="F11" s="17"/>
      <c r="G11" s="18"/>
      <c r="H11" s="18"/>
      <c r="I11" s="18"/>
    </row>
    <row r="12" spans="1:13" ht="12.75">
      <c r="A12" s="3" t="s">
        <v>27</v>
      </c>
      <c r="B12" s="3"/>
      <c r="C12" s="23"/>
      <c r="D12" s="3"/>
      <c r="E12" s="24">
        <f>1-E10-E8-E6</f>
        <v>0.5258999999999999</v>
      </c>
      <c r="F12" s="17"/>
      <c r="G12" s="24">
        <v>0.0844</v>
      </c>
      <c r="H12" s="25"/>
      <c r="I12" s="25">
        <f>E12*G12</f>
        <v>0.044385959999999995</v>
      </c>
      <c r="K12">
        <v>0.65</v>
      </c>
      <c r="M12" s="26">
        <f>+I12*K12</f>
        <v>0.028850874</v>
      </c>
    </row>
    <row r="13" spans="1:9" ht="12.75">
      <c r="A13" s="3"/>
      <c r="B13" s="3"/>
      <c r="C13" s="3"/>
      <c r="D13" s="3"/>
      <c r="E13" s="17"/>
      <c r="F13" s="17"/>
      <c r="G13" s="22"/>
      <c r="H13" s="22"/>
      <c r="I13" s="18"/>
    </row>
    <row r="14" spans="1:13" ht="13.5" thickBot="1">
      <c r="A14" s="3" t="s">
        <v>28</v>
      </c>
      <c r="B14" s="3"/>
      <c r="C14" s="27"/>
      <c r="D14" s="3"/>
      <c r="E14" s="17">
        <f>SUM(E6:E12)</f>
        <v>1</v>
      </c>
      <c r="F14" s="17"/>
      <c r="G14" s="22"/>
      <c r="H14" s="22"/>
      <c r="I14" s="28">
        <f>I6+I8+I10+I12</f>
        <v>0.08640059</v>
      </c>
      <c r="M14" s="28">
        <f>M6+M8+M10+M12</f>
        <v>0.069516464</v>
      </c>
    </row>
    <row r="15" spans="1:9" ht="13.5" thickTop="1">
      <c r="A15" s="2"/>
      <c r="B15" s="2"/>
      <c r="C15" s="2"/>
      <c r="D15" s="2"/>
      <c r="E15" s="2"/>
      <c r="F15" s="29"/>
      <c r="G15" s="2"/>
      <c r="H15" s="2"/>
      <c r="I15" s="2"/>
    </row>
    <row r="16" spans="7:13" ht="12.75">
      <c r="G16" s="30" t="s">
        <v>29</v>
      </c>
      <c r="K16">
        <v>0.6216</v>
      </c>
      <c r="M16" s="31">
        <f>M14/K16</f>
        <v>0.11183472329472328</v>
      </c>
    </row>
    <row r="19" ht="12.75">
      <c r="A19" t="s">
        <v>41</v>
      </c>
    </row>
    <row r="21" spans="1:13" ht="12.75">
      <c r="A21" s="3"/>
      <c r="B21" s="3"/>
      <c r="C21" s="4" t="s">
        <v>14</v>
      </c>
      <c r="D21" s="3"/>
      <c r="E21" s="4"/>
      <c r="F21" s="4"/>
      <c r="G21" s="5"/>
      <c r="H21" s="5"/>
      <c r="I21" s="6" t="s">
        <v>15</v>
      </c>
      <c r="K21" s="7" t="s">
        <v>16</v>
      </c>
      <c r="L21" s="8"/>
      <c r="M21" s="7" t="s">
        <v>17</v>
      </c>
    </row>
    <row r="22" spans="1:13" ht="12.75">
      <c r="A22" s="9" t="s">
        <v>18</v>
      </c>
      <c r="B22" s="9"/>
      <c r="C22" s="10" t="s">
        <v>19</v>
      </c>
      <c r="D22" s="9"/>
      <c r="E22" s="11" t="s">
        <v>20</v>
      </c>
      <c r="F22" s="11"/>
      <c r="G22" s="12" t="s">
        <v>21</v>
      </c>
      <c r="H22" s="12"/>
      <c r="I22" s="13" t="s">
        <v>21</v>
      </c>
      <c r="K22" s="14" t="s">
        <v>22</v>
      </c>
      <c r="L22" s="14"/>
      <c r="M22" s="14" t="s">
        <v>23</v>
      </c>
    </row>
    <row r="23" spans="1:9" ht="12.75">
      <c r="A23" s="3"/>
      <c r="B23" s="3"/>
      <c r="C23" s="3"/>
      <c r="D23" s="3"/>
      <c r="E23" s="3"/>
      <c r="F23" s="3"/>
      <c r="G23" s="15"/>
      <c r="H23" s="15"/>
      <c r="I23" s="2"/>
    </row>
    <row r="24" spans="1:13" ht="12.75">
      <c r="A24" s="3" t="s">
        <v>24</v>
      </c>
      <c r="B24" s="3"/>
      <c r="C24" s="16"/>
      <c r="D24" s="3"/>
      <c r="E24" s="17">
        <v>0.4</v>
      </c>
      <c r="F24" s="17"/>
      <c r="G24" s="18">
        <v>0.104</v>
      </c>
      <c r="H24" s="18"/>
      <c r="I24" s="19">
        <f>E24*G24</f>
        <v>0.0416</v>
      </c>
      <c r="K24" s="20"/>
      <c r="M24" s="21">
        <f>+I24</f>
        <v>0.0416</v>
      </c>
    </row>
    <row r="25" spans="1:9" ht="12.75">
      <c r="A25" s="3"/>
      <c r="B25" s="3"/>
      <c r="C25" s="16"/>
      <c r="D25" s="3"/>
      <c r="E25" s="17"/>
      <c r="F25" s="17"/>
      <c r="G25" s="22"/>
      <c r="H25" s="22"/>
      <c r="I25" s="18"/>
    </row>
    <row r="26" spans="1:13" ht="12.75">
      <c r="A26" s="3" t="s">
        <v>25</v>
      </c>
      <c r="B26" s="3"/>
      <c r="C26" s="16"/>
      <c r="D26" s="3"/>
      <c r="E26" s="17">
        <v>0.0518</v>
      </c>
      <c r="F26" s="17"/>
      <c r="G26" s="18">
        <v>0.06603</v>
      </c>
      <c r="H26" s="18"/>
      <c r="I26" s="19">
        <f>E26*G26</f>
        <v>0.003420354</v>
      </c>
      <c r="K26">
        <v>0.65</v>
      </c>
      <c r="M26" s="21">
        <f>+I26*K26</f>
        <v>0.0022232301</v>
      </c>
    </row>
    <row r="27" spans="1:9" ht="12.75">
      <c r="A27" s="3"/>
      <c r="B27" s="3"/>
      <c r="C27" s="16"/>
      <c r="D27" s="3"/>
      <c r="E27" s="17"/>
      <c r="F27" s="17"/>
      <c r="G27" s="18"/>
      <c r="H27" s="18"/>
      <c r="I27" s="18"/>
    </row>
    <row r="28" spans="1:13" ht="12.75">
      <c r="A28" s="3" t="s">
        <v>26</v>
      </c>
      <c r="B28" s="3"/>
      <c r="C28" s="16"/>
      <c r="D28" s="3"/>
      <c r="E28" s="17">
        <v>0.0142</v>
      </c>
      <c r="F28" s="17"/>
      <c r="G28" s="18">
        <v>0.07391</v>
      </c>
      <c r="H28" s="18"/>
      <c r="I28" s="19">
        <f>E28*G28</f>
        <v>0.0010495220000000002</v>
      </c>
      <c r="M28" s="20">
        <f>+I28</f>
        <v>0.0010495220000000002</v>
      </c>
    </row>
    <row r="29" spans="1:9" ht="12.75">
      <c r="A29" s="3"/>
      <c r="B29" s="3"/>
      <c r="C29" s="16"/>
      <c r="D29" s="3"/>
      <c r="E29" s="17"/>
      <c r="F29" s="17"/>
      <c r="G29" s="18"/>
      <c r="H29" s="18"/>
      <c r="I29" s="18"/>
    </row>
    <row r="30" spans="1:13" ht="12.75">
      <c r="A30" s="3" t="s">
        <v>27</v>
      </c>
      <c r="B30" s="3"/>
      <c r="C30" s="23"/>
      <c r="D30" s="3"/>
      <c r="E30" s="24">
        <f>1-E28-E26-E24</f>
        <v>0.534</v>
      </c>
      <c r="F30" s="17"/>
      <c r="G30" s="24">
        <v>0.08441</v>
      </c>
      <c r="H30" s="25"/>
      <c r="I30" s="25">
        <f>E30*G30</f>
        <v>0.04507494</v>
      </c>
      <c r="K30">
        <v>0.65</v>
      </c>
      <c r="M30" s="26">
        <f>+I30*K30</f>
        <v>0.029298711</v>
      </c>
    </row>
    <row r="31" spans="1:9" ht="12.75">
      <c r="A31" s="3"/>
      <c r="B31" s="3"/>
      <c r="C31" s="3"/>
      <c r="D31" s="3"/>
      <c r="E31" s="17"/>
      <c r="F31" s="17"/>
      <c r="G31" s="22"/>
      <c r="H31" s="22"/>
      <c r="I31" s="18"/>
    </row>
    <row r="32" spans="1:13" ht="13.5" thickBot="1">
      <c r="A32" s="3" t="s">
        <v>28</v>
      </c>
      <c r="B32" s="3"/>
      <c r="C32" s="27"/>
      <c r="D32" s="3"/>
      <c r="E32" s="17">
        <f>SUM(E24:E30)</f>
        <v>1</v>
      </c>
      <c r="F32" s="17"/>
      <c r="G32" s="22"/>
      <c r="H32" s="22"/>
      <c r="I32" s="28">
        <f>I24+I26+I28+I30</f>
        <v>0.09114481599999999</v>
      </c>
      <c r="M32" s="28">
        <f>M24+M26+M28+M30</f>
        <v>0.0741714631</v>
      </c>
    </row>
    <row r="33" spans="1:9" ht="13.5" thickTop="1">
      <c r="A33" s="2"/>
      <c r="B33" s="2"/>
      <c r="C33" s="2"/>
      <c r="D33" s="2"/>
      <c r="E33" s="2"/>
      <c r="F33" s="29"/>
      <c r="G33" s="2"/>
      <c r="H33" s="2"/>
      <c r="I33" s="2"/>
    </row>
    <row r="34" spans="7:13" ht="12.75">
      <c r="G34" s="30" t="s">
        <v>29</v>
      </c>
      <c r="K34">
        <v>0.6216</v>
      </c>
      <c r="M34" s="31">
        <f>M32/K34</f>
        <v>0.11932346058558559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Microdesign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Lazar</dc:creator>
  <cp:keywords/>
  <dc:description/>
  <cp:lastModifiedBy>Office of the Attorney General</cp:lastModifiedBy>
  <cp:lastPrinted>2005-09-20T19:48:24Z</cp:lastPrinted>
  <dcterms:created xsi:type="dcterms:W3CDTF">2005-09-13T22:15:15Z</dcterms:created>
  <dcterms:modified xsi:type="dcterms:W3CDTF">2005-09-20T19:49:09Z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