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nwrk\15_cng\CA16 - UE-240008 2024 WA GRC\dir\_exh\final\"/>
    </mc:Choice>
  </mc:AlternateContent>
  <xr:revisionPtr revIDLastSave="0" documentId="13_ncr:1_{D3620832-DC18-4FB0-BCA8-A510D1653397}" xr6:coauthVersionLast="47" xr6:coauthVersionMax="47" xr10:uidLastSave="{00000000-0000-0000-0000-000000000000}"/>
  <bookViews>
    <workbookView xWindow="2730" yWindow="1125" windowWidth="22500" windowHeight="13905" xr2:uid="{221F9BF9-05AF-4C42-986D-30B40FF53449}"/>
  </bookViews>
  <sheets>
    <sheet name="Exh BGM-6" sheetId="1" r:id="rId1"/>
    <sheet name="Table 5, 6" sheetId="2" r:id="rId2"/>
  </sheet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 hidden="1">#REF!</definedName>
    <definedName name="__123Graph_B" hidden="1">#REF!</definedName>
    <definedName name="__123Graph_D" hidden="1">#REF!</definedName>
    <definedName name="__123Graph_E" hidden="1">#REF!</definedName>
    <definedName name="__123Graph_F" hidden="1">#REF!</definedName>
    <definedName name="__IntlFixup" hidden="1">TRUE</definedName>
    <definedName name="__Jun09">" BS!$AI$7:$AI$1643"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d1" hidden="1">{"annual",#N/A,FALSE,"Pro Forma";#N/A,#N/A,FALSE,"Golf Operations"}</definedName>
    <definedName name="_Dist_Values" hidden="1">#REF!</definedName>
    <definedName name="_Fill" hidden="1">#REF!</definedName>
    <definedName name="_xlnm._FilterDatabase" hidden="1">#REF!</definedName>
    <definedName name="_gr1" hidden="1">{"three",#N/A,FALSE,"Capital";"four",#N/A,FALSE,"Capital"}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Out" hidden="1">#REF!</definedName>
    <definedName name="_wr1" hidden="1">{"Output-3Column",#N/A,FALSE,"Output"}</definedName>
    <definedName name="_wrn1" hidden="1">{"Inflation-BaseYear",#N/A,FALSE,"Inputs"}</definedName>
    <definedName name="a" hidden="1">{"Print_Detail",#N/A,FALSE,"Redemption_Maturity Extract"}</definedName>
    <definedName name="Access_Button1" hidden="1">"Headcount_Workbook_Schedules_List"</definedName>
    <definedName name="AccessCode" hidden="1">""""</definedName>
    <definedName name="AccessDatabase" localSheetId="1">"I:\COMTREL\FINICLE\TradeSummary.mdb"</definedName>
    <definedName name="AccessDatabase">"I:\COMTREL\FINICLE\TradeSummary.mdb"</definedName>
    <definedName name="ACwvu.allocations." hidden="1">#REF!</definedName>
    <definedName name="ACwvu.annual._.hotel." hidden="1">#REF!</definedName>
    <definedName name="ACwvu.bottom._.line." hidden="1">#REF!</definedName>
    <definedName name="ACwvu.cash._.flow." hidden="1">#REF!</definedName>
    <definedName name="ACwvu.combo." hidden="1">#REF!</definedName>
    <definedName name="ACwvu.full." hidden="1">#REF!</definedName>
    <definedName name="ACwvu.offsite." hidden="1">#REF!</definedName>
    <definedName name="ACwvu.onsite." hidden="1">#REF!</definedName>
    <definedName name="anscount" hidden="1">2</definedName>
    <definedName name="AS2DocOpenMode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urora_Prices">"Monthly Price Summary'!$C$4:$H$63"</definedName>
    <definedName name="b" hidden="1">{"One",#N/A,FALSE,"CClub";"Two",#N/A,FALSE,"CClub";"Three",#N/A,FALSE,"CClub";"Four",#N/A,FALSE,"CClub";"Five",#N/A,FALSE,"CClub"}</definedName>
    <definedName name="bi" hidden="1">{#N/A,#N/A,FALSE,"BidCo Assumptions";#N/A,#N/A,FALSE,"Credit Stats";#N/A,#N/A,FALSE,"Bidco Summary";#N/A,#N/A,FALSE,"BIDCO Consolidated"}</definedName>
    <definedName name="BNE_MESSAGES_HIDDEN" hidden="1">#REF!</definedName>
    <definedName name="Button_1">"TradeSummary_Ken_Finicle_List"</definedName>
    <definedName name="CASE" localSheetId="1">#REF!</definedName>
    <definedName name="CASE">#REF!</definedName>
    <definedName name="CASE_E" localSheetId="1">#REF!</definedName>
    <definedName name="CASE_E">#REF!</definedName>
    <definedName name="CASE_GAS" localSheetId="1">#REF!</definedName>
    <definedName name="CASE_GAS">#REF!</definedName>
    <definedName name="CBWorkbookPriority">-2060790043</definedName>
    <definedName name="cd" hidden="1">{"annual",#N/A,FALSE,"Pro Forma";#N/A,#N/A,FALSE,"Golf Operations"}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IQWBGuid">"533dd5ee-2992-4878-a6fe-10c93711618f"</definedName>
    <definedName name="combined1" hidden="1">{"YTD-Total",#N/A,TRUE,"Provision";"YTD-Utility",#N/A,TRUE,"Prov Utility";"YTD-NonUtility",#N/A,TRUE,"Prov NonUtility"}</definedName>
    <definedName name="Comp" localSheetId="1">#REF!</definedName>
    <definedName name="Comp">#REF!</definedName>
    <definedName name="Comp_E" localSheetId="1">#REF!</definedName>
    <definedName name="Comp_E">#REF!</definedName>
    <definedName name="Comp_GAS" localSheetId="1">#REF!</definedName>
    <definedName name="Comp_GAS">#REF!</definedName>
    <definedName name="Company">#REF!</definedName>
    <definedName name="Cost_Debt">#REF!</definedName>
    <definedName name="Cost_equity">#REF!</definedName>
    <definedName name="Cost_pref">#REF!</definedName>
    <definedName name="Cwvu.annual." hidden="1">#REF!,#REF!,#REF!,#REF!,#REF!,#REF!,#REF!,#REF!,#REF!,#REF!,#REF!,#REF!,#REF!,#REF!,#REF!,#REF!,#REF!,#REF!,#REF!,#REF!,#REF!,#REF!,#REF!,#REF!</definedName>
    <definedName name="Cwvu.annual._.hotel." hidden="1">#REF!,#REF!,#REF!,#REF!,#REF!,#REF!,#REF!,#REF!,#REF!,#REF!,#REF!,#REF!,#REF!,#REF!,#REF!,#REF!,#REF!,#REF!,#REF!</definedName>
    <definedName name="Cwvu.bottom._.line." hidden="1">#REF!,#REF!,#REF!,#REF!,#REF!,#REF!,#REF!,#REF!,#REF!,#REF!,#REF!,#REF!,#REF!,#REF!,#REF!,#REF!,#REF!,#REF!,#REF!,#REF!,#REF!,#REF!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hidden="1">#REF!,#REF!,#REF!,#REF!,#REF!,#REF!,#REF!,#REF!,#REF!,#REF!,#REF!,#REF!,#REF!,#REF!,#REF!,#REF!,#REF!,#REF!,#REF!,#REF!,#REF!,#REF!</definedName>
    <definedName name="Cwvu.GREY_ALL." hidden="1">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OCKETNUMBER" localSheetId="1">#REF!</definedName>
    <definedName name="DOCKETNUMBER">#REF!</definedName>
    <definedName name="DOCKETNUMBER_E" localSheetId="1">#REF!</definedName>
    <definedName name="DOCKETNUMBER_E">#REF!</definedName>
    <definedName name="DOCKETNUMBER_GAS" localSheetId="1">#REF!</definedName>
    <definedName name="DOCKETNUMBER_GAS">#REF!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fffff" hidden="1">{"ALL",#N/A,FALSE,"A"}</definedName>
    <definedName name="first_day">#REF!</definedName>
    <definedName name="FIT" localSheetId="1">#REF!</definedName>
    <definedName name="FIT">#REF!</definedName>
    <definedName name="FIT_E" localSheetId="1">#REF!</definedName>
    <definedName name="FIT_E">#REF!</definedName>
    <definedName name="FIT_GAS">#REF!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dfsad" hidden="1">{"ALL",#N/A,FALSE,"A"}</definedName>
    <definedName name="gr" hidden="1">{"three",#N/A,FALSE,"Capital";"four",#N/A,FALSE,"Capital"}</definedName>
    <definedName name="gross_up_factor">#REF!</definedName>
    <definedName name="help" hidden="1">{"ALL",#N/A,FALSE,"A"}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>1252</definedName>
    <definedName name="HTML_Control">{"'JAN99'!$A$1:$M$66"}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D_Gas" localSheetId="1">#REF!</definedName>
    <definedName name="ID_Gas">#REF!</definedName>
    <definedName name="inctaxrate">0.4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">110000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>500000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NTM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">100000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 hidden="1">1000</definedName>
    <definedName name="IQ_LATESTQ" hidden="1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 hidden="1">120000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NTH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MTD">800000</definedName>
    <definedName name="IQ_NAMES_REVISION_DATE_">41626.981087963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TD">750000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 hidden="1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>50000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 hidden="1">130000</definedName>
    <definedName name="IQ_Z_SCORE">"c1339"</definedName>
    <definedName name="JIM" hidden="1">{#N/A,#N/A,FALSE,"Sheet5"}</definedName>
    <definedName name="June" hidden="1">{"three",#N/A,FALSE,"Capital";"four",#N/A,FALSE,"Capital"}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2_WBEVMODE" hidden="1">0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3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verall_ROR">#REF!</definedName>
    <definedName name="Pal_Workbook_GUID" hidden="1">"VX3CWJGNQX2CCGI81U4N2V76"</definedName>
    <definedName name="Percent_common">#REF!</definedName>
    <definedName name="Percent_debt">#REF!</definedName>
    <definedName name="Percent_pref">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PPPPPPPPPPPPP" hidden="1">{#N/A,#N/A,FALSE,"Sheet5"}</definedName>
    <definedName name="PricingInfo" hidden="1">#REF!</definedName>
    <definedName name="_xlnm.Print_Area" localSheetId="0">'Exh BGM-6'!$A$1:$O$27</definedName>
    <definedName name="Print_for_Checking" localSheetId="1">#REF!:#REF!</definedName>
    <definedName name="Print_for_Checking">#REF!:#REF!</definedName>
    <definedName name="RateCase">#REF!</definedName>
    <definedName name="Restated_Op_revenue">#REF!</definedName>
    <definedName name="Restated_rate_base">#REF!</definedName>
    <definedName name="Restated_ROE">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Rwvu.allocations." hidden="1">#REF!</definedName>
    <definedName name="Rwvu.annual._.hotel." hidden="1">#REF!</definedName>
    <definedName name="Rwvu.bottom._.line." hidden="1">#REF!</definedName>
    <definedName name="Rwvu.cash._.flow." hidden="1">#REF!</definedName>
    <definedName name="Rwvu.combo." hidden="1">#REF!</definedName>
    <definedName name="Rwvu.offsite." hidden="1">#REF!</definedName>
    <definedName name="Rwvu.onsite." hidden="1">#REF!</definedName>
    <definedName name="SAPBEXdnldView">"46HLPWIQ6J3TDMPT5WG7XVEBI"</definedName>
    <definedName name="SAPBEXhrIndnt">"Wide"</definedName>
    <definedName name="SAPBEXrevision" hidden="1">1</definedName>
    <definedName name="SAPBEXsysID" hidden="1">"BWP"</definedName>
    <definedName name="SAPBEXwbID" hidden="1">"45FIHJWMI3GHFVKWLVCY66MTN"</definedName>
    <definedName name="SAPsysID">"708C5W7SBKP804JT78WJ0JNKI"</definedName>
    <definedName name="SAPwbID">"ARS"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olver_eval">0</definedName>
    <definedName name="solver_ntri">1000</definedName>
    <definedName name="solver_rsmp">1</definedName>
    <definedName name="solver_seed">0</definedName>
    <definedName name="spippw" hidden="1">{#N/A,#N/A,FALSE,"Actual";#N/A,#N/A,FALSE,"Normalized";#N/A,#N/A,FALSE,"Electric Actual";#N/A,#N/A,FALSE,"Electric Normalized"}</definedName>
    <definedName name="SpreadsheetBuilder_2" hidden="1">#REF!</definedName>
    <definedName name="SpreadsheetBuilder_3" hidden="1">#REF!</definedName>
    <definedName name="standard1" hidden="1">{"YTD-Total",#N/A,FALSE,"Provision"}</definedName>
    <definedName name="Summary" localSheetId="1">#REF!</definedName>
    <definedName name="Summary">#REF!</definedName>
    <definedName name="Swvu.allocations." hidden="1">#REF!</definedName>
    <definedName name="Swvu.annual._.hotel." hidden="1">#REF!</definedName>
    <definedName name="Swvu.bottom._.line." hidden="1">#REF!</definedName>
    <definedName name="Swvu.cash._.flow." hidden="1">#REF!</definedName>
    <definedName name="Swvu.combo." hidden="1">#REF!</definedName>
    <definedName name="Swvu.full." hidden="1">#REF!</definedName>
    <definedName name="Swvu.offsite." hidden="1">#REF!</definedName>
    <definedName name="Swvu.onsite." hidden="1">#REF!</definedName>
    <definedName name="TableName">"Dummy"</definedName>
    <definedName name="TEST">2000</definedName>
    <definedName name="TESTYEAR" localSheetId="1">#REF!</definedName>
    <definedName name="TESTYEAR">#REF!</definedName>
    <definedName name="TESTYEAR_E" localSheetId="1">#REF!</definedName>
    <definedName name="TESTYEAR_E">#REF!</definedName>
    <definedName name="TESTYEAR_GAS" localSheetId="1">#REF!</definedName>
    <definedName name="TESTYEAR_GAS">#REF!</definedName>
    <definedName name="Title1">#REF!</definedName>
    <definedName name="Title2">#REF!</definedName>
    <definedName name="Title3">#REF!</definedName>
    <definedName name="Title4">#REF!</definedName>
    <definedName name="Title5">#REF!</definedName>
    <definedName name="Title6">#REF!</definedName>
    <definedName name="Title7">#REF!</definedName>
    <definedName name="Title8">#REF!</definedName>
    <definedName name="TP_Footer_User" hidden="1">"Dylan Moser"</definedName>
    <definedName name="TP_Footer_Version" hidden="1">"v4.00"</definedName>
    <definedName name="trth" hidden="1">{"ALL",#N/A,FALSE,"A"}</definedName>
    <definedName name="Unadj_Op_revenue">#REF!</definedName>
    <definedName name="Unadj_rate_base">#REF!</definedName>
    <definedName name="Unadj_ROE">#REF!</definedName>
    <definedName name="uncollectible_perc">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cdv" hidden="1">#REF!</definedName>
    <definedName name="w" hidden="1">#REF!</definedName>
    <definedName name="WA_Gas" localSheetId="1">#REF!</definedName>
    <definedName name="WA_Gas">#REF!</definedName>
    <definedName name="WA_rev_tax_perc">#REF!</definedName>
    <definedName name="Weighted_cost_debt">#REF!</definedName>
    <definedName name="Weighted_cost_equity">#REF!</definedName>
    <definedName name="Weighted_cost_pref">#REF!</definedName>
    <definedName name="wr" hidden="1">{"Output-3Column",#N/A,FALSE,"Output"}</definedName>
    <definedName name="wrn" hidden="1">{"Inflation-BaseYear",#N/A,FALSE,"Inputs"}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{"ALL",#N/A,FALSE,"A"}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._.Sheets." hidden="1">{"IncSt",#N/A,FALSE,"IS";"BalSht",#N/A,FALSE,"BS";"IntCash",#N/A,FALSE,"Int. Cash";"Stats",#N/A,FALSE,"Stats"}</definedName>
    <definedName name="wrn.annual." hidden="1">{"annual",#N/A,FALSE,"Pro Forma"}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hidden="1">{"annual hotel",#N/A,FALSE,"Hotel Development"}</definedName>
    <definedName name="wrn.Annual._.Land._.Sales." hidden="1">{"annual",#N/A,FALSE,"Land Sales"}</definedName>
    <definedName name="wrn.Annual._.Report." hidden="1">{"annual",#N/A,FALSE,"Pro Forma";#N/A,#N/A,FALSE,"Golf Operations"}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hidden="1">{"ASSETS",#N/A,FALSE,"Assets"}</definedName>
    <definedName name="wrn.ASSOC_CO." hidden="1">{"ASSC_CO",#N/A,FALSE,"A"}</definedName>
    <definedName name="wrn.BidCo." hidden="1">{#N/A,#N/A,FALSE,"BidCo Assumptions";#N/A,#N/A,FALSE,"Credit Stats";#N/A,#N/A,FALSE,"Bidco Summary";#N/A,#N/A,FALSE,"BIDCO Consolidated"}</definedName>
    <definedName name="wrn.BS." hidden="1">{"BS",#N/A,FALSE,"A"}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ASH." hidden="1">{#N/A,#N/A,FALSE,"Sheet5"}</definedName>
    <definedName name="wrn.Cash._.and._.Accrual." hidden="1">{"a_cash",#N/A,FALSE,"Summary";"a_accrual",#N/A,FALSE,"Summary"}</definedName>
    <definedName name="wrn.Combined._.YTD." hidden="1">{"YTD-Total",#N/A,TRUE,"Provision";"YTD-Utility",#N/A,TRUE,"Prov Utility";"YTD-NonUtility",#N/A,TRUE,"Prov NonUtility"}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hidden="1">{"Conol gross povision grouped",#N/A,FALSE,"Consol Gross";"Consol Gross Grouped",#N/A,FALSE,"Consol Gross"}</definedName>
    <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DCF._.Valuation." hidden="1">{"value box",#N/A,TRUE,"DPL Inc. Fin Statements";"unlevered free cash flows",#N/A,TRUE,"DPL Inc. Fin Statements"}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CB." hidden="1">{"FCB_ALL",#N/A,FALSE,"FCB"}</definedName>
    <definedName name="wrn.fcb2" hidden="1">{"FCB_ALL",#N/A,FALSE,"FCB"}</definedName>
    <definedName name="wrn.Financials." hidden="1">{#N/A,#N/A,TRUE,"Income Statement";#N/A,#N/A,TRUE,"Balance Sheet";#N/A,#N/A,TRUE,"Cash Flow"}</definedName>
    <definedName name="wrn.Five._.Year._.Test." hidden="1">{"Five Year Plan",#N/A,TRUE,"Monthly Summary-IIIXIILP";"Five Year Plan",#N/A,TRUE,"Cash Flow"}</definedName>
    <definedName name="wrn.full._.report.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eg." hidden="1">{"three",#N/A,FALSE,"Capital";"four",#N/A,FALSE,"Capital"}</definedName>
    <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Y._.2004._.Plan." hidden="1">{"IIIXCo FY 04 Plan",#N/A,FALSE,"Monthly Summary-IIIXIILP"}</definedName>
    <definedName name="wrn.Inputs." hidden="1">{"Inflation-BaseYear",#N/A,FALSE,"Inputs"}</definedName>
    <definedName name="wrn.Invested._.Capital." hidden="1">{#N/A,#N/A,FALSE,"Invested Capital-Total";#N/A,#N/A,FALSE,"Invested Capital-SEI";#N/A,#N/A,FALSE,"Invested Capital-Utah";#N/A,#N/A,FALSE,"Invested Capital-Raton"}</definedName>
    <definedName name="wrn.Liab." hidden="1">{"LIAB",#N/A,FALSE,"Liab"}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hidden="1">{"NW",#N/A,FALSE,"STMT"}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d." hidden="1">{"Pfd",#N/A,FALSE,"Pfd"}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ivot1." hidden="1">{"Pivot1",#N/A,FALSE,"Redemption_Maturity Extract"}</definedName>
    <definedName name="wrn.Pivot2." hidden="1">{"Pivot2",#N/A,FALSE,"Redemption_Maturity Extract"}</definedName>
    <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PPMCoCodeView." hidden="1">{"PPM Co Code View",#N/A,FALSE,"Comp Codes"}</definedName>
    <definedName name="wrn.PPMreconview." hidden="1">{"PPM Recon View",#N/A,FALSE,"Hyperion Proof"}</definedName>
    <definedName name="wrn.PrintAll." hidden="1">{"PA1",#N/A,TRUE,"BORDMW";"pa2",#N/A,TRUE,"BORDMW";"PA3",#N/A,TRUE,"BORDMW";"PA4",#N/A,TRUE,"BORDMW"}</definedName>
    <definedName name="wrn.ProofElectricOnly." hidden="1">{"Electric Only",#N/A,FALSE,"Hyperion Proof"}</definedName>
    <definedName name="wrn.ProofTotal." hidden="1">{"Proof Total",#N/A,FALSE,"Hyperion Proof"}</definedName>
    <definedName name="wrn.quarterly." hidden="1">{"quarterly",#N/A,FALSE,"Pro Forma"}</definedName>
    <definedName name="wrn.Reformat._.only." hidden="1">{#N/A,#N/A,FALSE,"Dec 1999 mapping"}</definedName>
    <definedName name="wrn.Releases._.Cash._.Accrual." hidden="1">{"a_releases",#N/A,FALSE,"Summary";"a_cash",#N/A,FALSE,"Summary";"a_accrual",#N/A,FALSE,"Summary"}</definedName>
    <definedName name="wrn.rpt96." hidden="1">{"rmrev1",#N/A,FALSE,"Forecast96";"rmrev2",#N/A,FALSE,"Forecast96";"rmrev3",#N/A,FALSE,"Forecast96"}</definedName>
    <definedName name="wrn.sales." hidden="1">{"sales",#N/A,FALSE,"Sales";"sales existing",#N/A,FALSE,"Sales";"sales rd1",#N/A,FALSE,"Sales";"sales rd2",#N/A,FALSE,"Sales"}</definedName>
    <definedName name="wrn.Sales._.and._.Debt." hidden="1">{"a_sales",#N/A,FALSE,"Summary";"a_debt",#N/A,FALSE,"Summary"}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._.BC." hidden="1">{"SCHED_B&amp;C",#N/A,FALSE,"A"}</definedName>
    <definedName name="wrn.SCHED._.DE." hidden="1">{"SCHED_D&amp;E",#N/A,FALSE,"A"}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hared._.Costs." hidden="1">{"cash flow",#N/A,FALSE,"Shared Costs";"allocations",#N/A,FALSE,"Shared Costs"}</definedName>
    <definedName name="wrn.SHEDA." hidden="1">{"SCHED_A",#N/A,FALSE,"A"}</definedName>
    <definedName name="wrn.STAND_ALONE_BOTH." hidden="1">{"FCB_ALL",#N/A,FALSE,"FCB";"GREY_ALL",#N/A,FALSE,"GREY"}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UK._.Conversion._.Only." hidden="1">{#N/A,#N/A,FALSE,"Dec 1999 UK Continuing Ops"}</definedName>
    <definedName name="wrn.Wacc." hidden="1">{"Area1",#N/A,FALSE,"OREWACC";"Area2",#N/A,FALSE,"OREWACC"}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rng" hidden="1">{"Output-BaseYear",#N/A,FALSE,"Output"}</definedName>
    <definedName name="wrnh" hidden="1">{"Output-All",#N/A,FALSE,"Output"}</definedName>
    <definedName name="WUTC_reg_fee_perc">#REF!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xxx" hidden="1">#REF!</definedName>
    <definedName name="y" hidden="1">#REF!</definedName>
    <definedName name="z" hidden="1">#REF!</definedName>
    <definedName name="Z_01844156_6462_4A28_9785_1A86F4D0C834_.wvu.PrintTitles" hidden="1">#REF!</definedName>
  </definedNames>
  <calcPr calcId="191029" iterateDelta="9.999999999999445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" i="1" l="1"/>
  <c r="V8" i="1" s="1"/>
  <c r="V9" i="1" s="1"/>
  <c r="W14" i="1"/>
  <c r="W15" i="1"/>
  <c r="W16" i="1"/>
  <c r="G20" i="1"/>
  <c r="G21" i="1"/>
  <c r="G22" i="1"/>
  <c r="L11" i="1"/>
  <c r="L12" i="1"/>
  <c r="L13" i="1"/>
  <c r="L15" i="1"/>
  <c r="O15" i="1" s="1"/>
  <c r="L16" i="1"/>
  <c r="O16" i="1" s="1"/>
  <c r="L19" i="1"/>
  <c r="I15" i="1"/>
  <c r="I16" i="1"/>
  <c r="I17" i="1"/>
  <c r="I20" i="1"/>
  <c r="I21" i="1"/>
  <c r="I22" i="1"/>
  <c r="I8" i="1"/>
  <c r="I14" i="1"/>
  <c r="G12" i="1"/>
  <c r="G13" i="1" s="1"/>
  <c r="B11" i="1"/>
  <c r="B12" i="1" s="1"/>
  <c r="B13" i="1" s="1"/>
  <c r="J13" i="2"/>
  <c r="L13" i="2"/>
  <c r="N13" i="2"/>
  <c r="P13" i="2"/>
  <c r="R13" i="2"/>
  <c r="T13" i="2"/>
  <c r="T15" i="2" s="1"/>
  <c r="V13" i="2"/>
  <c r="V15" i="2" s="1"/>
  <c r="O5" i="1"/>
  <c r="W5" i="1" s="1"/>
  <c r="B6" i="1"/>
  <c r="D6" i="1"/>
  <c r="G6" i="1"/>
  <c r="G7" i="1" s="1"/>
  <c r="G16" i="1" s="1"/>
  <c r="I6" i="1"/>
  <c r="L9" i="1"/>
  <c r="V6" i="1"/>
  <c r="B7" i="1"/>
  <c r="B8" i="1" s="1"/>
  <c r="B9" i="1" s="1"/>
  <c r="B10" i="1" s="1"/>
  <c r="L8" i="1"/>
  <c r="G9" i="1"/>
  <c r="G18" i="1" s="1"/>
  <c r="L10" i="1"/>
  <c r="G14" i="1"/>
  <c r="G17" i="1"/>
  <c r="V16" i="1" l="1"/>
  <c r="V10" i="1"/>
  <c r="V11" i="1" s="1"/>
  <c r="V12" i="1" s="1"/>
  <c r="V13" i="1" s="1"/>
  <c r="V14" i="1" s="1"/>
  <c r="V15" i="1" s="1"/>
  <c r="V17" i="1"/>
  <c r="V18" i="1" s="1"/>
  <c r="V19" i="1" s="1"/>
  <c r="V20" i="1" s="1"/>
  <c r="V21" i="1" s="1"/>
  <c r="V22" i="1" s="1"/>
  <c r="L22" i="1"/>
  <c r="O22" i="1" s="1"/>
  <c r="L18" i="1"/>
  <c r="L14" i="1"/>
  <c r="G15" i="1"/>
  <c r="I7" i="1"/>
  <c r="I9" i="1"/>
  <c r="I18" i="1" s="1"/>
  <c r="G10" i="1"/>
  <c r="G19" i="1" s="1"/>
  <c r="O6" i="1"/>
  <c r="W6" i="1" s="1"/>
  <c r="D7" i="1"/>
  <c r="L17" i="1" l="1"/>
  <c r="O14" i="1"/>
  <c r="O18" i="1"/>
  <c r="W18" i="1" s="1"/>
  <c r="L21" i="1"/>
  <c r="O21" i="1" s="1"/>
  <c r="I10" i="1"/>
  <c r="I19" i="1" s="1"/>
  <c r="O19" i="1" s="1"/>
  <c r="W19" i="1" s="1"/>
  <c r="I24" i="1"/>
  <c r="O7" i="1"/>
  <c r="W7" i="1" s="1"/>
  <c r="D8" i="1"/>
  <c r="L20" i="1" l="1"/>
  <c r="O17" i="1"/>
  <c r="W17" i="1" s="1"/>
  <c r="O8" i="1"/>
  <c r="W8" i="1" s="1"/>
  <c r="D9" i="1"/>
  <c r="W22" i="1"/>
  <c r="W21" i="1"/>
  <c r="O20" i="1" l="1"/>
  <c r="W20" i="1" s="1"/>
  <c r="L24" i="1"/>
  <c r="D10" i="1"/>
  <c r="D11" i="1" s="1"/>
  <c r="O9" i="1"/>
  <c r="W9" i="1" s="1"/>
  <c r="D12" i="1" l="1"/>
  <c r="O11" i="1"/>
  <c r="W11" i="1" s="1"/>
  <c r="O10" i="1"/>
  <c r="W10" i="1" s="1"/>
  <c r="D13" i="1" l="1"/>
  <c r="O13" i="1" s="1"/>
  <c r="W13" i="1" s="1"/>
  <c r="O12" i="1"/>
  <c r="W12" i="1" s="1"/>
  <c r="D24" i="1" l="1"/>
  <c r="O24" i="1" s="1"/>
</calcChain>
</file>

<file path=xl/sharedStrings.xml><?xml version="1.0" encoding="utf-8"?>
<sst xmlns="http://schemas.openxmlformats.org/spreadsheetml/2006/main" count="62" uniqueCount="47">
  <si>
    <t>Recommended</t>
  </si>
  <si>
    <t>Average</t>
  </si>
  <si>
    <t>Forecast</t>
  </si>
  <si>
    <t>Kroll</t>
  </si>
  <si>
    <t xml:space="preserve">Actual </t>
  </si>
  <si>
    <t>ROE</t>
  </si>
  <si>
    <t>line</t>
  </si>
  <si>
    <t>Equity</t>
  </si>
  <si>
    <t>Range</t>
  </si>
  <si>
    <t>Value</t>
  </si>
  <si>
    <t>Source</t>
  </si>
  <si>
    <t>Cost of</t>
  </si>
  <si>
    <t>Beta</t>
  </si>
  <si>
    <t>Equity Risk Premium</t>
  </si>
  <si>
    <t xml:space="preserve">Risk Free Rate </t>
  </si>
  <si>
    <t>NYU (Damodaran) Sep 2024</t>
  </si>
  <si>
    <t>8.03 - 8.12%</t>
  </si>
  <si>
    <t>Cascade</t>
  </si>
  <si>
    <t>** Per Cascade filing, NJR and SWX not provided</t>
  </si>
  <si>
    <t xml:space="preserve">Raw Beta Without Blume Adj. </t>
  </si>
  <si>
    <t>* London Stock Exchange Group, from Reuters</t>
  </si>
  <si>
    <t>Spire, Inc.</t>
  </si>
  <si>
    <t>SR</t>
  </si>
  <si>
    <t>Southwest Gas Hldgs.</t>
  </si>
  <si>
    <t>SWX</t>
  </si>
  <si>
    <t>ONE Gas, Inc.</t>
  </si>
  <si>
    <t>OGS</t>
  </si>
  <si>
    <t>NW Natural</t>
  </si>
  <si>
    <t>NWN</t>
  </si>
  <si>
    <t>NiSource Inc.</t>
  </si>
  <si>
    <t>NI</t>
  </si>
  <si>
    <t>New Jersey Rscs Corp</t>
  </si>
  <si>
    <t>NJR</t>
  </si>
  <si>
    <t>Atmos Energy Corp.</t>
  </si>
  <si>
    <t>ATO</t>
  </si>
  <si>
    <t>Value Line**</t>
  </si>
  <si>
    <t>Bloom-berg**</t>
  </si>
  <si>
    <t>Motley Fool</t>
  </si>
  <si>
    <t>Zachs Inv.</t>
  </si>
  <si>
    <t>Google Fin.</t>
  </si>
  <si>
    <t>Mrng.
 Star</t>
  </si>
  <si>
    <t>LSEG*</t>
  </si>
  <si>
    <t>Name</t>
  </si>
  <si>
    <t>Ticker</t>
  </si>
  <si>
    <t>NYU (Sep.)</t>
  </si>
  <si>
    <t>NYU (TTM)</t>
  </si>
  <si>
    <t>NYU (Damodaran) Smooth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</si>
</sst>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_);_(* \(#,##0.00\);_(* &quot;-&quot;_);_(@_)"/>
    <numFmt numFmtId="165" formatCode="0.000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i/>
      <sz val="9"/>
      <color theme="1"/>
      <name val="Times New Roman"/>
      <family val="1"/>
    </font>
    <font>
      <i/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/>
      <bottom/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43">
    <xf numFmtId="0" fontId="0" fillId="0" borderId="0" xfId="0">
      <alignment vertical="top"/>
    </xf>
    <xf numFmtId="0" fontId="2" fillId="0" borderId="0" xfId="0" applyFont="1">
      <alignment vertical="top"/>
    </xf>
    <xf numFmtId="0" fontId="2" fillId="2" borderId="0" xfId="0" applyFont="1" applyFill="1">
      <alignment vertical="top"/>
    </xf>
    <xf numFmtId="43" fontId="3" fillId="0" borderId="0" xfId="0" applyNumberFormat="1" applyFont="1">
      <alignment vertical="top"/>
    </xf>
    <xf numFmtId="0" fontId="3" fillId="0" borderId="0" xfId="0" applyFont="1" applyAlignment="1">
      <alignment horizontal="right" vertical="top" indent="1"/>
    </xf>
    <xf numFmtId="0" fontId="3" fillId="0" borderId="0" xfId="0" applyFont="1">
      <alignment vertical="top"/>
    </xf>
    <xf numFmtId="164" fontId="3" fillId="0" borderId="0" xfId="0" applyNumberFormat="1" applyFont="1">
      <alignment vertical="top"/>
    </xf>
    <xf numFmtId="43" fontId="2" fillId="0" borderId="0" xfId="0" applyNumberFormat="1" applyFont="1">
      <alignment vertical="top"/>
    </xf>
    <xf numFmtId="2" fontId="2" fillId="0" borderId="0" xfId="0" applyNumberFormat="1" applyFont="1">
      <alignment vertical="top"/>
    </xf>
    <xf numFmtId="165" fontId="2" fillId="0" borderId="0" xfId="0" applyNumberFormat="1" applyFont="1">
      <alignment vertical="top"/>
    </xf>
    <xf numFmtId="164" fontId="2" fillId="0" borderId="0" xfId="0" applyNumberFormat="1" applyFont="1">
      <alignment vertical="top"/>
    </xf>
    <xf numFmtId="10" fontId="2" fillId="0" borderId="0" xfId="0" applyNumberFormat="1" applyFo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Continuous" vertical="top"/>
    </xf>
    <xf numFmtId="0" fontId="1" fillId="0" borderId="0" xfId="1">
      <alignment vertical="top"/>
    </xf>
    <xf numFmtId="0" fontId="2" fillId="2" borderId="0" xfId="1" applyFont="1" applyFill="1">
      <alignment vertical="top"/>
    </xf>
    <xf numFmtId="10" fontId="2" fillId="3" borderId="0" xfId="1" applyNumberFormat="1" applyFont="1" applyFill="1" applyAlignment="1">
      <alignment horizontal="center" vertical="top"/>
    </xf>
    <xf numFmtId="0" fontId="2" fillId="3" borderId="0" xfId="1" applyFont="1" applyFill="1">
      <alignment vertical="top"/>
    </xf>
    <xf numFmtId="0" fontId="2" fillId="2" borderId="2" xfId="1" applyFont="1" applyFill="1" applyBorder="1">
      <alignment vertical="top"/>
    </xf>
    <xf numFmtId="0" fontId="4" fillId="2" borderId="0" xfId="1" applyFont="1" applyFill="1">
      <alignment vertical="top"/>
    </xf>
    <xf numFmtId="10" fontId="2" fillId="2" borderId="0" xfId="1" applyNumberFormat="1" applyFont="1" applyFill="1" applyAlignment="1">
      <alignment horizontal="center" vertical="top"/>
    </xf>
    <xf numFmtId="0" fontId="2" fillId="2" borderId="0" xfId="1" applyFont="1" applyFill="1" applyAlignment="1">
      <alignment horizontal="center" vertical="top"/>
    </xf>
    <xf numFmtId="0" fontId="3" fillId="2" borderId="0" xfId="1" applyFont="1" applyFill="1" applyAlignment="1">
      <alignment horizontal="center" vertical="top"/>
    </xf>
    <xf numFmtId="0" fontId="5" fillId="0" borderId="0" xfId="1" applyFont="1">
      <alignment vertical="top"/>
    </xf>
    <xf numFmtId="0" fontId="5" fillId="2" borderId="0" xfId="1" applyFont="1" applyFill="1">
      <alignment vertical="top"/>
    </xf>
    <xf numFmtId="0" fontId="6" fillId="0" borderId="0" xfId="1" applyFont="1">
      <alignment vertical="top"/>
    </xf>
    <xf numFmtId="0" fontId="6" fillId="2" borderId="0" xfId="1" applyFont="1" applyFill="1">
      <alignment vertical="top"/>
    </xf>
    <xf numFmtId="0" fontId="7" fillId="2" borderId="0" xfId="1" applyFont="1" applyFill="1" applyAlignment="1"/>
    <xf numFmtId="2" fontId="8" fillId="2" borderId="0" xfId="1" applyNumberFormat="1" applyFont="1" applyFill="1">
      <alignment vertical="top"/>
    </xf>
    <xf numFmtId="0" fontId="8" fillId="2" borderId="0" xfId="1" applyFont="1" applyFill="1">
      <alignment vertical="top"/>
    </xf>
    <xf numFmtId="0" fontId="8" fillId="2" borderId="0" xfId="1" applyFont="1" applyFill="1" applyAlignment="1">
      <alignment horizontal="right" vertical="top"/>
    </xf>
    <xf numFmtId="0" fontId="9" fillId="2" borderId="0" xfId="1" applyFont="1" applyFill="1">
      <alignment vertical="top"/>
    </xf>
    <xf numFmtId="0" fontId="7" fillId="2" borderId="0" xfId="1" applyFont="1" applyFill="1">
      <alignment vertical="top"/>
    </xf>
    <xf numFmtId="2" fontId="2" fillId="2" borderId="0" xfId="1" applyNumberFormat="1" applyFont="1" applyFill="1">
      <alignment vertical="top"/>
    </xf>
    <xf numFmtId="2" fontId="2" fillId="3" borderId="0" xfId="1" applyNumberFormat="1" applyFont="1" applyFill="1">
      <alignment vertical="top"/>
    </xf>
    <xf numFmtId="2" fontId="2" fillId="2" borderId="1" xfId="1" applyNumberFormat="1" applyFont="1" applyFill="1" applyBorder="1">
      <alignment vertical="top"/>
    </xf>
    <xf numFmtId="0" fontId="10" fillId="2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center" wrapText="1"/>
    </xf>
    <xf numFmtId="0" fontId="3" fillId="2" borderId="0" xfId="1" applyFont="1" applyFill="1" applyAlignment="1">
      <alignment horizontal="center" wrapText="1"/>
    </xf>
    <xf numFmtId="0" fontId="3" fillId="2" borderId="1" xfId="1" applyFont="1" applyFill="1" applyBorder="1">
      <alignment vertical="top"/>
    </xf>
    <xf numFmtId="0" fontId="3" fillId="2" borderId="1" xfId="1" applyFont="1" applyFill="1" applyBorder="1" applyAlignment="1">
      <alignment horizontal="center" vertical="top"/>
    </xf>
  </cellXfs>
  <cellStyles count="2">
    <cellStyle name="Normal" xfId="0" builtinId="0"/>
    <cellStyle name="Normal 114" xfId="1" xr:uid="{B6756A8A-A31E-454C-843B-80B686AFC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851075975460637E-2"/>
          <c:y val="0.237222415086733"/>
          <c:w val="0.92678341126682151"/>
          <c:h val="0.10648873982328634"/>
        </c:manualLayout>
      </c:layout>
      <c:scatterChart>
        <c:scatterStyle val="lineMarker"/>
        <c:varyColors val="0"/>
        <c:ser>
          <c:idx val="0"/>
          <c:order val="0"/>
          <c:tx>
            <c:strRef>
              <c:f>'Exh BGM-6'!$W$4</c:f>
              <c:strCache>
                <c:ptCount val="1"/>
                <c:pt idx="0">
                  <c:v>ROE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8"/>
            <c:marker>
              <c:symbol val="star"/>
              <c:size val="14"/>
              <c:spPr>
                <a:noFill/>
                <a:ln w="9525">
                  <a:solidFill>
                    <a:schemeClr val="accent5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E235-49A2-8D89-D52019AE342B}"/>
              </c:ext>
            </c:extLst>
          </c:dPt>
          <c:xVal>
            <c:numRef>
              <c:f>'Exh BGM-6'!$W$5:$W$23</c:f>
              <c:numCache>
                <c:formatCode>0.00%</c:formatCode>
                <c:ptCount val="19"/>
                <c:pt idx="0">
                  <c:v>6.9000000000000006E-2</c:v>
                </c:pt>
                <c:pt idx="1">
                  <c:v>7.85E-2</c:v>
                </c:pt>
                <c:pt idx="2">
                  <c:v>8.5999999999999993E-2</c:v>
                </c:pt>
                <c:pt idx="3">
                  <c:v>6.25E-2</c:v>
                </c:pt>
                <c:pt idx="4">
                  <c:v>7.0000000000000007E-2</c:v>
                </c:pt>
                <c:pt idx="5">
                  <c:v>7.5500000000000012E-2</c:v>
                </c:pt>
                <c:pt idx="6">
                  <c:v>7.350000000000001E-2</c:v>
                </c:pt>
                <c:pt idx="7">
                  <c:v>8.4500000000000006E-2</c:v>
                </c:pt>
                <c:pt idx="8">
                  <c:v>9.35E-2</c:v>
                </c:pt>
                <c:pt idx="9">
                  <c:v>5.7000000000000002E-2</c:v>
                </c:pt>
                <c:pt idx="10">
                  <c:v>6.6500000000000004E-2</c:v>
                </c:pt>
                <c:pt idx="11">
                  <c:v>7.400000000000001E-2</c:v>
                </c:pt>
                <c:pt idx="12">
                  <c:v>5.050000000000001E-2</c:v>
                </c:pt>
                <c:pt idx="13">
                  <c:v>5.800000000000001E-2</c:v>
                </c:pt>
                <c:pt idx="14">
                  <c:v>6.4000000000000001E-2</c:v>
                </c:pt>
                <c:pt idx="15">
                  <c:v>6.1500000000000006E-2</c:v>
                </c:pt>
                <c:pt idx="16">
                  <c:v>7.3000000000000009E-2</c:v>
                </c:pt>
                <c:pt idx="17">
                  <c:v>8.1500000000000003E-2</c:v>
                </c:pt>
                <c:pt idx="18">
                  <c:v>9.2999999999999999E-2</c:v>
                </c:pt>
              </c:numCache>
            </c:numRef>
          </c:xVal>
          <c:yVal>
            <c:numRef>
              <c:f>'Exh BGM-6'!$V$5:$V$23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35-49A2-8D89-D52019AE3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758208"/>
        <c:axId val="139743328"/>
      </c:scatterChart>
      <c:valAx>
        <c:axId val="139758208"/>
        <c:scaling>
          <c:orientation val="minMax"/>
          <c:min val="6.000000000000001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743328"/>
        <c:crosses val="autoZero"/>
        <c:crossBetween val="midCat"/>
        <c:majorUnit val="1.0000000000000002E-3"/>
        <c:minorUnit val="1.0000000000000003E-4"/>
      </c:valAx>
      <c:valAx>
        <c:axId val="139743328"/>
        <c:scaling>
          <c:orientation val="minMax"/>
          <c:max val="1"/>
          <c:min val="0.9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975820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45427</xdr:colOff>
      <xdr:row>23</xdr:row>
      <xdr:rowOff>76200</xdr:rowOff>
    </xdr:from>
    <xdr:to>
      <xdr:col>31</xdr:col>
      <xdr:colOff>578827</xdr:colOff>
      <xdr:row>26</xdr:row>
      <xdr:rowOff>89647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6162DB-EC68-46B1-B57F-98D3106F5B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227136</xdr:colOff>
      <xdr:row>22</xdr:row>
      <xdr:rowOff>87921</xdr:rowOff>
    </xdr:from>
    <xdr:to>
      <xdr:col>30</xdr:col>
      <xdr:colOff>417636</xdr:colOff>
      <xdr:row>23</xdr:row>
      <xdr:rowOff>80596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57CA2F1-D1DD-DD7B-84BF-20700550DC0B}"/>
            </a:ext>
          </a:extLst>
        </xdr:cNvPr>
        <xdr:cNvSpPr txBox="1"/>
      </xdr:nvSpPr>
      <xdr:spPr>
        <a:xfrm>
          <a:off x="15401194" y="4278921"/>
          <a:ext cx="879230" cy="183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Recommended</a:t>
          </a:r>
        </a:p>
      </xdr:txBody>
    </xdr:sp>
    <xdr:clientData/>
  </xdr:twoCellAnchor>
  <xdr:twoCellAnchor>
    <xdr:from>
      <xdr:col>30</xdr:col>
      <xdr:colOff>417636</xdr:colOff>
      <xdr:row>22</xdr:row>
      <xdr:rowOff>179509</xdr:rowOff>
    </xdr:from>
    <xdr:to>
      <xdr:col>30</xdr:col>
      <xdr:colOff>681404</xdr:colOff>
      <xdr:row>24</xdr:row>
      <xdr:rowOff>21981</xdr:rowOff>
    </xdr:to>
    <xdr:cxnSp macro="">
      <xdr:nvCxnSpPr>
        <xdr:cNvPr id="5" name="Connector: Elbow 4">
          <a:extLst>
            <a:ext uri="{FF2B5EF4-FFF2-40B4-BE49-F238E27FC236}">
              <a16:creationId xmlns:a16="http://schemas.microsoft.com/office/drawing/2014/main" id="{1E5F4D97-AA52-CA5D-7068-4F0C9C0273FD}"/>
            </a:ext>
          </a:extLst>
        </xdr:cNvPr>
        <xdr:cNvCxnSpPr>
          <a:stCxn id="3" idx="3"/>
        </xdr:cNvCxnSpPr>
      </xdr:nvCxnSpPr>
      <xdr:spPr>
        <a:xfrm>
          <a:off x="16280424" y="4370509"/>
          <a:ext cx="263768" cy="223472"/>
        </a:xfrm>
        <a:prstGeom prst="bentConnector3">
          <a:avLst>
            <a:gd name="adj1" fmla="val 100000"/>
          </a:avLst>
        </a:prstGeom>
        <a:ln w="1270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B93C39"/>
      </a:accent1>
      <a:accent2>
        <a:srgbClr val="979CA7"/>
      </a:accent2>
      <a:accent3>
        <a:srgbClr val="97755B"/>
      </a:accent3>
      <a:accent4>
        <a:srgbClr val="54A5B0"/>
      </a:accent4>
      <a:accent5>
        <a:srgbClr val="E1B459"/>
      </a:accent5>
      <a:accent6>
        <a:srgbClr val="8C9DF4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C24DD-EBF3-44A2-8AF9-D4FAFF4554E8}">
  <sheetPr codeName="Sheet1"/>
  <dimension ref="B2:AF27"/>
  <sheetViews>
    <sheetView tabSelected="1" zoomScale="130" zoomScaleNormal="130" zoomScaleSheetLayoutView="115" workbookViewId="0"/>
  </sheetViews>
  <sheetFormatPr defaultRowHeight="15"/>
  <cols>
    <col min="1" max="1" width="4.5" style="1" customWidth="1"/>
    <col min="2" max="2" width="9" style="1"/>
    <col min="3" max="3" width="1.875" style="1" customWidth="1"/>
    <col min="4" max="4" width="8.25" style="1" bestFit="1" customWidth="1"/>
    <col min="5" max="6" width="1.875" style="1" customWidth="1"/>
    <col min="7" max="7" width="9" style="1"/>
    <col min="8" max="8" width="1.875" style="1" customWidth="1"/>
    <col min="9" max="9" width="9" style="1"/>
    <col min="10" max="11" width="1.875" style="1" customWidth="1"/>
    <col min="12" max="12" width="8.25" style="1" bestFit="1" customWidth="1"/>
    <col min="13" max="14" width="1.875" style="1" customWidth="1"/>
    <col min="15" max="16384" width="9" style="1"/>
  </cols>
  <sheetData>
    <row r="2" spans="2:23">
      <c r="B2" s="14" t="s">
        <v>14</v>
      </c>
      <c r="C2" s="14"/>
      <c r="D2" s="14"/>
      <c r="E2" s="5"/>
      <c r="F2" s="5"/>
      <c r="G2" s="14" t="s">
        <v>13</v>
      </c>
      <c r="H2" s="14"/>
      <c r="I2" s="14"/>
      <c r="J2" s="5"/>
      <c r="K2" s="5"/>
      <c r="L2" s="13" t="s">
        <v>12</v>
      </c>
      <c r="M2" s="5"/>
      <c r="N2" s="5"/>
      <c r="O2" s="13" t="s">
        <v>11</v>
      </c>
    </row>
    <row r="3" spans="2:23">
      <c r="B3" s="12" t="s">
        <v>10</v>
      </c>
      <c r="C3" s="13"/>
      <c r="D3" s="12" t="s">
        <v>9</v>
      </c>
      <c r="E3" s="5"/>
      <c r="F3" s="5"/>
      <c r="G3" s="12" t="s">
        <v>10</v>
      </c>
      <c r="H3" s="13"/>
      <c r="I3" s="12" t="s">
        <v>9</v>
      </c>
      <c r="J3" s="5"/>
      <c r="K3" s="5"/>
      <c r="L3" s="12" t="s">
        <v>8</v>
      </c>
      <c r="M3" s="5"/>
      <c r="N3" s="5"/>
      <c r="O3" s="12" t="s">
        <v>7</v>
      </c>
    </row>
    <row r="4" spans="2:23">
      <c r="V4" s="1" t="s">
        <v>6</v>
      </c>
      <c r="W4" s="1" t="s">
        <v>5</v>
      </c>
    </row>
    <row r="5" spans="2:23">
      <c r="B5" s="1" t="s">
        <v>4</v>
      </c>
      <c r="D5" s="8">
        <v>4.09</v>
      </c>
      <c r="G5" s="1" t="s">
        <v>3</v>
      </c>
      <c r="I5" s="10">
        <v>5</v>
      </c>
      <c r="J5" s="10"/>
      <c r="L5" s="9">
        <v>0.56000000000000005</v>
      </c>
      <c r="M5" s="8"/>
      <c r="O5" s="7">
        <f t="shared" ref="O5:O10" si="0">+MROUND(D5+I5*L5,0.05)</f>
        <v>6.9</v>
      </c>
      <c r="V5" s="1">
        <v>1</v>
      </c>
      <c r="W5" s="11">
        <f>+O5/100</f>
        <v>6.9000000000000006E-2</v>
      </c>
    </row>
    <row r="6" spans="2:23">
      <c r="B6" s="1" t="str">
        <f>+B5</f>
        <v xml:space="preserve">Actual </v>
      </c>
      <c r="D6" s="8">
        <f>+D5</f>
        <v>4.09</v>
      </c>
      <c r="G6" s="1" t="str">
        <f>+G5</f>
        <v>Kroll</v>
      </c>
      <c r="I6" s="10">
        <f>+I5</f>
        <v>5</v>
      </c>
      <c r="J6" s="10"/>
      <c r="L6" s="9">
        <v>0.75</v>
      </c>
      <c r="M6" s="8"/>
      <c r="O6" s="7">
        <f t="shared" si="0"/>
        <v>7.8500000000000005</v>
      </c>
      <c r="Q6" s="7"/>
      <c r="V6" s="1">
        <f>+V5</f>
        <v>1</v>
      </c>
      <c r="W6" s="11">
        <f>+O6/100</f>
        <v>7.85E-2</v>
      </c>
    </row>
    <row r="7" spans="2:23">
      <c r="B7" s="1" t="str">
        <f>+B6</f>
        <v xml:space="preserve">Actual </v>
      </c>
      <c r="D7" s="8">
        <f>+D6</f>
        <v>4.09</v>
      </c>
      <c r="G7" s="1" t="str">
        <f>+G6</f>
        <v>Kroll</v>
      </c>
      <c r="I7" s="10">
        <f>+I6</f>
        <v>5</v>
      </c>
      <c r="J7" s="10"/>
      <c r="L7" s="9">
        <v>0.9</v>
      </c>
      <c r="M7" s="8"/>
      <c r="O7" s="7">
        <f t="shared" si="0"/>
        <v>8.6</v>
      </c>
      <c r="V7" s="1">
        <f t="shared" ref="V7:V15" si="1">+V6</f>
        <v>1</v>
      </c>
      <c r="W7" s="11">
        <f t="shared" ref="W7:W16" si="2">+O7/100</f>
        <v>8.5999999999999993E-2</v>
      </c>
    </row>
    <row r="8" spans="2:23">
      <c r="B8" s="1" t="str">
        <f>+B7</f>
        <v xml:space="preserve">Actual </v>
      </c>
      <c r="D8" s="8">
        <f>+D7</f>
        <v>4.09</v>
      </c>
      <c r="G8" s="1" t="s">
        <v>44</v>
      </c>
      <c r="I8" s="10">
        <f>+'Table 5, 6'!AF29*100</f>
        <v>3.8600000000000003</v>
      </c>
      <c r="J8" s="10"/>
      <c r="L8" s="9">
        <f>+L5</f>
        <v>0.56000000000000005</v>
      </c>
      <c r="M8" s="8"/>
      <c r="O8" s="7">
        <f t="shared" si="0"/>
        <v>6.25</v>
      </c>
      <c r="V8" s="1">
        <f t="shared" si="1"/>
        <v>1</v>
      </c>
      <c r="W8" s="11">
        <f t="shared" si="2"/>
        <v>6.25E-2</v>
      </c>
    </row>
    <row r="9" spans="2:23">
      <c r="B9" s="1" t="str">
        <f>+B8</f>
        <v xml:space="preserve">Actual </v>
      </c>
      <c r="D9" s="8">
        <f>+D8</f>
        <v>4.09</v>
      </c>
      <c r="G9" s="1" t="str">
        <f>+G8</f>
        <v>NYU (Sep.)</v>
      </c>
      <c r="I9" s="10">
        <f>+I8</f>
        <v>3.8600000000000003</v>
      </c>
      <c r="J9" s="10"/>
      <c r="L9" s="9">
        <f>+L6</f>
        <v>0.75</v>
      </c>
      <c r="M9" s="8"/>
      <c r="O9" s="7">
        <f t="shared" si="0"/>
        <v>7</v>
      </c>
      <c r="V9" s="1">
        <f t="shared" si="1"/>
        <v>1</v>
      </c>
      <c r="W9" s="11">
        <f t="shared" si="2"/>
        <v>7.0000000000000007E-2</v>
      </c>
    </row>
    <row r="10" spans="2:23">
      <c r="B10" s="1" t="str">
        <f>+B9</f>
        <v xml:space="preserve">Actual </v>
      </c>
      <c r="D10" s="8">
        <f>+D9</f>
        <v>4.09</v>
      </c>
      <c r="G10" s="1" t="str">
        <f>+G9</f>
        <v>NYU (Sep.)</v>
      </c>
      <c r="I10" s="10">
        <f>+I9</f>
        <v>3.8600000000000003</v>
      </c>
      <c r="J10" s="10"/>
      <c r="L10" s="9">
        <f>+L7</f>
        <v>0.9</v>
      </c>
      <c r="M10" s="8"/>
      <c r="O10" s="7">
        <f t="shared" si="0"/>
        <v>7.5500000000000007</v>
      </c>
      <c r="V10" s="1">
        <f t="shared" si="1"/>
        <v>1</v>
      </c>
      <c r="W10" s="11">
        <f t="shared" si="2"/>
        <v>7.5500000000000012E-2</v>
      </c>
    </row>
    <row r="11" spans="2:23">
      <c r="B11" s="1" t="str">
        <f t="shared" ref="B11:B13" si="3">+B10</f>
        <v xml:space="preserve">Actual </v>
      </c>
      <c r="D11" s="8">
        <f t="shared" ref="D11:D13" si="4">+D10</f>
        <v>4.09</v>
      </c>
      <c r="G11" s="1" t="s">
        <v>45</v>
      </c>
      <c r="I11" s="10">
        <v>5.83</v>
      </c>
      <c r="J11" s="10"/>
      <c r="L11" s="9">
        <f t="shared" ref="L11:L22" si="5">+L8</f>
        <v>0.56000000000000005</v>
      </c>
      <c r="M11" s="8"/>
      <c r="O11" s="7">
        <f t="shared" ref="O11:O22" si="6">+MROUND(D11+I11*L11,0.05)</f>
        <v>7.3500000000000005</v>
      </c>
      <c r="V11" s="1">
        <f t="shared" si="1"/>
        <v>1</v>
      </c>
      <c r="W11" s="11">
        <f t="shared" si="2"/>
        <v>7.350000000000001E-2</v>
      </c>
    </row>
    <row r="12" spans="2:23">
      <c r="B12" s="1" t="str">
        <f t="shared" si="3"/>
        <v xml:space="preserve">Actual </v>
      </c>
      <c r="D12" s="8">
        <f t="shared" si="4"/>
        <v>4.09</v>
      </c>
      <c r="G12" s="1" t="str">
        <f>+G11</f>
        <v>NYU (TTM)</v>
      </c>
      <c r="I12" s="10">
        <v>5.83</v>
      </c>
      <c r="J12" s="10"/>
      <c r="L12" s="9">
        <f t="shared" si="5"/>
        <v>0.75</v>
      </c>
      <c r="M12" s="8"/>
      <c r="O12" s="7">
        <f t="shared" si="6"/>
        <v>8.4500000000000011</v>
      </c>
      <c r="V12" s="1">
        <f t="shared" si="1"/>
        <v>1</v>
      </c>
      <c r="W12" s="11">
        <f t="shared" si="2"/>
        <v>8.4500000000000006E-2</v>
      </c>
    </row>
    <row r="13" spans="2:23">
      <c r="B13" s="1" t="str">
        <f t="shared" si="3"/>
        <v xml:space="preserve">Actual </v>
      </c>
      <c r="D13" s="8">
        <f t="shared" si="4"/>
        <v>4.09</v>
      </c>
      <c r="G13" s="1" t="str">
        <f>+G12</f>
        <v>NYU (TTM)</v>
      </c>
      <c r="I13" s="10">
        <v>5.83</v>
      </c>
      <c r="J13" s="10"/>
      <c r="L13" s="9">
        <f t="shared" si="5"/>
        <v>0.9</v>
      </c>
      <c r="M13" s="8"/>
      <c r="O13" s="7">
        <f t="shared" si="6"/>
        <v>9.35</v>
      </c>
      <c r="V13" s="1">
        <f t="shared" si="1"/>
        <v>1</v>
      </c>
      <c r="W13" s="11">
        <f t="shared" si="2"/>
        <v>9.35E-2</v>
      </c>
    </row>
    <row r="14" spans="2:23">
      <c r="B14" s="1" t="s">
        <v>2</v>
      </c>
      <c r="D14" s="8">
        <v>2.91</v>
      </c>
      <c r="G14" s="1" t="str">
        <f t="shared" ref="G14:G19" si="7">+G5</f>
        <v>Kroll</v>
      </c>
      <c r="I14" s="10">
        <f>+I5</f>
        <v>5</v>
      </c>
      <c r="J14" s="10"/>
      <c r="L14" s="9">
        <f t="shared" si="5"/>
        <v>0.56000000000000005</v>
      </c>
      <c r="M14" s="8"/>
      <c r="O14" s="7">
        <f t="shared" si="6"/>
        <v>5.7</v>
      </c>
      <c r="V14" s="1">
        <f t="shared" si="1"/>
        <v>1</v>
      </c>
      <c r="W14" s="11">
        <f t="shared" si="2"/>
        <v>5.7000000000000002E-2</v>
      </c>
    </row>
    <row r="15" spans="2:23">
      <c r="B15" s="1" t="s">
        <v>2</v>
      </c>
      <c r="D15" s="8">
        <v>2.91</v>
      </c>
      <c r="G15" s="1" t="str">
        <f t="shared" si="7"/>
        <v>Kroll</v>
      </c>
      <c r="I15" s="10">
        <f t="shared" ref="I15:I22" si="8">+I6</f>
        <v>5</v>
      </c>
      <c r="J15" s="10"/>
      <c r="L15" s="9">
        <f t="shared" si="5"/>
        <v>0.75</v>
      </c>
      <c r="M15" s="8"/>
      <c r="O15" s="7">
        <f t="shared" si="6"/>
        <v>6.65</v>
      </c>
      <c r="V15" s="1">
        <f t="shared" si="1"/>
        <v>1</v>
      </c>
      <c r="W15" s="11">
        <f t="shared" si="2"/>
        <v>6.6500000000000004E-2</v>
      </c>
    </row>
    <row r="16" spans="2:23">
      <c r="B16" s="1" t="s">
        <v>2</v>
      </c>
      <c r="D16" s="8">
        <v>2.91</v>
      </c>
      <c r="G16" s="1" t="str">
        <f t="shared" si="7"/>
        <v>Kroll</v>
      </c>
      <c r="I16" s="10">
        <f t="shared" si="8"/>
        <v>5</v>
      </c>
      <c r="J16" s="10"/>
      <c r="L16" s="9">
        <f t="shared" si="5"/>
        <v>0.9</v>
      </c>
      <c r="M16" s="8"/>
      <c r="O16" s="7">
        <f t="shared" si="6"/>
        <v>7.4</v>
      </c>
      <c r="V16" s="1">
        <f t="shared" ref="V16" si="9">+V9</f>
        <v>1</v>
      </c>
      <c r="W16" s="11">
        <f t="shared" si="2"/>
        <v>7.400000000000001E-2</v>
      </c>
    </row>
    <row r="17" spans="2:32">
      <c r="B17" s="1" t="s">
        <v>2</v>
      </c>
      <c r="D17" s="8">
        <v>2.91</v>
      </c>
      <c r="G17" s="1" t="str">
        <f t="shared" si="7"/>
        <v>NYU (Sep.)</v>
      </c>
      <c r="I17" s="10">
        <f t="shared" si="8"/>
        <v>3.8600000000000003</v>
      </c>
      <c r="J17" s="10"/>
      <c r="L17" s="9">
        <f t="shared" si="5"/>
        <v>0.56000000000000005</v>
      </c>
      <c r="M17" s="8"/>
      <c r="O17" s="7">
        <f t="shared" si="6"/>
        <v>5.0500000000000007</v>
      </c>
      <c r="V17" s="1">
        <f>+V10</f>
        <v>1</v>
      </c>
      <c r="W17" s="11">
        <f t="shared" ref="W17:W22" si="10">+O17/100</f>
        <v>5.050000000000001E-2</v>
      </c>
    </row>
    <row r="18" spans="2:32">
      <c r="B18" s="1" t="s">
        <v>2</v>
      </c>
      <c r="D18" s="8">
        <v>2.91</v>
      </c>
      <c r="G18" s="1" t="str">
        <f t="shared" si="7"/>
        <v>NYU (Sep.)</v>
      </c>
      <c r="I18" s="10">
        <f t="shared" si="8"/>
        <v>3.8600000000000003</v>
      </c>
      <c r="J18" s="10"/>
      <c r="L18" s="9">
        <f t="shared" si="5"/>
        <v>0.75</v>
      </c>
      <c r="M18" s="8"/>
      <c r="O18" s="7">
        <f t="shared" si="6"/>
        <v>5.8000000000000007</v>
      </c>
      <c r="V18" s="1">
        <f>+V17</f>
        <v>1</v>
      </c>
      <c r="W18" s="11">
        <f t="shared" si="10"/>
        <v>5.800000000000001E-2</v>
      </c>
    </row>
    <row r="19" spans="2:32">
      <c r="B19" s="1" t="s">
        <v>2</v>
      </c>
      <c r="D19" s="8">
        <v>2.91</v>
      </c>
      <c r="G19" s="1" t="str">
        <f t="shared" si="7"/>
        <v>NYU (Sep.)</v>
      </c>
      <c r="I19" s="10">
        <f t="shared" si="8"/>
        <v>3.8600000000000003</v>
      </c>
      <c r="J19" s="10"/>
      <c r="L19" s="9">
        <f t="shared" si="5"/>
        <v>0.9</v>
      </c>
      <c r="M19" s="8"/>
      <c r="O19" s="7">
        <f t="shared" si="6"/>
        <v>6.4</v>
      </c>
      <c r="V19" s="1">
        <f>+V18</f>
        <v>1</v>
      </c>
      <c r="W19" s="11">
        <f t="shared" si="10"/>
        <v>6.4000000000000001E-2</v>
      </c>
    </row>
    <row r="20" spans="2:32">
      <c r="B20" s="1" t="s">
        <v>2</v>
      </c>
      <c r="D20" s="8">
        <v>2.91</v>
      </c>
      <c r="G20" s="1" t="str">
        <f t="shared" ref="G20:G22" si="11">+G11</f>
        <v>NYU (TTM)</v>
      </c>
      <c r="I20" s="10">
        <f t="shared" si="8"/>
        <v>5.83</v>
      </c>
      <c r="J20" s="10"/>
      <c r="L20" s="9">
        <f t="shared" si="5"/>
        <v>0.56000000000000005</v>
      </c>
      <c r="M20" s="8"/>
      <c r="O20" s="7">
        <f t="shared" si="6"/>
        <v>6.15</v>
      </c>
      <c r="V20" s="1">
        <f>+V19</f>
        <v>1</v>
      </c>
      <c r="W20" s="11">
        <f t="shared" si="10"/>
        <v>6.1500000000000006E-2</v>
      </c>
    </row>
    <row r="21" spans="2:32">
      <c r="B21" s="1" t="s">
        <v>2</v>
      </c>
      <c r="D21" s="8">
        <v>2.91</v>
      </c>
      <c r="G21" s="1" t="str">
        <f t="shared" si="11"/>
        <v>NYU (TTM)</v>
      </c>
      <c r="I21" s="10">
        <f t="shared" si="8"/>
        <v>5.83</v>
      </c>
      <c r="J21" s="10"/>
      <c r="L21" s="9">
        <f t="shared" si="5"/>
        <v>0.75</v>
      </c>
      <c r="M21" s="8"/>
      <c r="O21" s="7">
        <f t="shared" si="6"/>
        <v>7.3000000000000007</v>
      </c>
      <c r="V21" s="1">
        <f>+V20</f>
        <v>1</v>
      </c>
      <c r="W21" s="11">
        <f t="shared" si="10"/>
        <v>7.3000000000000009E-2</v>
      </c>
    </row>
    <row r="22" spans="2:32">
      <c r="B22" s="1" t="s">
        <v>2</v>
      </c>
      <c r="D22" s="8">
        <v>2.91</v>
      </c>
      <c r="G22" s="1" t="str">
        <f t="shared" si="11"/>
        <v>NYU (TTM)</v>
      </c>
      <c r="I22" s="10">
        <f t="shared" si="8"/>
        <v>5.83</v>
      </c>
      <c r="J22" s="10"/>
      <c r="L22" s="9">
        <f t="shared" si="5"/>
        <v>0.9</v>
      </c>
      <c r="M22" s="8"/>
      <c r="O22" s="7">
        <f t="shared" si="6"/>
        <v>8.15</v>
      </c>
      <c r="V22" s="1">
        <f>+V21</f>
        <v>1</v>
      </c>
      <c r="W22" s="11">
        <f t="shared" si="10"/>
        <v>8.1500000000000003E-2</v>
      </c>
    </row>
    <row r="23" spans="2:32">
      <c r="D23" s="8"/>
      <c r="I23" s="10"/>
      <c r="L23" s="9"/>
      <c r="O23" s="7"/>
      <c r="V23" s="1">
        <v>1</v>
      </c>
      <c r="W23" s="11">
        <v>9.2999999999999999E-2</v>
      </c>
      <c r="Y23" s="2"/>
      <c r="Z23" s="2"/>
      <c r="AA23" s="2"/>
      <c r="AB23" s="2"/>
      <c r="AC23" s="2"/>
      <c r="AD23" s="2"/>
      <c r="AE23" s="2"/>
      <c r="AF23" s="2"/>
    </row>
    <row r="24" spans="2:32">
      <c r="B24" s="1" t="s">
        <v>1</v>
      </c>
      <c r="D24" s="8">
        <f>+AVERAGE(D5:D22)</f>
        <v>3.4999999999999982</v>
      </c>
      <c r="I24" s="10">
        <f>+AVERAGE(I5:I22)</f>
        <v>4.8966666666666656</v>
      </c>
      <c r="L24" s="9">
        <f>+AVERAGE(L5:L22)</f>
        <v>0.7366666666666668</v>
      </c>
      <c r="M24" s="8"/>
      <c r="O24" s="7">
        <f>+MROUND(D24+I24*L24,0.05)</f>
        <v>7.1000000000000005</v>
      </c>
      <c r="Y24" s="2"/>
      <c r="Z24" s="2"/>
      <c r="AA24" s="2"/>
      <c r="AB24" s="2"/>
      <c r="AC24" s="2"/>
      <c r="AD24" s="2"/>
      <c r="AE24" s="2"/>
      <c r="AF24" s="2"/>
    </row>
    <row r="25" spans="2:32">
      <c r="Y25" s="2"/>
      <c r="Z25" s="2"/>
      <c r="AA25" s="2"/>
      <c r="AB25" s="2"/>
      <c r="AC25" s="2"/>
      <c r="AD25" s="2"/>
      <c r="AE25" s="2"/>
      <c r="AF25" s="2"/>
    </row>
    <row r="26" spans="2:32">
      <c r="C26" s="5"/>
      <c r="D26" s="5"/>
      <c r="E26" s="5"/>
      <c r="F26" s="5"/>
      <c r="G26" s="5"/>
      <c r="H26" s="5"/>
      <c r="I26" s="6"/>
      <c r="J26" s="6"/>
      <c r="K26" s="5"/>
      <c r="L26" s="5"/>
      <c r="M26" s="5"/>
      <c r="N26" s="4" t="s">
        <v>0</v>
      </c>
      <c r="O26" s="3">
        <v>9.3000000000000007</v>
      </c>
      <c r="Y26" s="2"/>
      <c r="Z26" s="2"/>
      <c r="AA26" s="2"/>
      <c r="AB26" s="2"/>
      <c r="AC26" s="2"/>
      <c r="AD26" s="2"/>
      <c r="AE26" s="2"/>
      <c r="AF26" s="2"/>
    </row>
    <row r="27" spans="2:32">
      <c r="Y27" s="2"/>
      <c r="Z27" s="2"/>
      <c r="AA27" s="2"/>
      <c r="AB27" s="2"/>
      <c r="AC27" s="2"/>
      <c r="AD27" s="2"/>
      <c r="AE27" s="2"/>
      <c r="AF27" s="2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AEA47-7FE1-4193-8F90-B890536187B5}">
  <sheetPr codeName="Sheet2"/>
  <dimension ref="B2:AG30"/>
  <sheetViews>
    <sheetView zoomScale="115" zoomScaleNormal="115" workbookViewId="0"/>
  </sheetViews>
  <sheetFormatPr defaultRowHeight="14.25"/>
  <cols>
    <col min="1" max="1" width="4.75" style="15" customWidth="1"/>
    <col min="2" max="2" width="1.25" style="15" customWidth="1"/>
    <col min="3" max="3" width="2.375" style="15" customWidth="1"/>
    <col min="4" max="5" width="1.25" style="15" customWidth="1"/>
    <col min="6" max="6" width="6.375" style="15" customWidth="1"/>
    <col min="7" max="7" width="1.25" style="15" customWidth="1"/>
    <col min="8" max="8" width="16.875" style="15" customWidth="1"/>
    <col min="9" max="9" width="1.25" style="15" customWidth="1"/>
    <col min="10" max="10" width="6.625" style="15" customWidth="1"/>
    <col min="11" max="11" width="1.25" style="15" customWidth="1"/>
    <col min="12" max="12" width="6.625" style="15" customWidth="1"/>
    <col min="13" max="13" width="1.25" style="15" customWidth="1"/>
    <col min="14" max="14" width="6.625" style="15" customWidth="1"/>
    <col min="15" max="15" width="1.25" style="15" customWidth="1"/>
    <col min="16" max="16" width="6.625" style="15" customWidth="1"/>
    <col min="17" max="17" width="1.25" style="15" customWidth="1"/>
    <col min="18" max="18" width="6.625" style="15" customWidth="1"/>
    <col min="19" max="19" width="1.25" style="15" customWidth="1"/>
    <col min="20" max="20" width="6.625" style="15" customWidth="1"/>
    <col min="21" max="21" width="1.25" style="15" customWidth="1"/>
    <col min="22" max="22" width="6.625" style="15" customWidth="1"/>
    <col min="23" max="23" width="1.25" style="15" customWidth="1"/>
    <col min="24" max="24" width="9" style="15"/>
    <col min="25" max="25" width="3.25" style="15" customWidth="1"/>
    <col min="26" max="29" width="1.25" style="15" customWidth="1"/>
    <col min="30" max="30" width="25.625" style="15" customWidth="1"/>
    <col min="31" max="31" width="1.25" style="15" customWidth="1"/>
    <col min="32" max="32" width="17.75" style="15" customWidth="1"/>
    <col min="33" max="33" width="1.25" style="15" customWidth="1"/>
    <col min="34" max="16384" width="9" style="15"/>
  </cols>
  <sheetData>
    <row r="2" spans="2:23" ht="7.5" customHeight="1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2:23" ht="28.5">
      <c r="B3" s="16"/>
      <c r="C3" s="16"/>
      <c r="D3" s="16"/>
      <c r="E3" s="19"/>
      <c r="F3" s="39" t="s">
        <v>43</v>
      </c>
      <c r="G3" s="40"/>
      <c r="H3" s="39" t="s">
        <v>42</v>
      </c>
      <c r="I3" s="40"/>
      <c r="J3" s="39" t="s">
        <v>41</v>
      </c>
      <c r="K3" s="40"/>
      <c r="L3" s="39" t="s">
        <v>40</v>
      </c>
      <c r="M3" s="40"/>
      <c r="N3" s="39" t="s">
        <v>39</v>
      </c>
      <c r="O3" s="40"/>
      <c r="P3" s="39" t="s">
        <v>38</v>
      </c>
      <c r="Q3" s="40"/>
      <c r="R3" s="39" t="s">
        <v>37</v>
      </c>
      <c r="S3" s="16"/>
      <c r="T3" s="39" t="s">
        <v>36</v>
      </c>
      <c r="U3" s="16"/>
      <c r="V3" s="39" t="s">
        <v>35</v>
      </c>
      <c r="W3" s="16"/>
    </row>
    <row r="4" spans="2:23" ht="7.5" customHeight="1">
      <c r="B4" s="16"/>
      <c r="C4" s="16"/>
      <c r="D4" s="16"/>
      <c r="E4" s="19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2:23" ht="15">
      <c r="B5" s="16"/>
      <c r="C5" s="16">
        <v>1</v>
      </c>
      <c r="D5" s="16"/>
      <c r="E5" s="19"/>
      <c r="F5" s="37" t="s">
        <v>34</v>
      </c>
      <c r="G5" s="37"/>
      <c r="H5" s="16" t="s">
        <v>33</v>
      </c>
      <c r="I5" s="34"/>
      <c r="J5" s="34">
        <v>0.67</v>
      </c>
      <c r="K5" s="34"/>
      <c r="L5" s="34">
        <v>0.68</v>
      </c>
      <c r="M5" s="34"/>
      <c r="N5" s="34">
        <v>0.68</v>
      </c>
      <c r="O5" s="34"/>
      <c r="P5" s="34">
        <v>0.68</v>
      </c>
      <c r="Q5" s="34"/>
      <c r="R5" s="34">
        <v>0.64</v>
      </c>
      <c r="S5" s="16"/>
      <c r="T5" s="34">
        <v>0.75</v>
      </c>
      <c r="U5" s="16"/>
      <c r="V5" s="34">
        <v>0.85</v>
      </c>
      <c r="W5" s="16"/>
    </row>
    <row r="6" spans="2:23" ht="15">
      <c r="B6" s="16"/>
      <c r="C6" s="16">
        <v>2</v>
      </c>
      <c r="D6" s="16"/>
      <c r="E6" s="19"/>
      <c r="F6" s="38" t="s">
        <v>32</v>
      </c>
      <c r="G6" s="38"/>
      <c r="H6" s="18" t="s">
        <v>31</v>
      </c>
      <c r="I6" s="35"/>
      <c r="J6" s="35">
        <v>0.61</v>
      </c>
      <c r="K6" s="35"/>
      <c r="L6" s="35">
        <v>0.59</v>
      </c>
      <c r="M6" s="35"/>
      <c r="N6" s="35">
        <v>0.56999999999999995</v>
      </c>
      <c r="O6" s="35"/>
      <c r="P6" s="35">
        <v>0.59</v>
      </c>
      <c r="Q6" s="35"/>
      <c r="R6" s="35">
        <v>0.91</v>
      </c>
      <c r="S6" s="18"/>
      <c r="T6" s="35"/>
      <c r="U6" s="18"/>
      <c r="V6" s="35"/>
      <c r="W6" s="16"/>
    </row>
    <row r="7" spans="2:23" ht="15">
      <c r="B7" s="16"/>
      <c r="C7" s="16">
        <v>3</v>
      </c>
      <c r="D7" s="16"/>
      <c r="E7" s="19"/>
      <c r="F7" s="37" t="s">
        <v>30</v>
      </c>
      <c r="G7" s="37"/>
      <c r="H7" s="16" t="s">
        <v>29</v>
      </c>
      <c r="I7" s="34"/>
      <c r="J7" s="34">
        <v>0.5</v>
      </c>
      <c r="K7" s="34"/>
      <c r="L7" s="34">
        <v>0.51</v>
      </c>
      <c r="M7" s="34"/>
      <c r="N7" s="34">
        <v>0.51</v>
      </c>
      <c r="O7" s="34"/>
      <c r="P7" s="34">
        <v>0.51</v>
      </c>
      <c r="Q7" s="34"/>
      <c r="R7" s="34">
        <v>0.74</v>
      </c>
      <c r="S7" s="16"/>
      <c r="T7" s="34">
        <v>0.81</v>
      </c>
      <c r="U7" s="16"/>
      <c r="V7" s="34">
        <v>0.9</v>
      </c>
      <c r="W7" s="16"/>
    </row>
    <row r="8" spans="2:23" ht="15">
      <c r="B8" s="16"/>
      <c r="C8" s="16">
        <v>4</v>
      </c>
      <c r="D8" s="16"/>
      <c r="E8" s="19"/>
      <c r="F8" s="38" t="s">
        <v>28</v>
      </c>
      <c r="G8" s="38"/>
      <c r="H8" s="18" t="s">
        <v>27</v>
      </c>
      <c r="I8" s="35"/>
      <c r="J8" s="35">
        <v>0.56999999999999995</v>
      </c>
      <c r="K8" s="35"/>
      <c r="L8" s="35">
        <v>0.56999999999999995</v>
      </c>
      <c r="M8" s="35"/>
      <c r="N8" s="35">
        <v>0.56999999999999995</v>
      </c>
      <c r="O8" s="35"/>
      <c r="P8" s="35">
        <v>0.56999999999999995</v>
      </c>
      <c r="Q8" s="35"/>
      <c r="R8" s="35">
        <v>0.8</v>
      </c>
      <c r="S8" s="18"/>
      <c r="T8" s="35">
        <v>0.7</v>
      </c>
      <c r="U8" s="18"/>
      <c r="V8" s="35">
        <v>0.85</v>
      </c>
      <c r="W8" s="16"/>
    </row>
    <row r="9" spans="2:23" ht="15">
      <c r="B9" s="16"/>
      <c r="C9" s="16">
        <v>5</v>
      </c>
      <c r="D9" s="16"/>
      <c r="E9" s="19"/>
      <c r="F9" s="37" t="s">
        <v>26</v>
      </c>
      <c r="G9" s="37"/>
      <c r="H9" s="16" t="s">
        <v>25</v>
      </c>
      <c r="I9" s="34"/>
      <c r="J9" s="34">
        <v>0.65</v>
      </c>
      <c r="K9" s="34"/>
      <c r="L9" s="34">
        <v>0.66</v>
      </c>
      <c r="M9" s="34"/>
      <c r="N9" s="34">
        <v>0.66</v>
      </c>
      <c r="O9" s="34"/>
      <c r="P9" s="34">
        <v>0.66</v>
      </c>
      <c r="Q9" s="34"/>
      <c r="R9" s="34">
        <v>0.78</v>
      </c>
      <c r="S9" s="16"/>
      <c r="T9" s="34">
        <v>0.78</v>
      </c>
      <c r="U9" s="16"/>
      <c r="V9" s="34">
        <v>0.85</v>
      </c>
      <c r="W9" s="16"/>
    </row>
    <row r="10" spans="2:23" ht="15">
      <c r="B10" s="16"/>
      <c r="C10" s="16">
        <v>6</v>
      </c>
      <c r="D10" s="16"/>
      <c r="E10" s="19"/>
      <c r="F10" s="38" t="s">
        <v>24</v>
      </c>
      <c r="G10" s="38"/>
      <c r="H10" s="18" t="s">
        <v>23</v>
      </c>
      <c r="I10" s="35"/>
      <c r="J10" s="35">
        <v>0.37</v>
      </c>
      <c r="K10" s="35"/>
      <c r="L10" s="35">
        <v>0.38</v>
      </c>
      <c r="M10" s="35"/>
      <c r="N10" s="35">
        <v>0.38</v>
      </c>
      <c r="O10" s="35"/>
      <c r="P10" s="35">
        <v>0.38</v>
      </c>
      <c r="Q10" s="35"/>
      <c r="R10" s="35">
        <v>0.79</v>
      </c>
      <c r="S10" s="18"/>
      <c r="T10" s="35"/>
      <c r="U10" s="18"/>
      <c r="V10" s="35"/>
      <c r="W10" s="16"/>
    </row>
    <row r="11" spans="2:23" ht="15">
      <c r="B11" s="16"/>
      <c r="C11" s="16">
        <v>7</v>
      </c>
      <c r="D11" s="16"/>
      <c r="E11" s="19"/>
      <c r="F11" s="37" t="s">
        <v>22</v>
      </c>
      <c r="G11" s="37"/>
      <c r="H11" s="16" t="s">
        <v>21</v>
      </c>
      <c r="I11" s="34"/>
      <c r="J11" s="36">
        <v>0.53</v>
      </c>
      <c r="K11" s="34"/>
      <c r="L11" s="36">
        <v>0.52</v>
      </c>
      <c r="M11" s="34"/>
      <c r="N11" s="36">
        <v>0.52</v>
      </c>
      <c r="O11" s="34"/>
      <c r="P11" s="36">
        <v>0.52</v>
      </c>
      <c r="Q11" s="34"/>
      <c r="R11" s="36">
        <v>0.72</v>
      </c>
      <c r="S11" s="16"/>
      <c r="T11" s="36">
        <v>0.77</v>
      </c>
      <c r="U11" s="16"/>
      <c r="V11" s="36">
        <v>0.85</v>
      </c>
      <c r="W11" s="16"/>
    </row>
    <row r="12" spans="2:23" ht="7.5" customHeight="1">
      <c r="B12" s="16"/>
      <c r="C12" s="16"/>
      <c r="D12" s="16"/>
      <c r="E12" s="19"/>
      <c r="F12" s="16"/>
      <c r="G12" s="16"/>
      <c r="H12" s="16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16"/>
      <c r="T12" s="34"/>
      <c r="U12" s="16"/>
      <c r="V12" s="34"/>
      <c r="W12" s="16"/>
    </row>
    <row r="13" spans="2:23" ht="15">
      <c r="B13" s="16"/>
      <c r="C13" s="16">
        <v>8</v>
      </c>
      <c r="D13" s="16"/>
      <c r="E13" s="19"/>
      <c r="F13" s="18"/>
      <c r="G13" s="18"/>
      <c r="H13" s="18" t="s">
        <v>1</v>
      </c>
      <c r="I13" s="35"/>
      <c r="J13" s="35">
        <f>+AVERAGE(J5:J11)</f>
        <v>0.55714285714285716</v>
      </c>
      <c r="K13" s="35"/>
      <c r="L13" s="35">
        <f>+AVERAGE(L5:L11)</f>
        <v>0.55857142857142861</v>
      </c>
      <c r="M13" s="35"/>
      <c r="N13" s="35">
        <f>+AVERAGE(N5:N11)</f>
        <v>0.55571428571428572</v>
      </c>
      <c r="O13" s="35"/>
      <c r="P13" s="35">
        <f>+AVERAGE(P5:P11)</f>
        <v>0.55857142857142861</v>
      </c>
      <c r="Q13" s="35"/>
      <c r="R13" s="35">
        <f>+AVERAGE(R5:R11)</f>
        <v>0.76857142857142857</v>
      </c>
      <c r="S13" s="18"/>
      <c r="T13" s="35">
        <f>+AVERAGE(T5:T11)</f>
        <v>0.76200000000000001</v>
      </c>
      <c r="U13" s="18"/>
      <c r="V13" s="35">
        <f>+AVERAGE(V5:V11)</f>
        <v>0.86</v>
      </c>
      <c r="W13" s="16"/>
    </row>
    <row r="14" spans="2:23" ht="7.5" customHeight="1">
      <c r="B14" s="16"/>
      <c r="C14" s="16"/>
      <c r="D14" s="16"/>
      <c r="E14" s="16"/>
      <c r="F14" s="16"/>
      <c r="G14" s="16"/>
      <c r="H14" s="16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16"/>
      <c r="T14" s="34"/>
      <c r="U14" s="16"/>
      <c r="V14" s="34"/>
      <c r="W14" s="16"/>
    </row>
    <row r="15" spans="2:23" s="26" customFormat="1" ht="15">
      <c r="B15" s="20"/>
      <c r="C15" s="20"/>
      <c r="D15" s="20"/>
      <c r="E15" s="20"/>
      <c r="F15" s="28" t="s">
        <v>20</v>
      </c>
      <c r="G15" s="33"/>
      <c r="H15" s="20"/>
      <c r="I15" s="20"/>
      <c r="J15" s="20"/>
      <c r="K15" s="20"/>
      <c r="L15" s="20"/>
      <c r="M15" s="20"/>
      <c r="N15" s="20"/>
      <c r="O15" s="20"/>
      <c r="P15" s="33"/>
      <c r="Q15" s="33"/>
      <c r="R15" s="32"/>
      <c r="S15" s="31" t="s">
        <v>19</v>
      </c>
      <c r="T15" s="29">
        <f>+(T13-1/3)*3/2</f>
        <v>0.64300000000000002</v>
      </c>
      <c r="U15" s="30"/>
      <c r="V15" s="29">
        <f>+(V13-1/3)*3/2</f>
        <v>0.78999999999999992</v>
      </c>
      <c r="W15" s="20"/>
    </row>
    <row r="16" spans="2:23" s="26" customFormat="1" ht="12">
      <c r="B16" s="27"/>
      <c r="C16" s="27"/>
      <c r="D16" s="27"/>
      <c r="E16" s="27"/>
      <c r="F16" s="28" t="s">
        <v>18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</row>
    <row r="17" spans="2:33" s="24" customFormat="1" ht="7.5" customHeight="1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9" spans="2:33" ht="7.5" customHeight="1">
      <c r="Z19" s="16"/>
      <c r="AA19" s="16"/>
      <c r="AB19" s="16"/>
      <c r="AC19" s="16"/>
      <c r="AD19" s="16"/>
      <c r="AE19" s="16"/>
      <c r="AF19" s="16"/>
      <c r="AG19" s="16"/>
    </row>
    <row r="20" spans="2:33" ht="15">
      <c r="Z20" s="16"/>
      <c r="AA20" s="16"/>
      <c r="AB20" s="16"/>
      <c r="AC20" s="16"/>
      <c r="AD20" s="16"/>
      <c r="AE20" s="16"/>
      <c r="AF20" s="23" t="s">
        <v>2</v>
      </c>
      <c r="AG20" s="16"/>
    </row>
    <row r="21" spans="2:33" ht="15">
      <c r="Z21" s="16"/>
      <c r="AA21" s="16"/>
      <c r="AB21" s="16"/>
      <c r="AC21" s="16"/>
      <c r="AD21" s="41" t="s">
        <v>10</v>
      </c>
      <c r="AE21" s="16"/>
      <c r="AF21" s="42" t="s">
        <v>13</v>
      </c>
      <c r="AG21" s="16"/>
    </row>
    <row r="22" spans="2:33" ht="7.5" customHeight="1">
      <c r="Z22" s="16"/>
      <c r="AA22" s="16"/>
      <c r="AB22" s="16"/>
      <c r="AC22" s="16"/>
      <c r="AD22" s="16"/>
      <c r="AE22" s="16"/>
      <c r="AF22" s="16"/>
      <c r="AG22" s="16"/>
    </row>
    <row r="23" spans="2:33" ht="15">
      <c r="Z23" s="16"/>
      <c r="AA23" s="20">
        <v>1</v>
      </c>
      <c r="AB23" s="16"/>
      <c r="AC23" s="19"/>
      <c r="AD23" s="16" t="s">
        <v>17</v>
      </c>
      <c r="AE23" s="16"/>
      <c r="AF23" s="21" t="s">
        <v>16</v>
      </c>
      <c r="AG23" s="16"/>
    </row>
    <row r="24" spans="2:33" ht="7.5" customHeight="1">
      <c r="Z24" s="16"/>
      <c r="AA24" s="20"/>
      <c r="AB24" s="16"/>
      <c r="AC24" s="19"/>
      <c r="AD24" s="16"/>
      <c r="AE24" s="16"/>
      <c r="AF24" s="22"/>
      <c r="AG24" s="16"/>
    </row>
    <row r="25" spans="2:33" ht="15">
      <c r="Z25" s="16"/>
      <c r="AA25" s="20">
        <v>2</v>
      </c>
      <c r="AB25" s="16"/>
      <c r="AC25" s="19"/>
      <c r="AD25" s="18" t="s">
        <v>3</v>
      </c>
      <c r="AE25" s="18"/>
      <c r="AF25" s="17">
        <v>0.05</v>
      </c>
      <c r="AG25" s="16"/>
    </row>
    <row r="26" spans="2:33" ht="7.5" customHeight="1">
      <c r="Z26" s="16"/>
      <c r="AA26" s="20"/>
      <c r="AB26" s="16"/>
      <c r="AC26" s="19"/>
      <c r="AD26" s="16"/>
      <c r="AE26" s="16"/>
      <c r="AG26" s="16"/>
    </row>
    <row r="27" spans="2:33" ht="15">
      <c r="Z27" s="16"/>
      <c r="AA27" s="20">
        <v>3</v>
      </c>
      <c r="AB27" s="16"/>
      <c r="AC27" s="19"/>
      <c r="AD27" s="16" t="s">
        <v>46</v>
      </c>
      <c r="AE27" s="16"/>
      <c r="AF27" s="21">
        <v>5.8299999999999998E-2</v>
      </c>
      <c r="AG27" s="16"/>
    </row>
    <row r="28" spans="2:33" ht="7.5" customHeight="1">
      <c r="Z28" s="16"/>
      <c r="AA28" s="20"/>
      <c r="AB28" s="16"/>
      <c r="AC28" s="19"/>
      <c r="AD28" s="16"/>
      <c r="AE28" s="16"/>
      <c r="AF28" s="21"/>
      <c r="AG28" s="16"/>
    </row>
    <row r="29" spans="2:33" ht="15">
      <c r="Z29" s="16"/>
      <c r="AA29" s="20">
        <v>4</v>
      </c>
      <c r="AB29" s="16"/>
      <c r="AC29" s="19"/>
      <c r="AD29" s="18" t="s">
        <v>15</v>
      </c>
      <c r="AE29" s="18"/>
      <c r="AF29" s="17">
        <v>3.8600000000000002E-2</v>
      </c>
      <c r="AG29" s="16"/>
    </row>
    <row r="30" spans="2:33" ht="7.5" customHeight="1">
      <c r="Z30" s="16"/>
      <c r="AA30" s="16"/>
      <c r="AB30" s="16"/>
      <c r="AC30" s="16"/>
      <c r="AD30" s="16"/>
      <c r="AE30" s="16"/>
      <c r="AF30" s="16"/>
      <c r="AG30" s="16"/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2024-09-25T07:00:00+00:00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A43E574-7B3D-4517-8108-AC51B2A6E160}"/>
</file>

<file path=customXml/itemProps2.xml><?xml version="1.0" encoding="utf-8"?>
<ds:datastoreItem xmlns:ds="http://schemas.openxmlformats.org/officeDocument/2006/customXml" ds:itemID="{1CA10FC9-9F7E-40BD-91A7-572C14DD4506}"/>
</file>

<file path=customXml/itemProps3.xml><?xml version="1.0" encoding="utf-8"?>
<ds:datastoreItem xmlns:ds="http://schemas.openxmlformats.org/officeDocument/2006/customXml" ds:itemID="{B911AA1C-E7F4-4FFB-8122-9330A5C16997}"/>
</file>

<file path=customXml/itemProps4.xml><?xml version="1.0" encoding="utf-8"?>
<ds:datastoreItem xmlns:ds="http://schemas.openxmlformats.org/officeDocument/2006/customXml" ds:itemID="{6707042D-3849-4503-9B14-F57696572B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Exh BGM-6</vt:lpstr>
      <vt:lpstr>Table 5, 6</vt:lpstr>
      <vt:lpstr>'Exh BGM-6'!Print_Area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Mullins</dc:creator>
  <cp:lastModifiedBy>Bradley Mullins</cp:lastModifiedBy>
  <dcterms:created xsi:type="dcterms:W3CDTF">2024-09-24T08:16:20Z</dcterms:created>
  <dcterms:modified xsi:type="dcterms:W3CDTF">2024-09-25T10:09:27Z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_docset_NoMedatataSyncRequired">
    <vt:lpwstr>False</vt:lpwstr>
  </property>
</Properties>
</file>