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kenergy.sharepoint.com/sites/PacifiCorp2021IRPPAC/Shared Documents/2021 CEIP/Filings and compliance/CEIP Biennial Updates/2023 Biennial Update/Direct Testimony/"/>
    </mc:Choice>
  </mc:AlternateContent>
  <xr:revisionPtr revIDLastSave="34" documentId="13_ncr:1_{9DA8E985-48DA-48C2-9448-55D8340C5B08}" xr6:coauthVersionLast="47" xr6:coauthVersionMax="47" xr10:uidLastSave="{525E2715-F099-41B4-98E6-471C6D401A34}"/>
  <bookViews>
    <workbookView minimized="1" xWindow="-21750" yWindow="1950" windowWidth="3555" windowHeight="585" xr2:uid="{9317FD6B-1326-4AB2-8F45-FACEC1795F9A}"/>
  </bookViews>
  <sheets>
    <sheet name="delta" sheetId="5" r:id="rId1"/>
    <sheet name="2023 Biennial CEIP" sheetId="3" r:id="rId2"/>
    <sheet name="2021 Revised CEIP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8" i="5"/>
  <c r="I26" i="5" l="1"/>
  <c r="J26" i="5"/>
  <c r="I27" i="5"/>
  <c r="J27" i="5"/>
  <c r="I28" i="5"/>
  <c r="J28" i="5"/>
  <c r="J25" i="5"/>
  <c r="I25" i="5"/>
  <c r="H13" i="5"/>
  <c r="E11" i="3"/>
  <c r="D11" i="3"/>
  <c r="L8" i="5"/>
  <c r="M8" i="5"/>
  <c r="E32" i="5"/>
  <c r="F32" i="5"/>
  <c r="G32" i="5"/>
  <c r="E33" i="5"/>
  <c r="F33" i="5"/>
  <c r="G33" i="5"/>
  <c r="E34" i="5"/>
  <c r="F34" i="5"/>
  <c r="G34" i="5"/>
  <c r="E35" i="5"/>
  <c r="E37" i="5" s="1"/>
  <c r="F35" i="5"/>
  <c r="G35" i="5"/>
  <c r="E36" i="5"/>
  <c r="F36" i="5"/>
  <c r="G36" i="5"/>
  <c r="E19" i="5"/>
  <c r="E29" i="5" s="1"/>
  <c r="F19" i="5"/>
  <c r="G19" i="5"/>
  <c r="E20" i="5"/>
  <c r="F20" i="5"/>
  <c r="G20" i="5"/>
  <c r="E21" i="5"/>
  <c r="F21" i="5"/>
  <c r="G21" i="5"/>
  <c r="G29" i="5" s="1"/>
  <c r="E22" i="5"/>
  <c r="F22" i="5"/>
  <c r="G22" i="5"/>
  <c r="E23" i="5"/>
  <c r="F23" i="5"/>
  <c r="G23" i="5"/>
  <c r="E24" i="5"/>
  <c r="F24" i="5"/>
  <c r="G24" i="5"/>
  <c r="E25" i="5"/>
  <c r="F25" i="5"/>
  <c r="G25" i="5"/>
  <c r="E26" i="5"/>
  <c r="F26" i="5"/>
  <c r="G26" i="5"/>
  <c r="E27" i="5"/>
  <c r="F27" i="5"/>
  <c r="G27" i="5"/>
  <c r="E28" i="5"/>
  <c r="F28" i="5"/>
  <c r="G28" i="5"/>
  <c r="E18" i="5"/>
  <c r="F18" i="5"/>
  <c r="G18" i="5"/>
  <c r="D9" i="5"/>
  <c r="E9" i="5"/>
  <c r="F9" i="5"/>
  <c r="G9" i="5"/>
  <c r="D10" i="5"/>
  <c r="E10" i="5"/>
  <c r="F10" i="5"/>
  <c r="G10" i="5"/>
  <c r="D11" i="5"/>
  <c r="D13" i="5" s="1"/>
  <c r="E11" i="5"/>
  <c r="E13" i="5" s="1"/>
  <c r="F11" i="5"/>
  <c r="G11" i="5"/>
  <c r="D12" i="5"/>
  <c r="E12" i="5"/>
  <c r="F12" i="5"/>
  <c r="G12" i="5"/>
  <c r="G13" i="5" s="1"/>
  <c r="E8" i="5"/>
  <c r="F8" i="5"/>
  <c r="G8" i="5"/>
  <c r="D8" i="5"/>
  <c r="E17" i="5"/>
  <c r="F17" i="5" s="1"/>
  <c r="G17" i="5" s="1"/>
  <c r="K7" i="5"/>
  <c r="L7" i="5" s="1"/>
  <c r="M7" i="5" s="1"/>
  <c r="E7" i="5"/>
  <c r="F7" i="5" s="1"/>
  <c r="G7" i="5" s="1"/>
  <c r="N7" i="2"/>
  <c r="D36" i="2"/>
  <c r="E28" i="2"/>
  <c r="F28" i="2"/>
  <c r="G28" i="2"/>
  <c r="D28" i="2"/>
  <c r="F11" i="3"/>
  <c r="G11" i="3"/>
  <c r="F12" i="3"/>
  <c r="G12" i="3"/>
  <c r="F10" i="3"/>
  <c r="G10" i="3"/>
  <c r="E10" i="3"/>
  <c r="G37" i="5" l="1"/>
  <c r="F37" i="5"/>
  <c r="F13" i="5"/>
  <c r="F29" i="5"/>
  <c r="D8" i="3" l="1"/>
  <c r="D9" i="3"/>
  <c r="D10" i="3"/>
  <c r="D7" i="3"/>
  <c r="G36" i="3" l="1"/>
  <c r="F36" i="3"/>
  <c r="E36" i="3"/>
  <c r="G28" i="3"/>
  <c r="F28" i="3"/>
  <c r="E28" i="3"/>
  <c r="E16" i="3"/>
  <c r="F16" i="3" s="1"/>
  <c r="G16" i="3" s="1"/>
  <c r="E12" i="3"/>
  <c r="K7" i="3" s="1"/>
  <c r="D12" i="3"/>
  <c r="J7" i="3" s="1"/>
  <c r="M7" i="3"/>
  <c r="L7" i="3"/>
  <c r="L6" i="3"/>
  <c r="M6" i="3" s="1"/>
  <c r="K6" i="3"/>
  <c r="F6" i="3"/>
  <c r="G6" i="3" s="1"/>
  <c r="E6" i="3"/>
  <c r="E36" i="2"/>
  <c r="F36" i="2"/>
  <c r="G36" i="2"/>
  <c r="N7" i="3" l="1"/>
  <c r="K8" i="5"/>
  <c r="N8" i="5" s="1"/>
  <c r="J7" i="2"/>
  <c r="K7" i="2"/>
  <c r="L7" i="2"/>
  <c r="M7" i="2"/>
  <c r="K6" i="2"/>
  <c r="L6" i="2" s="1"/>
  <c r="M6" i="2" s="1"/>
  <c r="E11" i="2"/>
  <c r="F11" i="2"/>
  <c r="G11" i="2"/>
  <c r="D11" i="2"/>
  <c r="E10" i="2"/>
  <c r="F10" i="2"/>
  <c r="G10" i="2"/>
  <c r="G12" i="2" s="1"/>
  <c r="D10" i="2"/>
  <c r="D12" i="2" s="1"/>
  <c r="E16" i="2"/>
  <c r="F16" i="2" s="1"/>
  <c r="G16" i="2" s="1"/>
  <c r="E9" i="2"/>
  <c r="F9" i="2"/>
  <c r="G9" i="2"/>
  <c r="D9" i="2"/>
  <c r="E6" i="2"/>
  <c r="F6" i="2" s="1"/>
  <c r="G6" i="2" s="1"/>
  <c r="E12" i="2" l="1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tc={2AFA3934-B13D-4D1A-9D7E-E68EF4555E45}</author>
  </authors>
  <commentList>
    <comment ref="D6" authorId="0" shapeId="0" xr:uid="{2AFA3934-B13D-4D1A-9D7E-E68EF4555E45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 data was not updated as the 2023 IRP/Two-Year Progress Report only runs from 2023 onwards, and 2022 was already in the past (data was held constant from originally filed CEIP)</t>
      </text>
    </comment>
  </commentList>
</comments>
</file>

<file path=xl/sharedStrings.xml><?xml version="1.0" encoding="utf-8"?>
<sst xmlns="http://schemas.openxmlformats.org/spreadsheetml/2006/main" count="160" uniqueCount="42">
  <si>
    <t>2023 Biennial CEIP Update less 2021 Revised CEIP</t>
  </si>
  <si>
    <t>Notes</t>
  </si>
  <si>
    <t>Washington Retail Sales</t>
  </si>
  <si>
    <t>WA load net of DSM, PG</t>
  </si>
  <si>
    <t>WA Allocation of System Energy</t>
  </si>
  <si>
    <t>all generating resources</t>
  </si>
  <si>
    <t>Proxy Market (allocation to Load)</t>
  </si>
  <si>
    <t>Assumed to be the source of energy covering the gap between allocaiton and load</t>
  </si>
  <si>
    <t>WA Non-emitting (MWh)</t>
  </si>
  <si>
    <t>Includes Nuclear, Non-emitting peakers</t>
  </si>
  <si>
    <t>WA REC Generating Resources (MWh)</t>
  </si>
  <si>
    <t>Includes hydro</t>
  </si>
  <si>
    <t>Total CETA compliant</t>
  </si>
  <si>
    <t>2021 Revised CEIP</t>
  </si>
  <si>
    <t>Coal</t>
  </si>
  <si>
    <t>Gas (includes gas-conversions)</t>
  </si>
  <si>
    <t>Geothermal</t>
  </si>
  <si>
    <t>Hydro</t>
  </si>
  <si>
    <t xml:space="preserve">Generation Category </t>
  </si>
  <si>
    <t>no REC accounting</t>
  </si>
  <si>
    <t>Small QFs</t>
  </si>
  <si>
    <t>Non-emitting peaking</t>
  </si>
  <si>
    <t>Nuclear</t>
  </si>
  <si>
    <t>Solar</t>
  </si>
  <si>
    <t>Wind</t>
  </si>
  <si>
    <t>New Solar</t>
  </si>
  <si>
    <t>New Wind</t>
  </si>
  <si>
    <t>with REC accounting</t>
  </si>
  <si>
    <t>Washington-allocated MWhs</t>
  </si>
  <si>
    <t>Clean Energy Interim Targets</t>
  </si>
  <si>
    <t>source: 210829-PAC-WP-P02-SC-CETA 2022-2045 Interim Targets 3-13-2023.xlsx</t>
  </si>
  <si>
    <t>Total Generation (MWh)</t>
  </si>
  <si>
    <t>Total Existing RECs</t>
  </si>
  <si>
    <t>source: 210829-PAC-CEIP-Biennial-Rpt-WP-Interim-Targets-11-28-23.xlsx</t>
  </si>
  <si>
    <t>2023 Biennial CEIP Update</t>
  </si>
  <si>
    <t>Solar/RFP Solar</t>
  </si>
  <si>
    <t>Wind/RFP Wind</t>
  </si>
  <si>
    <t>Revised Clean Energy Interim Targets</t>
  </si>
  <si>
    <t>Four-Year Average</t>
  </si>
  <si>
    <t>MWh</t>
  </si>
  <si>
    <t>Table 1. Biennial CEIP Update less Revised CEIP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</si>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</sst>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4"/>
      <color theme="3" tint="0.499984740745262"/>
      <name val="Aptos Narrow"/>
      <family val="2"/>
      <scheme val="minor"/>
    </font>
    <font>
      <b/>
      <u/>
      <sz val="11"/>
      <name val="Aptos Narrow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2" xfId="0" applyFont="1" applyBorder="1"/>
    <xf numFmtId="0" fontId="5" fillId="0" borderId="0" xfId="0" applyFont="1" applyAlignment="1">
      <alignment horizontal="centerContinuous"/>
    </xf>
    <xf numFmtId="0" fontId="2" fillId="0" borderId="4" xfId="0" applyFont="1" applyBorder="1"/>
    <xf numFmtId="0" fontId="1" fillId="0" borderId="4" xfId="0" applyFont="1" applyBorder="1"/>
    <xf numFmtId="1" fontId="2" fillId="0" borderId="0" xfId="0" applyNumberFormat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1" fontId="2" fillId="2" borderId="4" xfId="0" applyNumberFormat="1" applyFont="1" applyFill="1" applyBorder="1"/>
    <xf numFmtId="3" fontId="2" fillId="0" borderId="0" xfId="0" applyNumberFormat="1" applyFont="1"/>
    <xf numFmtId="3" fontId="2" fillId="0" borderId="4" xfId="0" applyNumberFormat="1" applyFont="1" applyBorder="1"/>
    <xf numFmtId="9" fontId="2" fillId="2" borderId="0" xfId="0" applyNumberFormat="1" applyFont="1" applyFill="1"/>
    <xf numFmtId="9" fontId="2" fillId="0" borderId="0" xfId="0" applyNumberFormat="1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9" fontId="2" fillId="0" borderId="7" xfId="0" applyNumberFormat="1" applyFont="1" applyBorder="1"/>
    <xf numFmtId="1" fontId="2" fillId="0" borderId="4" xfId="0" applyNumberFormat="1" applyFont="1" applyBorder="1"/>
    <xf numFmtId="0" fontId="1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2" borderId="1" xfId="0" applyFont="1" applyFill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0" fontId="10" fillId="0" borderId="9" xfId="0" applyFont="1" applyBorder="1"/>
    <xf numFmtId="0" fontId="7" fillId="0" borderId="8" xfId="0" applyFont="1" applyBorder="1"/>
    <xf numFmtId="0" fontId="9" fillId="2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10" xfId="0" applyNumberFormat="1" applyFont="1" applyBorder="1"/>
    <xf numFmtId="3" fontId="7" fillId="0" borderId="7" xfId="0" applyNumberFormat="1" applyFont="1" applyBorder="1"/>
    <xf numFmtId="0" fontId="10" fillId="0" borderId="8" xfId="0" applyFont="1" applyBorder="1"/>
    <xf numFmtId="0" fontId="10" fillId="0" borderId="2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hosh, Rohini (PacifiCorp)" id="{64A884F8-B393-4CD0-B9A2-355776248957}" userId="S::Rohini.Ghosh@PacifiCorp.com::d5373ac0-d6a0-4255-b969-7d3d392b745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4-06-05T21:03:32.53" personId="{64A884F8-B393-4CD0-B9A2-355776248957}" id="{2AFA3934-B13D-4D1A-9D7E-E68EF4555E45}">
    <text>2022 data was not updated as the 2023 IRP/Two-Year Progress Report only runs from 2023 onwards, and 2022 was already in the past (data was held constant from originally filed CEIP)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8F20-A17B-42E0-A267-12537A31B505}">
  <dimension ref="B3:N39"/>
  <sheetViews>
    <sheetView showGridLines="0" tabSelected="1" zoomScaleNormal="100" workbookViewId="0">
      <selection activeCell="B6" sqref="B6:H13"/>
    </sheetView>
  </sheetViews>
  <sheetFormatPr defaultColWidth="8.7265625" defaultRowHeight="14.5" x14ac:dyDescent="0.35"/>
  <cols>
    <col min="1" max="1" width="8.7265625" style="4"/>
    <col min="2" max="2" width="44.81640625" style="4" customWidth="1"/>
    <col min="3" max="3" width="32" style="4" customWidth="1"/>
    <col min="4" max="4" width="17.453125" style="4" customWidth="1"/>
    <col min="5" max="5" width="14.54296875" style="4" customWidth="1"/>
    <col min="6" max="6" width="17.453125" style="4" customWidth="1"/>
    <col min="7" max="7" width="15.81640625" style="4" customWidth="1"/>
    <col min="8" max="8" width="13" style="4" customWidth="1"/>
    <col min="9" max="9" width="10.453125" style="4" bestFit="1" customWidth="1"/>
    <col min="10" max="10" width="15.1796875" style="4" customWidth="1"/>
    <col min="11" max="11" width="15.453125" style="4" customWidth="1"/>
    <col min="12" max="12" width="14.7265625" style="4" customWidth="1"/>
    <col min="13" max="13" width="14.81640625" style="4" customWidth="1"/>
    <col min="14" max="14" width="17.26953125" style="4" customWidth="1"/>
    <col min="15" max="16384" width="8.7265625" style="4"/>
  </cols>
  <sheetData>
    <row r="3" spans="2:14" ht="18.5" x14ac:dyDescent="0.45">
      <c r="B3" s="3" t="s">
        <v>0</v>
      </c>
      <c r="C3" s="3"/>
      <c r="D3" s="3"/>
      <c r="E3" s="3"/>
      <c r="F3" s="3"/>
      <c r="G3" s="3"/>
    </row>
    <row r="4" spans="2:14" ht="18.5" x14ac:dyDescent="0.45">
      <c r="B4" s="3"/>
      <c r="C4" s="3"/>
      <c r="D4" s="3"/>
      <c r="E4" s="3"/>
      <c r="F4" s="3"/>
      <c r="G4" s="3"/>
    </row>
    <row r="5" spans="2:14" x14ac:dyDescent="0.35">
      <c r="B5" s="34" t="s">
        <v>40</v>
      </c>
      <c r="D5" s="5"/>
      <c r="E5" s="5"/>
      <c r="F5" s="5"/>
      <c r="G5" s="5"/>
    </row>
    <row r="6" spans="2:14" ht="19" thickBot="1" x14ac:dyDescent="0.5">
      <c r="B6" s="35"/>
      <c r="C6" s="35"/>
      <c r="D6" s="36" t="s">
        <v>39</v>
      </c>
      <c r="E6" s="36"/>
      <c r="F6" s="36"/>
      <c r="G6" s="36"/>
      <c r="J6" s="16" t="s">
        <v>37</v>
      </c>
      <c r="K6" s="14"/>
      <c r="L6" s="14"/>
      <c r="M6" s="14"/>
    </row>
    <row r="7" spans="2:14" ht="18.5" thickBot="1" x14ac:dyDescent="0.45">
      <c r="B7" s="38"/>
      <c r="C7" s="43" t="s">
        <v>1</v>
      </c>
      <c r="D7" s="37">
        <v>2022</v>
      </c>
      <c r="E7" s="37">
        <f>D7+1</f>
        <v>2023</v>
      </c>
      <c r="F7" s="37">
        <f t="shared" ref="F7:G7" si="0">E7+1</f>
        <v>2024</v>
      </c>
      <c r="G7" s="45">
        <f t="shared" si="0"/>
        <v>2025</v>
      </c>
      <c r="H7" s="46" t="s">
        <v>41</v>
      </c>
      <c r="J7" s="1">
        <v>2022</v>
      </c>
      <c r="K7" s="1">
        <f>J7+1</f>
        <v>2023</v>
      </c>
      <c r="L7" s="1">
        <f t="shared" ref="L7:M7" si="1">K7+1</f>
        <v>2024</v>
      </c>
      <c r="M7" s="29">
        <f t="shared" si="1"/>
        <v>2025</v>
      </c>
      <c r="N7" s="30" t="s">
        <v>38</v>
      </c>
    </row>
    <row r="8" spans="2:14" ht="29.15" customHeight="1" x14ac:dyDescent="0.4">
      <c r="B8" s="44" t="s">
        <v>2</v>
      </c>
      <c r="C8" s="50" t="s">
        <v>3</v>
      </c>
      <c r="D8" s="40">
        <f>'2023 Biennial CEIP'!D7-'2021 Revised CEIP'!D7</f>
        <v>0</v>
      </c>
      <c r="E8" s="40">
        <f>'2023 Biennial CEIP'!E7-'2021 Revised CEIP'!E7</f>
        <v>52110.142616426107</v>
      </c>
      <c r="F8" s="40">
        <f>'2023 Biennial CEIP'!F7-'2021 Revised CEIP'!F7</f>
        <v>49433.847187252715</v>
      </c>
      <c r="G8" s="40">
        <f>'2023 Biennial CEIP'!G7-'2021 Revised CEIP'!G7</f>
        <v>37245.603252595756</v>
      </c>
      <c r="H8" s="47">
        <f>SUM(D8:G8)</f>
        <v>138789.59305627458</v>
      </c>
      <c r="J8" s="27">
        <v>0</v>
      </c>
      <c r="K8" s="28">
        <f>'2023 Biennial CEIP'!K7-'2021 Revised CEIP'!K7</f>
        <v>-4.5009091208570939E-2</v>
      </c>
      <c r="L8" s="28">
        <f>'2023 Biennial CEIP'!L7-'2021 Revised CEIP'!L7</f>
        <v>-0.1518886897857096</v>
      </c>
      <c r="M8" s="28">
        <f>'2023 Biennial CEIP'!M7-'2021 Revised CEIP'!M7</f>
        <v>-0.26914321800611274</v>
      </c>
      <c r="N8" s="31">
        <f>AVERAGE(J8:M8)</f>
        <v>-0.11651024975009833</v>
      </c>
    </row>
    <row r="9" spans="2:14" ht="42.65" customHeight="1" x14ac:dyDescent="0.4">
      <c r="B9" s="38" t="s">
        <v>4</v>
      </c>
      <c r="C9" s="51" t="s">
        <v>5</v>
      </c>
      <c r="D9" s="39">
        <f>'2023 Biennial CEIP'!D8-'2021 Revised CEIP'!D8</f>
        <v>0</v>
      </c>
      <c r="E9" s="39">
        <f>'2023 Biennial CEIP'!E8-'2021 Revised CEIP'!E8</f>
        <v>1038961.9352211696</v>
      </c>
      <c r="F9" s="39">
        <f>'2023 Biennial CEIP'!F8-'2021 Revised CEIP'!F8</f>
        <v>-1456064.5369121809</v>
      </c>
      <c r="G9" s="39">
        <f>'2023 Biennial CEIP'!G8-'2021 Revised CEIP'!G8</f>
        <v>-1437460.7703835228</v>
      </c>
      <c r="H9" s="47">
        <f t="shared" ref="H9:H12" si="2">SUM(D9:G9)</f>
        <v>-1854563.3720745342</v>
      </c>
    </row>
    <row r="10" spans="2:14" ht="56.15" customHeight="1" x14ac:dyDescent="0.4">
      <c r="B10" s="38" t="s">
        <v>6</v>
      </c>
      <c r="C10" s="52" t="s">
        <v>7</v>
      </c>
      <c r="D10" s="40">
        <f>'2023 Biennial CEIP'!D9-'2021 Revised CEIP'!D9</f>
        <v>0</v>
      </c>
      <c r="E10" s="40">
        <f>'2023 Biennial CEIP'!E9-'2021 Revised CEIP'!E9</f>
        <v>-983367.47260474786</v>
      </c>
      <c r="F10" s="40">
        <f>'2023 Biennial CEIP'!F9-'2021 Revised CEIP'!F9</f>
        <v>731036.78556455951</v>
      </c>
      <c r="G10" s="40">
        <f>'2023 Biennial CEIP'!G9-'2021 Revised CEIP'!G9</f>
        <v>1698.3088807510212</v>
      </c>
      <c r="H10" s="47">
        <f t="shared" si="2"/>
        <v>-250632.37815943733</v>
      </c>
    </row>
    <row r="11" spans="2:14" ht="39.65" customHeight="1" x14ac:dyDescent="0.4">
      <c r="B11" s="44" t="s">
        <v>8</v>
      </c>
      <c r="C11" s="52" t="s">
        <v>9</v>
      </c>
      <c r="D11" s="40">
        <f>'2023 Biennial CEIP'!D10-'2021 Revised CEIP'!D10</f>
        <v>0</v>
      </c>
      <c r="E11" s="40">
        <f>'2023 Biennial CEIP'!E10-'2021 Revised CEIP'!E10</f>
        <v>0</v>
      </c>
      <c r="F11" s="40">
        <f>'2023 Biennial CEIP'!F10-'2021 Revised CEIP'!F10</f>
        <v>0</v>
      </c>
      <c r="G11" s="40">
        <f>'2023 Biennial CEIP'!G10-'2021 Revised CEIP'!G10</f>
        <v>0</v>
      </c>
      <c r="H11" s="47">
        <f t="shared" si="2"/>
        <v>0</v>
      </c>
    </row>
    <row r="12" spans="2:14" ht="46" customHeight="1" x14ac:dyDescent="0.4">
      <c r="B12" s="38" t="s">
        <v>10</v>
      </c>
      <c r="C12" s="53" t="s">
        <v>11</v>
      </c>
      <c r="D12" s="39">
        <f>'2023 Biennial CEIP'!D11-'2021 Revised CEIP'!D11</f>
        <v>0</v>
      </c>
      <c r="E12" s="39">
        <f>'2023 Biennial CEIP'!E11-'2021 Revised CEIP'!E11</f>
        <v>-169836.50952095841</v>
      </c>
      <c r="F12" s="39">
        <f>'2023 Biennial CEIP'!F11-'2021 Revised CEIP'!F11</f>
        <v>-609197.76135088736</v>
      </c>
      <c r="G12" s="39">
        <f>'2023 Biennial CEIP'!G11-'2021 Revised CEIP'!G11</f>
        <v>-1082762.2511593061</v>
      </c>
      <c r="H12" s="48">
        <f t="shared" si="2"/>
        <v>-1861796.5220311519</v>
      </c>
    </row>
    <row r="13" spans="2:14" ht="18" x14ac:dyDescent="0.4">
      <c r="B13" s="41" t="s">
        <v>12</v>
      </c>
      <c r="C13" s="41"/>
      <c r="D13" s="42">
        <f>D12+D11</f>
        <v>0</v>
      </c>
      <c r="E13" s="42">
        <f t="shared" ref="E13:G13" si="3">E12+E11</f>
        <v>-169836.50952095841</v>
      </c>
      <c r="F13" s="42">
        <f t="shared" si="3"/>
        <v>-609197.76135088736</v>
      </c>
      <c r="G13" s="42">
        <f t="shared" si="3"/>
        <v>-1082762.2511593061</v>
      </c>
      <c r="H13" s="49">
        <f>SUM(D13:G13)</f>
        <v>-1861796.5220311519</v>
      </c>
    </row>
    <row r="16" spans="2:14" x14ac:dyDescent="0.35">
      <c r="D16" s="14" t="s">
        <v>28</v>
      </c>
      <c r="E16" s="14"/>
      <c r="F16" s="14"/>
      <c r="G16" s="14"/>
    </row>
    <row r="17" spans="2:10" x14ac:dyDescent="0.35">
      <c r="B17" s="15" t="s">
        <v>18</v>
      </c>
      <c r="C17" s="15"/>
      <c r="D17" s="1">
        <v>2022</v>
      </c>
      <c r="E17" s="1">
        <f>D17+1</f>
        <v>2023</v>
      </c>
      <c r="F17" s="1">
        <f t="shared" ref="F17:G17" si="4">E17+1</f>
        <v>2024</v>
      </c>
      <c r="G17" s="1">
        <f t="shared" si="4"/>
        <v>2025</v>
      </c>
    </row>
    <row r="18" spans="2:10" x14ac:dyDescent="0.35">
      <c r="B18" s="4" t="s">
        <v>14</v>
      </c>
      <c r="C18" s="4" t="s">
        <v>19</v>
      </c>
      <c r="D18" s="19"/>
      <c r="E18" s="19">
        <f>'2023 Biennial CEIP'!E17-'2021 Revised CEIP'!E17</f>
        <v>862127.09236985387</v>
      </c>
      <c r="F18" s="19">
        <f>'2023 Biennial CEIP'!F17-'2021 Revised CEIP'!F17</f>
        <v>764190.53969599353</v>
      </c>
      <c r="G18" s="19">
        <f>'2023 Biennial CEIP'!G17-'2021 Revised CEIP'!G17</f>
        <v>776234.6659418582</v>
      </c>
    </row>
    <row r="19" spans="2:10" x14ac:dyDescent="0.35">
      <c r="B19" s="4" t="s">
        <v>15</v>
      </c>
      <c r="C19" s="4" t="s">
        <v>19</v>
      </c>
      <c r="D19" s="19"/>
      <c r="E19" s="19">
        <f>'2023 Biennial CEIP'!E18-'2021 Revised CEIP'!E18</f>
        <v>237551.87314835924</v>
      </c>
      <c r="F19" s="19">
        <f>'2023 Biennial CEIP'!F18-'2021 Revised CEIP'!F18</f>
        <v>-1647480.8684588647</v>
      </c>
      <c r="G19" s="19">
        <f>'2023 Biennial CEIP'!G18-'2021 Revised CEIP'!G18</f>
        <v>1441241.6594391488</v>
      </c>
    </row>
    <row r="20" spans="2:10" x14ac:dyDescent="0.35">
      <c r="B20" s="4" t="s">
        <v>20</v>
      </c>
      <c r="C20" s="4" t="s">
        <v>19</v>
      </c>
      <c r="D20" s="19"/>
      <c r="E20" s="19">
        <f>'2023 Biennial CEIP'!E19-'2021 Revised CEIP'!E19</f>
        <v>-1878.0396021627075</v>
      </c>
      <c r="F20" s="19">
        <f>'2023 Biennial CEIP'!F19-'2021 Revised CEIP'!F19</f>
        <v>-2134.6959321470968</v>
      </c>
      <c r="G20" s="19">
        <f>'2023 Biennial CEIP'!G19-'2021 Revised CEIP'!G19</f>
        <v>-2198.1375271642646</v>
      </c>
    </row>
    <row r="21" spans="2:10" x14ac:dyDescent="0.35">
      <c r="B21" s="4" t="s">
        <v>16</v>
      </c>
      <c r="C21" s="4" t="s">
        <v>19</v>
      </c>
      <c r="D21" s="19"/>
      <c r="E21" s="19">
        <f>'2023 Biennial CEIP'!E20-'2021 Revised CEIP'!E20</f>
        <v>-319.87774696341876</v>
      </c>
      <c r="F21" s="19">
        <f>'2023 Biennial CEIP'!F20-'2021 Revised CEIP'!F20</f>
        <v>-1468.183234258493</v>
      </c>
      <c r="G21" s="19">
        <f>'2023 Biennial CEIP'!G20-'2021 Revised CEIP'!G20</f>
        <v>-1923.5261807329662</v>
      </c>
    </row>
    <row r="22" spans="2:10" x14ac:dyDescent="0.35">
      <c r="B22" s="4" t="s">
        <v>17</v>
      </c>
      <c r="C22" s="4" t="s">
        <v>19</v>
      </c>
      <c r="D22" s="19"/>
      <c r="E22" s="19">
        <f>'2023 Biennial CEIP'!E21-'2021 Revised CEIP'!E21</f>
        <v>53758.361055519257</v>
      </c>
      <c r="F22" s="19">
        <f>'2023 Biennial CEIP'!F21-'2021 Revised CEIP'!F21</f>
        <v>37787.168361810502</v>
      </c>
      <c r="G22" s="19">
        <f>'2023 Biennial CEIP'!G21-'2021 Revised CEIP'!G21</f>
        <v>41509.924463254109</v>
      </c>
    </row>
    <row r="23" spans="2:10" x14ac:dyDescent="0.35">
      <c r="B23" s="4" t="s">
        <v>21</v>
      </c>
      <c r="C23" s="4" t="s">
        <v>19</v>
      </c>
      <c r="D23" s="19"/>
      <c r="E23" s="19">
        <f>'2023 Biennial CEIP'!E22-'2021 Revised CEIP'!E22</f>
        <v>0</v>
      </c>
      <c r="F23" s="19">
        <f>'2023 Biennial CEIP'!F22-'2021 Revised CEIP'!F22</f>
        <v>0</v>
      </c>
      <c r="G23" s="19">
        <f>'2023 Biennial CEIP'!G22-'2021 Revised CEIP'!G22</f>
        <v>0</v>
      </c>
    </row>
    <row r="24" spans="2:10" x14ac:dyDescent="0.35">
      <c r="B24" s="4" t="s">
        <v>22</v>
      </c>
      <c r="C24" s="4" t="s">
        <v>19</v>
      </c>
      <c r="D24" s="19"/>
      <c r="E24" s="19">
        <f>'2023 Biennial CEIP'!E23-'2021 Revised CEIP'!E23</f>
        <v>0</v>
      </c>
      <c r="F24" s="19">
        <f>'2023 Biennial CEIP'!F23-'2021 Revised CEIP'!F23</f>
        <v>0</v>
      </c>
      <c r="G24" s="19">
        <f>'2023 Biennial CEIP'!G23-'2021 Revised CEIP'!G23</f>
        <v>0</v>
      </c>
    </row>
    <row r="25" spans="2:10" ht="13.5" customHeight="1" x14ac:dyDescent="0.35">
      <c r="B25" s="4" t="s">
        <v>25</v>
      </c>
      <c r="C25" s="4" t="s">
        <v>19</v>
      </c>
      <c r="D25" s="19"/>
      <c r="E25" s="19">
        <f>'2023 Biennial CEIP'!E24-'2021 Revised CEIP'!E24</f>
        <v>0</v>
      </c>
      <c r="F25" s="19">
        <f>'2023 Biennial CEIP'!F24-'2021 Revised CEIP'!F24</f>
        <v>-353374.82708861452</v>
      </c>
      <c r="G25" s="19">
        <f>'2023 Biennial CEIP'!G24-'2021 Revised CEIP'!G24</f>
        <v>-293683.05281544576</v>
      </c>
      <c r="I25" s="4">
        <f>F25/8760</f>
        <v>-40.339592133403485</v>
      </c>
      <c r="J25" s="4">
        <f>G25/8760</f>
        <v>-33.525462650165039</v>
      </c>
    </row>
    <row r="26" spans="2:10" x14ac:dyDescent="0.35">
      <c r="B26" s="4" t="s">
        <v>26</v>
      </c>
      <c r="C26" s="4" t="s">
        <v>19</v>
      </c>
      <c r="D26" s="19"/>
      <c r="E26" s="19">
        <f>'2023 Biennial CEIP'!E25-'2021 Revised CEIP'!E25</f>
        <v>-35774.876383552211</v>
      </c>
      <c r="F26" s="19">
        <f>'2023 Biennial CEIP'!F25-'2021 Revised CEIP'!F25</f>
        <v>-36582.904372718251</v>
      </c>
      <c r="G26" s="19">
        <f>'2023 Biennial CEIP'!G25-'2021 Revised CEIP'!G25</f>
        <v>-685518.45441765036</v>
      </c>
      <c r="I26" s="4">
        <f t="shared" ref="I26:I28" si="5">F26/8760</f>
        <v>-4.1761306361550519</v>
      </c>
      <c r="J26" s="4">
        <f t="shared" ref="J26:J28" si="6">G26/8760</f>
        <v>-78.255531326215788</v>
      </c>
    </row>
    <row r="27" spans="2:10" x14ac:dyDescent="0.35">
      <c r="B27" s="4" t="s">
        <v>35</v>
      </c>
      <c r="C27" s="4" t="s">
        <v>19</v>
      </c>
      <c r="D27" s="19"/>
      <c r="E27" s="19">
        <f>'2023 Biennial CEIP'!E26-'2021 Revised CEIP'!E26</f>
        <v>-90046.584421158899</v>
      </c>
      <c r="F27" s="19">
        <f>'2023 Biennial CEIP'!F26-'2021 Revised CEIP'!F26</f>
        <v>-94461.003354332104</v>
      </c>
      <c r="G27" s="19">
        <f>'2023 Biennial CEIP'!G26-'2021 Revised CEIP'!G26</f>
        <v>-50637.339874138983</v>
      </c>
      <c r="I27" s="4">
        <f t="shared" si="5"/>
        <v>-10.783219560996816</v>
      </c>
      <c r="J27" s="4">
        <f t="shared" si="6"/>
        <v>-5.780518250472487</v>
      </c>
    </row>
    <row r="28" spans="2:10" x14ac:dyDescent="0.35">
      <c r="B28" s="4" t="s">
        <v>36</v>
      </c>
      <c r="C28" s="4" t="s">
        <v>19</v>
      </c>
      <c r="D28" s="19"/>
      <c r="E28" s="19">
        <f>'2023 Biennial CEIP'!E27-'2021 Revised CEIP'!E27</f>
        <v>-33537.637315409374</v>
      </c>
      <c r="F28" s="19">
        <f>'2023 Biennial CEIP'!F27-'2021 Revised CEIP'!F27</f>
        <v>-79913.055006422219</v>
      </c>
      <c r="G28" s="19">
        <f>'2023 Biennial CEIP'!G27-'2021 Revised CEIP'!G27</f>
        <v>347567.51299679768</v>
      </c>
      <c r="I28" s="4">
        <f t="shared" si="5"/>
        <v>-9.1224948637468284</v>
      </c>
      <c r="J28" s="4">
        <f t="shared" si="6"/>
        <v>39.676656734794257</v>
      </c>
    </row>
    <row r="29" spans="2:10" x14ac:dyDescent="0.35">
      <c r="B29" s="18" t="s">
        <v>31</v>
      </c>
      <c r="C29" s="18"/>
      <c r="D29" s="32"/>
      <c r="E29" s="26">
        <f>SUM(E18:E28)</f>
        <v>991880.31110448553</v>
      </c>
      <c r="F29" s="26">
        <f t="shared" ref="F29:G29" si="7">SUM(F18:F28)</f>
        <v>-1413437.8293895535</v>
      </c>
      <c r="G29" s="26">
        <f t="shared" si="7"/>
        <v>1572593.2520259265</v>
      </c>
    </row>
    <row r="30" spans="2:10" x14ac:dyDescent="0.35">
      <c r="D30" s="19"/>
      <c r="E30" s="25"/>
      <c r="F30" s="25"/>
      <c r="G30" s="25"/>
    </row>
    <row r="31" spans="2:10" x14ac:dyDescent="0.35">
      <c r="D31" s="19"/>
      <c r="E31" s="25"/>
      <c r="F31" s="25"/>
      <c r="G31" s="25"/>
    </row>
    <row r="32" spans="2:10" x14ac:dyDescent="0.35">
      <c r="B32" s="4" t="s">
        <v>20</v>
      </c>
      <c r="C32" s="4" t="s">
        <v>27</v>
      </c>
      <c r="D32" s="19"/>
      <c r="E32" s="19">
        <f>'2023 Biennial CEIP'!E31-'2021 Revised CEIP'!E31</f>
        <v>-16857.799272802651</v>
      </c>
      <c r="F32" s="19">
        <f>'2023 Biennial CEIP'!F31-'2021 Revised CEIP'!F31</f>
        <v>-17053.458286827052</v>
      </c>
      <c r="G32" s="19">
        <f>'2023 Biennial CEIP'!G31-'2021 Revised CEIP'!G31</f>
        <v>-17053.75243021427</v>
      </c>
    </row>
    <row r="33" spans="2:7" x14ac:dyDescent="0.35">
      <c r="B33" s="4" t="s">
        <v>16</v>
      </c>
      <c r="C33" s="4" t="s">
        <v>27</v>
      </c>
      <c r="D33" s="19"/>
      <c r="E33" s="19">
        <f>'2023 Biennial CEIP'!E32-'2021 Revised CEIP'!E32</f>
        <v>-319.87774696341876</v>
      </c>
      <c r="F33" s="19">
        <f>'2023 Biennial CEIP'!F32-'2021 Revised CEIP'!F32</f>
        <v>-1468.183234258493</v>
      </c>
      <c r="G33" s="19">
        <f>'2023 Biennial CEIP'!G32-'2021 Revised CEIP'!G32</f>
        <v>-1923.5261807329662</v>
      </c>
    </row>
    <row r="34" spans="2:7" x14ac:dyDescent="0.35">
      <c r="B34" s="4" t="s">
        <v>17</v>
      </c>
      <c r="C34" s="4" t="s">
        <v>27</v>
      </c>
      <c r="D34" s="19"/>
      <c r="E34" s="19">
        <f>'2023 Biennial CEIP'!E33-'2021 Revised CEIP'!E33</f>
        <v>-32214.684542417235</v>
      </c>
      <c r="F34" s="19">
        <f>'2023 Biennial CEIP'!F33-'2021 Revised CEIP'!F33</f>
        <v>-41561.833929644577</v>
      </c>
      <c r="G34" s="19">
        <f>'2023 Biennial CEIP'!G33-'2021 Revised CEIP'!G33</f>
        <v>-37055.441682431177</v>
      </c>
    </row>
    <row r="35" spans="2:7" x14ac:dyDescent="0.35">
      <c r="B35" s="4" t="s">
        <v>23</v>
      </c>
      <c r="C35" s="4" t="s">
        <v>27</v>
      </c>
      <c r="D35" s="19"/>
      <c r="E35" s="19">
        <f>'2023 Biennial CEIP'!E34-'2021 Revised CEIP'!E34</f>
        <v>-130970.37970352839</v>
      </c>
      <c r="F35" s="19">
        <f>'2023 Biennial CEIP'!F34-'2021 Revised CEIP'!F34</f>
        <v>-131370.79202106918</v>
      </c>
      <c r="G35" s="19">
        <f>'2023 Biennial CEIP'!G34-'2021 Revised CEIP'!G34</f>
        <v>-85299.447541306959</v>
      </c>
    </row>
    <row r="36" spans="2:7" x14ac:dyDescent="0.35">
      <c r="B36" s="4" t="s">
        <v>24</v>
      </c>
      <c r="C36" s="4" t="s">
        <v>27</v>
      </c>
      <c r="D36" s="19"/>
      <c r="E36" s="19">
        <f>'2023 Biennial CEIP'!E35-'2021 Revised CEIP'!E35</f>
        <v>-39671.937469630735</v>
      </c>
      <c r="F36" s="19">
        <f>'2023 Biennial CEIP'!F35-'2021 Revised CEIP'!F35</f>
        <v>-107134.76470921049</v>
      </c>
      <c r="G36" s="19">
        <f>'2023 Biennial CEIP'!G35-'2021 Revised CEIP'!G35</f>
        <v>-40793.942237209762</v>
      </c>
    </row>
    <row r="37" spans="2:7" x14ac:dyDescent="0.35">
      <c r="B37" s="18" t="s">
        <v>32</v>
      </c>
      <c r="C37" s="17"/>
      <c r="D37" s="32"/>
      <c r="E37" s="26">
        <f t="shared" ref="E37:G37" si="8">SUM(E32:E36)</f>
        <v>-220034.67873534243</v>
      </c>
      <c r="F37" s="26">
        <f t="shared" si="8"/>
        <v>-298589.03218100977</v>
      </c>
      <c r="G37" s="26">
        <f t="shared" si="8"/>
        <v>-182126.11007189512</v>
      </c>
    </row>
    <row r="39" spans="2:7" x14ac:dyDescent="0.35">
      <c r="E39" s="19"/>
      <c r="F39" s="19"/>
      <c r="G39" s="19"/>
    </row>
  </sheetData>
  <conditionalFormatting sqref="E18:G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G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F126-CB51-402B-A263-488F1644E64D}">
  <dimension ref="B1:N38"/>
  <sheetViews>
    <sheetView topLeftCell="A8" zoomScaleNormal="100" workbookViewId="0">
      <selection activeCell="J25" sqref="J25"/>
    </sheetView>
  </sheetViews>
  <sheetFormatPr defaultColWidth="8.7265625" defaultRowHeight="14.5" x14ac:dyDescent="0.35"/>
  <cols>
    <col min="1" max="1" width="8.7265625" style="4"/>
    <col min="2" max="2" width="41.7265625" style="4" customWidth="1"/>
    <col min="3" max="3" width="36.54296875" style="4" customWidth="1"/>
    <col min="4" max="4" width="17.453125" style="4" customWidth="1"/>
    <col min="5" max="5" width="14.54296875" style="4" customWidth="1"/>
    <col min="6" max="6" width="17.453125" style="4" customWidth="1"/>
    <col min="7" max="7" width="15.81640625" style="4" customWidth="1"/>
    <col min="8" max="9" width="8.7265625" style="4"/>
    <col min="10" max="10" width="15.1796875" style="4" customWidth="1"/>
    <col min="11" max="11" width="15.453125" style="4" customWidth="1"/>
    <col min="12" max="12" width="14.7265625" style="4" customWidth="1"/>
    <col min="13" max="13" width="14.81640625" style="4" customWidth="1"/>
    <col min="14" max="14" width="17.26953125" style="4" customWidth="1"/>
    <col min="15" max="16384" width="8.7265625" style="4"/>
  </cols>
  <sheetData>
    <row r="1" spans="2:14" x14ac:dyDescent="0.35">
      <c r="B1" s="4" t="s">
        <v>33</v>
      </c>
    </row>
    <row r="3" spans="2:14" ht="18.5" x14ac:dyDescent="0.45">
      <c r="B3" s="3" t="s">
        <v>34</v>
      </c>
      <c r="C3" s="3"/>
      <c r="D3" s="3"/>
      <c r="E3" s="3"/>
      <c r="F3" s="3"/>
      <c r="G3" s="3"/>
    </row>
    <row r="4" spans="2:14" x14ac:dyDescent="0.35">
      <c r="D4" s="5"/>
      <c r="E4" s="5"/>
      <c r="F4" s="5"/>
      <c r="G4" s="5"/>
    </row>
    <row r="5" spans="2:14" ht="19" thickBot="1" x14ac:dyDescent="0.5">
      <c r="D5" s="14" t="s">
        <v>39</v>
      </c>
      <c r="E5" s="5"/>
      <c r="F5" s="5"/>
      <c r="G5" s="5"/>
      <c r="J5" s="16" t="s">
        <v>37</v>
      </c>
      <c r="K5" s="14"/>
      <c r="L5" s="14"/>
      <c r="M5" s="14"/>
    </row>
    <row r="6" spans="2:14" ht="15" thickBot="1" x14ac:dyDescent="0.4">
      <c r="C6" s="4" t="s">
        <v>1</v>
      </c>
      <c r="D6" s="1">
        <v>2022</v>
      </c>
      <c r="E6" s="1">
        <f>D6+1</f>
        <v>2023</v>
      </c>
      <c r="F6" s="1">
        <f t="shared" ref="F6:G6" si="0">E6+1</f>
        <v>2024</v>
      </c>
      <c r="G6" s="1">
        <f t="shared" si="0"/>
        <v>2025</v>
      </c>
      <c r="J6" s="1">
        <v>2022</v>
      </c>
      <c r="K6" s="1">
        <f>J6+1</f>
        <v>2023</v>
      </c>
      <c r="L6" s="1">
        <f t="shared" ref="L6:M6" si="1">K6+1</f>
        <v>2024</v>
      </c>
      <c r="M6" s="29">
        <f t="shared" si="1"/>
        <v>2025</v>
      </c>
      <c r="N6" s="30" t="s">
        <v>38</v>
      </c>
    </row>
    <row r="7" spans="2:14" ht="29.15" customHeight="1" x14ac:dyDescent="0.35">
      <c r="B7" s="4" t="s">
        <v>2</v>
      </c>
      <c r="C7" s="4" t="s">
        <v>3</v>
      </c>
      <c r="D7" s="20">
        <f>'2021 Revised CEIP'!D7</f>
        <v>4051127.9006054234</v>
      </c>
      <c r="E7" s="2">
        <v>4128703.81051481</v>
      </c>
      <c r="F7" s="2">
        <v>4141063.7128433641</v>
      </c>
      <c r="G7" s="2">
        <v>4106333.3850669935</v>
      </c>
      <c r="J7" s="27">
        <f>D12/D7</f>
        <v>0.31154549725900404</v>
      </c>
      <c r="K7" s="28">
        <f t="shared" ref="K7:M7" si="2">E12/E7</f>
        <v>0.26189271440337153</v>
      </c>
      <c r="L7" s="28">
        <f t="shared" si="2"/>
        <v>0.24830230156279651</v>
      </c>
      <c r="M7" s="28">
        <f t="shared" si="2"/>
        <v>0.33306290418887707</v>
      </c>
      <c r="N7" s="31">
        <f>AVERAGE(J7:M7)</f>
        <v>0.28870085435351228</v>
      </c>
    </row>
    <row r="8" spans="2:14" ht="42.65" customHeight="1" x14ac:dyDescent="0.35">
      <c r="B8" s="6" t="s">
        <v>4</v>
      </c>
      <c r="C8" s="7" t="s">
        <v>5</v>
      </c>
      <c r="D8" s="20">
        <f>'2021 Revised CEIP'!D8</f>
        <v>3023941.4536288991</v>
      </c>
      <c r="E8" s="8">
        <v>3859085.8895492987</v>
      </c>
      <c r="F8" s="8">
        <v>3413521.8072794047</v>
      </c>
      <c r="G8" s="8">
        <v>4108110.4361856226</v>
      </c>
    </row>
    <row r="9" spans="2:14" ht="56.15" customHeight="1" x14ac:dyDescent="0.35">
      <c r="B9" s="6" t="s">
        <v>6</v>
      </c>
      <c r="C9" s="7" t="s">
        <v>7</v>
      </c>
      <c r="D9" s="20">
        <f>'2021 Revised CEIP'!D9</f>
        <v>1027186.4469765243</v>
      </c>
      <c r="E9" s="8">
        <v>273102.24096550699</v>
      </c>
      <c r="F9" s="8">
        <v>731036.78556455951</v>
      </c>
      <c r="G9" s="8">
        <v>1698.3088807510212</v>
      </c>
    </row>
    <row r="10" spans="2:14" ht="39.65" customHeight="1" x14ac:dyDescent="0.35">
      <c r="B10" s="4" t="s">
        <v>8</v>
      </c>
      <c r="C10" s="9" t="s">
        <v>9</v>
      </c>
      <c r="D10" s="20">
        <f>'2021 Revised CEIP'!D10</f>
        <v>0</v>
      </c>
      <c r="E10" s="2">
        <f>E22+E23</f>
        <v>0</v>
      </c>
      <c r="F10" s="2">
        <f t="shared" ref="F10:G10" si="3">F22+F23</f>
        <v>0</v>
      </c>
      <c r="G10" s="2">
        <f t="shared" si="3"/>
        <v>0</v>
      </c>
    </row>
    <row r="11" spans="2:14" ht="46" customHeight="1" thickBot="1" x14ac:dyDescent="0.4">
      <c r="B11" s="10" t="s">
        <v>10</v>
      </c>
      <c r="C11" s="10" t="s">
        <v>11</v>
      </c>
      <c r="D11" s="22">
        <f>'2021 Revised CEIP'!D11</f>
        <v>1262110.6562539418</v>
      </c>
      <c r="E11" s="11">
        <f>E32+E34+E35+E21+E24+E25</f>
        <v>1081277.4479032669</v>
      </c>
      <c r="F11" s="11">
        <f t="shared" ref="F11:G11" si="4">F32+F34+F35+F21+F24+F25</f>
        <v>1028235.6508171868</v>
      </c>
      <c r="G11" s="11">
        <f t="shared" si="4"/>
        <v>1367667.3227981552</v>
      </c>
    </row>
    <row r="12" spans="2:14" ht="15" thickTop="1" x14ac:dyDescent="0.35">
      <c r="B12" s="12" t="s">
        <v>12</v>
      </c>
      <c r="C12" s="12"/>
      <c r="D12" s="21">
        <f>D11+D10</f>
        <v>1262110.6562539418</v>
      </c>
      <c r="E12" s="13">
        <f t="shared" ref="E12:G12" si="5">E11+E10</f>
        <v>1081277.4479032669</v>
      </c>
      <c r="F12" s="13">
        <f t="shared" si="5"/>
        <v>1028235.6508171868</v>
      </c>
      <c r="G12" s="13">
        <f t="shared" si="5"/>
        <v>1367667.3227981552</v>
      </c>
    </row>
    <row r="15" spans="2:14" x14ac:dyDescent="0.35">
      <c r="D15" s="14" t="s">
        <v>28</v>
      </c>
      <c r="E15" s="14"/>
      <c r="F15" s="14"/>
      <c r="G15" s="14"/>
    </row>
    <row r="16" spans="2:14" x14ac:dyDescent="0.35">
      <c r="B16" s="15" t="s">
        <v>18</v>
      </c>
      <c r="C16" s="15"/>
      <c r="D16" s="1">
        <v>2022</v>
      </c>
      <c r="E16" s="1">
        <f>D16+1</f>
        <v>2023</v>
      </c>
      <c r="F16" s="1">
        <f t="shared" ref="F16:G16" si="6">E16+1</f>
        <v>2024</v>
      </c>
      <c r="G16" s="1">
        <f t="shared" si="6"/>
        <v>2025</v>
      </c>
    </row>
    <row r="17" spans="2:7" x14ac:dyDescent="0.35">
      <c r="B17" s="4" t="s">
        <v>14</v>
      </c>
      <c r="C17" s="4" t="s">
        <v>19</v>
      </c>
      <c r="D17" s="23"/>
      <c r="E17" s="25">
        <v>1385950.6942784386</v>
      </c>
      <c r="F17" s="25">
        <v>764190.53969599353</v>
      </c>
      <c r="G17" s="25">
        <v>776234.6659418582</v>
      </c>
    </row>
    <row r="18" spans="2:7" x14ac:dyDescent="0.35">
      <c r="B18" s="4" t="s">
        <v>15</v>
      </c>
      <c r="C18" s="4" t="s">
        <v>19</v>
      </c>
      <c r="D18" s="23"/>
      <c r="E18" s="25">
        <v>1211814.2887561508</v>
      </c>
      <c r="F18" s="25">
        <v>1412001.0739491414</v>
      </c>
      <c r="G18" s="25">
        <v>1441241.6594391488</v>
      </c>
    </row>
    <row r="19" spans="2:7" x14ac:dyDescent="0.35">
      <c r="B19" s="4" t="s">
        <v>20</v>
      </c>
      <c r="C19" s="4" t="s">
        <v>19</v>
      </c>
      <c r="D19" s="23"/>
      <c r="E19" s="25">
        <v>14979.759670639944</v>
      </c>
      <c r="F19" s="25">
        <v>14918.762354679955</v>
      </c>
      <c r="G19" s="25">
        <v>14855.614903050006</v>
      </c>
    </row>
    <row r="20" spans="2:7" x14ac:dyDescent="0.35">
      <c r="B20" s="4" t="s">
        <v>16</v>
      </c>
      <c r="C20" s="4" t="s">
        <v>19</v>
      </c>
      <c r="D20" s="23"/>
      <c r="E20" s="25">
        <v>21327.83725004008</v>
      </c>
      <c r="F20" s="25">
        <v>20394.649072690787</v>
      </c>
      <c r="G20" s="25">
        <v>19826.03246369935</v>
      </c>
    </row>
    <row r="21" spans="2:7" x14ac:dyDescent="0.35">
      <c r="B21" s="4" t="s">
        <v>17</v>
      </c>
      <c r="C21" s="4" t="s">
        <v>19</v>
      </c>
      <c r="D21" s="23"/>
      <c r="E21" s="25">
        <v>330836.69328471989</v>
      </c>
      <c r="F21" s="25">
        <v>311658.07392483816</v>
      </c>
      <c r="G21" s="25">
        <v>312830.84397244046</v>
      </c>
    </row>
    <row r="22" spans="2:7" x14ac:dyDescent="0.35">
      <c r="B22" s="4" t="s">
        <v>21</v>
      </c>
      <c r="C22" s="4" t="s">
        <v>19</v>
      </c>
      <c r="D22" s="23"/>
      <c r="E22" s="25">
        <v>0</v>
      </c>
      <c r="F22" s="25">
        <v>0</v>
      </c>
      <c r="G22" s="25">
        <v>0</v>
      </c>
    </row>
    <row r="23" spans="2:7" x14ac:dyDescent="0.35">
      <c r="B23" s="4" t="s">
        <v>22</v>
      </c>
      <c r="C23" s="4" t="s">
        <v>19</v>
      </c>
      <c r="D23" s="23"/>
      <c r="E23" s="25">
        <v>0</v>
      </c>
      <c r="F23" s="25">
        <v>0</v>
      </c>
      <c r="G23" s="25">
        <v>0</v>
      </c>
    </row>
    <row r="24" spans="2:7" ht="13.5" customHeight="1" x14ac:dyDescent="0.35">
      <c r="B24" s="4" t="s">
        <v>25</v>
      </c>
      <c r="C24" s="4" t="s">
        <v>19</v>
      </c>
      <c r="D24" s="23"/>
      <c r="E24" s="25">
        <v>0</v>
      </c>
      <c r="F24" s="25">
        <v>0</v>
      </c>
      <c r="G24" s="25">
        <v>209854.97979227162</v>
      </c>
    </row>
    <row r="25" spans="2:7" x14ac:dyDescent="0.35">
      <c r="B25" s="4" t="s">
        <v>26</v>
      </c>
      <c r="C25" s="4" t="s">
        <v>19</v>
      </c>
      <c r="D25" s="23"/>
      <c r="E25" s="25">
        <v>0</v>
      </c>
      <c r="F25" s="25">
        <v>0</v>
      </c>
      <c r="G25" s="25">
        <v>21115.769943418491</v>
      </c>
    </row>
    <row r="26" spans="2:7" x14ac:dyDescent="0.35">
      <c r="B26" s="4" t="s">
        <v>35</v>
      </c>
      <c r="C26" s="4" t="s">
        <v>19</v>
      </c>
      <c r="D26" s="23"/>
      <c r="E26" s="25">
        <v>80146.768026968188</v>
      </c>
      <c r="F26" s="25">
        <v>76160.249442989778</v>
      </c>
      <c r="G26" s="25">
        <v>118857.12292388357</v>
      </c>
    </row>
    <row r="27" spans="2:7" x14ac:dyDescent="0.35">
      <c r="B27" s="4" t="s">
        <v>36</v>
      </c>
      <c r="C27" s="4" t="s">
        <v>19</v>
      </c>
      <c r="D27" s="23"/>
      <c r="E27" s="25">
        <v>807862.59990952956</v>
      </c>
      <c r="F27" s="25">
        <v>796940.31237863109</v>
      </c>
      <c r="G27" s="25">
        <v>1220530.9253795068</v>
      </c>
    </row>
    <row r="28" spans="2:7" x14ac:dyDescent="0.35">
      <c r="B28" s="18" t="s">
        <v>31</v>
      </c>
      <c r="C28" s="18"/>
      <c r="D28" s="24"/>
      <c r="E28" s="26">
        <f t="shared" ref="E28:G28" si="7">SUM(E17:E27)</f>
        <v>3852918.6411764864</v>
      </c>
      <c r="F28" s="26">
        <f t="shared" si="7"/>
        <v>3396263.6608189647</v>
      </c>
      <c r="G28" s="26">
        <f t="shared" si="7"/>
        <v>4135347.6147592776</v>
      </c>
    </row>
    <row r="29" spans="2:7" x14ac:dyDescent="0.35">
      <c r="D29" s="23"/>
      <c r="E29" s="25"/>
      <c r="F29" s="25"/>
      <c r="G29" s="25"/>
    </row>
    <row r="30" spans="2:7" x14ac:dyDescent="0.35">
      <c r="D30" s="23"/>
      <c r="E30" s="25"/>
      <c r="F30" s="25"/>
      <c r="G30" s="25"/>
    </row>
    <row r="31" spans="2:7" x14ac:dyDescent="0.35">
      <c r="B31" s="4" t="s">
        <v>20</v>
      </c>
      <c r="C31" s="4" t="s">
        <v>27</v>
      </c>
      <c r="D31" s="23"/>
      <c r="E31" s="25">
        <v>0</v>
      </c>
      <c r="F31" s="25">
        <v>0</v>
      </c>
      <c r="G31" s="25">
        <v>0</v>
      </c>
    </row>
    <row r="32" spans="2:7" x14ac:dyDescent="0.35">
      <c r="B32" s="4" t="s">
        <v>16</v>
      </c>
      <c r="C32" s="4" t="s">
        <v>27</v>
      </c>
      <c r="D32" s="23"/>
      <c r="E32" s="25">
        <v>21327.83725004008</v>
      </c>
      <c r="F32" s="25">
        <v>20394.649072690787</v>
      </c>
      <c r="G32" s="25">
        <v>19826.03246369935</v>
      </c>
    </row>
    <row r="33" spans="2:7" x14ac:dyDescent="0.35">
      <c r="B33" s="4" t="s">
        <v>17</v>
      </c>
      <c r="C33" s="4" t="s">
        <v>27</v>
      </c>
      <c r="D33" s="23"/>
      <c r="E33" s="25">
        <v>214611.03194221164</v>
      </c>
      <c r="F33" s="25">
        <v>205676.67814757748</v>
      </c>
      <c r="G33" s="25">
        <v>207591.41173107753</v>
      </c>
    </row>
    <row r="34" spans="2:7" x14ac:dyDescent="0.35">
      <c r="B34" s="4" t="s">
        <v>23</v>
      </c>
      <c r="C34" s="4" t="s">
        <v>27</v>
      </c>
      <c r="D34" s="23"/>
      <c r="E34" s="25">
        <v>0</v>
      </c>
      <c r="F34" s="25">
        <v>0</v>
      </c>
      <c r="G34" s="25">
        <v>45195.22420134869</v>
      </c>
    </row>
    <row r="35" spans="2:7" x14ac:dyDescent="0.35">
      <c r="B35" s="4" t="s">
        <v>24</v>
      </c>
      <c r="C35" s="4" t="s">
        <v>27</v>
      </c>
      <c r="D35" s="23"/>
      <c r="E35" s="25">
        <v>729112.91736850701</v>
      </c>
      <c r="F35" s="25">
        <v>696182.92781965784</v>
      </c>
      <c r="G35" s="25">
        <v>758844.47242497676</v>
      </c>
    </row>
    <row r="36" spans="2:7" x14ac:dyDescent="0.35">
      <c r="B36" s="18" t="s">
        <v>32</v>
      </c>
      <c r="C36" s="17"/>
      <c r="D36" s="24"/>
      <c r="E36" s="26">
        <f t="shared" ref="E36:G36" si="8">SUM(E31:E35)</f>
        <v>965051.78656075872</v>
      </c>
      <c r="F36" s="26">
        <f t="shared" si="8"/>
        <v>922254.25503992615</v>
      </c>
      <c r="G36" s="26">
        <f t="shared" si="8"/>
        <v>1031457.1408211023</v>
      </c>
    </row>
    <row r="38" spans="2:7" x14ac:dyDescent="0.35">
      <c r="E38" s="19"/>
      <c r="F38" s="19"/>
      <c r="G38" s="19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6ED2-1580-4356-B021-662BD6DDC5A0}">
  <dimension ref="B1:N36"/>
  <sheetViews>
    <sheetView topLeftCell="A9" workbookViewId="0">
      <selection activeCell="B1" sqref="B1"/>
    </sheetView>
  </sheetViews>
  <sheetFormatPr defaultColWidth="8.7265625" defaultRowHeight="14.5" x14ac:dyDescent="0.35"/>
  <cols>
    <col min="1" max="1" width="8.7265625" style="4"/>
    <col min="2" max="2" width="41.7265625" style="4" customWidth="1"/>
    <col min="3" max="3" width="36.54296875" style="4" customWidth="1"/>
    <col min="4" max="4" width="17.453125" style="4" customWidth="1"/>
    <col min="5" max="5" width="14.54296875" style="4" customWidth="1"/>
    <col min="6" max="6" width="17.453125" style="4" customWidth="1"/>
    <col min="7" max="7" width="15.81640625" style="4" customWidth="1"/>
    <col min="8" max="9" width="8.7265625" style="4"/>
    <col min="10" max="10" width="15.1796875" style="4" customWidth="1"/>
    <col min="11" max="11" width="15.453125" style="4" customWidth="1"/>
    <col min="12" max="12" width="14.7265625" style="4" customWidth="1"/>
    <col min="13" max="13" width="12.453125" style="4" customWidth="1"/>
    <col min="14" max="14" width="18.7265625" style="4" customWidth="1"/>
    <col min="15" max="16384" width="8.7265625" style="4"/>
  </cols>
  <sheetData>
    <row r="1" spans="2:14" x14ac:dyDescent="0.35">
      <c r="B1" s="4" t="s">
        <v>30</v>
      </c>
    </row>
    <row r="3" spans="2:14" ht="18.5" x14ac:dyDescent="0.45">
      <c r="B3" s="3" t="s">
        <v>13</v>
      </c>
      <c r="C3" s="3"/>
      <c r="D3" s="3"/>
      <c r="E3" s="3"/>
      <c r="F3" s="3"/>
      <c r="G3" s="3"/>
    </row>
    <row r="4" spans="2:14" x14ac:dyDescent="0.35">
      <c r="D4" s="5"/>
      <c r="E4" s="5"/>
      <c r="F4" s="5"/>
      <c r="G4" s="5"/>
    </row>
    <row r="5" spans="2:14" ht="19" thickBot="1" x14ac:dyDescent="0.5">
      <c r="D5" s="33" t="s">
        <v>39</v>
      </c>
      <c r="E5" s="5"/>
      <c r="F5" s="5"/>
      <c r="G5" s="5"/>
      <c r="J5" s="16" t="s">
        <v>29</v>
      </c>
      <c r="K5" s="14"/>
      <c r="L5" s="14"/>
      <c r="M5" s="14"/>
    </row>
    <row r="6" spans="2:14" ht="15" thickBot="1" x14ac:dyDescent="0.4">
      <c r="C6" s="4" t="s">
        <v>1</v>
      </c>
      <c r="D6" s="1">
        <v>2022</v>
      </c>
      <c r="E6" s="1">
        <f>D6+1</f>
        <v>2023</v>
      </c>
      <c r="F6" s="1">
        <f t="shared" ref="F6:G6" si="0">E6+1</f>
        <v>2024</v>
      </c>
      <c r="G6" s="1">
        <f t="shared" si="0"/>
        <v>2025</v>
      </c>
      <c r="J6" s="1">
        <v>2022</v>
      </c>
      <c r="K6" s="1">
        <f>J6+1</f>
        <v>2023</v>
      </c>
      <c r="L6" s="1">
        <f t="shared" ref="L6:M6" si="1">K6+1</f>
        <v>2024</v>
      </c>
      <c r="M6" s="29">
        <f t="shared" si="1"/>
        <v>2025</v>
      </c>
      <c r="N6" s="30" t="s">
        <v>38</v>
      </c>
    </row>
    <row r="7" spans="2:14" ht="29.15" customHeight="1" x14ac:dyDescent="0.35">
      <c r="B7" s="4" t="s">
        <v>2</v>
      </c>
      <c r="C7" s="4" t="s">
        <v>3</v>
      </c>
      <c r="D7" s="2">
        <v>4051127.9006054234</v>
      </c>
      <c r="E7" s="2">
        <v>4076593.6678983839</v>
      </c>
      <c r="F7" s="2">
        <v>4091629.8656561114</v>
      </c>
      <c r="G7" s="2">
        <v>4069087.7818143978</v>
      </c>
      <c r="J7" s="28">
        <f>D12/D7</f>
        <v>0.31154549725900404</v>
      </c>
      <c r="K7" s="28">
        <f t="shared" ref="K7:M7" si="2">E12/E7</f>
        <v>0.30690180561194247</v>
      </c>
      <c r="L7" s="28">
        <f t="shared" si="2"/>
        <v>0.40019099134850611</v>
      </c>
      <c r="M7" s="28">
        <f t="shared" si="2"/>
        <v>0.60220612219498981</v>
      </c>
      <c r="N7" s="31">
        <f>AVERAGE(J7:M7)</f>
        <v>0.40521110410361061</v>
      </c>
    </row>
    <row r="8" spans="2:14" ht="42.65" customHeight="1" x14ac:dyDescent="0.35">
      <c r="B8" s="6" t="s">
        <v>4</v>
      </c>
      <c r="C8" s="7" t="s">
        <v>5</v>
      </c>
      <c r="D8" s="8">
        <v>3023941.4536288991</v>
      </c>
      <c r="E8" s="8">
        <v>2820123.9543281291</v>
      </c>
      <c r="F8" s="8">
        <v>4869586.3441915857</v>
      </c>
      <c r="G8" s="8">
        <v>5545571.2065691454</v>
      </c>
    </row>
    <row r="9" spans="2:14" ht="56.15" customHeight="1" x14ac:dyDescent="0.35">
      <c r="B9" s="6" t="s">
        <v>6</v>
      </c>
      <c r="C9" s="7" t="s">
        <v>7</v>
      </c>
      <c r="D9" s="8">
        <f>IF(D7-D8&gt;0, D7-D8, 0)</f>
        <v>1027186.4469765243</v>
      </c>
      <c r="E9" s="8">
        <f t="shared" ref="E9:G9" si="3">IF(E7-E8&gt;0, E7-E8, 0)</f>
        <v>1256469.7135702549</v>
      </c>
      <c r="F9" s="8">
        <f t="shared" si="3"/>
        <v>0</v>
      </c>
      <c r="G9" s="8">
        <f t="shared" si="3"/>
        <v>0</v>
      </c>
    </row>
    <row r="10" spans="2:14" ht="39.65" customHeight="1" x14ac:dyDescent="0.35">
      <c r="B10" s="4" t="s">
        <v>8</v>
      </c>
      <c r="C10" s="9" t="s">
        <v>9</v>
      </c>
      <c r="D10" s="2">
        <f>D22+D23</f>
        <v>0</v>
      </c>
      <c r="E10" s="2">
        <f t="shared" ref="E10:G10" si="4">E22+E23</f>
        <v>0</v>
      </c>
      <c r="F10" s="2">
        <f t="shared" si="4"/>
        <v>0</v>
      </c>
      <c r="G10" s="2">
        <f t="shared" si="4"/>
        <v>0</v>
      </c>
    </row>
    <row r="11" spans="2:14" ht="46" customHeight="1" thickBot="1" x14ac:dyDescent="0.4">
      <c r="B11" s="10" t="s">
        <v>10</v>
      </c>
      <c r="C11" s="10" t="s">
        <v>11</v>
      </c>
      <c r="D11" s="11">
        <f>D31+D32+D34+D35+D25+D24+D21</f>
        <v>1262110.6562539418</v>
      </c>
      <c r="E11" s="11">
        <f t="shared" ref="E11:G11" si="5">E31+E32+E34+E35+E25+E24+E21</f>
        <v>1251113.9574242253</v>
      </c>
      <c r="F11" s="11">
        <f t="shared" si="5"/>
        <v>1637433.4121680742</v>
      </c>
      <c r="G11" s="11">
        <f t="shared" si="5"/>
        <v>2450429.5739574614</v>
      </c>
    </row>
    <row r="12" spans="2:14" ht="15" thickTop="1" x14ac:dyDescent="0.35">
      <c r="B12" s="12" t="s">
        <v>12</v>
      </c>
      <c r="C12" s="12"/>
      <c r="D12" s="13">
        <f>D11+D10</f>
        <v>1262110.6562539418</v>
      </c>
      <c r="E12" s="13">
        <f t="shared" ref="E12:G12" si="6">E11+E10</f>
        <v>1251113.9574242253</v>
      </c>
      <c r="F12" s="13">
        <f t="shared" si="6"/>
        <v>1637433.4121680742</v>
      </c>
      <c r="G12" s="13">
        <f t="shared" si="6"/>
        <v>2450429.5739574614</v>
      </c>
    </row>
    <row r="15" spans="2:14" x14ac:dyDescent="0.35">
      <c r="D15" s="14" t="s">
        <v>28</v>
      </c>
      <c r="E15" s="14"/>
      <c r="F15" s="14"/>
      <c r="G15" s="14"/>
    </row>
    <row r="16" spans="2:14" x14ac:dyDescent="0.35">
      <c r="B16" s="15" t="s">
        <v>18</v>
      </c>
      <c r="C16" s="15"/>
      <c r="D16" s="1">
        <v>2022</v>
      </c>
      <c r="E16" s="1">
        <f>D16+1</f>
        <v>2023</v>
      </c>
      <c r="F16" s="1">
        <f t="shared" ref="F16:G16" si="7">E16+1</f>
        <v>2024</v>
      </c>
      <c r="G16" s="1">
        <f t="shared" si="7"/>
        <v>2025</v>
      </c>
    </row>
    <row r="17" spans="2:7" x14ac:dyDescent="0.35">
      <c r="B17" s="4" t="s">
        <v>14</v>
      </c>
      <c r="C17" s="4" t="s">
        <v>19</v>
      </c>
      <c r="D17" s="25">
        <v>692946.70554178639</v>
      </c>
      <c r="E17" s="25">
        <v>523823.60190858471</v>
      </c>
      <c r="F17" s="25">
        <v>0</v>
      </c>
      <c r="G17" s="25"/>
    </row>
    <row r="18" spans="2:7" x14ac:dyDescent="0.35">
      <c r="B18" s="4" t="s">
        <v>15</v>
      </c>
      <c r="C18" s="4" t="s">
        <v>19</v>
      </c>
      <c r="D18" s="25">
        <v>1002635.2017422729</v>
      </c>
      <c r="E18" s="25">
        <v>974262.41560779151</v>
      </c>
      <c r="F18" s="25">
        <v>3059481.9424080062</v>
      </c>
      <c r="G18" s="25"/>
    </row>
    <row r="19" spans="2:7" x14ac:dyDescent="0.35">
      <c r="B19" s="4" t="s">
        <v>20</v>
      </c>
      <c r="C19" s="4" t="s">
        <v>19</v>
      </c>
      <c r="D19" s="25">
        <v>16875.967150553606</v>
      </c>
      <c r="E19" s="25">
        <v>16857.799272802651</v>
      </c>
      <c r="F19" s="25">
        <v>17053.458286827052</v>
      </c>
      <c r="G19" s="25">
        <v>17053.75243021427</v>
      </c>
    </row>
    <row r="20" spans="2:7" x14ac:dyDescent="0.35">
      <c r="B20" s="4" t="s">
        <v>16</v>
      </c>
      <c r="C20" s="4" t="s">
        <v>19</v>
      </c>
      <c r="D20" s="25">
        <v>21722.177444320663</v>
      </c>
      <c r="E20" s="25">
        <v>21647.714997003499</v>
      </c>
      <c r="F20" s="25">
        <v>21862.83230694928</v>
      </c>
      <c r="G20" s="25">
        <v>21749.558644432316</v>
      </c>
    </row>
    <row r="21" spans="2:7" x14ac:dyDescent="0.35">
      <c r="B21" s="4" t="s">
        <v>17</v>
      </c>
      <c r="C21" s="4" t="s">
        <v>19</v>
      </c>
      <c r="D21" s="25">
        <v>319862.87647456973</v>
      </c>
      <c r="E21" s="25">
        <v>277078.33222920063</v>
      </c>
      <c r="F21" s="25">
        <v>273870.90556302766</v>
      </c>
      <c r="G21" s="25">
        <v>271320.91950918635</v>
      </c>
    </row>
    <row r="22" spans="2:7" x14ac:dyDescent="0.35">
      <c r="B22" s="4" t="s">
        <v>21</v>
      </c>
      <c r="C22" s="4" t="s">
        <v>19</v>
      </c>
      <c r="D22" s="25">
        <v>0</v>
      </c>
      <c r="E22" s="25">
        <v>0</v>
      </c>
      <c r="F22" s="25">
        <v>0</v>
      </c>
      <c r="G22" s="25">
        <v>0</v>
      </c>
    </row>
    <row r="23" spans="2:7" x14ac:dyDescent="0.35">
      <c r="B23" s="4" t="s">
        <v>22</v>
      </c>
      <c r="C23" s="4" t="s">
        <v>19</v>
      </c>
      <c r="D23" s="25">
        <v>0</v>
      </c>
      <c r="E23" s="25">
        <v>0</v>
      </c>
      <c r="F23" s="25">
        <v>0</v>
      </c>
      <c r="G23" s="25">
        <v>0</v>
      </c>
    </row>
    <row r="24" spans="2:7" x14ac:dyDescent="0.35">
      <c r="B24" s="4" t="s">
        <v>25</v>
      </c>
      <c r="C24" s="4" t="s">
        <v>19</v>
      </c>
      <c r="D24" s="25">
        <v>0</v>
      </c>
      <c r="E24" s="25">
        <v>0</v>
      </c>
      <c r="F24" s="25">
        <v>353374.82708861452</v>
      </c>
      <c r="G24" s="25">
        <v>503538.03260771738</v>
      </c>
    </row>
    <row r="25" spans="2:7" x14ac:dyDescent="0.35">
      <c r="B25" s="4" t="s">
        <v>26</v>
      </c>
      <c r="C25" s="4" t="s">
        <v>19</v>
      </c>
      <c r="D25" s="25">
        <v>0</v>
      </c>
      <c r="E25" s="25">
        <v>35774.876383552211</v>
      </c>
      <c r="F25" s="25">
        <v>36582.904372718251</v>
      </c>
      <c r="G25" s="25">
        <v>706634.2243610688</v>
      </c>
    </row>
    <row r="26" spans="2:7" x14ac:dyDescent="0.35">
      <c r="B26" s="4" t="s">
        <v>23</v>
      </c>
      <c r="C26" s="4" t="s">
        <v>19</v>
      </c>
      <c r="D26" s="25">
        <v>171721.50181474668</v>
      </c>
      <c r="E26" s="25">
        <v>170193.35244812709</v>
      </c>
      <c r="F26" s="25">
        <v>170621.25279732188</v>
      </c>
      <c r="G26" s="25">
        <v>169494.46279802255</v>
      </c>
    </row>
    <row r="27" spans="2:7" x14ac:dyDescent="0.35">
      <c r="B27" s="4" t="s">
        <v>24</v>
      </c>
      <c r="C27" s="4" t="s">
        <v>19</v>
      </c>
      <c r="D27" s="25">
        <v>844351.8277407859</v>
      </c>
      <c r="E27" s="25">
        <v>841400.23722493893</v>
      </c>
      <c r="F27" s="25">
        <v>876853.36738505331</v>
      </c>
      <c r="G27" s="25">
        <v>872963.4123827091</v>
      </c>
    </row>
    <row r="28" spans="2:7" x14ac:dyDescent="0.35">
      <c r="B28" s="18" t="s">
        <v>31</v>
      </c>
      <c r="C28" s="18"/>
      <c r="D28" s="26">
        <f>SUM(D17:D27)</f>
        <v>3070116.2579090362</v>
      </c>
      <c r="E28" s="26">
        <f t="shared" ref="E28:G28" si="8">SUM(E17:E27)</f>
        <v>2861038.3300720016</v>
      </c>
      <c r="F28" s="26">
        <f t="shared" si="8"/>
        <v>4809701.4902085178</v>
      </c>
      <c r="G28" s="26">
        <f t="shared" si="8"/>
        <v>2562754.3627333511</v>
      </c>
    </row>
    <row r="29" spans="2:7" x14ac:dyDescent="0.35">
      <c r="D29" s="25"/>
      <c r="E29" s="25"/>
      <c r="F29" s="25"/>
      <c r="G29" s="25"/>
    </row>
    <row r="30" spans="2:7" x14ac:dyDescent="0.35">
      <c r="D30" s="25"/>
      <c r="E30" s="25"/>
      <c r="F30" s="25"/>
      <c r="G30" s="25"/>
    </row>
    <row r="31" spans="2:7" x14ac:dyDescent="0.35">
      <c r="B31" s="4" t="s">
        <v>20</v>
      </c>
      <c r="C31" s="4" t="s">
        <v>27</v>
      </c>
      <c r="D31" s="25">
        <v>16875.967150553606</v>
      </c>
      <c r="E31" s="25">
        <v>16857.799272802651</v>
      </c>
      <c r="F31" s="25">
        <v>17053.458286827052</v>
      </c>
      <c r="G31" s="25">
        <v>17053.75243021427</v>
      </c>
    </row>
    <row r="32" spans="2:7" x14ac:dyDescent="0.35">
      <c r="B32" s="4" t="s">
        <v>16</v>
      </c>
      <c r="C32" s="4" t="s">
        <v>27</v>
      </c>
      <c r="D32" s="25">
        <v>21722.177444320663</v>
      </c>
      <c r="E32" s="25">
        <v>21647.714997003499</v>
      </c>
      <c r="F32" s="25">
        <v>21862.83230694928</v>
      </c>
      <c r="G32" s="25">
        <v>21749.558644432316</v>
      </c>
    </row>
    <row r="33" spans="2:7" x14ac:dyDescent="0.35">
      <c r="B33" s="4" t="s">
        <v>17</v>
      </c>
      <c r="C33" s="4" t="s">
        <v>27</v>
      </c>
      <c r="D33" s="25">
        <v>261546.02627215808</v>
      </c>
      <c r="E33" s="25">
        <v>246825.71648462888</v>
      </c>
      <c r="F33" s="25">
        <v>247238.51207722205</v>
      </c>
      <c r="G33" s="25">
        <v>244646.85341350871</v>
      </c>
    </row>
    <row r="34" spans="2:7" x14ac:dyDescent="0.35">
      <c r="B34" s="4" t="s">
        <v>23</v>
      </c>
      <c r="C34" s="4" t="s">
        <v>27</v>
      </c>
      <c r="D34" s="25">
        <v>132113.46678814397</v>
      </c>
      <c r="E34" s="25">
        <v>130970.37970352839</v>
      </c>
      <c r="F34" s="25">
        <v>131370.79202106918</v>
      </c>
      <c r="G34" s="25">
        <v>130494.67174265566</v>
      </c>
    </row>
    <row r="35" spans="2:7" x14ac:dyDescent="0.35">
      <c r="B35" s="4" t="s">
        <v>24</v>
      </c>
      <c r="C35" s="4" t="s">
        <v>27</v>
      </c>
      <c r="D35" s="25">
        <v>771536.16839635384</v>
      </c>
      <c r="E35" s="25">
        <v>768784.85483813775</v>
      </c>
      <c r="F35" s="25">
        <v>803317.69252886833</v>
      </c>
      <c r="G35" s="25">
        <v>799638.41466218652</v>
      </c>
    </row>
    <row r="36" spans="2:7" x14ac:dyDescent="0.35">
      <c r="B36" s="18" t="s">
        <v>32</v>
      </c>
      <c r="C36" s="17"/>
      <c r="D36" s="26">
        <f>SUM(D31:D35)</f>
        <v>1203793.8060515302</v>
      </c>
      <c r="E36" s="26">
        <f t="shared" ref="E36:G36" si="9">SUM(E31:E35)</f>
        <v>1185086.4652961013</v>
      </c>
      <c r="F36" s="26">
        <f t="shared" si="9"/>
        <v>1220843.2872209358</v>
      </c>
      <c r="G36" s="26">
        <f t="shared" si="9"/>
        <v>1213583.2508929975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2024-06-17T07:00:00+00:00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6D47847-4B04-4593-ACF5-76AA6709CFCD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607dc15b-cc4e-4ae1-8d5f-44b8621330ae"/>
    <ds:schemaRef ds:uri="cec260c6-6af1-4e97-a36a-2eb380e96cc7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76C0B9-FF93-4EA7-9621-BB559C9515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43E1F-E5C0-49F9-9941-FEBED5801AC0}"/>
</file>

<file path=customXml/itemProps4.xml><?xml version="1.0" encoding="utf-8"?>
<ds:datastoreItem xmlns:ds="http://schemas.openxmlformats.org/officeDocument/2006/customXml" ds:itemID="{C9EA4882-5FD1-4239-A6DB-677F082A1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delta</vt:lpstr>
      <vt:lpstr>2023 Biennial CEIP</vt:lpstr>
      <vt:lpstr>2021 Revised CEIP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Rohini (PacifiCorp)</dc:creator>
  <cp:lastModifiedBy>Ghosh, Rohini (PacifiCorp)</cp:lastModifiedBy>
  <dcterms:created xsi:type="dcterms:W3CDTF">2024-06-04T21:57:44Z</dcterms:created>
  <dcterms:modified xsi:type="dcterms:W3CDTF">2024-06-17T16:11:47Z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