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TIVE\Cases\UW\UW_240151_Cascadia Water 2024 GRC\1_Filings\Comments\Draft\Attachments\"/>
    </mc:Choice>
  </mc:AlternateContent>
  <bookViews>
    <workbookView xWindow="0" yWindow="0" windowWidth="14903" windowHeight="7433"/>
  </bookViews>
  <sheets>
    <sheet name="Attch 3 Phased Rate Approaches" sheetId="2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C17" i="2"/>
  <c r="C9" i="2"/>
  <c r="C12" i="2"/>
  <c r="D5" i="2"/>
  <c r="E5" i="2"/>
  <c r="F5" i="2"/>
  <c r="G5" i="2"/>
  <c r="H5" i="2"/>
  <c r="I5" i="2"/>
  <c r="J5" i="2"/>
  <c r="K5" i="2"/>
  <c r="L5" i="2"/>
  <c r="M5" i="2"/>
  <c r="N5" i="2"/>
  <c r="C5" i="2"/>
  <c r="C7" i="2" s="1"/>
  <c r="E6" i="2"/>
  <c r="F6" i="2"/>
  <c r="G6" i="2"/>
  <c r="G7" i="2" s="1"/>
  <c r="H6" i="2"/>
  <c r="I6" i="2"/>
  <c r="J6" i="2"/>
  <c r="K6" i="2"/>
  <c r="L6" i="2"/>
  <c r="M6" i="2"/>
  <c r="N6" i="2"/>
  <c r="D6" i="2"/>
  <c r="C6" i="2"/>
  <c r="I7" i="2" l="1"/>
  <c r="C14" i="2"/>
  <c r="D14" i="2" s="1"/>
  <c r="D15" i="2" s="1"/>
  <c r="D16" i="2" s="1"/>
  <c r="D17" i="2" s="1"/>
  <c r="K7" i="2"/>
  <c r="E7" i="2"/>
  <c r="M7" i="2"/>
  <c r="J7" i="2"/>
  <c r="H7" i="2"/>
  <c r="D7" i="2"/>
  <c r="L7" i="2"/>
  <c r="D9" i="2"/>
  <c r="C19" i="2"/>
  <c r="F7" i="2"/>
  <c r="N7" i="2"/>
  <c r="E14" i="2" l="1"/>
  <c r="E15" i="2" s="1"/>
  <c r="E16" i="2" s="1"/>
  <c r="E17" i="2" s="1"/>
  <c r="D19" i="2"/>
  <c r="D10" i="2"/>
  <c r="D11" i="2" s="1"/>
  <c r="D12" i="2" s="1"/>
  <c r="E9" i="2"/>
  <c r="K25" i="2"/>
  <c r="F14" i="2" l="1"/>
  <c r="G14" i="2" s="1"/>
  <c r="E10" i="2"/>
  <c r="E11" i="2" s="1"/>
  <c r="F9" i="2"/>
  <c r="F10" i="2" s="1"/>
  <c r="D20" i="2"/>
  <c r="D21" i="2" s="1"/>
  <c r="D22" i="2" s="1"/>
  <c r="E19" i="2"/>
  <c r="E12" i="2"/>
  <c r="F15" i="2" l="1"/>
  <c r="F16" i="2" s="1"/>
  <c r="F17" i="2" s="1"/>
  <c r="G9" i="2"/>
  <c r="G10" i="2" s="1"/>
  <c r="G15" i="2"/>
  <c r="G16" i="2" s="1"/>
  <c r="G17" i="2" s="1"/>
  <c r="E20" i="2"/>
  <c r="E21" i="2" s="1"/>
  <c r="E22" i="2" s="1"/>
  <c r="F19" i="2"/>
  <c r="H14" i="2"/>
  <c r="H15" i="2" s="1"/>
  <c r="H16" i="2" s="1"/>
  <c r="H17" i="2" s="1"/>
  <c r="F11" i="2"/>
  <c r="G11" i="2" l="1"/>
  <c r="F20" i="2"/>
  <c r="F21" i="2" s="1"/>
  <c r="F22" i="2" s="1"/>
  <c r="G19" i="2"/>
  <c r="H9" i="2"/>
  <c r="I14" i="2"/>
  <c r="I15" i="2" s="1"/>
  <c r="I16" i="2" s="1"/>
  <c r="I17" i="2" s="1"/>
  <c r="F12" i="2"/>
  <c r="J14" i="2" l="1"/>
  <c r="I9" i="2"/>
  <c r="H10" i="2"/>
  <c r="H11" i="2" s="1"/>
  <c r="H12" i="2" s="1"/>
  <c r="H19" i="2"/>
  <c r="G20" i="2"/>
  <c r="G21" i="2" s="1"/>
  <c r="G22" i="2" s="1"/>
  <c r="J15" i="2"/>
  <c r="J16" i="2" s="1"/>
  <c r="J17" i="2" s="1"/>
  <c r="I10" i="2"/>
  <c r="I11" i="2" s="1"/>
  <c r="G12" i="2"/>
  <c r="J9" i="2" l="1"/>
  <c r="K14" i="2"/>
  <c r="K15" i="2" s="1"/>
  <c r="K16" i="2" s="1"/>
  <c r="K17" i="2" s="1"/>
  <c r="I19" i="2"/>
  <c r="H20" i="2"/>
  <c r="H21" i="2" s="1"/>
  <c r="H22" i="2" s="1"/>
  <c r="I12" i="2"/>
  <c r="I20" i="2" l="1"/>
  <c r="I21" i="2" s="1"/>
  <c r="I22" i="2" s="1"/>
  <c r="J19" i="2"/>
  <c r="L14" i="2"/>
  <c r="L15" i="2" s="1"/>
  <c r="L16" i="2" s="1"/>
  <c r="L17" i="2" s="1"/>
  <c r="K9" i="2"/>
  <c r="J10" i="2"/>
  <c r="J11" i="2" s="1"/>
  <c r="L9" i="2" l="1"/>
  <c r="M14" i="2"/>
  <c r="K10" i="2"/>
  <c r="J20" i="2"/>
  <c r="J21" i="2" s="1"/>
  <c r="J22" i="2" s="1"/>
  <c r="K19" i="2"/>
  <c r="M15" i="2"/>
  <c r="M16" i="2" s="1"/>
  <c r="J12" i="2"/>
  <c r="L10" i="2" l="1"/>
  <c r="K20" i="2"/>
  <c r="K21" i="2" s="1"/>
  <c r="K22" i="2" s="1"/>
  <c r="L19" i="2"/>
  <c r="M17" i="2"/>
  <c r="L27" i="2"/>
  <c r="K11" i="2"/>
  <c r="N14" i="2"/>
  <c r="M9" i="2"/>
  <c r="L11" i="2" l="1"/>
  <c r="L12" i="2" s="1"/>
  <c r="M10" i="2"/>
  <c r="M11" i="2" s="1"/>
  <c r="M12" i="2" s="1"/>
  <c r="K12" i="2"/>
  <c r="L26" i="2"/>
  <c r="K27" i="2"/>
  <c r="N15" i="2"/>
  <c r="M19" i="2"/>
  <c r="L20" i="2"/>
  <c r="L21" i="2" s="1"/>
  <c r="L22" i="2" s="1"/>
  <c r="N9" i="2"/>
  <c r="N10" i="2"/>
  <c r="K26" i="2" l="1"/>
  <c r="N19" i="2"/>
  <c r="M20" i="2"/>
  <c r="M21" i="2" s="1"/>
  <c r="M22" i="2" l="1"/>
  <c r="L28" i="2"/>
  <c r="K28" i="2"/>
  <c r="N20" i="2"/>
</calcChain>
</file>

<file path=xl/sharedStrings.xml><?xml version="1.0" encoding="utf-8"?>
<sst xmlns="http://schemas.openxmlformats.org/spreadsheetml/2006/main" count="41" uniqueCount="19">
  <si>
    <t>No phased approach</t>
  </si>
  <si>
    <t>Year</t>
  </si>
  <si>
    <t>Test year revenue requirement</t>
  </si>
  <si>
    <t>Additional revenue requested</t>
  </si>
  <si>
    <t>Additional revenue incorporated</t>
  </si>
  <si>
    <t>Share of additional revenue incorporated</t>
  </si>
  <si>
    <t>Deferred revenue</t>
  </si>
  <si>
    <t>Carrying costs on deferred revenue</t>
  </si>
  <si>
    <t>Total revenue requirement</t>
  </si>
  <si>
    <t>Three-year phased approach</t>
  </si>
  <si>
    <t>Five-year phased approach</t>
  </si>
  <si>
    <t>Ten-year phased approach</t>
  </si>
  <si>
    <t>N/A</t>
  </si>
  <si>
    <t>Carrying cost interest rate</t>
  </si>
  <si>
    <t>Phased rate approaches at three, five, and ten years. Data sourced from Cascadia GRC Workbooks for Western Systems and Pelican Point.</t>
  </si>
  <si>
    <t>Total carrying costs</t>
  </si>
  <si>
    <t>Maximum revenue requirement</t>
  </si>
  <si>
    <t>Workbook for Attachment 3: Phased Rate Approaches</t>
  </si>
  <si>
    <t>Revenue requirement % change from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</si>
</sst>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44" fontId="3" fillId="0" borderId="0" xfId="1" applyFont="1"/>
    <xf numFmtId="164" fontId="2" fillId="0" borderId="0" xfId="1" applyNumberFormat="1" applyFont="1" applyFill="1" applyBorder="1" applyAlignment="1">
      <alignment horizontal="right" vertical="center"/>
    </xf>
    <xf numFmtId="165" fontId="3" fillId="0" borderId="0" xfId="2" applyNumberFormat="1" applyFont="1"/>
    <xf numFmtId="0" fontId="3" fillId="0" borderId="0" xfId="0" applyFont="1" applyBorder="1"/>
    <xf numFmtId="164" fontId="2" fillId="0" borderId="7" xfId="1" applyNumberFormat="1" applyFont="1" applyFill="1" applyBorder="1" applyAlignment="1">
      <alignment horizontal="right" vertical="center"/>
    </xf>
    <xf numFmtId="0" fontId="3" fillId="0" borderId="9" xfId="0" applyFont="1" applyBorder="1"/>
    <xf numFmtId="164" fontId="3" fillId="0" borderId="9" xfId="1" applyNumberFormat="1" applyFont="1" applyBorder="1"/>
    <xf numFmtId="164" fontId="3" fillId="0" borderId="10" xfId="1" applyNumberFormat="1" applyFont="1" applyBorder="1"/>
    <xf numFmtId="165" fontId="3" fillId="0" borderId="4" xfId="2" applyNumberFormat="1" applyFont="1" applyBorder="1"/>
    <xf numFmtId="165" fontId="3" fillId="0" borderId="5" xfId="2" applyNumberFormat="1" applyFont="1" applyBorder="1"/>
    <xf numFmtId="164" fontId="3" fillId="0" borderId="0" xfId="1" applyNumberFormat="1" applyFont="1" applyBorder="1"/>
    <xf numFmtId="164" fontId="3" fillId="0" borderId="7" xfId="1" applyNumberFormat="1" applyFont="1" applyBorder="1"/>
    <xf numFmtId="165" fontId="3" fillId="0" borderId="0" xfId="2" applyNumberFormat="1" applyFont="1" applyBorder="1"/>
    <xf numFmtId="165" fontId="3" fillId="0" borderId="7" xfId="2" applyNumberFormat="1" applyFont="1" applyBorder="1"/>
    <xf numFmtId="0" fontId="3" fillId="0" borderId="11" xfId="0" applyFont="1" applyBorder="1"/>
    <xf numFmtId="165" fontId="3" fillId="0" borderId="0" xfId="2" applyNumberFormat="1" applyFont="1" applyBorder="1" applyAlignment="1">
      <alignment horizontal="right"/>
    </xf>
    <xf numFmtId="165" fontId="3" fillId="0" borderId="4" xfId="2" applyNumberFormat="1" applyFont="1" applyBorder="1" applyAlignment="1">
      <alignment horizontal="right"/>
    </xf>
    <xf numFmtId="164" fontId="3" fillId="0" borderId="7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0" fontId="4" fillId="0" borderId="0" xfId="0" applyFont="1"/>
    <xf numFmtId="0" fontId="5" fillId="0" borderId="12" xfId="0" applyFont="1" applyBorder="1"/>
    <xf numFmtId="0" fontId="5" fillId="0" borderId="12" xfId="1" applyNumberFormat="1" applyFont="1" applyBorder="1"/>
    <xf numFmtId="0" fontId="5" fillId="0" borderId="13" xfId="1" applyNumberFormat="1" applyFont="1" applyBorder="1"/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/>
    </xf>
    <xf numFmtId="44" fontId="3" fillId="0" borderId="7" xfId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3" fillId="0" borderId="2" xfId="1" applyNumberFormat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 wrapText="1"/>
    </xf>
    <xf numFmtId="164" fontId="3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Effect of Phased Approaches on Revenue Requirement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'Attch 3 Phased Rate Approaches'!$A$8</c:f>
              <c:strCache>
                <c:ptCount val="1"/>
                <c:pt idx="0">
                  <c:v>Three-year phased approach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'Attch 3 Phased Rate Approaches'!$C$9:$N$9</c:f>
              <c:numCache>
                <c:formatCode>_("$"* #,##0_);_("$"* \(#,##0\);_("$"* "-"??_);_(@_)</c:formatCode>
                <c:ptCount val="12"/>
                <c:pt idx="0">
                  <c:v>2381143.9899999998</c:v>
                </c:pt>
                <c:pt idx="1">
                  <c:v>3364980.1138283368</c:v>
                </c:pt>
                <c:pt idx="2">
                  <c:v>4584489.7091373708</c:v>
                </c:pt>
                <c:pt idx="3">
                  <c:v>4596201.8309933068</c:v>
                </c:pt>
                <c:pt idx="4">
                  <c:v>4169936.9424151573</c:v>
                </c:pt>
                <c:pt idx="5">
                  <c:v>4169936.9424151573</c:v>
                </c:pt>
                <c:pt idx="6">
                  <c:v>4169936.9424151573</c:v>
                </c:pt>
                <c:pt idx="7">
                  <c:v>4169936.9424151573</c:v>
                </c:pt>
                <c:pt idx="8">
                  <c:v>4169936.9424151573</c:v>
                </c:pt>
                <c:pt idx="9">
                  <c:v>4169936.9424151573</c:v>
                </c:pt>
                <c:pt idx="10">
                  <c:v>4169936.9424151573</c:v>
                </c:pt>
                <c:pt idx="11">
                  <c:v>4169936.9424151573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C-4E61-B6F7-9B4FC3159D6C}"/>
            </c:ext>
          </c:extLst>
        </c:ser>
        <c:ser>
          <c:idx val="2"/>
          <c:order val="1"/>
          <c:tx>
            <c:strRef>
              <c:f>'Attch 3 Phased Rate Approaches'!$A$13</c:f>
              <c:strCache>
                <c:ptCount val="1"/>
                <c:pt idx="0">
                  <c:v>Five-year phased approach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'Attch 3 Phased Rate Approaches'!$C$14:$N$14</c:f>
              <c:numCache>
                <c:formatCode>_("$"* #,##0_);_("$"* \(#,##0\);_("$"* "-"??_);_(@_)</c:formatCode>
                <c:ptCount val="12"/>
                <c:pt idx="0">
                  <c:v>2381143.9899999998</c:v>
                </c:pt>
                <c:pt idx="1">
                  <c:v>3166921.5066999998</c:v>
                </c:pt>
                <c:pt idx="2">
                  <c:v>3800305.8080399996</c:v>
                </c:pt>
                <c:pt idx="3">
                  <c:v>4370351.6792459991</c:v>
                </c:pt>
                <c:pt idx="4">
                  <c:v>4807386.8471705997</c:v>
                </c:pt>
                <c:pt idx="5">
                  <c:v>4827199.1439462556</c:v>
                </c:pt>
                <c:pt idx="6">
                  <c:v>4169936.9424151569</c:v>
                </c:pt>
                <c:pt idx="7">
                  <c:v>4169936.9424151569</c:v>
                </c:pt>
                <c:pt idx="8">
                  <c:v>4169936.9424151569</c:v>
                </c:pt>
                <c:pt idx="9">
                  <c:v>4169936.9424151569</c:v>
                </c:pt>
                <c:pt idx="10">
                  <c:v>4169936.9424151569</c:v>
                </c:pt>
                <c:pt idx="11">
                  <c:v>4169936.9424151569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0C-4E61-B6F7-9B4FC3159D6C}"/>
            </c:ext>
          </c:extLst>
        </c:ser>
        <c:ser>
          <c:idx val="3"/>
          <c:order val="2"/>
          <c:tx>
            <c:strRef>
              <c:f>'Attch 3 Phased Rate Approaches'!$A$18</c:f>
              <c:strCache>
                <c:ptCount val="1"/>
                <c:pt idx="0">
                  <c:v>Ten-year phased approach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val>
            <c:numRef>
              <c:f>'Attch 3 Phased Rate Approaches'!$C$19:$N$19</c:f>
              <c:numCache>
                <c:formatCode>_("$"* #,##0_);_("$"* \(#,##0\);_("$"* "-"??_);_(@_)</c:formatCode>
                <c:ptCount val="12"/>
                <c:pt idx="0">
                  <c:v>2381143.9899999998</c:v>
                </c:pt>
                <c:pt idx="1">
                  <c:v>2976429.9874999998</c:v>
                </c:pt>
                <c:pt idx="2">
                  <c:v>3512187.3852499998</c:v>
                </c:pt>
                <c:pt idx="3">
                  <c:v>3863406.1237750002</c:v>
                </c:pt>
                <c:pt idx="4">
                  <c:v>4153161.5830581249</c:v>
                </c:pt>
                <c:pt idx="5">
                  <c:v>4360819.6622110317</c:v>
                </c:pt>
                <c:pt idx="6">
                  <c:v>4578860.6453215834</c:v>
                </c:pt>
                <c:pt idx="7">
                  <c:v>4693332.1614546226</c:v>
                </c:pt>
                <c:pt idx="8">
                  <c:v>4693332.1614546226</c:v>
                </c:pt>
                <c:pt idx="9">
                  <c:v>4693332.1614546226</c:v>
                </c:pt>
                <c:pt idx="10">
                  <c:v>4550090.9690721398</c:v>
                </c:pt>
                <c:pt idx="11">
                  <c:v>4169936.9424151583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0C-4E61-B6F7-9B4FC3159D6C}"/>
            </c:ext>
          </c:extLst>
        </c:ser>
        <c:ser>
          <c:idx val="1"/>
          <c:order val="3"/>
          <c:tx>
            <c:strRef>
              <c:f>'Attch 3 Phased Rate Approaches'!$A$5</c:f>
              <c:strCache>
                <c:ptCount val="1"/>
                <c:pt idx="0">
                  <c:v>No phased approach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'Attch 3 Phased Rate Approaches'!$C$4:$N$4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'Attch 3 Phased Rate Approaches'!$C$7:$N$7</c:f>
              <c:numCache>
                <c:formatCode>_("$"* #,##0_);_("$"* \(#,##0\);_("$"* "-"??_);_(@_)</c:formatCode>
                <c:ptCount val="12"/>
                <c:pt idx="0">
                  <c:v>2381143.9899999998</c:v>
                </c:pt>
                <c:pt idx="1">
                  <c:v>4169936.6050270898</c:v>
                </c:pt>
                <c:pt idx="2">
                  <c:v>4169936.6050270898</c:v>
                </c:pt>
                <c:pt idx="3">
                  <c:v>4169936.6050270898</c:v>
                </c:pt>
                <c:pt idx="4">
                  <c:v>4169936.6050270898</c:v>
                </c:pt>
                <c:pt idx="5">
                  <c:v>4169936.6050270898</c:v>
                </c:pt>
                <c:pt idx="6">
                  <c:v>4169936.6050270898</c:v>
                </c:pt>
                <c:pt idx="7">
                  <c:v>4169936.6050270898</c:v>
                </c:pt>
                <c:pt idx="8">
                  <c:v>4169936.6050270898</c:v>
                </c:pt>
                <c:pt idx="9">
                  <c:v>4169936.6050270898</c:v>
                </c:pt>
                <c:pt idx="10">
                  <c:v>4169936.6050270898</c:v>
                </c:pt>
                <c:pt idx="11">
                  <c:v>4169936.6050270898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0C-4E61-B6F7-9B4FC3159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585920"/>
        <c:axId val="730590840"/>
      </c:lineChart>
      <c:catAx>
        <c:axId val="73058592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590840"/>
        <c:crosses val="autoZero"/>
        <c:auto val="1"/>
        <c:lblAlgn val="ctr"/>
        <c:lblOffset val="100"/>
        <c:noMultiLvlLbl val="0"/>
      </c:catAx>
      <c:valAx>
        <c:axId val="730590840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Revenue Requirement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585920"/>
        <c:crossesAt val="1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832759</xdr:colOff>
      <xdr:row>23</xdr:row>
      <xdr:rowOff>178252</xdr:rowOff>
    </xdr:from>
    <xdr:to>
      <xdr:col>6</xdr:col>
      <xdr:colOff>895348</xdr:colOff>
      <xdr:row>42</xdr:row>
      <xdr:rowOff>104773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50" zoomScaleNormal="50" workbookViewId="0">
      <selection activeCell="E11" sqref="E11"/>
    </sheetView>
  </sheetViews>
  <sheetFormatPr defaultRowHeight="15" x14ac:dyDescent="0.4"/>
  <cols>
    <col min="1" max="1" width="13.6640625" style="1" customWidth="1"/>
    <col min="2" max="2" width="49.265625" style="1" customWidth="1"/>
    <col min="3" max="14" width="13.59765625" style="2" customWidth="1"/>
    <col min="15" max="15" width="9.06640625" style="1"/>
    <col min="16" max="16" width="11.3984375" style="1" bestFit="1" customWidth="1"/>
    <col min="17" max="16384" width="9.06640625" style="1"/>
  </cols>
  <sheetData>
    <row r="1" spans="1:16" x14ac:dyDescent="0.4">
      <c r="A1" s="1" t="s">
        <v>17</v>
      </c>
    </row>
    <row r="2" spans="1:16" ht="15.4" x14ac:dyDescent="0.45">
      <c r="A2" s="21" t="s">
        <v>14</v>
      </c>
    </row>
    <row r="4" spans="1:16" x14ac:dyDescent="0.4">
      <c r="A4" s="16"/>
      <c r="B4" s="22" t="s">
        <v>1</v>
      </c>
      <c r="C4" s="23">
        <v>0</v>
      </c>
      <c r="D4" s="23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7</v>
      </c>
      <c r="K4" s="23">
        <v>8</v>
      </c>
      <c r="L4" s="23">
        <v>9</v>
      </c>
      <c r="M4" s="23">
        <v>10</v>
      </c>
      <c r="N4" s="24">
        <v>11</v>
      </c>
    </row>
    <row r="5" spans="1:16" ht="15.4" customHeight="1" x14ac:dyDescent="0.4">
      <c r="A5" s="37" t="s">
        <v>0</v>
      </c>
      <c r="B5" s="5" t="s">
        <v>2</v>
      </c>
      <c r="C5" s="12">
        <f>2086845.2+294298.79</f>
        <v>2381143.9899999998</v>
      </c>
      <c r="D5" s="12">
        <f t="shared" ref="D5:N5" si="0">2086845.2+294298.79</f>
        <v>2381143.9899999998</v>
      </c>
      <c r="E5" s="12">
        <f t="shared" si="0"/>
        <v>2381143.9899999998</v>
      </c>
      <c r="F5" s="12">
        <f t="shared" si="0"/>
        <v>2381143.9899999998</v>
      </c>
      <c r="G5" s="12">
        <f t="shared" si="0"/>
        <v>2381143.9899999998</v>
      </c>
      <c r="H5" s="12">
        <f t="shared" si="0"/>
        <v>2381143.9899999998</v>
      </c>
      <c r="I5" s="12">
        <f t="shared" si="0"/>
        <v>2381143.9899999998</v>
      </c>
      <c r="J5" s="12">
        <f t="shared" si="0"/>
        <v>2381143.9899999998</v>
      </c>
      <c r="K5" s="12">
        <f t="shared" si="0"/>
        <v>2381143.9899999998</v>
      </c>
      <c r="L5" s="12">
        <f t="shared" si="0"/>
        <v>2381143.9899999998</v>
      </c>
      <c r="M5" s="12">
        <f t="shared" si="0"/>
        <v>2381143.9899999998</v>
      </c>
      <c r="N5" s="13">
        <f t="shared" si="0"/>
        <v>2381143.9899999998</v>
      </c>
    </row>
    <row r="6" spans="1:16" x14ac:dyDescent="0.4">
      <c r="A6" s="35"/>
      <c r="B6" s="5" t="s">
        <v>3</v>
      </c>
      <c r="C6" s="3">
        <f>1518088.110174+270704.50485309</f>
        <v>1788792.6150270901</v>
      </c>
      <c r="D6" s="3">
        <f>1518088.110174+270704.50485309</f>
        <v>1788792.6150270901</v>
      </c>
      <c r="E6" s="3">
        <f t="shared" ref="E6:N6" si="1">1518088.110174+270704.50485309</f>
        <v>1788792.6150270901</v>
      </c>
      <c r="F6" s="3">
        <f t="shared" si="1"/>
        <v>1788792.6150270901</v>
      </c>
      <c r="G6" s="3">
        <f t="shared" si="1"/>
        <v>1788792.6150270901</v>
      </c>
      <c r="H6" s="3">
        <f t="shared" si="1"/>
        <v>1788792.6150270901</v>
      </c>
      <c r="I6" s="3">
        <f t="shared" si="1"/>
        <v>1788792.6150270901</v>
      </c>
      <c r="J6" s="3">
        <f t="shared" si="1"/>
        <v>1788792.6150270901</v>
      </c>
      <c r="K6" s="3">
        <f t="shared" si="1"/>
        <v>1788792.6150270901</v>
      </c>
      <c r="L6" s="3">
        <f t="shared" si="1"/>
        <v>1788792.6150270901</v>
      </c>
      <c r="M6" s="3">
        <f t="shared" si="1"/>
        <v>1788792.6150270901</v>
      </c>
      <c r="N6" s="6">
        <f t="shared" si="1"/>
        <v>1788792.6150270901</v>
      </c>
    </row>
    <row r="7" spans="1:16" x14ac:dyDescent="0.4">
      <c r="A7" s="36"/>
      <c r="B7" s="7" t="s">
        <v>8</v>
      </c>
      <c r="C7" s="8">
        <f>C5</f>
        <v>2381143.9899999998</v>
      </c>
      <c r="D7" s="8">
        <f t="shared" ref="D7:N7" si="2">D5+D6</f>
        <v>4169936.6050270898</v>
      </c>
      <c r="E7" s="8">
        <f t="shared" si="2"/>
        <v>4169936.6050270898</v>
      </c>
      <c r="F7" s="8">
        <f t="shared" si="2"/>
        <v>4169936.6050270898</v>
      </c>
      <c r="G7" s="8">
        <f t="shared" si="2"/>
        <v>4169936.6050270898</v>
      </c>
      <c r="H7" s="8">
        <f t="shared" si="2"/>
        <v>4169936.6050270898</v>
      </c>
      <c r="I7" s="8">
        <f t="shared" si="2"/>
        <v>4169936.6050270898</v>
      </c>
      <c r="J7" s="8">
        <f t="shared" si="2"/>
        <v>4169936.6050270898</v>
      </c>
      <c r="K7" s="8">
        <f t="shared" si="2"/>
        <v>4169936.6050270898</v>
      </c>
      <c r="L7" s="8">
        <f t="shared" si="2"/>
        <v>4169936.6050270898</v>
      </c>
      <c r="M7" s="8">
        <f t="shared" si="2"/>
        <v>4169936.6050270898</v>
      </c>
      <c r="N7" s="9">
        <f t="shared" si="2"/>
        <v>4169936.6050270898</v>
      </c>
    </row>
    <row r="8" spans="1:16" s="4" customFormat="1" x14ac:dyDescent="0.4">
      <c r="A8" s="35" t="s">
        <v>9</v>
      </c>
      <c r="B8" s="14" t="s">
        <v>18</v>
      </c>
      <c r="C8" s="17" t="s">
        <v>12</v>
      </c>
      <c r="D8" s="14">
        <v>0.41317792118415197</v>
      </c>
      <c r="E8" s="14">
        <v>0.36241212549740687</v>
      </c>
      <c r="F8" s="14">
        <v>2.5547274831030026E-3</v>
      </c>
      <c r="G8" s="14">
        <v>-9.2742856874504898E-2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5">
        <v>0</v>
      </c>
    </row>
    <row r="9" spans="1:16" x14ac:dyDescent="0.4">
      <c r="A9" s="35"/>
      <c r="B9" s="5" t="s">
        <v>8</v>
      </c>
      <c r="C9" s="12">
        <f>C$5</f>
        <v>2381143.9899999998</v>
      </c>
      <c r="D9" s="12">
        <f>C9*(1+D8)</f>
        <v>3364980.1138283368</v>
      </c>
      <c r="E9" s="12">
        <f t="shared" ref="E9:N9" si="3">D9*(1+E8)</f>
        <v>4584489.7091373708</v>
      </c>
      <c r="F9" s="12">
        <f t="shared" si="3"/>
        <v>4596201.8309933068</v>
      </c>
      <c r="G9" s="12">
        <f t="shared" si="3"/>
        <v>4169936.9424151573</v>
      </c>
      <c r="H9" s="12">
        <f t="shared" si="3"/>
        <v>4169936.9424151573</v>
      </c>
      <c r="I9" s="12">
        <f t="shared" si="3"/>
        <v>4169936.9424151573</v>
      </c>
      <c r="J9" s="12">
        <f t="shared" si="3"/>
        <v>4169936.9424151573</v>
      </c>
      <c r="K9" s="12">
        <f t="shared" si="3"/>
        <v>4169936.9424151573</v>
      </c>
      <c r="L9" s="12">
        <f t="shared" si="3"/>
        <v>4169936.9424151573</v>
      </c>
      <c r="M9" s="12">
        <f t="shared" si="3"/>
        <v>4169936.9424151573</v>
      </c>
      <c r="N9" s="13">
        <f t="shared" si="3"/>
        <v>4169936.9424151573</v>
      </c>
      <c r="P9" s="40"/>
    </row>
    <row r="10" spans="1:16" x14ac:dyDescent="0.4">
      <c r="A10" s="35"/>
      <c r="B10" s="5" t="s">
        <v>4</v>
      </c>
      <c r="C10" s="12">
        <v>0</v>
      </c>
      <c r="D10" s="12">
        <f>D9-C9+C10</f>
        <v>983836.12382833706</v>
      </c>
      <c r="E10" s="12">
        <f>E9-D9+D10</f>
        <v>2203345.7191373711</v>
      </c>
      <c r="F10" s="12">
        <f t="shared" ref="F10:G10" si="4">F9-E9+E10</f>
        <v>2215057.8409933071</v>
      </c>
      <c r="G10" s="12">
        <f t="shared" si="4"/>
        <v>1788792.9524151576</v>
      </c>
      <c r="H10" s="12">
        <f t="shared" ref="H10" si="5">H9-G9+G10</f>
        <v>1788792.9524151576</v>
      </c>
      <c r="I10" s="12">
        <f t="shared" ref="I10:J10" si="6">I9-H9+H10</f>
        <v>1788792.9524151576</v>
      </c>
      <c r="J10" s="12">
        <f t="shared" si="6"/>
        <v>1788792.9524151576</v>
      </c>
      <c r="K10" s="12">
        <f t="shared" ref="K10" si="7">K9-J9+J10</f>
        <v>1788792.9524151576</v>
      </c>
      <c r="L10" s="12">
        <f t="shared" ref="L10:M10" si="8">L9-K9+K10</f>
        <v>1788792.9524151576</v>
      </c>
      <c r="M10" s="12">
        <f t="shared" si="8"/>
        <v>1788792.9524151576</v>
      </c>
      <c r="N10" s="13">
        <f t="shared" ref="N10" si="9">N9-M9+M10</f>
        <v>1788792.9524151576</v>
      </c>
    </row>
    <row r="11" spans="1:16" x14ac:dyDescent="0.4">
      <c r="A11" s="35"/>
      <c r="B11" s="5" t="s">
        <v>6</v>
      </c>
      <c r="C11" s="12">
        <v>0</v>
      </c>
      <c r="D11" s="12">
        <f>D$6-D10+C11</f>
        <v>804956.49119875301</v>
      </c>
      <c r="E11" s="12">
        <f t="shared" ref="E11:M11" si="10">E$6-E10+D11</f>
        <v>390403.38708847202</v>
      </c>
      <c r="F11" s="12">
        <f t="shared" si="10"/>
        <v>-35861.838877744973</v>
      </c>
      <c r="G11" s="12">
        <f t="shared" si="10"/>
        <v>-35862.176265812479</v>
      </c>
      <c r="H11" s="12">
        <f t="shared" si="10"/>
        <v>-35862.513653879985</v>
      </c>
      <c r="I11" s="12">
        <f t="shared" si="10"/>
        <v>-35862.851041947491</v>
      </c>
      <c r="J11" s="12">
        <f t="shared" si="10"/>
        <v>-35863.188430014998</v>
      </c>
      <c r="K11" s="12">
        <f t="shared" si="10"/>
        <v>-35863.525818082504</v>
      </c>
      <c r="L11" s="12">
        <f t="shared" si="10"/>
        <v>-35863.86320615001</v>
      </c>
      <c r="M11" s="12">
        <f t="shared" si="10"/>
        <v>-35864.200594217516</v>
      </c>
      <c r="N11" s="19" t="s">
        <v>12</v>
      </c>
    </row>
    <row r="12" spans="1:16" x14ac:dyDescent="0.4">
      <c r="A12" s="36"/>
      <c r="B12" s="7" t="s">
        <v>7</v>
      </c>
      <c r="C12" s="8">
        <f>IF(C11&gt;0,C11*$N$25,0)</f>
        <v>0</v>
      </c>
      <c r="D12" s="8">
        <f>IF(D11&gt;0,D11*$N$25,0)</f>
        <v>24148.694735962588</v>
      </c>
      <c r="E12" s="8">
        <f>IF(E11&gt;0,E11*$N$25,0)</f>
        <v>11712.10161265416</v>
      </c>
      <c r="F12" s="8">
        <f>IF(F11&gt;0,F11*$N$25,0)</f>
        <v>0</v>
      </c>
      <c r="G12" s="8">
        <f>IF(G11&gt;0,G11*$N$25,0)</f>
        <v>0</v>
      </c>
      <c r="H12" s="8">
        <f>IF(H11&gt;0,H11*$N$25,0)</f>
        <v>0</v>
      </c>
      <c r="I12" s="8">
        <f>IF(I11&gt;0,I11*$N$25,0)</f>
        <v>0</v>
      </c>
      <c r="J12" s="8">
        <f>IF(J11&gt;0,J11*$N$25,0)</f>
        <v>0</v>
      </c>
      <c r="K12" s="8">
        <f>IF(K11&gt;0,K11*$N$25,0)</f>
        <v>0</v>
      </c>
      <c r="L12" s="8">
        <f>IF(L11&gt;0,L11*$N$25,0)</f>
        <v>0</v>
      </c>
      <c r="M12" s="8">
        <f>IF(M11&gt;0,M11*$N$25,0)</f>
        <v>0</v>
      </c>
      <c r="N12" s="20" t="s">
        <v>12</v>
      </c>
    </row>
    <row r="13" spans="1:16" ht="14.35" customHeight="1" x14ac:dyDescent="0.4">
      <c r="A13" s="37" t="s">
        <v>10</v>
      </c>
      <c r="B13" s="14" t="s">
        <v>18</v>
      </c>
      <c r="C13" s="18" t="s">
        <v>12</v>
      </c>
      <c r="D13" s="10">
        <v>0.33</v>
      </c>
      <c r="E13" s="10">
        <v>0.2</v>
      </c>
      <c r="F13" s="10">
        <v>0.15</v>
      </c>
      <c r="G13" s="10">
        <v>0.1</v>
      </c>
      <c r="H13" s="10">
        <v>4.1212195742716404E-3</v>
      </c>
      <c r="I13" s="10">
        <v>-0.13615808710841459</v>
      </c>
      <c r="J13" s="10">
        <v>0</v>
      </c>
      <c r="K13" s="10">
        <v>0</v>
      </c>
      <c r="L13" s="10">
        <v>0</v>
      </c>
      <c r="M13" s="10">
        <v>0</v>
      </c>
      <c r="N13" s="11">
        <v>0</v>
      </c>
    </row>
    <row r="14" spans="1:16" x14ac:dyDescent="0.4">
      <c r="A14" s="35"/>
      <c r="B14" s="5" t="s">
        <v>8</v>
      </c>
      <c r="C14" s="12">
        <f>C$5</f>
        <v>2381143.9899999998</v>
      </c>
      <c r="D14" s="12">
        <f>C14*(1+D13)</f>
        <v>3166921.5066999998</v>
      </c>
      <c r="E14" s="12">
        <f t="shared" ref="E14" si="11">D14*(1+E13)</f>
        <v>3800305.8080399996</v>
      </c>
      <c r="F14" s="12">
        <f t="shared" ref="F14" si="12">E14*(1+F13)</f>
        <v>4370351.6792459991</v>
      </c>
      <c r="G14" s="12">
        <f t="shared" ref="G14" si="13">F14*(1+G13)</f>
        <v>4807386.8471705997</v>
      </c>
      <c r="H14" s="12">
        <f t="shared" ref="H14" si="14">G14*(1+H13)</f>
        <v>4827199.1439462556</v>
      </c>
      <c r="I14" s="12">
        <f t="shared" ref="I14" si="15">H14*(1+I13)</f>
        <v>4169936.9424151569</v>
      </c>
      <c r="J14" s="12">
        <f t="shared" ref="J14" si="16">I14*(1+J13)</f>
        <v>4169936.9424151569</v>
      </c>
      <c r="K14" s="12">
        <f t="shared" ref="K14" si="17">J14*(1+K13)</f>
        <v>4169936.9424151569</v>
      </c>
      <c r="L14" s="12">
        <f t="shared" ref="L14" si="18">K14*(1+L13)</f>
        <v>4169936.9424151569</v>
      </c>
      <c r="M14" s="12">
        <f t="shared" ref="M14" si="19">L14*(1+M13)</f>
        <v>4169936.9424151569</v>
      </c>
      <c r="N14" s="13">
        <f t="shared" ref="N14" si="20">M14*(1+N13)</f>
        <v>4169936.9424151569</v>
      </c>
      <c r="P14" s="40"/>
    </row>
    <row r="15" spans="1:16" x14ac:dyDescent="0.4">
      <c r="A15" s="35"/>
      <c r="B15" s="5" t="s">
        <v>5</v>
      </c>
      <c r="C15" s="12">
        <v>0</v>
      </c>
      <c r="D15" s="12">
        <f>D14-C14+C15</f>
        <v>785777.51670000004</v>
      </c>
      <c r="E15" s="12">
        <f>E14-D14+D15</f>
        <v>1419161.8180399998</v>
      </c>
      <c r="F15" s="12">
        <f t="shared" ref="F15" si="21">F14-E14+E15</f>
        <v>1989207.6892459993</v>
      </c>
      <c r="G15" s="12">
        <f t="shared" ref="G15" si="22">G14-F14+F15</f>
        <v>2426242.8571706</v>
      </c>
      <c r="H15" s="12">
        <f t="shared" ref="H15" si="23">H14-G14+G15</f>
        <v>2446055.1539462558</v>
      </c>
      <c r="I15" s="12">
        <f t="shared" ref="I15" si="24">I14-H14+H15</f>
        <v>1788792.9524151571</v>
      </c>
      <c r="J15" s="12">
        <f t="shared" ref="J15" si="25">J14-I14+I15</f>
        <v>1788792.9524151571</v>
      </c>
      <c r="K15" s="12">
        <f t="shared" ref="K15" si="26">K14-J14+J15</f>
        <v>1788792.9524151571</v>
      </c>
      <c r="L15" s="12">
        <f t="shared" ref="L15" si="27">L14-K14+K15</f>
        <v>1788792.9524151571</v>
      </c>
      <c r="M15" s="12">
        <f t="shared" ref="M15" si="28">M14-L14+L15</f>
        <v>1788792.9524151571</v>
      </c>
      <c r="N15" s="13">
        <f t="shared" ref="N15" si="29">N14-M14+M15</f>
        <v>1788792.9524151571</v>
      </c>
    </row>
    <row r="16" spans="1:16" x14ac:dyDescent="0.4">
      <c r="A16" s="35"/>
      <c r="B16" s="5" t="s">
        <v>6</v>
      </c>
      <c r="C16" s="12">
        <v>0</v>
      </c>
      <c r="D16" s="12">
        <f>D$6-D15+C16</f>
        <v>1003015.09832709</v>
      </c>
      <c r="E16" s="12">
        <f t="shared" ref="E16" si="30">E$6-E15+D16</f>
        <v>1372645.8953141803</v>
      </c>
      <c r="F16" s="12">
        <f t="shared" ref="F16" si="31">F$6-F15+E16</f>
        <v>1172230.821095271</v>
      </c>
      <c r="G16" s="12">
        <f t="shared" ref="G16" si="32">G$6-G15+F16</f>
        <v>534780.57895176113</v>
      </c>
      <c r="H16" s="12">
        <f t="shared" ref="H16" si="33">H$6-H15+G16</f>
        <v>-122481.9599674046</v>
      </c>
      <c r="I16" s="12">
        <f t="shared" ref="I16" si="34">I$6-I15+H16</f>
        <v>-122482.29735547164</v>
      </c>
      <c r="J16" s="12">
        <f t="shared" ref="J16" si="35">J$6-J15+I16</f>
        <v>-122482.63474353869</v>
      </c>
      <c r="K16" s="12">
        <f t="shared" ref="K16" si="36">K$6-K15+J16</f>
        <v>-122482.97213160573</v>
      </c>
      <c r="L16" s="12">
        <f t="shared" ref="L16" si="37">L$6-L15+K16</f>
        <v>-122483.30951967277</v>
      </c>
      <c r="M16" s="12">
        <f t="shared" ref="M16" si="38">M$6-M15+L16</f>
        <v>-122483.64690773981</v>
      </c>
      <c r="N16" s="19" t="s">
        <v>12</v>
      </c>
    </row>
    <row r="17" spans="1:16" x14ac:dyDescent="0.4">
      <c r="A17" s="36"/>
      <c r="B17" s="7" t="s">
        <v>7</v>
      </c>
      <c r="C17" s="8">
        <f>IF(C16&gt;0,C16*$N$25,0)</f>
        <v>0</v>
      </c>
      <c r="D17" s="8">
        <f>IF(D16&gt;0,D16*$N$25,0)</f>
        <v>30090.452949812701</v>
      </c>
      <c r="E17" s="8">
        <f>IF(E16&gt;0,E16*$N$25,0)</f>
        <v>41179.376859425407</v>
      </c>
      <c r="F17" s="8">
        <f>IF(F16&gt;0,F16*$N$25,0)</f>
        <v>35166.924632858128</v>
      </c>
      <c r="G17" s="8">
        <f>IF(G16&gt;0,G16*$N$25,0)</f>
        <v>16043.417368552833</v>
      </c>
      <c r="H17" s="8">
        <f>IF(H16&gt;0,H16*$N$25,0)</f>
        <v>0</v>
      </c>
      <c r="I17" s="8">
        <f>IF(I16&gt;0,I16*$N$25,0)</f>
        <v>0</v>
      </c>
      <c r="J17" s="8">
        <f>IF(J16&gt;0,J16*$N$25,0)</f>
        <v>0</v>
      </c>
      <c r="K17" s="8">
        <f>IF(K16&gt;0,K16*$N$25,0)</f>
        <v>0</v>
      </c>
      <c r="L17" s="8">
        <f>IF(L16&gt;0,L16*$N$25,0)</f>
        <v>0</v>
      </c>
      <c r="M17" s="8">
        <f>IF(M16&gt;0,M16*$N$25,0)</f>
        <v>0</v>
      </c>
      <c r="N17" s="20" t="s">
        <v>12</v>
      </c>
    </row>
    <row r="18" spans="1:16" x14ac:dyDescent="0.4">
      <c r="A18" s="37" t="s">
        <v>11</v>
      </c>
      <c r="B18" s="14" t="s">
        <v>18</v>
      </c>
      <c r="C18" s="18" t="s">
        <v>12</v>
      </c>
      <c r="D18" s="10">
        <v>0.25</v>
      </c>
      <c r="E18" s="10">
        <v>0.18</v>
      </c>
      <c r="F18" s="10">
        <v>0.1</v>
      </c>
      <c r="G18" s="10">
        <v>7.4999999999999997E-2</v>
      </c>
      <c r="H18" s="10">
        <v>0.05</v>
      </c>
      <c r="I18" s="10">
        <v>0.05</v>
      </c>
      <c r="J18" s="10">
        <v>2.5000000000000001E-2</v>
      </c>
      <c r="K18" s="10">
        <v>0</v>
      </c>
      <c r="L18" s="10">
        <v>0</v>
      </c>
      <c r="M18" s="10">
        <v>-3.0520148042981809E-2</v>
      </c>
      <c r="N18" s="11">
        <v>-8.3548665123612476E-2</v>
      </c>
    </row>
    <row r="19" spans="1:16" x14ac:dyDescent="0.4">
      <c r="A19" s="35"/>
      <c r="B19" s="5" t="s">
        <v>8</v>
      </c>
      <c r="C19" s="12">
        <f>C$5</f>
        <v>2381143.9899999998</v>
      </c>
      <c r="D19" s="12">
        <f>C19*(1+D18)</f>
        <v>2976429.9874999998</v>
      </c>
      <c r="E19" s="12">
        <f t="shared" ref="E19" si="39">D19*(1+E18)</f>
        <v>3512187.3852499998</v>
      </c>
      <c r="F19" s="12">
        <f t="shared" ref="F19" si="40">E19*(1+F18)</f>
        <v>3863406.1237750002</v>
      </c>
      <c r="G19" s="12">
        <f t="shared" ref="G19" si="41">F19*(1+G18)</f>
        <v>4153161.5830581249</v>
      </c>
      <c r="H19" s="12">
        <f t="shared" ref="H19" si="42">G19*(1+H18)</f>
        <v>4360819.6622110317</v>
      </c>
      <c r="I19" s="12">
        <f t="shared" ref="I19" si="43">H19*(1+I18)</f>
        <v>4578860.6453215834</v>
      </c>
      <c r="J19" s="12">
        <f t="shared" ref="J19" si="44">I19*(1+J18)</f>
        <v>4693332.1614546226</v>
      </c>
      <c r="K19" s="12">
        <f t="shared" ref="K19" si="45">J19*(1+K18)</f>
        <v>4693332.1614546226</v>
      </c>
      <c r="L19" s="12">
        <f t="shared" ref="L19" si="46">K19*(1+L18)</f>
        <v>4693332.1614546226</v>
      </c>
      <c r="M19" s="12">
        <f t="shared" ref="M19" si="47">L19*(1+M18)</f>
        <v>4550090.9690721398</v>
      </c>
      <c r="N19" s="13">
        <f t="shared" ref="N19" si="48">M19*(1+N18)</f>
        <v>4169936.9424151583</v>
      </c>
      <c r="P19" s="40"/>
    </row>
    <row r="20" spans="1:16" x14ac:dyDescent="0.4">
      <c r="A20" s="35"/>
      <c r="B20" s="5" t="s">
        <v>5</v>
      </c>
      <c r="C20" s="12">
        <v>0</v>
      </c>
      <c r="D20" s="12">
        <f>D19-C19+C20</f>
        <v>595285.99750000006</v>
      </c>
      <c r="E20" s="12">
        <f>E19-D19+D20</f>
        <v>1131043.3952500001</v>
      </c>
      <c r="F20" s="12">
        <f t="shared" ref="F20" si="49">F19-E19+E20</f>
        <v>1482262.1337750005</v>
      </c>
      <c r="G20" s="12">
        <f t="shared" ref="G20" si="50">G19-F19+F20</f>
        <v>1772017.5930581251</v>
      </c>
      <c r="H20" s="12">
        <f t="shared" ref="H20" si="51">H19-G19+G20</f>
        <v>1979675.6722110319</v>
      </c>
      <c r="I20" s="12">
        <f t="shared" ref="I20" si="52">I19-H19+H20</f>
        <v>2197716.6553215836</v>
      </c>
      <c r="J20" s="12">
        <f t="shared" ref="J20" si="53">J19-I19+I20</f>
        <v>2312188.1714546229</v>
      </c>
      <c r="K20" s="12">
        <f t="shared" ref="K20" si="54">K19-J19+J20</f>
        <v>2312188.1714546229</v>
      </c>
      <c r="L20" s="12">
        <f t="shared" ref="L20" si="55">L19-K19+K20</f>
        <v>2312188.1714546229</v>
      </c>
      <c r="M20" s="12">
        <f t="shared" ref="M20" si="56">M19-L19+L20</f>
        <v>2168946.9790721401</v>
      </c>
      <c r="N20" s="13">
        <f t="shared" ref="N20" si="57">N19-M19+M20</f>
        <v>1788792.9524151585</v>
      </c>
    </row>
    <row r="21" spans="1:16" x14ac:dyDescent="0.4">
      <c r="A21" s="35"/>
      <c r="B21" s="5" t="s">
        <v>6</v>
      </c>
      <c r="C21" s="12">
        <v>0</v>
      </c>
      <c r="D21" s="12">
        <f>D$6-D20+C21</f>
        <v>1193506.61752709</v>
      </c>
      <c r="E21" s="12">
        <f t="shared" ref="E21" si="58">E$6-E20+D21</f>
        <v>1851255.83730418</v>
      </c>
      <c r="F21" s="12">
        <f t="shared" ref="F21" si="59">F$6-F20+E21</f>
        <v>2157786.3185562696</v>
      </c>
      <c r="G21" s="12">
        <f t="shared" ref="G21" si="60">G$6-G20+F21</f>
        <v>2174561.3405252346</v>
      </c>
      <c r="H21" s="12">
        <f t="shared" ref="H21" si="61">H$6-H20+G21</f>
        <v>1983678.2833412928</v>
      </c>
      <c r="I21" s="12">
        <f t="shared" ref="I21" si="62">I$6-I20+H21</f>
        <v>1574754.2430467992</v>
      </c>
      <c r="J21" s="12">
        <f t="shared" ref="J21" si="63">J$6-J20+I21</f>
        <v>1051358.6866192664</v>
      </c>
      <c r="K21" s="12">
        <f t="shared" ref="K21" si="64">K$6-K20+J21</f>
        <v>527963.13019173359</v>
      </c>
      <c r="L21" s="12">
        <f t="shared" ref="L21" si="65">L$6-L20+K21</f>
        <v>4567.573764200788</v>
      </c>
      <c r="M21" s="12">
        <f t="shared" ref="M21" si="66">M$6-M20+L21</f>
        <v>-375586.79028084921</v>
      </c>
      <c r="N21" s="19" t="s">
        <v>12</v>
      </c>
    </row>
    <row r="22" spans="1:16" x14ac:dyDescent="0.4">
      <c r="A22" s="36"/>
      <c r="B22" s="7" t="s">
        <v>7</v>
      </c>
      <c r="C22" s="8">
        <f>IF(C21&gt;0,C21*$N$25,0)</f>
        <v>0</v>
      </c>
      <c r="D22" s="8">
        <f>IF(D21&gt;0,D21*$N$25,0)</f>
        <v>35805.198525812702</v>
      </c>
      <c r="E22" s="8">
        <f>IF(E21&gt;0,E21*$N$25,0)</f>
        <v>55537.675119125401</v>
      </c>
      <c r="F22" s="8">
        <f>IF(F21&gt;0,F21*$N$25,0)</f>
        <v>64733.589556688086</v>
      </c>
      <c r="G22" s="8">
        <f>IF(G21&gt;0,G21*$N$25,0)</f>
        <v>65236.840215757038</v>
      </c>
      <c r="H22" s="8">
        <f>IF(H21&gt;0,H21*$N$25,0)</f>
        <v>59510.348500238782</v>
      </c>
      <c r="I22" s="8">
        <f>IF(I21&gt;0,I21*$N$25,0)</f>
        <v>47242.627291403973</v>
      </c>
      <c r="J22" s="8">
        <f>IF(J21&gt;0,J21*$N$25,0)</f>
        <v>31540.760598577992</v>
      </c>
      <c r="K22" s="8">
        <f>IF(K21&gt;0,K21*$N$25,0)</f>
        <v>15838.893905752007</v>
      </c>
      <c r="L22" s="8">
        <f>IF(L21&gt;0,L21*$N$25,0)</f>
        <v>137.02721292602362</v>
      </c>
      <c r="M22" s="8">
        <f>IF(M21&gt;0,M21*$N$25,0)</f>
        <v>0</v>
      </c>
      <c r="N22" s="20" t="s">
        <v>12</v>
      </c>
    </row>
    <row r="24" spans="1:16" ht="45" x14ac:dyDescent="0.4">
      <c r="J24" s="25"/>
      <c r="K24" s="26" t="s">
        <v>16</v>
      </c>
      <c r="L24" s="27" t="s">
        <v>15</v>
      </c>
      <c r="N24" s="39" t="s">
        <v>13</v>
      </c>
    </row>
    <row r="25" spans="1:16" ht="30" x14ac:dyDescent="0.4">
      <c r="J25" s="33" t="s">
        <v>0</v>
      </c>
      <c r="K25" s="28">
        <f>MAX(C7:N7)</f>
        <v>4169936.6050270898</v>
      </c>
      <c r="L25" s="29">
        <v>0</v>
      </c>
      <c r="N25" s="38">
        <v>0.03</v>
      </c>
    </row>
    <row r="26" spans="1:16" ht="45" x14ac:dyDescent="0.4">
      <c r="J26" s="33" t="s">
        <v>9</v>
      </c>
      <c r="K26" s="28">
        <f>MAX(C9:N9)</f>
        <v>4596201.8309933068</v>
      </c>
      <c r="L26" s="30">
        <f>-M11</f>
        <v>35864.200594217516</v>
      </c>
    </row>
    <row r="27" spans="1:16" ht="45" x14ac:dyDescent="0.4">
      <c r="J27" s="33" t="s">
        <v>10</v>
      </c>
      <c r="K27" s="28">
        <f>MAX(C14:N14)</f>
        <v>4827199.1439462556</v>
      </c>
      <c r="L27" s="30">
        <f>-M16</f>
        <v>122483.64690773981</v>
      </c>
      <c r="N27" s="1"/>
    </row>
    <row r="28" spans="1:16" ht="45" x14ac:dyDescent="0.4">
      <c r="J28" s="34" t="s">
        <v>11</v>
      </c>
      <c r="K28" s="31">
        <f>MAX(C19:N19)</f>
        <v>4693332.1614546226</v>
      </c>
      <c r="L28" s="32">
        <f>-M21</f>
        <v>375586.79028084921</v>
      </c>
      <c r="N28" s="1"/>
    </row>
    <row r="29" spans="1:16" x14ac:dyDescent="0.4">
      <c r="J29" s="1"/>
      <c r="K29" s="1"/>
      <c r="L29" s="1"/>
      <c r="M29" s="1"/>
      <c r="N29" s="1"/>
    </row>
  </sheetData>
  <mergeCells count="4">
    <mergeCell ref="A8:A12"/>
    <mergeCell ref="A13:A17"/>
    <mergeCell ref="A18:A22"/>
    <mergeCell ref="A5:A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20C93DAD87B847B66E4E507AAAD9DF" ma:contentTypeVersion="7" ma:contentTypeDescription="" ma:contentTypeScope="" ma:versionID="507179e4c2d88b9132751acb9dccf3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Suspended</CaseStatus>
    <OpenedDate xmlns="dc463f71-b30c-4ab2-9473-d307f9d35888">2024-02-29T08:00:00+00:00</OpenedDate>
    <SignificantOrder xmlns="dc463f71-b30c-4ab2-9473-d307f9d35888">false</SignificantOrder>
    <Date1 xmlns="dc463f71-b30c-4ab2-9473-d307f9d35888">2024-06-21T07:00:00+00:00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Cascadia Water, LLC</CaseCompanyNames>
    <Nickname xmlns="http://schemas.microsoft.com/sharepoint/v3" xsi:nil="true"/>
    <DocketNumber xmlns="dc463f71-b30c-4ab2-9473-d307f9d35888">240151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489D67-B846-4E91-A3E2-9275CA0E6725}"/>
</file>

<file path=customXml/itemProps2.xml><?xml version="1.0" encoding="utf-8"?>
<ds:datastoreItem xmlns:ds="http://schemas.openxmlformats.org/officeDocument/2006/customXml" ds:itemID="{20545710-2BE5-43DD-BCE3-73F10B4B3B24}"/>
</file>

<file path=customXml/itemProps3.xml><?xml version="1.0" encoding="utf-8"?>
<ds:datastoreItem xmlns:ds="http://schemas.openxmlformats.org/officeDocument/2006/customXml" ds:itemID="{8A683A15-8108-4B31-BE75-B2DFEA9C0582}"/>
</file>

<file path=customXml/itemProps4.xml><?xml version="1.0" encoding="utf-8"?>
<ds:datastoreItem xmlns:ds="http://schemas.openxmlformats.org/officeDocument/2006/customXml" ds:itemID="{0456C5DA-D0C2-45F7-A320-E5BC971078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Attch 3 Phased Rate Approaches</vt:lpstr>
    </vt:vector>
  </TitlesOfParts>
  <Company>Office of the Attorney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Villiers, Stefan (ATG)</dc:creator>
  <cp:lastModifiedBy>de Villiers, Stefan (ATG)</cp:lastModifiedBy>
  <dcterms:created xsi:type="dcterms:W3CDTF">2024-06-21T17:45:36Z</dcterms:created>
  <dcterms:modified xsi:type="dcterms:W3CDTF">2024-06-21T22:05:01Z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0x0101006E56B4D1795A2E4DB2F0B01679ED314A001420C93DAD87B847B66E4E507AAAD9DF</vt:lpwstr>
  </property>
  <property fmtid="{D5CDD505-2E9C-101B-9397-08002B2CF9AE}" pid="3" name="_docset_NoMedatataSyncRequired">
    <vt:lpwstr>False</vt:lpwstr>
  </property>
</Properties>
</file>