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ates\Public\Gas Sch. 141LNG Tacoma LNG\FILED\Initial (Filed 5-25-23)\John Taylor\Work Papers\"/>
    </mc:Choice>
  </mc:AlternateContent>
  <bookViews>
    <workbookView xWindow="0" yWindow="0" windowWidth="28800" windowHeight="12300"/>
  </bookViews>
  <sheets>
    <sheet name="Rate Impacts Combined " sheetId="1" r:id="rId1"/>
    <sheet name="Typical Res Bill Combined" sheetId="2" r:id="rId2"/>
  </sheets>
  <definedNames>
    <definedName name="_xlnm.Print_Area" localSheetId="0">'Rate Impacts Combined '!$B$1:$T$39</definedName>
    <definedName name="_xlnm.Print_Area" localSheetId="1">'Typical Res Bill Combined'!$B$1:$T$40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2" l="1"/>
  <c r="S31" i="2" s="1"/>
  <c r="T31" i="2" s="1"/>
  <c r="P30" i="2"/>
  <c r="S29" i="2"/>
  <c r="M29" i="2"/>
  <c r="J29" i="2"/>
  <c r="G29" i="2"/>
  <c r="D31" i="2"/>
  <c r="E31" i="2" s="1"/>
  <c r="T27" i="2"/>
  <c r="S27" i="2"/>
  <c r="M27" i="2"/>
  <c r="N27" i="2" s="1"/>
  <c r="H27" i="2"/>
  <c r="G27" i="2"/>
  <c r="E27" i="2"/>
  <c r="P27" i="2"/>
  <c r="Q27" i="2" s="1"/>
  <c r="P24" i="2"/>
  <c r="M24" i="2"/>
  <c r="G24" i="2"/>
  <c r="J24" i="2"/>
  <c r="S23" i="2"/>
  <c r="M23" i="2"/>
  <c r="J23" i="2"/>
  <c r="G23" i="2"/>
  <c r="P23" i="2"/>
  <c r="P22" i="2"/>
  <c r="J22" i="2"/>
  <c r="J21" i="2"/>
  <c r="G21" i="2"/>
  <c r="P21" i="2"/>
  <c r="M20" i="2"/>
  <c r="G20" i="2"/>
  <c r="J20" i="2"/>
  <c r="M19" i="2"/>
  <c r="G19" i="2"/>
  <c r="P19" i="2"/>
  <c r="P18" i="2"/>
  <c r="J18" i="2"/>
  <c r="S17" i="2"/>
  <c r="M17" i="2"/>
  <c r="J17" i="2"/>
  <c r="G17" i="2"/>
  <c r="P17" i="2"/>
  <c r="M16" i="2"/>
  <c r="G16" i="2"/>
  <c r="P16" i="2"/>
  <c r="J12" i="2"/>
  <c r="D13" i="2"/>
  <c r="O36" i="1"/>
  <c r="L36" i="1"/>
  <c r="M36" i="1" s="1"/>
  <c r="I36" i="1"/>
  <c r="F36" i="1"/>
  <c r="G36" i="1" s="1"/>
  <c r="O35" i="1"/>
  <c r="L35" i="1"/>
  <c r="F35" i="1"/>
  <c r="F34" i="1"/>
  <c r="L33" i="1"/>
  <c r="M33" i="1" s="1"/>
  <c r="I33" i="1"/>
  <c r="J33" i="1" s="1"/>
  <c r="F33" i="1"/>
  <c r="F32" i="1"/>
  <c r="O31" i="1"/>
  <c r="P31" i="1" s="1"/>
  <c r="M31" i="1"/>
  <c r="I31" i="1"/>
  <c r="F31" i="1"/>
  <c r="G31" i="1" s="1"/>
  <c r="O30" i="1"/>
  <c r="I30" i="1"/>
  <c r="F30" i="1"/>
  <c r="L29" i="1"/>
  <c r="I29" i="1"/>
  <c r="F29" i="1"/>
  <c r="F25" i="1"/>
  <c r="R24" i="1"/>
  <c r="R36" i="1" s="1"/>
  <c r="M24" i="1"/>
  <c r="J24" i="1"/>
  <c r="G24" i="1"/>
  <c r="D36" i="1"/>
  <c r="P21" i="1"/>
  <c r="M21" i="1"/>
  <c r="J21" i="1"/>
  <c r="R20" i="1"/>
  <c r="S20" i="1" s="1"/>
  <c r="T20" i="1" s="1"/>
  <c r="P19" i="1"/>
  <c r="M19" i="1"/>
  <c r="J19" i="1"/>
  <c r="P17" i="1"/>
  <c r="L34" i="1"/>
  <c r="I34" i="1"/>
  <c r="M16" i="1"/>
  <c r="J16" i="1"/>
  <c r="G16" i="1"/>
  <c r="D33" i="1"/>
  <c r="G33" i="1" s="1"/>
  <c r="M15" i="1"/>
  <c r="G15" i="1"/>
  <c r="M14" i="1"/>
  <c r="L31" i="1"/>
  <c r="G14" i="1"/>
  <c r="D31" i="1"/>
  <c r="P13" i="1"/>
  <c r="L30" i="1"/>
  <c r="J13" i="1"/>
  <c r="P12" i="1"/>
  <c r="M12" i="1"/>
  <c r="J12" i="1"/>
  <c r="G12" i="1"/>
  <c r="M11" i="1"/>
  <c r="G11" i="1"/>
  <c r="P8" i="1"/>
  <c r="M8" i="1"/>
  <c r="J8" i="1"/>
  <c r="G8" i="1"/>
  <c r="P7" i="1"/>
  <c r="M7" i="1"/>
  <c r="J7" i="1"/>
  <c r="J22" i="1" l="1"/>
  <c r="P22" i="1"/>
  <c r="M22" i="1"/>
  <c r="G22" i="1"/>
  <c r="J23" i="1"/>
  <c r="I35" i="1"/>
  <c r="G25" i="1"/>
  <c r="O29" i="1"/>
  <c r="O33" i="1"/>
  <c r="P33" i="1" s="1"/>
  <c r="P16" i="1"/>
  <c r="R22" i="1"/>
  <c r="S22" i="1" s="1"/>
  <c r="T22" i="1" s="1"/>
  <c r="L25" i="1"/>
  <c r="L32" i="1"/>
  <c r="O34" i="1"/>
  <c r="P34" i="1" s="1"/>
  <c r="J13" i="2"/>
  <c r="K12" i="2"/>
  <c r="K13" i="2" s="1"/>
  <c r="P25" i="2"/>
  <c r="I25" i="1"/>
  <c r="J25" i="1" s="1"/>
  <c r="D34" i="1"/>
  <c r="G34" i="1" s="1"/>
  <c r="G17" i="1"/>
  <c r="R17" i="1"/>
  <c r="J18" i="1"/>
  <c r="P18" i="1"/>
  <c r="G18" i="1"/>
  <c r="M18" i="1"/>
  <c r="R12" i="1"/>
  <c r="S12" i="1" s="1"/>
  <c r="T12" i="1" s="1"/>
  <c r="J34" i="1"/>
  <c r="R18" i="1"/>
  <c r="S18" i="1" s="1"/>
  <c r="T18" i="1" s="1"/>
  <c r="J20" i="1"/>
  <c r="P20" i="1"/>
  <c r="G20" i="1"/>
  <c r="M20" i="1"/>
  <c r="M31" i="2"/>
  <c r="N31" i="2" s="1"/>
  <c r="D30" i="1"/>
  <c r="G30" i="1" s="1"/>
  <c r="R13" i="1"/>
  <c r="S18" i="2"/>
  <c r="S22" i="2"/>
  <c r="J11" i="1"/>
  <c r="P11" i="1"/>
  <c r="G13" i="1"/>
  <c r="M13" i="1"/>
  <c r="J14" i="1"/>
  <c r="P14" i="1"/>
  <c r="P15" i="1"/>
  <c r="J17" i="1"/>
  <c r="R19" i="1"/>
  <c r="S19" i="1" s="1"/>
  <c r="T19" i="1" s="1"/>
  <c r="R21" i="1"/>
  <c r="S21" i="1" s="1"/>
  <c r="T21" i="1" s="1"/>
  <c r="D35" i="1"/>
  <c r="M35" i="1" s="1"/>
  <c r="P23" i="1"/>
  <c r="M23" i="1"/>
  <c r="O25" i="1"/>
  <c r="J31" i="1"/>
  <c r="O32" i="1"/>
  <c r="P36" i="1"/>
  <c r="F37" i="1"/>
  <c r="E12" i="2"/>
  <c r="E13" i="2" s="1"/>
  <c r="G18" i="2"/>
  <c r="G25" i="2" s="1"/>
  <c r="G22" i="2"/>
  <c r="M30" i="2"/>
  <c r="J30" i="2"/>
  <c r="D32" i="1"/>
  <c r="G32" i="1" s="1"/>
  <c r="P35" i="1"/>
  <c r="S12" i="2"/>
  <c r="M12" i="2"/>
  <c r="G12" i="2"/>
  <c r="D29" i="1"/>
  <c r="D25" i="1"/>
  <c r="R11" i="1"/>
  <c r="R14" i="1"/>
  <c r="J15" i="1"/>
  <c r="R15" i="1"/>
  <c r="M17" i="1"/>
  <c r="G19" i="1"/>
  <c r="G21" i="1"/>
  <c r="G23" i="1"/>
  <c r="R23" i="1"/>
  <c r="S24" i="1"/>
  <c r="I32" i="1"/>
  <c r="I37" i="1" s="1"/>
  <c r="J36" i="1"/>
  <c r="P12" i="2"/>
  <c r="D25" i="2"/>
  <c r="J16" i="2"/>
  <c r="J25" i="2" s="1"/>
  <c r="S16" i="2"/>
  <c r="S25" i="2" s="1"/>
  <c r="M18" i="2"/>
  <c r="M25" i="2" s="1"/>
  <c r="M22" i="2"/>
  <c r="S24" i="2"/>
  <c r="J31" i="2"/>
  <c r="K31" i="2" s="1"/>
  <c r="G30" i="2"/>
  <c r="G31" i="2" s="1"/>
  <c r="H31" i="2" s="1"/>
  <c r="R16" i="1"/>
  <c r="P24" i="1"/>
  <c r="J27" i="2"/>
  <c r="K27" i="2" s="1"/>
  <c r="P29" i="2"/>
  <c r="P31" i="2" s="1"/>
  <c r="Q31" i="2" s="1"/>
  <c r="G38" i="2" l="1"/>
  <c r="H25" i="2"/>
  <c r="H32" i="2" s="1"/>
  <c r="G32" i="2"/>
  <c r="M38" i="2"/>
  <c r="M32" i="2"/>
  <c r="N25" i="2"/>
  <c r="N32" i="2" s="1"/>
  <c r="Q12" i="2"/>
  <c r="Q13" i="2" s="1"/>
  <c r="Q34" i="2" s="1"/>
  <c r="P13" i="2"/>
  <c r="P30" i="1"/>
  <c r="P29" i="1"/>
  <c r="O37" i="1"/>
  <c r="P37" i="1" s="1"/>
  <c r="S38" i="2"/>
  <c r="S32" i="2"/>
  <c r="T25" i="2"/>
  <c r="T32" i="2" s="1"/>
  <c r="E34" i="2"/>
  <c r="S17" i="1"/>
  <c r="R34" i="1"/>
  <c r="P38" i="2"/>
  <c r="P32" i="2"/>
  <c r="Q25" i="2"/>
  <c r="Q32" i="2" s="1"/>
  <c r="M32" i="1"/>
  <c r="J35" i="1"/>
  <c r="R35" i="1"/>
  <c r="S23" i="1"/>
  <c r="M13" i="2"/>
  <c r="N12" i="2"/>
  <c r="N13" i="2" s="1"/>
  <c r="N34" i="2" s="1"/>
  <c r="S13" i="2"/>
  <c r="T12" i="2"/>
  <c r="T13" i="2" s="1"/>
  <c r="J32" i="2"/>
  <c r="K25" i="2"/>
  <c r="K32" i="2" s="1"/>
  <c r="K34" i="2" s="1"/>
  <c r="K35" i="2" s="1"/>
  <c r="K36" i="2" s="1"/>
  <c r="J38" i="2"/>
  <c r="J32" i="1"/>
  <c r="D37" i="1"/>
  <c r="J37" i="1" s="1"/>
  <c r="G37" i="1"/>
  <c r="M29" i="1"/>
  <c r="G29" i="1"/>
  <c r="L37" i="1"/>
  <c r="M37" i="1" s="1"/>
  <c r="R25" i="1"/>
  <c r="R29" i="1"/>
  <c r="S11" i="1"/>
  <c r="P32" i="1"/>
  <c r="R32" i="1"/>
  <c r="S15" i="1"/>
  <c r="S16" i="1"/>
  <c r="R33" i="1"/>
  <c r="D38" i="2"/>
  <c r="D32" i="2"/>
  <c r="E25" i="2"/>
  <c r="E32" i="2" s="1"/>
  <c r="S36" i="1"/>
  <c r="T36" i="1" s="1"/>
  <c r="T24" i="1"/>
  <c r="R31" i="1"/>
  <c r="S14" i="1"/>
  <c r="G13" i="2"/>
  <c r="H12" i="2"/>
  <c r="H13" i="2" s="1"/>
  <c r="H34" i="2" s="1"/>
  <c r="H35" i="2" s="1"/>
  <c r="H36" i="2" s="1"/>
  <c r="J30" i="1"/>
  <c r="P25" i="1"/>
  <c r="S13" i="1"/>
  <c r="R30" i="1"/>
  <c r="G35" i="1"/>
  <c r="M25" i="1"/>
  <c r="M30" i="1"/>
  <c r="J29" i="1"/>
  <c r="M34" i="1"/>
  <c r="N35" i="2" l="1"/>
  <c r="N36" i="2" s="1"/>
  <c r="Q35" i="2"/>
  <c r="Q36" i="2" s="1"/>
  <c r="S30" i="1"/>
  <c r="T30" i="1" s="1"/>
  <c r="T13" i="1"/>
  <c r="T14" i="1"/>
  <c r="S31" i="1"/>
  <c r="T31" i="1" s="1"/>
  <c r="T16" i="1"/>
  <c r="S33" i="1"/>
  <c r="T33" i="1" s="1"/>
  <c r="T11" i="1"/>
  <c r="S29" i="1"/>
  <c r="S25" i="1"/>
  <c r="T25" i="1" s="1"/>
  <c r="T15" i="1"/>
  <c r="S32" i="1"/>
  <c r="T32" i="1" s="1"/>
  <c r="R37" i="1"/>
  <c r="T34" i="2"/>
  <c r="T35" i="2" s="1"/>
  <c r="T36" i="2" s="1"/>
  <c r="S35" i="1"/>
  <c r="T35" i="1" s="1"/>
  <c r="T23" i="1"/>
  <c r="T17" i="1"/>
  <c r="S34" i="1"/>
  <c r="T34" i="1" s="1"/>
  <c r="T29" i="1" l="1"/>
  <c r="S37" i="1"/>
  <c r="T37" i="1" s="1"/>
</calcChain>
</file>

<file path=xl/sharedStrings.xml><?xml version="1.0" encoding="utf-8"?>
<sst xmlns="http://schemas.openxmlformats.org/spreadsheetml/2006/main" count="137" uniqueCount="104">
  <si>
    <t>Puget Sound Energy</t>
  </si>
  <si>
    <t>2023 Gas Schedules 88T, 141D, 141LNG, 141N Filings</t>
  </si>
  <si>
    <t>Rate Change Impacts by Rate Schedule</t>
  </si>
  <si>
    <t>Proposed Rates Effective November 1, 2023</t>
  </si>
  <si>
    <t>Total Forecasted</t>
  </si>
  <si>
    <t>Sch. 141D</t>
  </si>
  <si>
    <t>Sch. 141N</t>
  </si>
  <si>
    <t>Sch. 141LNG</t>
  </si>
  <si>
    <t>Rate</t>
  </si>
  <si>
    <t xml:space="preserve">Revenue at </t>
  </si>
  <si>
    <t>Base Rate</t>
  </si>
  <si>
    <t>Dist. Pipeline</t>
  </si>
  <si>
    <t>Rate Plan</t>
  </si>
  <si>
    <t>LNG Tracker</t>
  </si>
  <si>
    <t>Revenue at</t>
  </si>
  <si>
    <t>Total</t>
  </si>
  <si>
    <t>Rate Class</t>
  </si>
  <si>
    <t>Schedule</t>
  </si>
  <si>
    <r>
      <t>Current 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</si>
  <si>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t>Revenue Change</t>
  </si>
  <si>
    <t xml:space="preserve"> % Change</t>
  </si>
  <si>
    <t>% Change</t>
  </si>
  <si>
    <t>Proposed Rates</t>
  </si>
  <si>
    <t>A</t>
  </si>
  <si>
    <t>B</t>
  </si>
  <si>
    <t>C</t>
  </si>
  <si>
    <t>D</t>
  </si>
  <si>
    <t>E = D/C</t>
  </si>
  <si>
    <t>F</t>
  </si>
  <si>
    <t>G = F/C</t>
  </si>
  <si>
    <t>H</t>
  </si>
  <si>
    <t>I = H/C</t>
  </si>
  <si>
    <t>J</t>
  </si>
  <si>
    <t>K = J/C</t>
  </si>
  <si>
    <t>L = C+D+F+H+J</t>
  </si>
  <si>
    <t>M = L-C</t>
  </si>
  <si>
    <t>N = M/C</t>
  </si>
  <si>
    <t>Residential</t>
  </si>
  <si>
    <t>23,53</t>
  </si>
  <si>
    <t>Residential Gas Lights</t>
  </si>
  <si>
    <t>Commercial &amp; Industrial</t>
  </si>
  <si>
    <t>Large Volume</t>
  </si>
  <si>
    <t>Interruptible</t>
  </si>
  <si>
    <t>Limited Interruptible</t>
  </si>
  <si>
    <t>Non-exclusive Interruptible</t>
  </si>
  <si>
    <t>Commercial &amp; Industrial Transportation</t>
  </si>
  <si>
    <t>31T</t>
  </si>
  <si>
    <t>Large Volume Transportation</t>
  </si>
  <si>
    <t>41T</t>
  </si>
  <si>
    <t>Interruptible Transportation</t>
  </si>
  <si>
    <t>85T</t>
  </si>
  <si>
    <t>Limited Interruptible Transportation</t>
  </si>
  <si>
    <t>86T</t>
  </si>
  <si>
    <t>Non-exclusive Interruptible Transportation</t>
  </si>
  <si>
    <t>87T</t>
  </si>
  <si>
    <t>Exclusive Interruptible Transportation</t>
  </si>
  <si>
    <t>88T</t>
  </si>
  <si>
    <t>Contracts</t>
  </si>
  <si>
    <t>By Customer Class:</t>
  </si>
  <si>
    <t>16,23,53</t>
  </si>
  <si>
    <t>Commercial &amp; industrial</t>
  </si>
  <si>
    <t>31,31T</t>
  </si>
  <si>
    <t>Large volume</t>
  </si>
  <si>
    <t>41,41T</t>
  </si>
  <si>
    <t>85,85T</t>
  </si>
  <si>
    <t>Limited interruptible</t>
  </si>
  <si>
    <t>86,86T</t>
  </si>
  <si>
    <t>Non-exclusive interruptible</t>
  </si>
  <si>
    <t>87,87T</t>
  </si>
  <si>
    <t>Exclusive Interruptible</t>
  </si>
  <si>
    <t>Typical Residential Bill Impacts</t>
  </si>
  <si>
    <t>Schedule 141D Dist. Pipe</t>
  </si>
  <si>
    <t>Schedule 141N Rate Plan</t>
  </si>
  <si>
    <t>Schedule 141LNG Tracker</t>
  </si>
  <si>
    <t>Current Rates</t>
  </si>
  <si>
    <t>Rate Change</t>
  </si>
  <si>
    <t>Total Rate Change</t>
  </si>
  <si>
    <t>Charges</t>
  </si>
  <si>
    <t>Rates</t>
  </si>
  <si>
    <t>Volume (therms)</t>
  </si>
  <si>
    <t>Customer charge ($/month)</t>
  </si>
  <si>
    <t>Basic charge (Sch. 23)</t>
  </si>
  <si>
    <t>Subtotal</t>
  </si>
  <si>
    <t>Volumetric charges ($/therm)</t>
  </si>
  <si>
    <t>Delivery charge (Sch. 23)</t>
  </si>
  <si>
    <t>Low income charge (Sch. 129)</t>
  </si>
  <si>
    <t>Property tax charge (Sch. 140)</t>
  </si>
  <si>
    <t>Dist. Pipeline Provisional (Sch. 141D)</t>
  </si>
  <si>
    <t>LNG Tracker (Sch. 141LNG)</t>
  </si>
  <si>
    <t>Rates Not Subject to Refund (Sch. 141N)</t>
  </si>
  <si>
    <t>Rates Subject to Refund (Sch. 141R)</t>
  </si>
  <si>
    <t>UP EDIT adjusting charge (Sch. 141Z)</t>
  </si>
  <si>
    <t>Decoupling charge (Sch. 142)</t>
  </si>
  <si>
    <t>Conservation charge (Sch. 120)</t>
  </si>
  <si>
    <t>Gas cost charge (Sch. 101)</t>
  </si>
  <si>
    <t>Gas cost amort. charge (Sch. 106)</t>
  </si>
  <si>
    <t>Total volumetric charges</t>
  </si>
  <si>
    <t>Total monthly bill</t>
  </si>
  <si>
    <t>Change from bill under current rates</t>
  </si>
  <si>
    <t>Percent change from bill under current rates</t>
  </si>
  <si>
    <t>Total volumetric rates less gas costs</t>
  </si>
  <si>
    <r>
      <rPr>
        <vertAlign val="superscript"/>
        <sz val="11"/>
        <color theme="1"/>
        <rFont val="Calibri"/>
        <family val="2"/>
      </rPr>
      <t>(1)</t>
    </r>
    <r>
      <rPr>
        <sz val="11"/>
        <color theme="1"/>
        <rFont val="Calibri"/>
        <family val="2"/>
      </rPr>
      <t xml:space="preserve"> Rates effective May 1, 2023</t>
    </r>
  </si>
  <si>
    <r>
      <t>Rates</t>
    </r>
    <r>
      <rPr>
        <vertAlign val="superscript"/>
        <sz val="11"/>
        <color theme="1"/>
        <rFont val="Calibri"/>
        <family val="2"/>
        <scheme val="minor"/>
      </rPr>
      <t xml:space="preserve"> (1)</t>
    </r>
  </si>
  <si>
    <r>
      <rPr>
        <vertAlign val="superscript"/>
        <sz val="11"/>
        <color theme="1"/>
        <rFont val="Calibri"/>
        <family val="2"/>
        <scheme val="minor"/>
      </rPr>
      <t xml:space="preserve">(1) </t>
    </r>
    <r>
      <rPr>
        <sz val="11"/>
        <color theme="1"/>
        <rFont val="Calibri"/>
        <family val="2"/>
        <scheme val="minor"/>
      </rPr>
      <t>Rates for Schedule 23 customers in effect May 1,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</si>
</sst>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&quot;$&quot;* #,##0.00000_);_(&quot;$&quot;* \(#,##0.00000\);_(&quot;$&quot;* &quot;-&quot;?????_);_(@_)"/>
    <numFmt numFmtId="167" formatCode="_(&quot;$&quot;* #,##0.00_);_(&quot;$&quot;* \(#,##0.00\);_(&quot;$&quot;* &quot;-&quot;_);_(@_)"/>
    <numFmt numFmtId="168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 applyBorder="1" applyAlignment="1">
      <alignment horizontal="center"/>
    </xf>
    <xf numFmtId="10" fontId="0" fillId="0" borderId="0" xfId="0" applyNumberFormat="1" applyFont="1"/>
    <xf numFmtId="42" fontId="0" fillId="0" borderId="0" xfId="0" applyNumberFormat="1" applyFont="1"/>
    <xf numFmtId="10" fontId="0" fillId="0" borderId="0" xfId="0" applyNumberFormat="1" applyFont="1" applyBorder="1"/>
    <xf numFmtId="164" fontId="0" fillId="0" borderId="2" xfId="0" applyNumberFormat="1" applyFont="1" applyBorder="1"/>
    <xf numFmtId="10" fontId="0" fillId="0" borderId="2" xfId="0" applyNumberFormat="1" applyFont="1" applyBorder="1"/>
    <xf numFmtId="166" fontId="3" fillId="0" borderId="0" xfId="0" applyNumberFormat="1" applyFont="1" applyFill="1" applyBorder="1"/>
    <xf numFmtId="164" fontId="0" fillId="0" borderId="0" xfId="0" applyNumberFormat="1" applyFont="1"/>
    <xf numFmtId="42" fontId="3" fillId="0" borderId="0" xfId="0" applyNumberFormat="1" applyFont="1" applyBorder="1"/>
    <xf numFmtId="164" fontId="3" fillId="0" borderId="0" xfId="0" applyNumberFormat="1" applyFont="1" applyFill="1"/>
    <xf numFmtId="166" fontId="0" fillId="0" borderId="0" xfId="0" applyNumberFormat="1" applyFont="1"/>
    <xf numFmtId="166" fontId="0" fillId="0" borderId="0" xfId="0" applyNumberFormat="1" applyFont="1" applyFill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42" fontId="0" fillId="0" borderId="0" xfId="0" applyNumberFormat="1" applyFont="1" applyBorder="1" applyAlignment="1">
      <alignment horizontal="center"/>
    </xf>
    <xf numFmtId="42" fontId="0" fillId="0" borderId="0" xfId="0" applyNumberFormat="1" applyFont="1" applyAlignment="1">
      <alignment horizontal="left"/>
    </xf>
    <xf numFmtId="165" fontId="0" fillId="0" borderId="0" xfId="0" applyNumberFormat="1" applyFont="1"/>
    <xf numFmtId="165" fontId="0" fillId="0" borderId="0" xfId="0" applyNumberFormat="1" applyFont="1" applyBorder="1"/>
    <xf numFmtId="42" fontId="0" fillId="0" borderId="0" xfId="0" applyNumberFormat="1" applyFont="1" applyBorder="1"/>
    <xf numFmtId="0" fontId="0" fillId="0" borderId="0" xfId="0" applyFont="1" applyBorder="1"/>
    <xf numFmtId="42" fontId="0" fillId="0" borderId="2" xfId="0" applyNumberFormat="1" applyFont="1" applyBorder="1"/>
    <xf numFmtId="0" fontId="3" fillId="0" borderId="0" xfId="0" applyFont="1" applyBorder="1" applyAlignment="1">
      <alignment horizontal="left"/>
    </xf>
    <xf numFmtId="3" fontId="3" fillId="0" borderId="0" xfId="0" applyNumberFormat="1" applyFont="1" applyFill="1" applyBorder="1"/>
    <xf numFmtId="164" fontId="3" fillId="0" borderId="0" xfId="0" applyNumberFormat="1" applyFont="1" applyFill="1" applyBorder="1"/>
    <xf numFmtId="10" fontId="3" fillId="0" borderId="0" xfId="0" applyNumberFormat="1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4" fontId="3" fillId="0" borderId="0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 vertical="center" textRotation="180"/>
    </xf>
    <xf numFmtId="0" fontId="3" fillId="0" borderId="0" xfId="0" applyFont="1" applyFill="1" applyBorder="1" applyAlignment="1">
      <alignment horizontal="left"/>
    </xf>
    <xf numFmtId="164" fontId="3" fillId="0" borderId="2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164" fontId="3" fillId="0" borderId="2" xfId="0" applyNumberFormat="1" applyFont="1" applyFill="1" applyBorder="1"/>
    <xf numFmtId="0" fontId="0" fillId="0" borderId="0" xfId="0" applyFont="1" applyFill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0" fillId="0" borderId="1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167" fontId="0" fillId="0" borderId="0" xfId="0" applyNumberFormat="1" applyFont="1"/>
    <xf numFmtId="44" fontId="0" fillId="0" borderId="0" xfId="0" applyNumberFormat="1" applyFont="1"/>
    <xf numFmtId="44" fontId="0" fillId="0" borderId="0" xfId="0" applyNumberFormat="1" applyFont="1" applyBorder="1"/>
    <xf numFmtId="44" fontId="0" fillId="0" borderId="2" xfId="0" applyNumberFormat="1" applyFont="1" applyBorder="1"/>
    <xf numFmtId="166" fontId="0" fillId="0" borderId="0" xfId="0" applyNumberFormat="1" applyFont="1" applyBorder="1"/>
    <xf numFmtId="166" fontId="0" fillId="0" borderId="2" xfId="0" applyNumberFormat="1" applyFont="1" applyBorder="1"/>
    <xf numFmtId="167" fontId="0" fillId="0" borderId="2" xfId="0" applyNumberFormat="1" applyFont="1" applyBorder="1"/>
    <xf numFmtId="168" fontId="0" fillId="0" borderId="0" xfId="0" applyNumberFormat="1" applyFont="1"/>
    <xf numFmtId="168" fontId="0" fillId="0" borderId="0" xfId="0" applyNumberFormat="1" applyFont="1" applyBorder="1"/>
    <xf numFmtId="0" fontId="0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39"/>
  <sheetViews>
    <sheetView tabSelected="1" zoomScale="90" zoomScaleNormal="90" workbookViewId="0">
      <pane xSplit="3" ySplit="9" topLeftCell="D10" activePane="bottomRight" state="frozenSplit"/>
      <selection activeCell="E40" sqref="E40"/>
      <selection pane="topRight" activeCell="E40" sqref="E40"/>
      <selection pane="bottomLeft" activeCell="E40" sqref="E40"/>
      <selection pane="bottomRight" activeCell="G39" sqref="G39"/>
    </sheetView>
  </sheetViews>
  <sheetFormatPr defaultRowHeight="15" x14ac:dyDescent="0.25"/>
  <cols>
    <col min="1" max="1" width="2.85546875" style="15" customWidth="1"/>
    <col min="2" max="2" width="37.5703125" style="15" customWidth="1"/>
    <col min="3" max="3" width="9.140625" style="15" bestFit="1" customWidth="1"/>
    <col min="4" max="4" width="16.140625" style="15" bestFit="1" customWidth="1"/>
    <col min="5" max="5" width="2.5703125" style="15" customWidth="1"/>
    <col min="6" max="6" width="15" style="15" bestFit="1" customWidth="1"/>
    <col min="7" max="7" width="12.28515625" style="15" customWidth="1"/>
    <col min="8" max="8" width="2.5703125" style="15" customWidth="1"/>
    <col min="9" max="9" width="15" style="15" bestFit="1" customWidth="1"/>
    <col min="10" max="10" width="12.28515625" style="15" customWidth="1"/>
    <col min="11" max="11" width="2.5703125" style="15" customWidth="1"/>
    <col min="12" max="12" width="15" style="15" customWidth="1"/>
    <col min="13" max="13" width="12.28515625" style="15" customWidth="1"/>
    <col min="14" max="14" width="2.5703125" style="15" customWidth="1"/>
    <col min="15" max="15" width="15.140625" style="15" customWidth="1"/>
    <col min="16" max="16" width="12.28515625" style="15" customWidth="1"/>
    <col min="17" max="17" width="2.5703125" style="15" customWidth="1"/>
    <col min="18" max="18" width="16.140625" style="15" bestFit="1" customWidth="1"/>
    <col min="19" max="19" width="15" style="15" bestFit="1" customWidth="1"/>
    <col min="20" max="20" width="11.5703125" style="15" customWidth="1"/>
    <col min="21" max="21" width="7.85546875" style="15" customWidth="1"/>
    <col min="22" max="22" width="9.28515625" style="15" customWidth="1"/>
    <col min="23" max="16384" width="9.140625" style="15"/>
  </cols>
  <sheetData>
    <row r="1" spans="2:21" x14ac:dyDescent="0.25">
      <c r="B1" s="13" t="s">
        <v>0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4"/>
    </row>
    <row r="2" spans="2:21" x14ac:dyDescent="0.25">
      <c r="B2" s="13" t="s">
        <v>1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4"/>
    </row>
    <row r="3" spans="2:21" x14ac:dyDescent="0.25">
      <c r="B3" s="13" t="s">
        <v>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</row>
    <row r="4" spans="2:21" x14ac:dyDescent="0.25">
      <c r="B4" s="13" t="s">
        <v>3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4"/>
    </row>
    <row r="5" spans="2:21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4"/>
    </row>
    <row r="6" spans="2:21" x14ac:dyDescent="0.25">
      <c r="D6" s="1"/>
      <c r="E6" s="1"/>
      <c r="H6" s="16"/>
      <c r="R6" s="1"/>
    </row>
    <row r="7" spans="2:21" x14ac:dyDescent="0.25">
      <c r="B7" s="1"/>
      <c r="C7" s="1"/>
      <c r="D7" s="1" t="s">
        <v>4</v>
      </c>
      <c r="E7" s="1"/>
      <c r="F7" s="1"/>
      <c r="G7" s="1"/>
      <c r="H7" s="1"/>
      <c r="I7" s="1" t="s">
        <v>5</v>
      </c>
      <c r="J7" s="1" t="str">
        <f>I7</f>
        <v>Sch. 141D</v>
      </c>
      <c r="K7" s="1"/>
      <c r="L7" s="1" t="s">
        <v>6</v>
      </c>
      <c r="M7" s="1" t="str">
        <f>L7</f>
        <v>Sch. 141N</v>
      </c>
      <c r="N7" s="1"/>
      <c r="O7" s="1" t="s">
        <v>7</v>
      </c>
      <c r="P7" s="1" t="str">
        <f>O7</f>
        <v>Sch. 141LNG</v>
      </c>
      <c r="Q7" s="1"/>
      <c r="R7" s="1" t="s">
        <v>4</v>
      </c>
      <c r="S7" s="1"/>
      <c r="T7" s="1"/>
      <c r="U7" s="1"/>
    </row>
    <row r="8" spans="2:21" x14ac:dyDescent="0.25">
      <c r="B8" s="1"/>
      <c r="C8" s="1" t="s">
        <v>8</v>
      </c>
      <c r="D8" s="1" t="s">
        <v>9</v>
      </c>
      <c r="E8" s="1"/>
      <c r="F8" s="1" t="s">
        <v>10</v>
      </c>
      <c r="G8" s="1" t="str">
        <f>F8</f>
        <v>Base Rate</v>
      </c>
      <c r="H8" s="1"/>
      <c r="I8" s="1" t="s">
        <v>11</v>
      </c>
      <c r="J8" s="1" t="str">
        <f>I8</f>
        <v>Dist. Pipeline</v>
      </c>
      <c r="K8" s="1"/>
      <c r="L8" s="1" t="s">
        <v>12</v>
      </c>
      <c r="M8" s="1" t="str">
        <f>L8</f>
        <v>Rate Plan</v>
      </c>
      <c r="N8" s="1"/>
      <c r="O8" s="1" t="s">
        <v>13</v>
      </c>
      <c r="P8" s="1" t="str">
        <f>O8</f>
        <v>LNG Tracker</v>
      </c>
      <c r="Q8" s="1"/>
      <c r="R8" s="1" t="s">
        <v>14</v>
      </c>
      <c r="S8" s="1" t="s">
        <v>15</v>
      </c>
      <c r="T8" s="1" t="s">
        <v>15</v>
      </c>
      <c r="U8" s="1"/>
    </row>
    <row r="9" spans="2:21" ht="17.25" x14ac:dyDescent="0.25">
      <c r="B9" s="17" t="s">
        <v>16</v>
      </c>
      <c r="C9" s="17" t="s">
        <v>17</v>
      </c>
      <c r="D9" s="17" t="s">
        <v>18</v>
      </c>
      <c r="E9" s="17"/>
      <c r="F9" s="17" t="s">
        <v>19</v>
      </c>
      <c r="G9" s="17" t="s">
        <v>20</v>
      </c>
      <c r="H9" s="17"/>
      <c r="I9" s="17" t="s">
        <v>19</v>
      </c>
      <c r="J9" s="17" t="s">
        <v>21</v>
      </c>
      <c r="K9" s="17"/>
      <c r="L9" s="17" t="s">
        <v>19</v>
      </c>
      <c r="M9" s="17" t="s">
        <v>21</v>
      </c>
      <c r="N9" s="17"/>
      <c r="O9" s="17" t="s">
        <v>19</v>
      </c>
      <c r="P9" s="17" t="s">
        <v>21</v>
      </c>
      <c r="Q9" s="17"/>
      <c r="R9" s="17" t="s">
        <v>22</v>
      </c>
      <c r="S9" s="17" t="s">
        <v>19</v>
      </c>
      <c r="T9" s="17" t="s">
        <v>21</v>
      </c>
      <c r="U9" s="17"/>
    </row>
    <row r="10" spans="2:21" x14ac:dyDescent="0.25">
      <c r="B10" s="1" t="s">
        <v>23</v>
      </c>
      <c r="C10" s="1" t="s">
        <v>24</v>
      </c>
      <c r="D10" s="1" t="s">
        <v>25</v>
      </c>
      <c r="E10" s="1"/>
      <c r="F10" s="18" t="s">
        <v>26</v>
      </c>
      <c r="G10" s="19" t="s">
        <v>27</v>
      </c>
      <c r="H10" s="1"/>
      <c r="I10" s="18" t="s">
        <v>28</v>
      </c>
      <c r="J10" s="19" t="s">
        <v>29</v>
      </c>
      <c r="K10" s="19"/>
      <c r="L10" s="18" t="s">
        <v>30</v>
      </c>
      <c r="M10" s="19" t="s">
        <v>31</v>
      </c>
      <c r="N10" s="19"/>
      <c r="O10" s="18" t="s">
        <v>32</v>
      </c>
      <c r="P10" s="19" t="s">
        <v>33</v>
      </c>
      <c r="Q10" s="19"/>
      <c r="R10" s="1" t="s">
        <v>34</v>
      </c>
      <c r="S10" s="18" t="s">
        <v>35</v>
      </c>
      <c r="T10" s="19" t="s">
        <v>36</v>
      </c>
      <c r="U10" s="1"/>
    </row>
    <row r="11" spans="2:21" x14ac:dyDescent="0.25">
      <c r="B11" s="15" t="s">
        <v>37</v>
      </c>
      <c r="C11" s="16" t="s">
        <v>38</v>
      </c>
      <c r="D11" s="20">
        <v>952029785.9474839</v>
      </c>
      <c r="E11" s="20"/>
      <c r="F11" s="8"/>
      <c r="G11" s="2">
        <f>F11/$D11</f>
        <v>0</v>
      </c>
      <c r="H11" s="21"/>
      <c r="I11" s="8">
        <v>-767357.45880000014</v>
      </c>
      <c r="J11" s="2">
        <f>I11/$D11</f>
        <v>-8.0602253220082474E-4</v>
      </c>
      <c r="K11" s="2"/>
      <c r="L11" s="8">
        <v>773752.10428999993</v>
      </c>
      <c r="M11" s="2">
        <f>L11/$D11</f>
        <v>8.1273938663583135E-4</v>
      </c>
      <c r="N11" s="3"/>
      <c r="O11" s="8">
        <v>33367260.166819997</v>
      </c>
      <c r="P11" s="2">
        <f>O11/$D11</f>
        <v>3.5048546441865856E-2</v>
      </c>
      <c r="Q11" s="3"/>
      <c r="R11" s="3">
        <f>SUM(D11,F11,I11,L11,O11)</f>
        <v>985403440.759794</v>
      </c>
      <c r="S11" s="8">
        <f t="shared" ref="S11:S24" si="0">R11-D11</f>
        <v>33373654.8123101</v>
      </c>
      <c r="T11" s="2">
        <f>S11/$D11</f>
        <v>3.5055263296300966E-2</v>
      </c>
      <c r="U11" s="2"/>
    </row>
    <row r="12" spans="2:21" x14ac:dyDescent="0.25">
      <c r="B12" s="15" t="s">
        <v>39</v>
      </c>
      <c r="C12" s="16">
        <v>16</v>
      </c>
      <c r="D12" s="20">
        <v>12327.858207126519</v>
      </c>
      <c r="E12" s="20"/>
      <c r="F12" s="8"/>
      <c r="G12" s="2">
        <f>F12/$D12</f>
        <v>0</v>
      </c>
      <c r="H12" s="21"/>
      <c r="I12" s="8">
        <v>-10.598399999999998</v>
      </c>
      <c r="J12" s="2">
        <f t="shared" ref="J12:J25" si="1">I12/$D12</f>
        <v>-8.5971138067383423E-4</v>
      </c>
      <c r="K12" s="2"/>
      <c r="L12" s="8">
        <v>10.686719999999998</v>
      </c>
      <c r="M12" s="2">
        <f t="shared" ref="M12:M25" si="2">L12/$D12</f>
        <v>8.668756421794494E-4</v>
      </c>
      <c r="N12" s="3"/>
      <c r="O12" s="8">
        <v>460.85375999999997</v>
      </c>
      <c r="P12" s="2">
        <f t="shared" ref="P12:P23" si="3">O12/$D12</f>
        <v>3.738311653630056E-2</v>
      </c>
      <c r="Q12" s="3"/>
      <c r="R12" s="3">
        <f t="shared" ref="R12:R24" si="4">SUM(D12,F12,I12,L12,O12)</f>
        <v>12788.800287126518</v>
      </c>
      <c r="S12" s="8">
        <f t="shared" si="0"/>
        <v>460.9420799999989</v>
      </c>
      <c r="T12" s="2">
        <f t="shared" ref="T12:T24" si="5">S12/$D12</f>
        <v>3.739028079780609E-2</v>
      </c>
      <c r="U12" s="2"/>
    </row>
    <row r="13" spans="2:21" x14ac:dyDescent="0.25">
      <c r="B13" s="15" t="s">
        <v>40</v>
      </c>
      <c r="C13" s="16">
        <v>31</v>
      </c>
      <c r="D13" s="20">
        <v>315187293.32090545</v>
      </c>
      <c r="E13" s="20"/>
      <c r="F13" s="8"/>
      <c r="G13" s="2">
        <f t="shared" ref="G13:G25" si="6">F13/$D13</f>
        <v>0</v>
      </c>
      <c r="H13" s="21"/>
      <c r="I13" s="8">
        <v>-272989.22973000008</v>
      </c>
      <c r="J13" s="2">
        <f t="shared" si="1"/>
        <v>-8.6611749748445046E-4</v>
      </c>
      <c r="K13" s="2"/>
      <c r="L13" s="8">
        <v>270529.86730000004</v>
      </c>
      <c r="M13" s="2">
        <f t="shared" si="2"/>
        <v>8.5831463714675256E-4</v>
      </c>
      <c r="N13" s="3"/>
      <c r="O13" s="8">
        <v>10894975.5649</v>
      </c>
      <c r="P13" s="2">
        <f t="shared" si="3"/>
        <v>3.4566671296001029E-2</v>
      </c>
      <c r="Q13" s="3"/>
      <c r="R13" s="3">
        <f t="shared" si="4"/>
        <v>326079809.52337539</v>
      </c>
      <c r="S13" s="8">
        <f t="shared" si="0"/>
        <v>10892516.202469945</v>
      </c>
      <c r="T13" s="2">
        <f t="shared" si="5"/>
        <v>3.4558868435663158E-2</v>
      </c>
      <c r="U13" s="2"/>
    </row>
    <row r="14" spans="2:21" x14ac:dyDescent="0.25">
      <c r="B14" s="15" t="s">
        <v>41</v>
      </c>
      <c r="C14" s="16">
        <v>41</v>
      </c>
      <c r="D14" s="20">
        <v>62066538.066148505</v>
      </c>
      <c r="E14" s="20"/>
      <c r="F14" s="8"/>
      <c r="G14" s="2">
        <f t="shared" si="6"/>
        <v>0</v>
      </c>
      <c r="H14" s="21"/>
      <c r="I14" s="8">
        <v>-56188.054440000007</v>
      </c>
      <c r="J14" s="2">
        <f t="shared" si="1"/>
        <v>-9.0528739302515307E-4</v>
      </c>
      <c r="K14" s="2"/>
      <c r="L14" s="8">
        <v>56188.05444</v>
      </c>
      <c r="M14" s="2">
        <f t="shared" si="2"/>
        <v>9.0528739302515296E-4</v>
      </c>
      <c r="N14" s="3"/>
      <c r="O14" s="8">
        <v>2072364.1923093966</v>
      </c>
      <c r="P14" s="2">
        <f t="shared" si="3"/>
        <v>3.3389395588662253E-2</v>
      </c>
      <c r="Q14" s="3"/>
      <c r="R14" s="3">
        <f t="shared" si="4"/>
        <v>64138902.258457899</v>
      </c>
      <c r="S14" s="8">
        <f t="shared" si="0"/>
        <v>2072364.1923093945</v>
      </c>
      <c r="T14" s="2">
        <f t="shared" si="5"/>
        <v>3.3389395588662218E-2</v>
      </c>
      <c r="U14" s="2"/>
    </row>
    <row r="15" spans="2:21" x14ac:dyDescent="0.25">
      <c r="B15" s="15" t="s">
        <v>42</v>
      </c>
      <c r="C15" s="16">
        <v>85</v>
      </c>
      <c r="D15" s="20">
        <v>8029125.9815825764</v>
      </c>
      <c r="E15" s="20"/>
      <c r="F15" s="8"/>
      <c r="G15" s="2">
        <f t="shared" si="6"/>
        <v>0</v>
      </c>
      <c r="H15" s="21"/>
      <c r="I15" s="8">
        <v>-7629.2183800000003</v>
      </c>
      <c r="J15" s="2">
        <f t="shared" si="1"/>
        <v>-9.5019288494166182E-4</v>
      </c>
      <c r="K15" s="2"/>
      <c r="L15" s="8">
        <v>7629.2183800000003</v>
      </c>
      <c r="M15" s="2">
        <f t="shared" si="2"/>
        <v>9.5019288494166182E-4</v>
      </c>
      <c r="N15" s="3"/>
      <c r="O15" s="8">
        <v>591159.65356959181</v>
      </c>
      <c r="P15" s="2">
        <f t="shared" si="3"/>
        <v>7.3626899730507359E-2</v>
      </c>
      <c r="Q15" s="3"/>
      <c r="R15" s="3">
        <f t="shared" si="4"/>
        <v>8620285.6351521686</v>
      </c>
      <c r="S15" s="8">
        <f t="shared" si="0"/>
        <v>591159.65356959216</v>
      </c>
      <c r="T15" s="2">
        <f t="shared" si="5"/>
        <v>7.36268997305074E-2</v>
      </c>
      <c r="U15" s="2"/>
    </row>
    <row r="16" spans="2:21" x14ac:dyDescent="0.25">
      <c r="B16" s="15" t="s">
        <v>43</v>
      </c>
      <c r="C16" s="16">
        <v>86</v>
      </c>
      <c r="D16" s="20">
        <v>4514485.2738359496</v>
      </c>
      <c r="E16" s="20"/>
      <c r="F16" s="8"/>
      <c r="G16" s="2">
        <f t="shared" si="6"/>
        <v>0</v>
      </c>
      <c r="H16" s="21"/>
      <c r="I16" s="8">
        <v>-1042.9875199999999</v>
      </c>
      <c r="J16" s="2">
        <f t="shared" si="1"/>
        <v>-2.3103132621668193E-4</v>
      </c>
      <c r="K16" s="2"/>
      <c r="L16" s="8">
        <v>1042.9875200000001</v>
      </c>
      <c r="M16" s="2">
        <f t="shared" si="2"/>
        <v>2.3103132621668198E-4</v>
      </c>
      <c r="N16" s="3"/>
      <c r="O16" s="8">
        <v>254864.25465298884</v>
      </c>
      <c r="P16" s="2">
        <f t="shared" si="3"/>
        <v>5.6454775947564706E-2</v>
      </c>
      <c r="Q16" s="3"/>
      <c r="R16" s="3">
        <f t="shared" si="4"/>
        <v>4769349.5284889387</v>
      </c>
      <c r="S16" s="8">
        <f t="shared" si="0"/>
        <v>254864.2546529891</v>
      </c>
      <c r="T16" s="2">
        <f t="shared" si="5"/>
        <v>5.6454775947564761E-2</v>
      </c>
      <c r="U16" s="2"/>
    </row>
    <row r="17" spans="2:22" x14ac:dyDescent="0.25">
      <c r="B17" s="15" t="s">
        <v>44</v>
      </c>
      <c r="C17" s="16">
        <v>87</v>
      </c>
      <c r="D17" s="20">
        <v>15113168.412335569</v>
      </c>
      <c r="E17" s="20"/>
      <c r="F17" s="8"/>
      <c r="G17" s="2">
        <f t="shared" si="6"/>
        <v>0</v>
      </c>
      <c r="H17" s="21"/>
      <c r="I17" s="8">
        <v>-6496.035454094208</v>
      </c>
      <c r="J17" s="2">
        <f t="shared" si="1"/>
        <v>-4.2982618051103419E-4</v>
      </c>
      <c r="K17" s="2"/>
      <c r="L17" s="8">
        <v>6436.4807941642084</v>
      </c>
      <c r="M17" s="2">
        <f t="shared" si="2"/>
        <v>4.2588559979988492E-4</v>
      </c>
      <c r="N17" s="3"/>
      <c r="O17" s="8">
        <v>458270.95028253115</v>
      </c>
      <c r="P17" s="2">
        <f t="shared" si="3"/>
        <v>3.0322625790928412E-2</v>
      </c>
      <c r="Q17" s="3"/>
      <c r="R17" s="3">
        <f t="shared" si="4"/>
        <v>15571379.807958169</v>
      </c>
      <c r="S17" s="8">
        <f t="shared" si="0"/>
        <v>458211.39562259987</v>
      </c>
      <c r="T17" s="2">
        <f t="shared" si="5"/>
        <v>3.0318685210217178E-2</v>
      </c>
      <c r="U17" s="2"/>
    </row>
    <row r="18" spans="2:22" x14ac:dyDescent="0.25">
      <c r="B18" s="15" t="s">
        <v>45</v>
      </c>
      <c r="C18" s="16" t="s">
        <v>46</v>
      </c>
      <c r="D18" s="20">
        <v>23751.224378720741</v>
      </c>
      <c r="E18" s="20"/>
      <c r="F18" s="8"/>
      <c r="G18" s="2">
        <f t="shared" si="6"/>
        <v>0</v>
      </c>
      <c r="H18" s="21"/>
      <c r="I18" s="8"/>
      <c r="J18" s="2">
        <f t="shared" si="1"/>
        <v>0</v>
      </c>
      <c r="K18" s="2"/>
      <c r="L18" s="8"/>
      <c r="M18" s="2">
        <f t="shared" si="2"/>
        <v>0</v>
      </c>
      <c r="N18" s="3"/>
      <c r="O18" s="8"/>
      <c r="P18" s="2">
        <f t="shared" si="3"/>
        <v>0</v>
      </c>
      <c r="Q18" s="3"/>
      <c r="R18" s="3">
        <f t="shared" si="4"/>
        <v>23751.224378720741</v>
      </c>
      <c r="S18" s="8">
        <f t="shared" si="0"/>
        <v>0</v>
      </c>
      <c r="T18" s="2">
        <f t="shared" si="5"/>
        <v>0</v>
      </c>
      <c r="U18" s="2"/>
    </row>
    <row r="19" spans="2:22" x14ac:dyDescent="0.25">
      <c r="B19" s="15" t="s">
        <v>47</v>
      </c>
      <c r="C19" s="16" t="s">
        <v>48</v>
      </c>
      <c r="D19" s="20">
        <v>6163623.1921409192</v>
      </c>
      <c r="E19" s="20"/>
      <c r="F19" s="8"/>
      <c r="G19" s="2">
        <f t="shared" si="6"/>
        <v>0</v>
      </c>
      <c r="H19" s="21"/>
      <c r="I19" s="8"/>
      <c r="J19" s="2">
        <f t="shared" si="1"/>
        <v>0</v>
      </c>
      <c r="K19" s="2"/>
      <c r="L19" s="8"/>
      <c r="M19" s="2">
        <f t="shared" si="2"/>
        <v>0</v>
      </c>
      <c r="N19" s="3"/>
      <c r="O19" s="8"/>
      <c r="P19" s="2">
        <f t="shared" si="3"/>
        <v>0</v>
      </c>
      <c r="Q19" s="3"/>
      <c r="R19" s="3">
        <f t="shared" si="4"/>
        <v>6163623.1921409192</v>
      </c>
      <c r="S19" s="8">
        <f t="shared" si="0"/>
        <v>0</v>
      </c>
      <c r="T19" s="2">
        <f>S19/$D19</f>
        <v>0</v>
      </c>
      <c r="U19" s="2"/>
    </row>
    <row r="20" spans="2:22" x14ac:dyDescent="0.25">
      <c r="B20" s="15" t="s">
        <v>49</v>
      </c>
      <c r="C20" s="16" t="s">
        <v>50</v>
      </c>
      <c r="D20" s="20">
        <v>7753470.9746755483</v>
      </c>
      <c r="E20" s="20"/>
      <c r="F20" s="8"/>
      <c r="G20" s="2">
        <f t="shared" si="6"/>
        <v>0</v>
      </c>
      <c r="H20" s="21"/>
      <c r="I20" s="8"/>
      <c r="J20" s="2">
        <f t="shared" si="1"/>
        <v>0</v>
      </c>
      <c r="K20" s="2"/>
      <c r="L20" s="8"/>
      <c r="M20" s="2">
        <f t="shared" si="2"/>
        <v>0</v>
      </c>
      <c r="N20" s="3"/>
      <c r="O20" s="8"/>
      <c r="P20" s="2">
        <f t="shared" si="3"/>
        <v>0</v>
      </c>
      <c r="Q20" s="3"/>
      <c r="R20" s="3">
        <f t="shared" si="4"/>
        <v>7753470.9746755483</v>
      </c>
      <c r="S20" s="8">
        <f t="shared" si="0"/>
        <v>0</v>
      </c>
      <c r="T20" s="2">
        <f t="shared" si="5"/>
        <v>0</v>
      </c>
      <c r="U20" s="2"/>
    </row>
    <row r="21" spans="2:22" x14ac:dyDescent="0.25">
      <c r="B21" s="15" t="s">
        <v>51</v>
      </c>
      <c r="C21" s="16" t="s">
        <v>52</v>
      </c>
      <c r="D21" s="20">
        <v>116861.26120743662</v>
      </c>
      <c r="E21" s="20"/>
      <c r="F21" s="8"/>
      <c r="G21" s="2">
        <f t="shared" si="6"/>
        <v>0</v>
      </c>
      <c r="H21" s="21"/>
      <c r="I21" s="8"/>
      <c r="J21" s="2">
        <f t="shared" si="1"/>
        <v>0</v>
      </c>
      <c r="K21" s="2"/>
      <c r="L21" s="8"/>
      <c r="M21" s="2">
        <f t="shared" si="2"/>
        <v>0</v>
      </c>
      <c r="N21" s="3"/>
      <c r="O21" s="8"/>
      <c r="P21" s="2">
        <f t="shared" si="3"/>
        <v>0</v>
      </c>
      <c r="Q21" s="3"/>
      <c r="R21" s="3">
        <f t="shared" si="4"/>
        <v>116861.26120743662</v>
      </c>
      <c r="S21" s="8">
        <f t="shared" si="0"/>
        <v>0</v>
      </c>
      <c r="T21" s="2">
        <f t="shared" si="5"/>
        <v>0</v>
      </c>
      <c r="U21" s="2"/>
    </row>
    <row r="22" spans="2:22" x14ac:dyDescent="0.25">
      <c r="B22" s="15" t="s">
        <v>53</v>
      </c>
      <c r="C22" s="16" t="s">
        <v>54</v>
      </c>
      <c r="D22" s="20">
        <v>5573277.3660647767</v>
      </c>
      <c r="E22" s="20"/>
      <c r="F22" s="8"/>
      <c r="G22" s="2">
        <f t="shared" si="6"/>
        <v>0</v>
      </c>
      <c r="H22" s="21"/>
      <c r="I22" s="8"/>
      <c r="J22" s="2">
        <f t="shared" si="1"/>
        <v>0</v>
      </c>
      <c r="K22" s="2"/>
      <c r="L22" s="8"/>
      <c r="M22" s="2">
        <f t="shared" si="2"/>
        <v>0</v>
      </c>
      <c r="N22" s="3"/>
      <c r="O22" s="8"/>
      <c r="P22" s="2">
        <f t="shared" si="3"/>
        <v>0</v>
      </c>
      <c r="Q22" s="3"/>
      <c r="R22" s="3">
        <f t="shared" si="4"/>
        <v>5573277.3660647767</v>
      </c>
      <c r="S22" s="8">
        <f t="shared" si="0"/>
        <v>0</v>
      </c>
      <c r="T22" s="2">
        <f t="shared" si="5"/>
        <v>0</v>
      </c>
      <c r="U22" s="2"/>
    </row>
    <row r="23" spans="2:22" x14ac:dyDescent="0.25">
      <c r="B23" s="15" t="s">
        <v>55</v>
      </c>
      <c r="C23" s="16" t="s">
        <v>56</v>
      </c>
      <c r="D23" s="20">
        <v>1310923.79</v>
      </c>
      <c r="E23" s="20"/>
      <c r="F23" s="8">
        <v>-1114990.58</v>
      </c>
      <c r="G23" s="2">
        <f t="shared" si="6"/>
        <v>-0.85053806217064687</v>
      </c>
      <c r="H23" s="21"/>
      <c r="I23" s="8">
        <v>1114964.1795299998</v>
      </c>
      <c r="J23" s="2">
        <f>I23/$D23</f>
        <v>0.85051792334167631</v>
      </c>
      <c r="K23" s="2"/>
      <c r="L23" s="8"/>
      <c r="M23" s="2">
        <f t="shared" si="2"/>
        <v>0</v>
      </c>
      <c r="N23" s="3"/>
      <c r="O23" s="8"/>
      <c r="P23" s="2">
        <f t="shared" si="3"/>
        <v>0</v>
      </c>
      <c r="Q23" s="3"/>
      <c r="R23" s="3">
        <f t="shared" si="4"/>
        <v>1310897.3895299998</v>
      </c>
      <c r="S23" s="8">
        <f t="shared" si="0"/>
        <v>-26.400470000226051</v>
      </c>
      <c r="T23" s="2">
        <f t="shared" si="5"/>
        <v>-2.0138828970543017E-5</v>
      </c>
      <c r="U23" s="2"/>
    </row>
    <row r="24" spans="2:22" x14ac:dyDescent="0.25">
      <c r="B24" s="15" t="s">
        <v>57</v>
      </c>
      <c r="C24" s="16"/>
      <c r="D24" s="20">
        <v>1663306.9106786461</v>
      </c>
      <c r="E24" s="20"/>
      <c r="F24" s="8"/>
      <c r="G24" s="2">
        <f t="shared" si="6"/>
        <v>0</v>
      </c>
      <c r="H24" s="22"/>
      <c r="I24" s="8"/>
      <c r="J24" s="2">
        <f t="shared" si="1"/>
        <v>0</v>
      </c>
      <c r="K24" s="2"/>
      <c r="L24" s="8"/>
      <c r="M24" s="2">
        <f>L24/$D24</f>
        <v>0</v>
      </c>
      <c r="N24" s="23"/>
      <c r="O24" s="8"/>
      <c r="P24" s="2">
        <f>O24/$D24</f>
        <v>0</v>
      </c>
      <c r="Q24" s="23"/>
      <c r="R24" s="3">
        <f t="shared" si="4"/>
        <v>1663306.9106786461</v>
      </c>
      <c r="S24" s="8">
        <f t="shared" si="0"/>
        <v>0</v>
      </c>
      <c r="T24" s="2">
        <f t="shared" si="5"/>
        <v>0</v>
      </c>
      <c r="U24" s="4"/>
      <c r="V24" s="24"/>
    </row>
    <row r="25" spans="2:22" x14ac:dyDescent="0.25">
      <c r="B25" s="15" t="s">
        <v>15</v>
      </c>
      <c r="D25" s="25">
        <f>SUM(D11:D24)</f>
        <v>1379557939.5796452</v>
      </c>
      <c r="E25" s="23"/>
      <c r="F25" s="5">
        <f>SUM(F11:F24)</f>
        <v>-1114990.58</v>
      </c>
      <c r="G25" s="6">
        <f t="shared" si="6"/>
        <v>-8.0822308944830581E-4</v>
      </c>
      <c r="H25" s="22"/>
      <c r="I25" s="5">
        <f>SUM(I11:I24)</f>
        <v>3250.5968059054576</v>
      </c>
      <c r="J25" s="6">
        <f t="shared" si="1"/>
        <v>2.3562597210639248E-6</v>
      </c>
      <c r="K25" s="4"/>
      <c r="L25" s="5">
        <f>SUM(L11:L24)</f>
        <v>1115589.399444164</v>
      </c>
      <c r="M25" s="6">
        <f t="shared" si="2"/>
        <v>8.086571556277564E-4</v>
      </c>
      <c r="N25" s="23"/>
      <c r="O25" s="5">
        <f>SUM(O11:O24)</f>
        <v>47639355.636294506</v>
      </c>
      <c r="P25" s="6">
        <f t="shared" ref="P25" si="7">O25/$D25</f>
        <v>3.4532334068412045E-2</v>
      </c>
      <c r="Q25" s="23"/>
      <c r="R25" s="5">
        <f>SUM(R11:R24)</f>
        <v>1427201144.6321895</v>
      </c>
      <c r="S25" s="5">
        <f>SUM(S11:S24)</f>
        <v>47643205.052544624</v>
      </c>
      <c r="T25" s="6">
        <f>S25/$D25</f>
        <v>3.4535124394312597E-2</v>
      </c>
      <c r="U25" s="4"/>
      <c r="V25" s="23"/>
    </row>
    <row r="26" spans="2:22" s="31" customFormat="1" x14ac:dyDescent="0.25">
      <c r="B26" s="26"/>
      <c r="C26" s="27"/>
      <c r="D26" s="27"/>
      <c r="E26" s="27"/>
      <c r="F26" s="28"/>
      <c r="G26" s="7"/>
      <c r="H26" s="7"/>
      <c r="I26" s="28"/>
      <c r="J26" s="7"/>
      <c r="K26" s="7"/>
      <c r="L26" s="28"/>
      <c r="M26" s="7"/>
      <c r="N26" s="7"/>
      <c r="O26" s="28"/>
      <c r="P26" s="7"/>
      <c r="Q26" s="7"/>
      <c r="R26" s="7"/>
      <c r="S26" s="28"/>
      <c r="T26" s="7"/>
      <c r="U26" s="29"/>
      <c r="V26" s="30"/>
    </row>
    <row r="27" spans="2:22" x14ac:dyDescent="0.25">
      <c r="F27" s="8"/>
      <c r="G27" s="3"/>
      <c r="H27" s="24"/>
      <c r="I27" s="8"/>
      <c r="J27" s="3"/>
      <c r="K27" s="3"/>
      <c r="L27" s="8"/>
      <c r="M27" s="3"/>
      <c r="N27" s="23"/>
      <c r="O27" s="8"/>
      <c r="P27" s="3"/>
      <c r="Q27" s="23"/>
      <c r="R27" s="24"/>
      <c r="S27" s="8"/>
      <c r="T27" s="3"/>
      <c r="U27" s="4"/>
      <c r="V27" s="24"/>
    </row>
    <row r="28" spans="2:22" s="31" customFormat="1" x14ac:dyDescent="0.25">
      <c r="B28" s="32" t="s">
        <v>58</v>
      </c>
      <c r="C28" s="33"/>
      <c r="D28" s="33"/>
      <c r="E28" s="33"/>
      <c r="F28" s="34"/>
      <c r="G28" s="9"/>
      <c r="H28" s="30"/>
      <c r="I28" s="34"/>
      <c r="J28" s="9"/>
      <c r="K28" s="9"/>
      <c r="L28" s="34"/>
      <c r="M28" s="9"/>
      <c r="N28" s="30"/>
      <c r="O28" s="34"/>
      <c r="P28" s="9"/>
      <c r="Q28" s="30"/>
      <c r="R28" s="30"/>
      <c r="S28" s="34"/>
      <c r="T28" s="9"/>
      <c r="U28" s="29"/>
      <c r="V28" s="30"/>
    </row>
    <row r="29" spans="2:22" s="31" customFormat="1" x14ac:dyDescent="0.25">
      <c r="B29" s="35" t="s">
        <v>37</v>
      </c>
      <c r="C29" s="36" t="s">
        <v>59</v>
      </c>
      <c r="D29" s="10">
        <f>D11+D12</f>
        <v>952042113.805691</v>
      </c>
      <c r="E29" s="10"/>
      <c r="F29" s="10">
        <f>F11+F12</f>
        <v>0</v>
      </c>
      <c r="G29" s="2">
        <f t="shared" ref="G29:G37" si="8">F29/$D29</f>
        <v>0</v>
      </c>
      <c r="H29" s="37"/>
      <c r="I29" s="10">
        <f>I11+I12</f>
        <v>-767368.05720000016</v>
      </c>
      <c r="J29" s="2">
        <f t="shared" ref="J29:J37" si="9">I29/$D29</f>
        <v>-8.0602322741010356E-4</v>
      </c>
      <c r="K29" s="2"/>
      <c r="L29" s="10">
        <f>L11+L12</f>
        <v>773762.79100999993</v>
      </c>
      <c r="M29" s="2">
        <f t="shared" ref="M29:M37" si="10">L29/$D29</f>
        <v>8.1274008763852084E-4</v>
      </c>
      <c r="N29" s="28"/>
      <c r="O29" s="10">
        <f>O11+O12</f>
        <v>33367721.020579997</v>
      </c>
      <c r="P29" s="2">
        <f t="shared" ref="P29:P37" si="11">O29/$D29</f>
        <v>3.5048576671882659E-2</v>
      </c>
      <c r="Q29" s="28"/>
      <c r="R29" s="10">
        <f>R11+R12</f>
        <v>985416229.56008112</v>
      </c>
      <c r="S29" s="10">
        <f>S11+S12</f>
        <v>33374115.754390098</v>
      </c>
      <c r="T29" s="2">
        <f t="shared" ref="T29:T37" si="12">S29/$D29</f>
        <v>3.5055293532111183E-2</v>
      </c>
      <c r="U29" s="4"/>
      <c r="V29" s="38"/>
    </row>
    <row r="30" spans="2:22" s="31" customFormat="1" x14ac:dyDescent="0.25">
      <c r="B30" s="39" t="s">
        <v>60</v>
      </c>
      <c r="C30" s="36" t="s">
        <v>61</v>
      </c>
      <c r="D30" s="10">
        <f>D13+D18</f>
        <v>315211044.54528415</v>
      </c>
      <c r="E30" s="10"/>
      <c r="F30" s="10">
        <f>F13+F18</f>
        <v>0</v>
      </c>
      <c r="G30" s="2">
        <f t="shared" si="8"/>
        <v>0</v>
      </c>
      <c r="H30" s="37"/>
      <c r="I30" s="10">
        <f>I13+I18</f>
        <v>-272989.22973000008</v>
      </c>
      <c r="J30" s="2">
        <f t="shared" si="9"/>
        <v>-8.6605223533270468E-4</v>
      </c>
      <c r="K30" s="2"/>
      <c r="L30" s="10">
        <f>L13+L18</f>
        <v>270529.86730000004</v>
      </c>
      <c r="M30" s="2">
        <f t="shared" si="10"/>
        <v>8.582499629423198E-4</v>
      </c>
      <c r="N30" s="28"/>
      <c r="O30" s="10">
        <f>O13+O18</f>
        <v>10894975.5649</v>
      </c>
      <c r="P30" s="2">
        <f t="shared" si="11"/>
        <v>3.456406668940433E-2</v>
      </c>
      <c r="Q30" s="28"/>
      <c r="R30" s="10">
        <f t="shared" ref="R30:S34" si="13">R13+R18</f>
        <v>326103560.7477541</v>
      </c>
      <c r="S30" s="10">
        <f t="shared" si="13"/>
        <v>10892516.202469945</v>
      </c>
      <c r="T30" s="2">
        <f t="shared" si="12"/>
        <v>3.4556264417013767E-2</v>
      </c>
      <c r="U30" s="4"/>
      <c r="V30" s="30"/>
    </row>
    <row r="31" spans="2:22" s="31" customFormat="1" x14ac:dyDescent="0.25">
      <c r="B31" s="35" t="s">
        <v>62</v>
      </c>
      <c r="C31" s="36" t="s">
        <v>63</v>
      </c>
      <c r="D31" s="10">
        <f>D14+D19</f>
        <v>68230161.258289427</v>
      </c>
      <c r="E31" s="10"/>
      <c r="F31" s="10">
        <f>F14+F19</f>
        <v>0</v>
      </c>
      <c r="G31" s="2">
        <f t="shared" si="8"/>
        <v>0</v>
      </c>
      <c r="H31" s="37"/>
      <c r="I31" s="10">
        <f>I14+I19</f>
        <v>-56188.054440000007</v>
      </c>
      <c r="J31" s="2">
        <f t="shared" si="9"/>
        <v>-8.235075720735396E-4</v>
      </c>
      <c r="K31" s="2"/>
      <c r="L31" s="10">
        <f>L14+L19</f>
        <v>56188.05444</v>
      </c>
      <c r="M31" s="2">
        <f t="shared" si="10"/>
        <v>8.2350757207353949E-4</v>
      </c>
      <c r="N31" s="28"/>
      <c r="O31" s="10">
        <f>O14+O19</f>
        <v>2072364.1923093966</v>
      </c>
      <c r="P31" s="2">
        <f t="shared" si="11"/>
        <v>3.0373139299265845E-2</v>
      </c>
      <c r="Q31" s="28"/>
      <c r="R31" s="10">
        <f t="shared" si="13"/>
        <v>70302525.450598821</v>
      </c>
      <c r="S31" s="10">
        <f t="shared" si="13"/>
        <v>2072364.1923093945</v>
      </c>
      <c r="T31" s="2">
        <f t="shared" si="12"/>
        <v>3.0373139299265814E-2</v>
      </c>
      <c r="U31" s="4"/>
      <c r="V31" s="30"/>
    </row>
    <row r="32" spans="2:22" s="31" customFormat="1" x14ac:dyDescent="0.25">
      <c r="B32" s="35" t="s">
        <v>42</v>
      </c>
      <c r="C32" s="36" t="s">
        <v>64</v>
      </c>
      <c r="D32" s="10">
        <f>D15+D20</f>
        <v>15782596.956258126</v>
      </c>
      <c r="E32" s="10"/>
      <c r="F32" s="10">
        <f>F15+F20</f>
        <v>0</v>
      </c>
      <c r="G32" s="2">
        <f t="shared" si="8"/>
        <v>0</v>
      </c>
      <c r="H32" s="37"/>
      <c r="I32" s="10">
        <f>I15+I20</f>
        <v>-7629.2183800000003</v>
      </c>
      <c r="J32" s="2">
        <f t="shared" si="9"/>
        <v>-4.8339436159616669E-4</v>
      </c>
      <c r="K32" s="2"/>
      <c r="L32" s="10">
        <f>L15+L20</f>
        <v>7629.2183800000003</v>
      </c>
      <c r="M32" s="2">
        <f t="shared" si="10"/>
        <v>4.8339436159616669E-4</v>
      </c>
      <c r="N32" s="28"/>
      <c r="O32" s="10">
        <f>O15+O20</f>
        <v>591159.65356959181</v>
      </c>
      <c r="P32" s="2">
        <f t="shared" si="11"/>
        <v>3.7456424643422498E-2</v>
      </c>
      <c r="Q32" s="28"/>
      <c r="R32" s="10">
        <f t="shared" si="13"/>
        <v>16373756.609827716</v>
      </c>
      <c r="S32" s="10">
        <f t="shared" si="13"/>
        <v>591159.65356959216</v>
      </c>
      <c r="T32" s="2">
        <f t="shared" si="12"/>
        <v>3.7456424643422526E-2</v>
      </c>
      <c r="U32" s="4"/>
      <c r="V32" s="30"/>
    </row>
    <row r="33" spans="2:22" s="31" customFormat="1" x14ac:dyDescent="0.25">
      <c r="B33" s="35" t="s">
        <v>65</v>
      </c>
      <c r="C33" s="36" t="s">
        <v>66</v>
      </c>
      <c r="D33" s="10">
        <f>D16+D21</f>
        <v>4631346.5350433858</v>
      </c>
      <c r="E33" s="10"/>
      <c r="F33" s="10">
        <f>F16+F21</f>
        <v>0</v>
      </c>
      <c r="G33" s="2">
        <f t="shared" si="8"/>
        <v>0</v>
      </c>
      <c r="H33" s="37"/>
      <c r="I33" s="10">
        <f>I16+I21</f>
        <v>-1042.9875199999999</v>
      </c>
      <c r="J33" s="2">
        <f t="shared" si="9"/>
        <v>-2.2520178788353813E-4</v>
      </c>
      <c r="K33" s="2"/>
      <c r="L33" s="10">
        <f>L16+L21</f>
        <v>1042.9875200000001</v>
      </c>
      <c r="M33" s="2">
        <f t="shared" si="10"/>
        <v>2.2520178788353818E-4</v>
      </c>
      <c r="N33" s="28"/>
      <c r="O33" s="10">
        <f>O16+O21</f>
        <v>254864.25465298884</v>
      </c>
      <c r="P33" s="2">
        <f t="shared" si="11"/>
        <v>5.503027094270356E-2</v>
      </c>
      <c r="Q33" s="28"/>
      <c r="R33" s="10">
        <f t="shared" si="13"/>
        <v>4886210.7896963749</v>
      </c>
      <c r="S33" s="10">
        <f t="shared" si="13"/>
        <v>254864.2546529891</v>
      </c>
      <c r="T33" s="2">
        <f t="shared" si="12"/>
        <v>5.5030270942703616E-2</v>
      </c>
      <c r="U33" s="4"/>
      <c r="V33" s="30"/>
    </row>
    <row r="34" spans="2:22" s="31" customFormat="1" x14ac:dyDescent="0.25">
      <c r="B34" s="26" t="s">
        <v>67</v>
      </c>
      <c r="C34" s="36" t="s">
        <v>68</v>
      </c>
      <c r="D34" s="10">
        <f>D17+D22</f>
        <v>20686445.778400347</v>
      </c>
      <c r="E34" s="10"/>
      <c r="F34" s="10">
        <f>F17+F22</f>
        <v>0</v>
      </c>
      <c r="G34" s="2">
        <f t="shared" si="8"/>
        <v>0</v>
      </c>
      <c r="H34" s="37"/>
      <c r="I34" s="10">
        <f>I17+I22</f>
        <v>-6496.035454094208</v>
      </c>
      <c r="J34" s="2">
        <f t="shared" si="9"/>
        <v>-3.1402375853647183E-4</v>
      </c>
      <c r="K34" s="2"/>
      <c r="L34" s="10">
        <f>L17+L22</f>
        <v>6436.4807941642084</v>
      </c>
      <c r="M34" s="2">
        <f t="shared" si="10"/>
        <v>3.1114483672612476E-4</v>
      </c>
      <c r="N34" s="28"/>
      <c r="O34" s="10">
        <f>O17+O22</f>
        <v>458270.95028253115</v>
      </c>
      <c r="P34" s="2">
        <f t="shared" si="11"/>
        <v>2.2153199016963686E-2</v>
      </c>
      <c r="Q34" s="28"/>
      <c r="R34" s="10">
        <f t="shared" si="13"/>
        <v>21144657.174022947</v>
      </c>
      <c r="S34" s="10">
        <f t="shared" si="13"/>
        <v>458211.39562259987</v>
      </c>
      <c r="T34" s="2">
        <f t="shared" si="12"/>
        <v>2.2150320095153275E-2</v>
      </c>
      <c r="U34" s="4"/>
      <c r="V34" s="30"/>
    </row>
    <row r="35" spans="2:22" s="31" customFormat="1" x14ac:dyDescent="0.25">
      <c r="B35" s="15" t="s">
        <v>69</v>
      </c>
      <c r="C35" s="16" t="s">
        <v>56</v>
      </c>
      <c r="D35" s="10">
        <f>D23</f>
        <v>1310923.79</v>
      </c>
      <c r="E35" s="10"/>
      <c r="F35" s="10">
        <f>F23</f>
        <v>-1114990.58</v>
      </c>
      <c r="G35" s="2">
        <f t="shared" si="8"/>
        <v>-0.85053806217064687</v>
      </c>
      <c r="H35" s="37"/>
      <c r="I35" s="10">
        <f>I23</f>
        <v>1114964.1795299998</v>
      </c>
      <c r="J35" s="2">
        <f t="shared" si="9"/>
        <v>0.85051792334167631</v>
      </c>
      <c r="K35" s="2"/>
      <c r="L35" s="10">
        <f>L23</f>
        <v>0</v>
      </c>
      <c r="M35" s="2">
        <f t="shared" si="10"/>
        <v>0</v>
      </c>
      <c r="N35" s="28"/>
      <c r="O35" s="10">
        <f>O23</f>
        <v>0</v>
      </c>
      <c r="P35" s="2">
        <f t="shared" si="11"/>
        <v>0</v>
      </c>
      <c r="Q35" s="28"/>
      <c r="R35" s="10">
        <f>R23</f>
        <v>1310897.3895299998</v>
      </c>
      <c r="S35" s="10">
        <f>S23</f>
        <v>-26.400470000226051</v>
      </c>
      <c r="T35" s="2">
        <f t="shared" si="12"/>
        <v>-2.0138828970543017E-5</v>
      </c>
      <c r="U35" s="4"/>
      <c r="V35" s="30"/>
    </row>
    <row r="36" spans="2:22" s="31" customFormat="1" x14ac:dyDescent="0.25">
      <c r="B36" s="26" t="s">
        <v>57</v>
      </c>
      <c r="C36" s="36"/>
      <c r="D36" s="10">
        <f>D24</f>
        <v>1663306.9106786461</v>
      </c>
      <c r="E36" s="10"/>
      <c r="F36" s="10">
        <f>F24</f>
        <v>0</v>
      </c>
      <c r="G36" s="2">
        <f t="shared" si="8"/>
        <v>0</v>
      </c>
      <c r="H36" s="37"/>
      <c r="I36" s="10">
        <f>I24</f>
        <v>0</v>
      </c>
      <c r="J36" s="2">
        <f t="shared" si="9"/>
        <v>0</v>
      </c>
      <c r="K36" s="2"/>
      <c r="L36" s="10">
        <f>L24</f>
        <v>0</v>
      </c>
      <c r="M36" s="2">
        <f t="shared" si="10"/>
        <v>0</v>
      </c>
      <c r="N36" s="28"/>
      <c r="O36" s="10">
        <f>O24</f>
        <v>0</v>
      </c>
      <c r="P36" s="2">
        <f t="shared" si="11"/>
        <v>0</v>
      </c>
      <c r="Q36" s="28"/>
      <c r="R36" s="10">
        <f>R24</f>
        <v>1663306.9106786461</v>
      </c>
      <c r="S36" s="10">
        <f>S24</f>
        <v>0</v>
      </c>
      <c r="T36" s="2">
        <f t="shared" si="12"/>
        <v>0</v>
      </c>
      <c r="U36" s="4"/>
      <c r="V36" s="30"/>
    </row>
    <row r="37" spans="2:22" s="31" customFormat="1" x14ac:dyDescent="0.25">
      <c r="B37" s="26" t="s">
        <v>15</v>
      </c>
      <c r="C37" s="26"/>
      <c r="D37" s="40">
        <f>SUM(D29:D36)</f>
        <v>1379557939.5796449</v>
      </c>
      <c r="E37" s="41"/>
      <c r="F37" s="42">
        <f>SUM(F29:F36)</f>
        <v>-1114990.58</v>
      </c>
      <c r="G37" s="6">
        <f t="shared" si="8"/>
        <v>-8.0822308944830602E-4</v>
      </c>
      <c r="H37" s="37"/>
      <c r="I37" s="42">
        <f>SUM(I29:I36)</f>
        <v>3250.5968059054576</v>
      </c>
      <c r="J37" s="6">
        <f t="shared" si="9"/>
        <v>2.3562597210639253E-6</v>
      </c>
      <c r="K37" s="4"/>
      <c r="L37" s="42">
        <f>SUM(L29:L36)</f>
        <v>1115589.399444164</v>
      </c>
      <c r="M37" s="6">
        <f t="shared" si="10"/>
        <v>8.0865715562775651E-4</v>
      </c>
      <c r="N37" s="28"/>
      <c r="O37" s="42">
        <f>SUM(O29:O36)</f>
        <v>47639355.636294506</v>
      </c>
      <c r="P37" s="6">
        <f t="shared" si="11"/>
        <v>3.4532334068412052E-2</v>
      </c>
      <c r="Q37" s="28"/>
      <c r="R37" s="42">
        <f>SUM(R29:R36)</f>
        <v>1427201144.6321895</v>
      </c>
      <c r="S37" s="42">
        <f>SUM(S29:S36)</f>
        <v>47643205.052544624</v>
      </c>
      <c r="T37" s="6">
        <f t="shared" si="12"/>
        <v>3.4535124394312604E-2</v>
      </c>
      <c r="U37" s="4"/>
      <c r="V37" s="30"/>
    </row>
    <row r="38" spans="2:22" s="31" customFormat="1" x14ac:dyDescent="0.25">
      <c r="B38" s="26"/>
      <c r="C38" s="26"/>
      <c r="D38" s="26"/>
      <c r="E38" s="26"/>
      <c r="F38" s="10"/>
      <c r="G38" s="10"/>
      <c r="H38" s="37"/>
      <c r="I38" s="10"/>
      <c r="J38" s="10"/>
      <c r="K38" s="10"/>
      <c r="L38" s="10"/>
      <c r="M38" s="10"/>
      <c r="N38" s="28"/>
      <c r="O38" s="28"/>
      <c r="P38" s="28"/>
      <c r="Q38" s="28"/>
      <c r="R38" s="37"/>
      <c r="S38" s="10"/>
      <c r="T38" s="10"/>
      <c r="U38" s="4"/>
      <c r="V38" s="30"/>
    </row>
    <row r="39" spans="2:22" ht="17.25" x14ac:dyDescent="0.25">
      <c r="B39" s="35" t="s">
        <v>101</v>
      </c>
    </row>
  </sheetData>
  <mergeCells count="4">
    <mergeCell ref="B1:T1"/>
    <mergeCell ref="B2:T2"/>
    <mergeCell ref="B3:T3"/>
    <mergeCell ref="B4:T4"/>
  </mergeCells>
  <printOptions horizontalCentered="1"/>
  <pageMargins left="0.45" right="0.45" top="0.75" bottom="0.75" header="0.3" footer="0.3"/>
  <pageSetup scale="56" orientation="landscape" blackAndWhite="1" r:id="rId1"/>
  <headerFooter>
    <oddFooter>&amp;R&amp;A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5"/>
  <sheetViews>
    <sheetView zoomScale="90" zoomScaleNormal="90" workbookViewId="0">
      <selection activeCell="G41" sqref="G41"/>
    </sheetView>
  </sheetViews>
  <sheetFormatPr defaultColWidth="9.140625" defaultRowHeight="15" x14ac:dyDescent="0.25"/>
  <cols>
    <col min="1" max="1" width="2.140625" style="15" customWidth="1"/>
    <col min="2" max="2" width="2.42578125" style="15" customWidth="1"/>
    <col min="3" max="3" width="34.85546875" style="15" customWidth="1"/>
    <col min="4" max="5" width="11.85546875" style="15" customWidth="1"/>
    <col min="6" max="6" width="2.7109375" style="24" customWidth="1"/>
    <col min="7" max="8" width="11.85546875" style="24" customWidth="1"/>
    <col min="9" max="9" width="2.7109375" style="24" customWidth="1"/>
    <col min="10" max="11" width="11.85546875" style="24" customWidth="1"/>
    <col min="12" max="12" width="2.7109375" style="24" customWidth="1"/>
    <col min="13" max="14" width="11.85546875" style="24" customWidth="1"/>
    <col min="15" max="15" width="2.7109375" style="24" customWidth="1"/>
    <col min="16" max="17" width="11.85546875" style="24" customWidth="1"/>
    <col min="18" max="18" width="2.7109375" style="24" customWidth="1"/>
    <col min="19" max="20" width="11.85546875" style="15" customWidth="1"/>
    <col min="21" max="16384" width="9.140625" style="15"/>
  </cols>
  <sheetData>
    <row r="1" spans="2:20" x14ac:dyDescent="0.25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2:20" x14ac:dyDescent="0.25">
      <c r="B2" s="43" t="s">
        <v>1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spans="2:20" x14ac:dyDescent="0.25">
      <c r="B3" s="44" t="s">
        <v>70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</row>
    <row r="4" spans="2:20" x14ac:dyDescent="0.25">
      <c r="B4" s="44" t="s">
        <v>3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</row>
    <row r="6" spans="2:20" x14ac:dyDescent="0.25">
      <c r="G6" s="45" t="s">
        <v>10</v>
      </c>
      <c r="H6" s="45"/>
      <c r="J6" s="45" t="s">
        <v>71</v>
      </c>
      <c r="K6" s="45"/>
      <c r="M6" s="45" t="s">
        <v>72</v>
      </c>
      <c r="N6" s="45"/>
      <c r="P6" s="45" t="s">
        <v>73</v>
      </c>
      <c r="Q6" s="45"/>
      <c r="S6" s="45"/>
      <c r="T6" s="45"/>
    </row>
    <row r="7" spans="2:20" x14ac:dyDescent="0.25">
      <c r="D7" s="46" t="s">
        <v>74</v>
      </c>
      <c r="E7" s="46"/>
      <c r="F7" s="47"/>
      <c r="G7" s="46" t="s">
        <v>75</v>
      </c>
      <c r="H7" s="46"/>
      <c r="I7" s="47"/>
      <c r="J7" s="46" t="s">
        <v>75</v>
      </c>
      <c r="K7" s="46"/>
      <c r="L7" s="47"/>
      <c r="M7" s="46" t="s">
        <v>75</v>
      </c>
      <c r="N7" s="46"/>
      <c r="O7" s="47"/>
      <c r="P7" s="46" t="s">
        <v>75</v>
      </c>
      <c r="Q7" s="46"/>
      <c r="R7" s="47"/>
      <c r="S7" s="46" t="s">
        <v>76</v>
      </c>
      <c r="T7" s="46"/>
    </row>
    <row r="8" spans="2:20" ht="17.25" x14ac:dyDescent="0.25">
      <c r="D8" s="17" t="s">
        <v>102</v>
      </c>
      <c r="E8" s="17" t="s">
        <v>77</v>
      </c>
      <c r="F8" s="1"/>
      <c r="G8" s="17" t="s">
        <v>78</v>
      </c>
      <c r="H8" s="17" t="s">
        <v>77</v>
      </c>
      <c r="I8" s="1"/>
      <c r="J8" s="17" t="s">
        <v>78</v>
      </c>
      <c r="K8" s="17" t="s">
        <v>77</v>
      </c>
      <c r="L8" s="1"/>
      <c r="M8" s="17" t="s">
        <v>78</v>
      </c>
      <c r="N8" s="17" t="s">
        <v>77</v>
      </c>
      <c r="O8" s="1"/>
      <c r="P8" s="17" t="s">
        <v>78</v>
      </c>
      <c r="Q8" s="17" t="s">
        <v>77</v>
      </c>
      <c r="R8" s="1"/>
      <c r="S8" s="17" t="s">
        <v>78</v>
      </c>
      <c r="T8" s="17" t="s">
        <v>77</v>
      </c>
    </row>
    <row r="9" spans="2:20" x14ac:dyDescent="0.25">
      <c r="B9" s="15" t="s">
        <v>79</v>
      </c>
      <c r="D9" s="15">
        <v>64</v>
      </c>
      <c r="E9" s="48"/>
      <c r="G9" s="15">
        <v>64</v>
      </c>
      <c r="H9" s="48"/>
      <c r="J9" s="15">
        <v>64</v>
      </c>
      <c r="K9" s="48"/>
      <c r="M9" s="15">
        <v>64</v>
      </c>
      <c r="N9" s="48"/>
      <c r="P9" s="15">
        <v>64</v>
      </c>
      <c r="Q9" s="48"/>
      <c r="S9" s="15">
        <v>64</v>
      </c>
      <c r="T9" s="48"/>
    </row>
    <row r="10" spans="2:20" x14ac:dyDescent="0.25">
      <c r="E10" s="48"/>
      <c r="G10" s="15"/>
      <c r="H10" s="48"/>
      <c r="J10" s="15"/>
      <c r="K10" s="48"/>
      <c r="M10" s="15"/>
      <c r="N10" s="48"/>
      <c r="P10" s="15"/>
      <c r="Q10" s="48"/>
      <c r="T10" s="48"/>
    </row>
    <row r="11" spans="2:20" x14ac:dyDescent="0.25">
      <c r="B11" s="15" t="s">
        <v>80</v>
      </c>
      <c r="E11" s="48"/>
      <c r="G11" s="15"/>
      <c r="H11" s="48"/>
      <c r="J11" s="15"/>
      <c r="K11" s="48"/>
      <c r="M11" s="15"/>
      <c r="N11" s="48"/>
      <c r="P11" s="15"/>
      <c r="Q11" s="48"/>
      <c r="T11" s="48"/>
    </row>
    <row r="12" spans="2:20" x14ac:dyDescent="0.25">
      <c r="C12" s="15" t="s">
        <v>81</v>
      </c>
      <c r="D12" s="49">
        <v>12.5</v>
      </c>
      <c r="E12" s="48">
        <f>D12</f>
        <v>12.5</v>
      </c>
      <c r="F12" s="50"/>
      <c r="G12" s="49">
        <f>$D$12</f>
        <v>12.5</v>
      </c>
      <c r="H12" s="48">
        <f>G12</f>
        <v>12.5</v>
      </c>
      <c r="I12" s="50"/>
      <c r="J12" s="49">
        <f>$D$12</f>
        <v>12.5</v>
      </c>
      <c r="K12" s="48">
        <f>J12</f>
        <v>12.5</v>
      </c>
      <c r="L12" s="50"/>
      <c r="M12" s="49">
        <f>$D$12</f>
        <v>12.5</v>
      </c>
      <c r="N12" s="48">
        <f>M12</f>
        <v>12.5</v>
      </c>
      <c r="O12" s="50"/>
      <c r="P12" s="49">
        <f>$D$12</f>
        <v>12.5</v>
      </c>
      <c r="Q12" s="48">
        <f>P12</f>
        <v>12.5</v>
      </c>
      <c r="R12" s="50"/>
      <c r="S12" s="49">
        <f>$D$12</f>
        <v>12.5</v>
      </c>
      <c r="T12" s="48">
        <f>S12</f>
        <v>12.5</v>
      </c>
    </row>
    <row r="13" spans="2:20" x14ac:dyDescent="0.25">
      <c r="C13" s="15" t="s">
        <v>82</v>
      </c>
      <c r="D13" s="51">
        <f>SUM(D12:D12)</f>
        <v>12.5</v>
      </c>
      <c r="E13" s="51">
        <f>SUM(E12:E12)</f>
        <v>12.5</v>
      </c>
      <c r="F13" s="50"/>
      <c r="G13" s="51">
        <f>SUM(G12:G12)</f>
        <v>12.5</v>
      </c>
      <c r="H13" s="51">
        <f>SUM(H12:H12)</f>
        <v>12.5</v>
      </c>
      <c r="I13" s="50"/>
      <c r="J13" s="51">
        <f>SUM(J12:J12)</f>
        <v>12.5</v>
      </c>
      <c r="K13" s="51">
        <f>SUM(K12:K12)</f>
        <v>12.5</v>
      </c>
      <c r="L13" s="50"/>
      <c r="M13" s="51">
        <f>SUM(M12:M12)</f>
        <v>12.5</v>
      </c>
      <c r="N13" s="51">
        <f>SUM(N12:N12)</f>
        <v>12.5</v>
      </c>
      <c r="O13" s="50"/>
      <c r="P13" s="51">
        <f>SUM(P12:P12)</f>
        <v>12.5</v>
      </c>
      <c r="Q13" s="51">
        <f>SUM(Q12:Q12)</f>
        <v>12.5</v>
      </c>
      <c r="R13" s="50"/>
      <c r="S13" s="51">
        <f>SUM(S12:S12)</f>
        <v>12.5</v>
      </c>
      <c r="T13" s="51">
        <f>SUM(T12:T12)</f>
        <v>12.5</v>
      </c>
    </row>
    <row r="14" spans="2:20" x14ac:dyDescent="0.25">
      <c r="D14" s="49"/>
      <c r="E14" s="48"/>
      <c r="F14" s="50"/>
      <c r="G14" s="49"/>
      <c r="H14" s="48"/>
      <c r="I14" s="50"/>
      <c r="J14" s="49"/>
      <c r="K14" s="48"/>
      <c r="L14" s="50"/>
      <c r="M14" s="49"/>
      <c r="N14" s="48"/>
      <c r="O14" s="50"/>
      <c r="P14" s="49"/>
      <c r="Q14" s="48"/>
      <c r="R14" s="50"/>
      <c r="S14" s="49"/>
      <c r="T14" s="48"/>
    </row>
    <row r="15" spans="2:20" x14ac:dyDescent="0.25">
      <c r="B15" s="15" t="s">
        <v>83</v>
      </c>
      <c r="E15" s="48"/>
      <c r="G15" s="15"/>
      <c r="H15" s="48"/>
      <c r="J15" s="15"/>
      <c r="K15" s="48"/>
      <c r="M15" s="15"/>
      <c r="N15" s="48"/>
      <c r="P15" s="15"/>
      <c r="Q15" s="48"/>
      <c r="T15" s="48"/>
    </row>
    <row r="16" spans="2:20" x14ac:dyDescent="0.25">
      <c r="C16" s="15" t="s">
        <v>84</v>
      </c>
      <c r="D16" s="11">
        <v>0.45612999999999998</v>
      </c>
      <c r="E16" s="48"/>
      <c r="F16" s="52"/>
      <c r="G16" s="11">
        <f>$D$16</f>
        <v>0.45612999999999998</v>
      </c>
      <c r="H16" s="48"/>
      <c r="I16" s="52"/>
      <c r="J16" s="11">
        <f>$D$16</f>
        <v>0.45612999999999998</v>
      </c>
      <c r="K16" s="48"/>
      <c r="L16" s="52"/>
      <c r="M16" s="11">
        <f>$D$16</f>
        <v>0.45612999999999998</v>
      </c>
      <c r="N16" s="48"/>
      <c r="O16" s="52"/>
      <c r="P16" s="11">
        <f>$D$16</f>
        <v>0.45612999999999998</v>
      </c>
      <c r="Q16" s="48"/>
      <c r="R16" s="52"/>
      <c r="S16" s="11">
        <f>$D$16</f>
        <v>0.45612999999999998</v>
      </c>
      <c r="T16" s="48"/>
    </row>
    <row r="17" spans="3:20" x14ac:dyDescent="0.25">
      <c r="C17" s="15" t="s">
        <v>85</v>
      </c>
      <c r="D17" s="12">
        <v>3.16E-3</v>
      </c>
      <c r="E17" s="48"/>
      <c r="F17" s="52"/>
      <c r="G17" s="11">
        <f>$D$17</f>
        <v>3.16E-3</v>
      </c>
      <c r="H17" s="48"/>
      <c r="I17" s="52"/>
      <c r="J17" s="11">
        <f>$D$17</f>
        <v>3.16E-3</v>
      </c>
      <c r="K17" s="48"/>
      <c r="L17" s="52"/>
      <c r="M17" s="11">
        <f>$D$17</f>
        <v>3.16E-3</v>
      </c>
      <c r="N17" s="48"/>
      <c r="O17" s="52"/>
      <c r="P17" s="11">
        <f>$D$17</f>
        <v>3.16E-3</v>
      </c>
      <c r="Q17" s="48"/>
      <c r="R17" s="52"/>
      <c r="S17" s="11">
        <f>$D$17</f>
        <v>3.16E-3</v>
      </c>
      <c r="T17" s="48"/>
    </row>
    <row r="18" spans="3:20" x14ac:dyDescent="0.25">
      <c r="C18" s="15" t="s">
        <v>86</v>
      </c>
      <c r="D18" s="11">
        <v>2.2849999999999999E-2</v>
      </c>
      <c r="E18" s="48"/>
      <c r="F18" s="52"/>
      <c r="G18" s="11">
        <f>$D$18</f>
        <v>2.2849999999999999E-2</v>
      </c>
      <c r="H18" s="48"/>
      <c r="I18" s="52"/>
      <c r="J18" s="11">
        <f>$D$18</f>
        <v>2.2849999999999999E-2</v>
      </c>
      <c r="K18" s="48"/>
      <c r="L18" s="52"/>
      <c r="M18" s="11">
        <f>$D$18</f>
        <v>2.2849999999999999E-2</v>
      </c>
      <c r="N18" s="48"/>
      <c r="O18" s="52"/>
      <c r="P18" s="11">
        <f>$D$18</f>
        <v>2.2849999999999999E-2</v>
      </c>
      <c r="Q18" s="48"/>
      <c r="R18" s="52"/>
      <c r="S18" s="11">
        <f>$D$18</f>
        <v>2.2849999999999999E-2</v>
      </c>
      <c r="T18" s="48"/>
    </row>
    <row r="19" spans="3:20" x14ac:dyDescent="0.25">
      <c r="C19" s="15" t="s">
        <v>87</v>
      </c>
      <c r="D19" s="11">
        <v>3.15E-3</v>
      </c>
      <c r="E19" s="48"/>
      <c r="F19" s="52"/>
      <c r="G19" s="11">
        <f>$D$19</f>
        <v>3.15E-3</v>
      </c>
      <c r="H19" s="48"/>
      <c r="I19" s="52"/>
      <c r="J19" s="11">
        <v>1.9499999999999999E-3</v>
      </c>
      <c r="K19" s="48"/>
      <c r="L19" s="52"/>
      <c r="M19" s="11">
        <f>$D$19</f>
        <v>3.15E-3</v>
      </c>
      <c r="N19" s="48"/>
      <c r="O19" s="52"/>
      <c r="P19" s="11">
        <f>$D$19</f>
        <v>3.15E-3</v>
      </c>
      <c r="Q19" s="48"/>
      <c r="R19" s="52"/>
      <c r="S19" s="11">
        <v>1.9499999999999999E-3</v>
      </c>
      <c r="T19" s="48"/>
    </row>
    <row r="20" spans="3:20" x14ac:dyDescent="0.25">
      <c r="C20" s="15" t="s">
        <v>88</v>
      </c>
      <c r="D20" s="11">
        <v>0</v>
      </c>
      <c r="E20" s="48"/>
      <c r="F20" s="52"/>
      <c r="G20" s="11">
        <f>$D$20</f>
        <v>0</v>
      </c>
      <c r="H20" s="48"/>
      <c r="I20" s="52"/>
      <c r="J20" s="11">
        <f>$D$20</f>
        <v>0</v>
      </c>
      <c r="K20" s="48"/>
      <c r="L20" s="52"/>
      <c r="M20" s="11">
        <f>$D$20</f>
        <v>0</v>
      </c>
      <c r="N20" s="48"/>
      <c r="O20" s="52"/>
      <c r="P20" s="11">
        <v>5.2179999999999997E-2</v>
      </c>
      <c r="Q20" s="48"/>
      <c r="R20" s="52"/>
      <c r="S20" s="11">
        <v>5.2179999999999997E-2</v>
      </c>
      <c r="T20" s="48"/>
    </row>
    <row r="21" spans="3:20" x14ac:dyDescent="0.25">
      <c r="C21" s="15" t="s">
        <v>89</v>
      </c>
      <c r="D21" s="11">
        <v>-1.6999999999999999E-3</v>
      </c>
      <c r="E21" s="48"/>
      <c r="F21" s="52"/>
      <c r="G21" s="11">
        <f>$D$21</f>
        <v>-1.6999999999999999E-3</v>
      </c>
      <c r="H21" s="48"/>
      <c r="I21" s="52"/>
      <c r="J21" s="11">
        <f>$D$21</f>
        <v>-1.6999999999999999E-3</v>
      </c>
      <c r="K21" s="48"/>
      <c r="L21" s="52"/>
      <c r="M21" s="11">
        <v>-4.8999999999999998E-4</v>
      </c>
      <c r="N21" s="48"/>
      <c r="O21" s="52"/>
      <c r="P21" s="11">
        <f>$D$21</f>
        <v>-1.6999999999999999E-3</v>
      </c>
      <c r="Q21" s="48"/>
      <c r="R21" s="52"/>
      <c r="S21" s="11">
        <v>-4.8999999999999998E-4</v>
      </c>
      <c r="T21" s="48"/>
    </row>
    <row r="22" spans="3:20" x14ac:dyDescent="0.25">
      <c r="C22" s="15" t="s">
        <v>90</v>
      </c>
      <c r="D22" s="11">
        <v>4.8649999999999999E-2</v>
      </c>
      <c r="E22" s="48"/>
      <c r="F22" s="52"/>
      <c r="G22" s="11">
        <f>$D$22</f>
        <v>4.8649999999999999E-2</v>
      </c>
      <c r="H22" s="48"/>
      <c r="I22" s="52"/>
      <c r="J22" s="11">
        <f>$D$22</f>
        <v>4.8649999999999999E-2</v>
      </c>
      <c r="K22" s="48"/>
      <c r="L22" s="52"/>
      <c r="M22" s="11">
        <f>$D$22</f>
        <v>4.8649999999999999E-2</v>
      </c>
      <c r="N22" s="48"/>
      <c r="O22" s="52"/>
      <c r="P22" s="11">
        <f>$D$22</f>
        <v>4.8649999999999999E-2</v>
      </c>
      <c r="Q22" s="48"/>
      <c r="R22" s="52"/>
      <c r="S22" s="11">
        <f>$D$22</f>
        <v>4.8649999999999999E-2</v>
      </c>
      <c r="T22" s="48"/>
    </row>
    <row r="23" spans="3:20" x14ac:dyDescent="0.25">
      <c r="C23" s="15" t="s">
        <v>91</v>
      </c>
      <c r="D23" s="11">
        <v>-1.3699999999999999E-3</v>
      </c>
      <c r="E23" s="48"/>
      <c r="F23" s="52"/>
      <c r="G23" s="11">
        <f>$D$23</f>
        <v>-1.3699999999999999E-3</v>
      </c>
      <c r="H23" s="48"/>
      <c r="I23" s="52"/>
      <c r="J23" s="11">
        <f>$D$23</f>
        <v>-1.3699999999999999E-3</v>
      </c>
      <c r="K23" s="48"/>
      <c r="L23" s="52"/>
      <c r="M23" s="11">
        <f>$D$23</f>
        <v>-1.3699999999999999E-3</v>
      </c>
      <c r="N23" s="48"/>
      <c r="O23" s="52"/>
      <c r="P23" s="11">
        <f>$D$23</f>
        <v>-1.3699999999999999E-3</v>
      </c>
      <c r="Q23" s="48"/>
      <c r="R23" s="52"/>
      <c r="S23" s="11">
        <f>$D$23</f>
        <v>-1.3699999999999999E-3</v>
      </c>
      <c r="T23" s="48"/>
    </row>
    <row r="24" spans="3:20" x14ac:dyDescent="0.25">
      <c r="C24" s="15" t="s">
        <v>92</v>
      </c>
      <c r="D24" s="11">
        <v>4.64E-3</v>
      </c>
      <c r="E24" s="48"/>
      <c r="F24" s="52"/>
      <c r="G24" s="11">
        <f>$D$24</f>
        <v>4.64E-3</v>
      </c>
      <c r="H24" s="48"/>
      <c r="I24" s="52"/>
      <c r="J24" s="11">
        <f>$D$24</f>
        <v>4.64E-3</v>
      </c>
      <c r="K24" s="48"/>
      <c r="L24" s="52"/>
      <c r="M24" s="11">
        <f>$D$24</f>
        <v>4.64E-3</v>
      </c>
      <c r="N24" s="48"/>
      <c r="O24" s="52"/>
      <c r="P24" s="11">
        <f>$D$24</f>
        <v>4.64E-3</v>
      </c>
      <c r="Q24" s="48"/>
      <c r="R24" s="52"/>
      <c r="S24" s="11">
        <f>$D$24</f>
        <v>4.64E-3</v>
      </c>
      <c r="T24" s="48"/>
    </row>
    <row r="25" spans="3:20" x14ac:dyDescent="0.25">
      <c r="C25" s="15" t="s">
        <v>82</v>
      </c>
      <c r="D25" s="53">
        <f>SUM(D16:D24)</f>
        <v>0.53550999999999993</v>
      </c>
      <c r="E25" s="48">
        <f>ROUND(D25*D$9,2)</f>
        <v>34.270000000000003</v>
      </c>
      <c r="F25" s="52"/>
      <c r="G25" s="53">
        <f>SUM(G16:G24)</f>
        <v>0.53550999999999993</v>
      </c>
      <c r="H25" s="48">
        <f>ROUND(G25*G$9,2)</f>
        <v>34.270000000000003</v>
      </c>
      <c r="I25" s="52"/>
      <c r="J25" s="53">
        <f>SUM(J16:J24)</f>
        <v>0.53430999999999995</v>
      </c>
      <c r="K25" s="48">
        <f>ROUND(J25*J$9,2)</f>
        <v>34.200000000000003</v>
      </c>
      <c r="L25" s="52"/>
      <c r="M25" s="53">
        <f>SUM(M16:M24)</f>
        <v>0.53671999999999997</v>
      </c>
      <c r="N25" s="48">
        <f>ROUND(M25*M$9,2)</f>
        <v>34.35</v>
      </c>
      <c r="O25" s="52"/>
      <c r="P25" s="53">
        <f>SUM(P16:P24)</f>
        <v>0.58768999999999982</v>
      </c>
      <c r="Q25" s="48">
        <f>ROUND(P25*P$9,2)</f>
        <v>37.61</v>
      </c>
      <c r="R25" s="52"/>
      <c r="S25" s="53">
        <f>SUM(S16:S24)</f>
        <v>0.58769999999999989</v>
      </c>
      <c r="T25" s="48">
        <f>ROUND(S25*S$9,2)</f>
        <v>37.61</v>
      </c>
    </row>
    <row r="26" spans="3:20" x14ac:dyDescent="0.25">
      <c r="G26" s="15"/>
      <c r="H26" s="15"/>
      <c r="J26" s="15"/>
      <c r="K26" s="15"/>
      <c r="M26" s="15"/>
      <c r="N26" s="15"/>
      <c r="P26" s="15"/>
      <c r="Q26" s="15"/>
    </row>
    <row r="27" spans="3:20" x14ac:dyDescent="0.25">
      <c r="C27" s="15" t="s">
        <v>93</v>
      </c>
      <c r="D27" s="11">
        <v>2.8750000000000001E-2</v>
      </c>
      <c r="E27" s="48">
        <f>ROUND(D27*D$9,2)</f>
        <v>1.84</v>
      </c>
      <c r="F27" s="52"/>
      <c r="G27" s="12">
        <f>$D$27</f>
        <v>2.8750000000000001E-2</v>
      </c>
      <c r="H27" s="48">
        <f>ROUND(G27*G$9,2)</f>
        <v>1.84</v>
      </c>
      <c r="I27" s="52"/>
      <c r="J27" s="12">
        <f>$D$27</f>
        <v>2.8750000000000001E-2</v>
      </c>
      <c r="K27" s="48">
        <f>ROUND(J27*J$9,2)</f>
        <v>1.84</v>
      </c>
      <c r="L27" s="52"/>
      <c r="M27" s="12">
        <f>$D$27</f>
        <v>2.8750000000000001E-2</v>
      </c>
      <c r="N27" s="48">
        <f>ROUND(M27*M$9,2)</f>
        <v>1.84</v>
      </c>
      <c r="O27" s="52"/>
      <c r="P27" s="12">
        <f>$D$27</f>
        <v>2.8750000000000001E-2</v>
      </c>
      <c r="Q27" s="48">
        <f>ROUND(P27*P$9,2)</f>
        <v>1.84</v>
      </c>
      <c r="R27" s="52"/>
      <c r="S27" s="12">
        <f>$D$27</f>
        <v>2.8750000000000001E-2</v>
      </c>
      <c r="T27" s="48">
        <f>ROUND(S27*S$9,2)</f>
        <v>1.84</v>
      </c>
    </row>
    <row r="28" spans="3:20" x14ac:dyDescent="0.25">
      <c r="D28" s="11"/>
      <c r="E28" s="48"/>
      <c r="F28" s="52"/>
      <c r="G28" s="11"/>
      <c r="H28" s="48"/>
      <c r="I28" s="52"/>
      <c r="J28" s="11"/>
      <c r="K28" s="48"/>
      <c r="L28" s="52"/>
      <c r="M28" s="11"/>
      <c r="N28" s="48"/>
      <c r="O28" s="52"/>
      <c r="P28" s="11"/>
      <c r="Q28" s="48"/>
      <c r="R28" s="52"/>
      <c r="S28" s="11"/>
      <c r="T28" s="48"/>
    </row>
    <row r="29" spans="3:20" x14ac:dyDescent="0.25">
      <c r="C29" s="15" t="s">
        <v>94</v>
      </c>
      <c r="D29" s="11">
        <v>0.69018999999999997</v>
      </c>
      <c r="E29" s="48"/>
      <c r="F29" s="52"/>
      <c r="G29" s="11">
        <f>$D$29</f>
        <v>0.69018999999999997</v>
      </c>
      <c r="H29" s="48"/>
      <c r="I29" s="52"/>
      <c r="J29" s="11">
        <f>$D$29</f>
        <v>0.69018999999999997</v>
      </c>
      <c r="K29" s="48"/>
      <c r="L29" s="52"/>
      <c r="M29" s="11">
        <f>$D$29</f>
        <v>0.69018999999999997</v>
      </c>
      <c r="N29" s="48"/>
      <c r="O29" s="52"/>
      <c r="P29" s="11">
        <f>$D$29</f>
        <v>0.69018999999999997</v>
      </c>
      <c r="Q29" s="48"/>
      <c r="R29" s="52"/>
      <c r="S29" s="11">
        <f>$D$29</f>
        <v>0.69018999999999997</v>
      </c>
      <c r="T29" s="48"/>
    </row>
    <row r="30" spans="3:20" x14ac:dyDescent="0.25">
      <c r="C30" s="15" t="s">
        <v>95</v>
      </c>
      <c r="D30" s="11">
        <v>4.036E-2</v>
      </c>
      <c r="E30" s="48"/>
      <c r="F30" s="52"/>
      <c r="G30" s="11">
        <f>$D$30</f>
        <v>4.036E-2</v>
      </c>
      <c r="H30" s="48"/>
      <c r="I30" s="52"/>
      <c r="J30" s="11">
        <f>$D$30</f>
        <v>4.036E-2</v>
      </c>
      <c r="K30" s="48"/>
      <c r="L30" s="52"/>
      <c r="M30" s="11">
        <f>$D$30</f>
        <v>4.036E-2</v>
      </c>
      <c r="N30" s="48"/>
      <c r="O30" s="52"/>
      <c r="P30" s="11">
        <f>$D$30</f>
        <v>4.036E-2</v>
      </c>
      <c r="Q30" s="48"/>
      <c r="R30" s="52"/>
      <c r="S30" s="11">
        <f>$D$30</f>
        <v>4.036E-2</v>
      </c>
      <c r="T30" s="48"/>
    </row>
    <row r="31" spans="3:20" x14ac:dyDescent="0.25">
      <c r="C31" s="15" t="s">
        <v>82</v>
      </c>
      <c r="D31" s="53">
        <f>SUM(D29:D30)</f>
        <v>0.73054999999999992</v>
      </c>
      <c r="E31" s="48">
        <f>ROUND(D31*D$9,2)</f>
        <v>46.76</v>
      </c>
      <c r="F31" s="52"/>
      <c r="G31" s="53">
        <f>SUM(G29:G30)</f>
        <v>0.73054999999999992</v>
      </c>
      <c r="H31" s="48">
        <f>ROUND(G31*G$9,2)</f>
        <v>46.76</v>
      </c>
      <c r="I31" s="52"/>
      <c r="J31" s="53">
        <f>SUM(J29:J30)</f>
        <v>0.73054999999999992</v>
      </c>
      <c r="K31" s="48">
        <f>ROUND(J31*J$9,2)</f>
        <v>46.76</v>
      </c>
      <c r="L31" s="52"/>
      <c r="M31" s="53">
        <f>SUM(M29:M30)</f>
        <v>0.73054999999999992</v>
      </c>
      <c r="N31" s="48">
        <f>ROUND(M31*M$9,2)</f>
        <v>46.76</v>
      </c>
      <c r="O31" s="52"/>
      <c r="P31" s="53">
        <f>SUM(P29:P30)</f>
        <v>0.73054999999999992</v>
      </c>
      <c r="Q31" s="48">
        <f>ROUND(P31*P$9,2)</f>
        <v>46.76</v>
      </c>
      <c r="R31" s="52"/>
      <c r="S31" s="53">
        <f>SUM(S29:S30)</f>
        <v>0.73054999999999992</v>
      </c>
      <c r="T31" s="48">
        <f>ROUND(S31*S$9,2)</f>
        <v>46.76</v>
      </c>
    </row>
    <row r="32" spans="3:20" x14ac:dyDescent="0.25">
      <c r="C32" s="15" t="s">
        <v>96</v>
      </c>
      <c r="D32" s="53">
        <f>D25+D27+D31</f>
        <v>1.29481</v>
      </c>
      <c r="E32" s="54">
        <f>SUM(E25,E27,E31)</f>
        <v>82.87</v>
      </c>
      <c r="F32" s="52"/>
      <c r="G32" s="53">
        <f>G25+G27+G31</f>
        <v>1.29481</v>
      </c>
      <c r="H32" s="54">
        <f>SUM(H25,H27,H31)</f>
        <v>82.87</v>
      </c>
      <c r="I32" s="52"/>
      <c r="J32" s="53">
        <f>J25+J27+J31</f>
        <v>1.2936099999999999</v>
      </c>
      <c r="K32" s="54">
        <f>SUM(K25,K27,K31)</f>
        <v>82.800000000000011</v>
      </c>
      <c r="L32" s="52"/>
      <c r="M32" s="53">
        <f>M25+M27+M31</f>
        <v>1.2960199999999999</v>
      </c>
      <c r="N32" s="54">
        <f>SUM(N25,N27,N31)</f>
        <v>82.95</v>
      </c>
      <c r="O32" s="52"/>
      <c r="P32" s="53">
        <f>P25+P27+P31</f>
        <v>1.3469899999999999</v>
      </c>
      <c r="Q32" s="54">
        <f>SUM(Q25,Q27,Q31)</f>
        <v>86.210000000000008</v>
      </c>
      <c r="R32" s="52"/>
      <c r="S32" s="53">
        <f>S25+S27+S31</f>
        <v>1.347</v>
      </c>
      <c r="T32" s="54">
        <f>SUM(T25,T27,T31)</f>
        <v>86.210000000000008</v>
      </c>
    </row>
    <row r="33" spans="2:20" x14ac:dyDescent="0.25">
      <c r="E33" s="48"/>
      <c r="G33" s="15"/>
      <c r="H33" s="48"/>
      <c r="J33" s="15"/>
      <c r="K33" s="48"/>
      <c r="M33" s="15"/>
      <c r="N33" s="48"/>
      <c r="P33" s="15"/>
      <c r="Q33" s="48"/>
      <c r="T33" s="48"/>
    </row>
    <row r="34" spans="2:20" x14ac:dyDescent="0.25">
      <c r="B34" s="15" t="s">
        <v>97</v>
      </c>
      <c r="D34" s="49"/>
      <c r="E34" s="48">
        <f>E13+E32</f>
        <v>95.37</v>
      </c>
      <c r="F34" s="50"/>
      <c r="G34" s="49"/>
      <c r="H34" s="48">
        <f>H13+H32</f>
        <v>95.37</v>
      </c>
      <c r="I34" s="50"/>
      <c r="J34" s="49"/>
      <c r="K34" s="48">
        <f>K13+K32</f>
        <v>95.300000000000011</v>
      </c>
      <c r="L34" s="50"/>
      <c r="M34" s="49"/>
      <c r="N34" s="48">
        <f>N13+N32</f>
        <v>95.45</v>
      </c>
      <c r="O34" s="50"/>
      <c r="P34" s="49"/>
      <c r="Q34" s="48">
        <f>Q13+Q32</f>
        <v>98.710000000000008</v>
      </c>
      <c r="R34" s="50"/>
      <c r="S34" s="49"/>
      <c r="T34" s="48">
        <f>T13+T32</f>
        <v>98.710000000000008</v>
      </c>
    </row>
    <row r="35" spans="2:20" x14ac:dyDescent="0.25">
      <c r="B35" s="15" t="s">
        <v>98</v>
      </c>
      <c r="D35" s="49"/>
      <c r="E35" s="48"/>
      <c r="F35" s="50"/>
      <c r="G35" s="49"/>
      <c r="H35" s="48">
        <f>H34-$E34</f>
        <v>0</v>
      </c>
      <c r="I35" s="50"/>
      <c r="J35" s="49"/>
      <c r="K35" s="48">
        <f>K34-$E34</f>
        <v>-6.9999999999993179E-2</v>
      </c>
      <c r="L35" s="50"/>
      <c r="M35" s="49"/>
      <c r="N35" s="48">
        <f>N34-$E34</f>
        <v>7.9999999999998295E-2</v>
      </c>
      <c r="O35" s="50"/>
      <c r="P35" s="49"/>
      <c r="Q35" s="48">
        <f>Q34-$E34</f>
        <v>3.3400000000000034</v>
      </c>
      <c r="R35" s="50"/>
      <c r="S35" s="49"/>
      <c r="T35" s="48">
        <f>T34-$E34</f>
        <v>3.3400000000000034</v>
      </c>
    </row>
    <row r="36" spans="2:20" x14ac:dyDescent="0.25">
      <c r="B36" s="15" t="s">
        <v>99</v>
      </c>
      <c r="D36" s="55"/>
      <c r="E36" s="55"/>
      <c r="F36" s="56"/>
      <c r="G36" s="55"/>
      <c r="H36" s="2">
        <f>H35/$E34</f>
        <v>0</v>
      </c>
      <c r="I36" s="56"/>
      <c r="J36" s="55"/>
      <c r="K36" s="2">
        <f>K35/$E34</f>
        <v>-7.3398343294529909E-4</v>
      </c>
      <c r="L36" s="56"/>
      <c r="M36" s="55"/>
      <c r="N36" s="2">
        <f>N35/$E34</f>
        <v>8.3883820908040572E-4</v>
      </c>
      <c r="O36" s="56"/>
      <c r="P36" s="55"/>
      <c r="Q36" s="2">
        <f>Q35/$E34</f>
        <v>3.5021495229107719E-2</v>
      </c>
      <c r="R36" s="56"/>
      <c r="S36" s="55"/>
      <c r="T36" s="2">
        <f>T35/$E34</f>
        <v>3.5021495229107719E-2</v>
      </c>
    </row>
    <row r="37" spans="2:20" x14ac:dyDescent="0.25">
      <c r="E37" s="48"/>
      <c r="G37" s="15"/>
      <c r="H37" s="15"/>
      <c r="J37" s="15"/>
      <c r="K37" s="15"/>
      <c r="M37" s="15"/>
      <c r="N37" s="15"/>
      <c r="P37" s="15"/>
      <c r="Q37" s="15"/>
    </row>
    <row r="38" spans="2:20" x14ac:dyDescent="0.25">
      <c r="B38" s="15" t="s">
        <v>100</v>
      </c>
      <c r="D38" s="11">
        <f>D25+D27</f>
        <v>0.56425999999999998</v>
      </c>
      <c r="E38" s="48"/>
      <c r="F38" s="52"/>
      <c r="G38" s="11">
        <f>G25+G27</f>
        <v>0.56425999999999998</v>
      </c>
      <c r="H38" s="15"/>
      <c r="I38" s="52"/>
      <c r="J38" s="11">
        <f>J25+J27</f>
        <v>0.56306</v>
      </c>
      <c r="K38" s="15"/>
      <c r="L38" s="52"/>
      <c r="M38" s="11">
        <f>M25+M27</f>
        <v>0.56547000000000003</v>
      </c>
      <c r="N38" s="15"/>
      <c r="O38" s="52"/>
      <c r="P38" s="11">
        <f>P25+P27</f>
        <v>0.61643999999999988</v>
      </c>
      <c r="Q38" s="15"/>
      <c r="R38" s="52"/>
      <c r="S38" s="11">
        <f>S25+S27</f>
        <v>0.61644999999999994</v>
      </c>
    </row>
    <row r="40" spans="2:20" ht="17.25" x14ac:dyDescent="0.25">
      <c r="B40" s="57" t="s">
        <v>103</v>
      </c>
      <c r="D40" s="57"/>
      <c r="E40" s="57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</row>
    <row r="45" spans="2:20" ht="14.25" customHeight="1" x14ac:dyDescent="0.25"/>
  </sheetData>
  <printOptions horizontalCentered="1"/>
  <pageMargins left="0.5" right="0.5" top="1" bottom="1" header="0.5" footer="0.5"/>
  <pageSetup scale="65" orientation="landscape" blackAndWhite="1" r:id="rId1"/>
  <headerFooter alignWithMargins="0">
    <oddFooter>&amp;R&amp;A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51A869FC564E24E898CF4C8794BB580" ma:contentTypeVersion="16" ma:contentTypeDescription="" ma:contentTypeScope="" ma:versionID="5b500d7e6452a27d5259dfe18f391c8f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2023-05-25T07:00:00+00:00</OpenedDate>
    <SignificantOrder xmlns="dc463f71-b30c-4ab2-9473-d307f9d35888">false</SignificantOrder>
    <Date1 xmlns="dc463f71-b30c-4ab2-9473-d307f9d35888">2023-05-25T07:00:00+00:00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230393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593003-1866-4EEF-9EFE-DA5F1541D9C1}"/>
</file>

<file path=customXml/itemProps2.xml><?xml version="1.0" encoding="utf-8"?>
<ds:datastoreItem xmlns:ds="http://schemas.openxmlformats.org/officeDocument/2006/customXml" ds:itemID="{7C894BDD-938F-4B2F-A977-1616266E5307}"/>
</file>

<file path=customXml/itemProps3.xml><?xml version="1.0" encoding="utf-8"?>
<ds:datastoreItem xmlns:ds="http://schemas.openxmlformats.org/officeDocument/2006/customXml" ds:itemID="{3307818C-5DDF-434C-932C-EF7C2D35A01D}"/>
</file>

<file path=customXml/itemProps4.xml><?xml version="1.0" encoding="utf-8"?>
<ds:datastoreItem xmlns:ds="http://schemas.openxmlformats.org/officeDocument/2006/customXml" ds:itemID="{B266CC89-8529-4942-A68E-398E18FAE2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Rate Impacts Combined </vt:lpstr>
      <vt:lpstr>Typical Res Bill Combined</vt:lpstr>
      <vt:lpstr>'Rate Impacts Combined '!Print_Area</vt:lpstr>
      <vt:lpstr>'Typical Res Bill Combined'!Print_Area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Paul</dc:creator>
  <cp:lastModifiedBy>Schmidt, Paul</cp:lastModifiedBy>
  <dcterms:created xsi:type="dcterms:W3CDTF">2023-05-19T00:08:09Z</dcterms:created>
  <dcterms:modified xsi:type="dcterms:W3CDTF">2023-05-19T00:09:07Z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0x0101006E56B4D1795A2E4DB2F0B01679ED314A00951A869FC564E24E898CF4C8794BB580</vt:lpwstr>
  </property>
  <property fmtid="{D5CDD505-2E9C-101B-9397-08002B2CF9AE}" pid="3" name="_docset_NoMedatataSyncRequired">
    <vt:lpwstr>False</vt:lpwstr>
  </property>
</Properties>
</file>