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10584"/>
  </bookViews>
  <sheets>
    <sheet name="JAP-12 Page 1" sheetId="1" r:id="rId1"/>
    <sheet name="JAP-12 Page 2" sheetId="2" r:id="rId2"/>
    <sheet name="JAP-12 Page 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>[15]INPUTS!$C$11</definedName>
    <definedName name="Case_Name">'[16]KJB-6,13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'[17]Transp Data'!$A$6:$C$81</definedName>
    <definedName name="Classification">'[6]Func Study'!$AB$251</definedName>
    <definedName name="Close_Date">'[11]Capital Projects(Input)'!$D$7:$D$53</definedName>
    <definedName name="Construction_OH">'[18]Virtual 49 Back-Up'!$E$54</definedName>
    <definedName name="ConversionFactor">[8]Assumptions!$I$65</definedName>
    <definedName name="COSFacVal">[6]Inputs!$R$5</definedName>
    <definedName name="CurrQtr">'[19]Inc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'[20]Mix Variance'!$B$1:$N$31</definedName>
    <definedName name="Data.Avg">'[19]Avg Amts'!$A$5:$BP$34</definedName>
    <definedName name="Data.Qtrs.Avg">'[19]Avg Amts'!$A$5:$IV$5</definedName>
    <definedName name="data1">'[21]Mix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[22]Inputs!$D$11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'[23]JHS-4'!$AP$2</definedName>
    <definedName name="DP.T">[4]INTERNAL!$A$46:$IV$48</definedName>
    <definedName name="EBFIT.T">[4]INTERNAL!$A$88:$IV$90</definedName>
    <definedName name="EffTax">[15]INPUTS!$F$36</definedName>
    <definedName name="Electric_Prices">'[24]Monthly Price Summary'!$B$4:$E$27</definedName>
    <definedName name="ElecWC_LineItems">[25]BS!$AO$7:$AO$3420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[22]Inputs!$D$12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'[18]Virtual 49 Back-Up'!$B$20</definedName>
    <definedName name="Feb04AMA">[3]BS!$AE$7:$AE$3582</definedName>
    <definedName name="Fed_Cap_Tax">[26]Inputs!$E$112</definedName>
    <definedName name="FedTaxRate">[8]Assumptions!$C$33</definedName>
    <definedName name="FIT">'[27]ROR &amp; CONV FACTOR'!$J$20</definedName>
    <definedName name="FIT_Tax_Rate">'[11]Assumptions (Input)'!$B$5</definedName>
    <definedName name="FranchiseTax">[10]Variables!$D$26</definedName>
    <definedName name="FTAX">[15]INPUTS!$F$35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[28]Sheet1!$AG$1</definedName>
    <definedName name="Jan04AMA">[3]BS!$AD$7:$AD$3582</definedName>
    <definedName name="jjj">[29]Inputs!$N$18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'[16]KJB-12 Sum'!$AS$2</definedName>
    <definedName name="k_FITrate">'[16]KJB-3,11 Def'!$L$20</definedName>
    <definedName name="keep_Docket_Number">'[30]KJB-3 Sum'!$AQ$2</definedName>
    <definedName name="keep_FIT">'[30]KJB-7 Def'!$L$20</definedName>
    <definedName name="keep_KJB_3_Rate_Increase">'[30]KJB-7 Def'!$C$3</definedName>
    <definedName name="keep_KJB_4_Electric_Summary">'[30]KJB-3 Sum'!$AQ$3</definedName>
    <definedName name="keep_KJB_8_Common_Adjs">'[30]KJB-5 Cmn Adj'!$L$3</definedName>
    <definedName name="keep_KJB_9_Electric_Only">'[30]KJB-5 El Adj'!$E$3</definedName>
    <definedName name="keep_TESTYEAR">'[30]KJB-5 Cmn Adj'!$B$7</definedName>
    <definedName name="LATEPAY">[28]Sheet1!$E$3:$E$25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'[31]Load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[32]M9100F4!$A$1:$V$99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[33]Sheet1!$AF$3:$AJ$28</definedName>
    <definedName name="Method">[9]Inputs!$C$6</definedName>
    <definedName name="monthlist">[34]Table!$R$2:$S$13</definedName>
    <definedName name="monthtotals">'[34]WA SBC'!$D$40:$O$40</definedName>
    <definedName name="MTD_Format">[35]Mthly!$B$11:$D$11,[35]Mthly!$B$32:$D$32</definedName>
    <definedName name="MTR_YR3">[36]Variables!$E$14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[37]Inputs!$N$18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'[18]Virtual 49 Back-Up'!$B$21</definedName>
    <definedName name="OBCLEASE">[28]Sheet1!$AF$4:$AI$23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'[38]Dist Misc'!$F$120</definedName>
    <definedName name="OthRCF">[39]INPUTS!$F$41</definedName>
    <definedName name="OthUnc">[4]INPUTS!$F$36</definedName>
    <definedName name="outlookdata">'[40]pivoted data'!$D$3:$Q$90</definedName>
    <definedName name="PeakMethod">[9]Inputs!$T$5</definedName>
    <definedName name="Percent_debt">[26]Inputs!$E$129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'[24]Monthly Price Summary'!$C$4:$H$63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[26]Inputs!$E$111</definedName>
    <definedName name="PTDGP.T">[4]INTERNAL!$A$64:$IV$66</definedName>
    <definedName name="PTDP.T">[4]INTERNAL!$A$67:$IV$69</definedName>
    <definedName name="QTD_Format">[41]QTD!$B$11:$D$11,[41]QTD!$B$35:$D$35</definedName>
    <definedName name="RATE2">'[17]Transp Data'!$A$8:$I$112</definedName>
    <definedName name="Rates">[42]Codes!$A$1:$C$500</definedName>
    <definedName name="RB.T">[4]INTERNAL!$A$70:$IV$72</definedName>
    <definedName name="Requlated_scenario">'[11]Assumptions (Input)'!$B$12</definedName>
    <definedName name="ResExchCrRate">[43]Sch_194!$M$31</definedName>
    <definedName name="RESID">[4]EXTERNAL!$A$88:$IV$90</definedName>
    <definedName name="resource_lookup">'[44]#REF'!$B$3:$C$112</definedName>
    <definedName name="ResourceSupplier">[10]Variables!$D$28</definedName>
    <definedName name="ResRCF">[15]INPUTS!$F$44</definedName>
    <definedName name="ResUnc">[15]INPUTS!$F$39</definedName>
    <definedName name="RevClass">[42]Codes!$F$2:$G$10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>[15]INPUTS!$F$30</definedName>
    <definedName name="ROR">[45]INPUTS!$F$29</definedName>
    <definedName name="SAPBEXhrIndnt">"Wide"</definedName>
    <definedName name="SAPsysID">"708C5W7SBKP804JT78WJ0JNKI"</definedName>
    <definedName name="SAPwbID">"ARS"</definedName>
    <definedName name="SBRCF">[39]INPUTS!$F$40</definedName>
    <definedName name="SbUnc">[4]INPUTS!$F$35</definedName>
    <definedName name="Schedule">[37]Inputs!$N$14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>[15]INPUTS!$F$34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[28]Sheet1!$A$4:$E$40</definedName>
    <definedName name="TestPeriod">[6]Inputs!$C$5</definedName>
    <definedName name="TESTYEAR">'[23]JHS-6'!$A$7</definedName>
    <definedName name="TFR">[4]CLASSIFIERS!$A$11:$IV$11</definedName>
    <definedName name="ThermalBookLife">[8]Assumptions!$C$25</definedName>
    <definedName name="Title">[8]Assumptions!$A$1</definedName>
    <definedName name="Total_Payment">Scheduled_Payment+Extra_Payment</definedName>
    <definedName name="TotalRateBase">'[6]G+T+D+R+M'!$H$58</definedName>
    <definedName name="TP.T">[4]INTERNAL!$A$91:$IV$93</definedName>
    <definedName name="transdb">'[46]Transp Unbilled'!$A$8:$E$174</definedName>
    <definedName name="TRANSM_2">[47]Transm2!$A$1:$M$461:'[47]10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'[48]Input Tab'!$B$11</definedName>
    <definedName name="WinterPeak">'[49]Load Data'!$D$9:$H$12,'[49]Load Data'!$D$20:$H$22</definedName>
    <definedName name="x">'[50]Weather Present'!$K$7</definedName>
    <definedName name="y">'[51]DSM Output'!$B$21:$B$23</definedName>
    <definedName name="Years_evaluated">'[52]Revison Inputs'!$B$6</definedName>
    <definedName name="YEFactors">[7]Factors!$S$3:$AG$99</definedName>
    <definedName name="YTD_Format">[41]YTD!$B$13:$D$13,[41]YTD!$B$36:$D$36</definedName>
    <definedName name="z">'[51]DSM Output'!$G$21:$G$23</definedName>
  </definedNames>
  <calcPr calcId="145621" iterate="1" calcOnSave="0"/>
</workbook>
</file>

<file path=xl/calcChain.xml><?xml version="1.0" encoding="utf-8"?>
<calcChain xmlns="http://schemas.openxmlformats.org/spreadsheetml/2006/main">
  <c r="D47" i="3" l="1"/>
  <c r="B46" i="3"/>
  <c r="D43" i="3"/>
  <c r="B42" i="3"/>
  <c r="D39" i="3"/>
  <c r="B38" i="3"/>
  <c r="D35" i="3"/>
  <c r="B34" i="3"/>
  <c r="B30" i="3"/>
  <c r="E27" i="3"/>
  <c r="Q26" i="3"/>
  <c r="N27" i="3" s="1"/>
  <c r="D26" i="3"/>
  <c r="C26" i="3"/>
  <c r="M23" i="3"/>
  <c r="I23" i="3"/>
  <c r="E23" i="3"/>
  <c r="Q22" i="3"/>
  <c r="N23" i="3" s="1"/>
  <c r="D22" i="3"/>
  <c r="C22" i="3"/>
  <c r="M19" i="3"/>
  <c r="I19" i="3"/>
  <c r="E19" i="3"/>
  <c r="Q18" i="3"/>
  <c r="D18" i="3"/>
  <c r="C18" i="3"/>
  <c r="Q14" i="3"/>
  <c r="I15" i="3" s="1"/>
  <c r="D14" i="3"/>
  <c r="C14" i="3"/>
  <c r="A11" i="3"/>
  <c r="A12" i="3" s="1"/>
  <c r="A13" i="3" s="1"/>
  <c r="A14" i="3" s="1"/>
  <c r="A15" i="3" s="1"/>
  <c r="Q10" i="3"/>
  <c r="O11" i="3" s="1"/>
  <c r="A10" i="3"/>
  <c r="A2" i="3"/>
  <c r="A13" i="2"/>
  <c r="C15" i="2" s="1"/>
  <c r="A12" i="2"/>
  <c r="A2" i="2"/>
  <c r="L13" i="1"/>
  <c r="G13" i="1"/>
  <c r="F12" i="1"/>
  <c r="E13" i="1"/>
  <c r="A12" i="1"/>
  <c r="A13" i="1" s="1"/>
  <c r="K13" i="1"/>
  <c r="H13" i="1"/>
  <c r="Q47" i="3" s="1"/>
  <c r="F11" i="1"/>
  <c r="F13" i="1" s="1"/>
  <c r="Q39" i="3" s="1"/>
  <c r="D13" i="1"/>
  <c r="Q31" i="3" s="1"/>
  <c r="A11" i="1"/>
  <c r="E11" i="2" l="1"/>
  <c r="E15" i="2" s="1"/>
  <c r="Q35" i="3"/>
  <c r="A16" i="3"/>
  <c r="A17" i="3" s="1"/>
  <c r="A18" i="3" s="1"/>
  <c r="A19" i="3" s="1"/>
  <c r="E32" i="3"/>
  <c r="L32" i="3"/>
  <c r="H32" i="3"/>
  <c r="O32" i="3"/>
  <c r="N32" i="3"/>
  <c r="J32" i="3"/>
  <c r="E48" i="3"/>
  <c r="L48" i="3"/>
  <c r="N48" i="3"/>
  <c r="C13" i="1"/>
  <c r="H11" i="2"/>
  <c r="H15" i="2" s="1"/>
  <c r="A14" i="2"/>
  <c r="A15" i="2" s="1"/>
  <c r="E11" i="3"/>
  <c r="M11" i="3"/>
  <c r="M32" i="3" s="1"/>
  <c r="G15" i="3"/>
  <c r="O15" i="3"/>
  <c r="G11" i="3"/>
  <c r="G32" i="3" s="1"/>
  <c r="N19" i="3"/>
  <c r="N40" i="3" s="1"/>
  <c r="J19" i="3"/>
  <c r="J40" i="3" s="1"/>
  <c r="F19" i="3"/>
  <c r="Q19" i="3" s="1"/>
  <c r="P19" i="3"/>
  <c r="L19" i="3"/>
  <c r="H19" i="3"/>
  <c r="H40" i="3" s="1"/>
  <c r="K19" i="3"/>
  <c r="K40" i="3"/>
  <c r="G40" i="3"/>
  <c r="F40" i="3"/>
  <c r="M40" i="3"/>
  <c r="I40" i="3"/>
  <c r="E40" i="3"/>
  <c r="P40" i="3"/>
  <c r="L40" i="3"/>
  <c r="Q43" i="3"/>
  <c r="G11" i="2"/>
  <c r="G15" i="2" s="1"/>
  <c r="D11" i="2"/>
  <c r="D15" i="2" s="1"/>
  <c r="N11" i="3"/>
  <c r="J11" i="3"/>
  <c r="F11" i="3"/>
  <c r="F32" i="3" s="1"/>
  <c r="P11" i="3"/>
  <c r="P32" i="3" s="1"/>
  <c r="L11" i="3"/>
  <c r="H11" i="3"/>
  <c r="I11" i="3"/>
  <c r="I32" i="3" s="1"/>
  <c r="N15" i="3"/>
  <c r="J15" i="3"/>
  <c r="F15" i="3"/>
  <c r="P15" i="3"/>
  <c r="L15" i="3"/>
  <c r="H15" i="3"/>
  <c r="K15" i="3"/>
  <c r="J13" i="1"/>
  <c r="F11" i="2"/>
  <c r="F15" i="2" s="1"/>
  <c r="K11" i="3"/>
  <c r="K32" i="3" s="1"/>
  <c r="E15" i="3"/>
  <c r="M15" i="3"/>
  <c r="G19" i="3"/>
  <c r="O19" i="3"/>
  <c r="O40" i="3" s="1"/>
  <c r="G23" i="3"/>
  <c r="K23" i="3"/>
  <c r="O23" i="3"/>
  <c r="G27" i="3"/>
  <c r="G48" i="3" s="1"/>
  <c r="K27" i="3"/>
  <c r="K48" i="3" s="1"/>
  <c r="O27" i="3"/>
  <c r="O48" i="3" s="1"/>
  <c r="H23" i="3"/>
  <c r="L23" i="3"/>
  <c r="P23" i="3"/>
  <c r="H27" i="3"/>
  <c r="H48" i="3" s="1"/>
  <c r="L27" i="3"/>
  <c r="P27" i="3"/>
  <c r="P48" i="3" s="1"/>
  <c r="I27" i="3"/>
  <c r="I48" i="3" s="1"/>
  <c r="M27" i="3"/>
  <c r="M48" i="3" s="1"/>
  <c r="F23" i="3"/>
  <c r="Q23" i="3" s="1"/>
  <c r="J23" i="3"/>
  <c r="F27" i="3"/>
  <c r="F48" i="3" s="1"/>
  <c r="J27" i="3"/>
  <c r="J48" i="3" s="1"/>
  <c r="Q48" i="3" l="1"/>
  <c r="Q32" i="3"/>
  <c r="Q15" i="3"/>
  <c r="Q27" i="3"/>
  <c r="P36" i="3"/>
  <c r="L36" i="3"/>
  <c r="H36" i="3"/>
  <c r="O36" i="3"/>
  <c r="K36" i="3"/>
  <c r="G36" i="3"/>
  <c r="N36" i="3"/>
  <c r="J36" i="3"/>
  <c r="F36" i="3"/>
  <c r="M36" i="3"/>
  <c r="I36" i="3"/>
  <c r="E36" i="3"/>
  <c r="Q36" i="3" s="1"/>
  <c r="N44" i="3"/>
  <c r="J44" i="3"/>
  <c r="F44" i="3"/>
  <c r="M44" i="3"/>
  <c r="I44" i="3"/>
  <c r="E44" i="3"/>
  <c r="P44" i="3"/>
  <c r="L44" i="3"/>
  <c r="H44" i="3"/>
  <c r="O44" i="3"/>
  <c r="K44" i="3"/>
  <c r="G44" i="3"/>
  <c r="Q40" i="3"/>
  <c r="Q11" i="3"/>
  <c r="A20" i="3"/>
  <c r="A21" i="3" s="1"/>
  <c r="A22" i="3" s="1"/>
  <c r="A23" i="3" s="1"/>
  <c r="A24" i="3" l="1"/>
  <c r="A25" i="3" s="1"/>
  <c r="A26" i="3" s="1"/>
  <c r="A27" i="3" s="1"/>
  <c r="Q44" i="3"/>
  <c r="A28" i="3" l="1"/>
  <c r="A29" i="3" s="1"/>
  <c r="A30" i="3" s="1"/>
  <c r="A31" i="3" s="1"/>
  <c r="D32" i="3" l="1"/>
  <c r="A32" i="3"/>
  <c r="A33" i="3" s="1"/>
  <c r="A34" i="3" s="1"/>
  <c r="A35" i="3" s="1"/>
  <c r="A36" i="3" l="1"/>
  <c r="A37" i="3" s="1"/>
  <c r="A38" i="3" s="1"/>
  <c r="A39" i="3" s="1"/>
  <c r="D36" i="3"/>
  <c r="A40" i="3" l="1"/>
  <c r="A41" i="3" s="1"/>
  <c r="A42" i="3" s="1"/>
  <c r="A43" i="3" s="1"/>
  <c r="D40" i="3"/>
  <c r="A44" i="3" l="1"/>
  <c r="A45" i="3" s="1"/>
  <c r="A46" i="3" s="1"/>
  <c r="A47" i="3" s="1"/>
  <c r="D44" i="3"/>
  <c r="A48" i="3" l="1"/>
  <c r="D48" i="3"/>
</calcChain>
</file>

<file path=xl/sharedStrings.xml><?xml version="1.0" encoding="utf-8"?>
<sst xmlns="http://schemas.openxmlformats.org/spreadsheetml/2006/main" count="129" uniqueCount="74">
  <si>
    <t>Puget Sound Energy</t>
  </si>
  <si>
    <t>2019 General Rate Case (GRC)</t>
  </si>
  <si>
    <t>Electric Decoupling Mechanism (Schedule 142)</t>
  </si>
  <si>
    <t>Development of Fixed Power Cost Allowed Revenue by Decoupling Group</t>
  </si>
  <si>
    <t>Line</t>
  </si>
  <si>
    <t xml:space="preserve">Schedule  </t>
  </si>
  <si>
    <t>Schedules</t>
  </si>
  <si>
    <t>Schedule</t>
  </si>
  <si>
    <t>No.</t>
  </si>
  <si>
    <t>Source</t>
  </si>
  <si>
    <t>8 &amp; 24</t>
  </si>
  <si>
    <t>7A, 11, 25, 29, 35 &amp; 43</t>
  </si>
  <si>
    <t>12 &amp; 26</t>
  </si>
  <si>
    <t>10 &amp; 31</t>
  </si>
  <si>
    <t>7A, 11, 25 &amp; 29</t>
  </si>
  <si>
    <t>(a)</t>
  </si>
  <si>
    <t>(b)</t>
  </si>
  <si>
    <t>(c)</t>
  </si>
  <si>
    <t>(d)</t>
  </si>
  <si>
    <t>(e) = Σ (i thru k)</t>
  </si>
  <si>
    <t>(g)</t>
  </si>
  <si>
    <t>(h)</t>
  </si>
  <si>
    <t>(i)</t>
  </si>
  <si>
    <t>(j)</t>
  </si>
  <si>
    <t>(k)</t>
  </si>
  <si>
    <t>Power Cost Revenue:</t>
  </si>
  <si>
    <t>Total Allocated Power Costs</t>
  </si>
  <si>
    <t>Exhibit A-1</t>
  </si>
  <si>
    <t xml:space="preserve">   Allocated Variable Power Costs</t>
  </si>
  <si>
    <t>Annual Allowed Fixed Power Cost Revenue</t>
  </si>
  <si>
    <t>Note: Schedule 40 has been re-classed to the following customer classes: Schedule 8&amp;24, Schedule 7A, 11, 25, 29, 35, 43, Schedule 12&amp;26 , Schedule 10&amp;31 and Special contracts</t>
  </si>
  <si>
    <t>Development of Fixed Power Cost Revenue Per Unit Rates ($/kWh)</t>
  </si>
  <si>
    <t>(e)</t>
  </si>
  <si>
    <t>JAP-12 Page 1</t>
  </si>
  <si>
    <t>Test Year Base Sales (kWh)</t>
  </si>
  <si>
    <t>Exhibit JAP-6</t>
  </si>
  <si>
    <t>Volumetric Fixed Power Cost Revenue Per Unit ($/kWh)</t>
  </si>
  <si>
    <t>Development of Monthly Allowed Fixed Power Cost Revenue</t>
  </si>
  <si>
    <t>Line No.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</si>
  <si>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</si>
  <si>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</si>
  <si>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</si>
  <si>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</si>
  <si>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</si>
  <si>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</si>
  <si>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</si>
  <si>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</si>
  <si>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</si>
  <si>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</si>
  <si>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</si>
  <si>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</si>
  <si>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</si>
  <si>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(f)</t>
  </si>
  <si>
    <t>(l)</t>
  </si>
  <si>
    <t>(m)</t>
  </si>
  <si>
    <t>(n)</t>
  </si>
  <si>
    <t>(o)</t>
  </si>
  <si>
    <t>Sales</t>
  </si>
  <si>
    <t>Schedule 7</t>
  </si>
  <si>
    <t>Weather-Normalized kWh Sales</t>
  </si>
  <si>
    <t>Exhibit JAP-3</t>
  </si>
  <si>
    <t>% of Annual Total</t>
  </si>
  <si>
    <t>% of (C(o):R(2))</t>
  </si>
  <si>
    <t>Schedules 8 &amp; 24</t>
  </si>
  <si>
    <t>% of (C(o):R(6))</t>
  </si>
  <si>
    <t>Schedules 7A, 11, 25, 29, 35 &amp; 43</t>
  </si>
  <si>
    <t>% of (C(o):R(10))</t>
  </si>
  <si>
    <t>Schedules 12 &amp; 26</t>
  </si>
  <si>
    <t>% of (C(o):R(18))</t>
  </si>
  <si>
    <t>Schedules 10 &amp; 31</t>
  </si>
  <si>
    <t>% of (C(o):R(22))</t>
  </si>
  <si>
    <t>Monthly Allowed Fixed Power Cost (FPC) Revenue</t>
  </si>
  <si>
    <t>Allowed Fixed Power Cost Revenue</t>
  </si>
  <si>
    <t>Monthly Allowed FPC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</si>
</sst>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_(* #,##0_);_(* \(#,##0\);_(* &quot;-&quot;??_);_(@_)"/>
    <numFmt numFmtId="167" formatCode="[$-409]mmm\-yy;@"/>
  </numFmts>
  <fonts count="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i/>
      <u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wrapText="1"/>
    </xf>
    <xf numFmtId="41" fontId="1" fillId="0" borderId="1" xfId="0" applyNumberFormat="1" applyFont="1" applyFill="1" applyBorder="1" applyAlignment="1">
      <alignment horizontal="center" wrapText="1"/>
    </xf>
    <xf numFmtId="4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Alignment="1"/>
    <xf numFmtId="41" fontId="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0" fontId="2" fillId="0" borderId="0" xfId="0" quotePrefix="1" applyFont="1" applyFill="1" applyAlignment="1">
      <alignment horizontal="center"/>
    </xf>
    <xf numFmtId="10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0" fontId="2" fillId="0" borderId="1" xfId="0" applyFont="1" applyFill="1" applyBorder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4" fontId="2" fillId="0" borderId="0" xfId="0" applyNumberFormat="1" applyFont="1" applyFill="1" applyBorder="1"/>
    <xf numFmtId="164" fontId="4" fillId="0" borderId="0" xfId="0" applyNumberFormat="1" applyFont="1" applyFill="1"/>
    <xf numFmtId="164" fontId="2" fillId="0" borderId="0" xfId="0" applyNumberFormat="1" applyFont="1" applyFill="1"/>
    <xf numFmtId="164" fontId="2" fillId="0" borderId="2" xfId="0" applyNumberFormat="1" applyFont="1" applyFill="1" applyBorder="1"/>
    <xf numFmtId="3" fontId="4" fillId="0" borderId="0" xfId="0" applyNumberFormat="1" applyFont="1" applyFill="1"/>
    <xf numFmtId="165" fontId="4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66" fontId="2" fillId="0" borderId="0" xfId="0" applyNumberFormat="1" applyFont="1" applyFill="1" applyBorder="1"/>
    <xf numFmtId="44" fontId="2" fillId="0" borderId="0" xfId="0" applyNumberFormat="1" applyFont="1" applyFill="1"/>
    <xf numFmtId="44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8" fillId="0" borderId="0" xfId="0" applyFont="1" applyFill="1"/>
    <xf numFmtId="0" fontId="2" fillId="0" borderId="1" xfId="0" applyFont="1" applyFill="1" applyBorder="1" applyAlignment="1"/>
    <xf numFmtId="165" fontId="2" fillId="0" borderId="3" xfId="0" applyNumberFormat="1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Fill="1"/>
    <xf numFmtId="164" fontId="2" fillId="0" borderId="0" xfId="0" applyNumberFormat="1" applyFont="1" applyFill="1" applyAlignment="1">
      <alignment horizontal="center"/>
    </xf>
  </cellXfs>
  <cellStyles count="2">
    <cellStyle name="Comma 10 2 2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customXml" Target="../customXml/item4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61" Type="http://schemas.openxmlformats.org/officeDocument/2006/relationships/customXml" Target="../customXml/item2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workbookViewId="0">
      <selection activeCell="B27" sqref="B27"/>
    </sheetView>
  </sheetViews>
  <sheetFormatPr defaultRowHeight="10.199999999999999" x14ac:dyDescent="0.2"/>
  <cols>
    <col min="1" max="1" width="4.33203125" style="17" bestFit="1" customWidth="1"/>
    <col min="2" max="2" width="28.88671875" style="17" bestFit="1" customWidth="1"/>
    <col min="3" max="3" width="7.88671875" style="17" bestFit="1" customWidth="1"/>
    <col min="4" max="5" width="11.5546875" style="17" customWidth="1"/>
    <col min="6" max="6" width="16.88671875" style="17" customWidth="1"/>
    <col min="7" max="8" width="11.5546875" style="17" customWidth="1"/>
    <col min="9" max="9" width="1.109375" style="17" customWidth="1"/>
    <col min="10" max="10" width="10.88671875" style="17" bestFit="1" customWidth="1"/>
    <col min="11" max="12" width="11.5546875" style="17" customWidth="1"/>
    <col min="13" max="13" width="8" style="17" bestFit="1" customWidth="1"/>
    <col min="14" max="16384" width="8.88671875" style="17"/>
  </cols>
  <sheetData>
    <row r="1" spans="1:13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5" customHeight="1" x14ac:dyDescent="0.2">
      <c r="A6" s="3"/>
      <c r="B6" s="2"/>
      <c r="C6" s="2"/>
      <c r="D6" s="2"/>
      <c r="E6" s="2"/>
      <c r="F6" s="2"/>
      <c r="G6" s="2"/>
      <c r="I6" s="2"/>
      <c r="J6" s="2"/>
      <c r="K6" s="2"/>
      <c r="L6" s="2"/>
    </row>
    <row r="7" spans="1:13" ht="15" customHeight="1" x14ac:dyDescent="0.2">
      <c r="A7" s="4" t="s">
        <v>4</v>
      </c>
      <c r="B7" s="2"/>
      <c r="C7" s="2"/>
      <c r="D7" s="2" t="s">
        <v>5</v>
      </c>
      <c r="E7" s="2" t="s">
        <v>6</v>
      </c>
      <c r="F7" s="2" t="s">
        <v>6</v>
      </c>
      <c r="G7" s="2" t="s">
        <v>6</v>
      </c>
      <c r="H7" s="2" t="s">
        <v>6</v>
      </c>
      <c r="I7" s="2"/>
      <c r="J7" s="2" t="s">
        <v>6</v>
      </c>
      <c r="K7" s="2" t="s">
        <v>7</v>
      </c>
      <c r="L7" s="2" t="s">
        <v>7</v>
      </c>
    </row>
    <row r="8" spans="1:13" ht="15" customHeight="1" x14ac:dyDescent="0.2">
      <c r="A8" s="5" t="s">
        <v>8</v>
      </c>
      <c r="B8" s="18"/>
      <c r="C8" s="6" t="s">
        <v>9</v>
      </c>
      <c r="D8" s="7">
        <v>7</v>
      </c>
      <c r="E8" s="7" t="s">
        <v>10</v>
      </c>
      <c r="F8" s="7" t="s">
        <v>11</v>
      </c>
      <c r="G8" s="7" t="s">
        <v>12</v>
      </c>
      <c r="H8" s="7" t="s">
        <v>13</v>
      </c>
      <c r="I8" s="8"/>
      <c r="J8" s="7" t="s">
        <v>14</v>
      </c>
      <c r="K8" s="7">
        <v>35</v>
      </c>
      <c r="L8" s="7">
        <v>43</v>
      </c>
    </row>
    <row r="9" spans="1:13" ht="15" customHeight="1" x14ac:dyDescent="0.2">
      <c r="A9" s="16"/>
      <c r="B9" s="15" t="s">
        <v>15</v>
      </c>
      <c r="C9" s="15" t="s">
        <v>16</v>
      </c>
      <c r="D9" s="15" t="s">
        <v>17</v>
      </c>
      <c r="E9" s="15" t="s">
        <v>18</v>
      </c>
      <c r="F9" s="15" t="s">
        <v>19</v>
      </c>
      <c r="G9" s="15" t="s">
        <v>20</v>
      </c>
      <c r="H9" s="15" t="s">
        <v>21</v>
      </c>
      <c r="I9" s="19"/>
      <c r="J9" s="15" t="s">
        <v>22</v>
      </c>
      <c r="K9" s="15" t="s">
        <v>23</v>
      </c>
      <c r="L9" s="15" t="s">
        <v>24</v>
      </c>
    </row>
    <row r="10" spans="1:13" ht="15" customHeight="1" x14ac:dyDescent="0.2">
      <c r="A10" s="15">
        <v>1</v>
      </c>
      <c r="B10" s="20" t="s">
        <v>25</v>
      </c>
    </row>
    <row r="11" spans="1:13" ht="15" customHeight="1" x14ac:dyDescent="0.2">
      <c r="A11" s="15">
        <f t="shared" ref="A11:A13" si="0">A10+1</f>
        <v>2</v>
      </c>
      <c r="B11" s="16" t="s">
        <v>26</v>
      </c>
      <c r="C11" s="13" t="s">
        <v>27</v>
      </c>
      <c r="D11" s="21">
        <v>653245437.42999434</v>
      </c>
      <c r="E11" s="21">
        <v>164131597.09692881</v>
      </c>
      <c r="F11" s="21">
        <f>SUM(J11:L11)</f>
        <v>188354327.45875615</v>
      </c>
      <c r="G11" s="21">
        <v>114981164.18090849</v>
      </c>
      <c r="H11" s="21">
        <v>80106185.888576105</v>
      </c>
      <c r="I11" s="21"/>
      <c r="J11" s="21">
        <v>181770323.97629184</v>
      </c>
      <c r="K11" s="21">
        <v>230451.31080900395</v>
      </c>
      <c r="L11" s="21">
        <v>6353552.1716552842</v>
      </c>
      <c r="M11" s="22"/>
    </row>
    <row r="12" spans="1:13" ht="15" customHeight="1" x14ac:dyDescent="0.2">
      <c r="A12" s="15">
        <f t="shared" si="0"/>
        <v>3</v>
      </c>
      <c r="B12" s="16" t="s">
        <v>28</v>
      </c>
      <c r="C12" s="13" t="s">
        <v>27</v>
      </c>
      <c r="D12" s="21">
        <v>390984295.27862471</v>
      </c>
      <c r="E12" s="21">
        <v>98237007.328160673</v>
      </c>
      <c r="F12" s="23">
        <f>SUM(J12:L12)</f>
        <v>112734938.14801142</v>
      </c>
      <c r="G12" s="21">
        <v>68819201.592060238</v>
      </c>
      <c r="H12" s="21">
        <v>47945624.787406042</v>
      </c>
      <c r="I12" s="21"/>
      <c r="J12" s="21">
        <v>108794241.72029366</v>
      </c>
      <c r="K12" s="21">
        <v>137931.07182987354</v>
      </c>
      <c r="L12" s="21">
        <v>3802765.3558878964</v>
      </c>
      <c r="M12" s="22"/>
    </row>
    <row r="13" spans="1:13" ht="15" customHeight="1" thickBot="1" x14ac:dyDescent="0.25">
      <c r="A13" s="15">
        <f t="shared" si="0"/>
        <v>4</v>
      </c>
      <c r="B13" s="16" t="s">
        <v>29</v>
      </c>
      <c r="C13" s="15" t="str">
        <f>"("&amp;A11&amp;") - ("&amp;A12&amp;")"</f>
        <v>(2) - (3)</v>
      </c>
      <c r="D13" s="24">
        <f>D11-D12</f>
        <v>262261142.15136963</v>
      </c>
      <c r="E13" s="24">
        <f t="shared" ref="E13:L13" si="1">E11-E12</f>
        <v>65894589.768768132</v>
      </c>
      <c r="F13" s="24">
        <f t="shared" si="1"/>
        <v>75619389.310744733</v>
      </c>
      <c r="G13" s="24">
        <f t="shared" si="1"/>
        <v>46161962.588848248</v>
      </c>
      <c r="H13" s="24">
        <f t="shared" si="1"/>
        <v>32160561.101170063</v>
      </c>
      <c r="I13" s="23"/>
      <c r="J13" s="24">
        <f t="shared" si="1"/>
        <v>72976082.255998179</v>
      </c>
      <c r="K13" s="24">
        <f t="shared" si="1"/>
        <v>92520.238979130401</v>
      </c>
      <c r="L13" s="24">
        <f t="shared" si="1"/>
        <v>2550786.8157673879</v>
      </c>
    </row>
    <row r="14" spans="1:13" ht="10.8" thickTop="1" x14ac:dyDescent="0.2">
      <c r="A14" s="16"/>
      <c r="E14" s="25"/>
      <c r="F14" s="25"/>
      <c r="G14" s="25"/>
      <c r="H14" s="25"/>
      <c r="I14" s="25"/>
      <c r="J14" s="25"/>
      <c r="K14" s="25"/>
      <c r="L14" s="25"/>
    </row>
    <row r="15" spans="1:13" x14ac:dyDescent="0.2">
      <c r="B15" s="16"/>
      <c r="D15" s="26"/>
    </row>
    <row r="16" spans="1:13" x14ac:dyDescent="0.2">
      <c r="A16" s="15"/>
      <c r="B16" s="16" t="s">
        <v>30</v>
      </c>
      <c r="C16" s="13"/>
      <c r="D16" s="12"/>
      <c r="E16" s="12"/>
      <c r="F16" s="12"/>
      <c r="G16" s="12"/>
      <c r="H16" s="12"/>
      <c r="I16" s="12"/>
      <c r="J16" s="12"/>
      <c r="K16" s="12"/>
      <c r="L16" s="12"/>
    </row>
    <row r="17" spans="2:4" x14ac:dyDescent="0.2">
      <c r="B17" s="16"/>
      <c r="D17" s="26"/>
    </row>
  </sheetData>
  <mergeCells count="4">
    <mergeCell ref="A1:L1"/>
    <mergeCell ref="A2:L2"/>
    <mergeCell ref="A3:L3"/>
    <mergeCell ref="A4:L4"/>
  </mergeCells>
  <printOptions horizontalCentered="1"/>
  <pageMargins left="0.7" right="0.7" top="0.75" bottom="0.75" header="0.3" footer="0.3"/>
  <pageSetup scale="89" orientation="landscape" blackAndWhite="1" horizontalDpi="300" verticalDpi="300" r:id="rId1"/>
  <headerFooter alignWithMargins="0"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zoomScaleNormal="100" workbookViewId="0">
      <selection activeCell="B27" sqref="B27"/>
    </sheetView>
  </sheetViews>
  <sheetFormatPr defaultColWidth="9.109375" defaultRowHeight="10.199999999999999" x14ac:dyDescent="0.2"/>
  <cols>
    <col min="1" max="1" width="4.33203125" style="33" bestFit="1" customWidth="1"/>
    <col min="2" max="2" width="41.77734375" style="33" customWidth="1"/>
    <col min="3" max="5" width="13.21875" style="33" customWidth="1"/>
    <col min="6" max="6" width="16.5546875" style="33" customWidth="1"/>
    <col min="7" max="8" width="13.21875" style="33" customWidth="1"/>
    <col min="9" max="9" width="14.5546875" style="33" bestFit="1" customWidth="1"/>
    <col min="10" max="16384" width="9.109375" style="33"/>
  </cols>
  <sheetData>
    <row r="1" spans="1:16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9"/>
      <c r="J1" s="9"/>
      <c r="K1" s="9"/>
      <c r="L1" s="9"/>
      <c r="M1" s="9"/>
      <c r="N1" s="9"/>
      <c r="O1" s="9"/>
      <c r="P1" s="9"/>
    </row>
    <row r="2" spans="1:16" ht="15" customHeight="1" x14ac:dyDescent="0.2">
      <c r="A2" s="1" t="str">
        <f>'JAP-12 Page 1'!A2:L2</f>
        <v>2019 General Rate Case (GRC)</v>
      </c>
      <c r="B2" s="1"/>
      <c r="C2" s="1"/>
      <c r="D2" s="1"/>
      <c r="E2" s="1"/>
      <c r="F2" s="1"/>
      <c r="G2" s="1"/>
      <c r="H2" s="1"/>
      <c r="I2" s="9"/>
      <c r="J2" s="9"/>
      <c r="K2" s="9"/>
      <c r="L2" s="9"/>
      <c r="M2" s="9"/>
      <c r="N2" s="9"/>
      <c r="O2" s="9"/>
      <c r="P2" s="9"/>
    </row>
    <row r="3" spans="1:16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9"/>
      <c r="J3" s="9"/>
      <c r="K3" s="9"/>
      <c r="L3" s="9"/>
      <c r="M3" s="9"/>
      <c r="N3" s="9"/>
      <c r="O3" s="9"/>
      <c r="P3" s="9"/>
    </row>
    <row r="4" spans="1:16" ht="15" customHeight="1" x14ac:dyDescent="0.2">
      <c r="A4" s="1" t="s">
        <v>31</v>
      </c>
      <c r="B4" s="1"/>
      <c r="C4" s="1"/>
      <c r="D4" s="1"/>
      <c r="E4" s="1"/>
      <c r="F4" s="1"/>
      <c r="G4" s="1"/>
      <c r="H4" s="1"/>
      <c r="I4" s="9"/>
      <c r="J4" s="9"/>
      <c r="K4" s="9"/>
      <c r="L4" s="9"/>
      <c r="M4" s="9"/>
      <c r="N4" s="9"/>
      <c r="O4" s="9"/>
      <c r="P4" s="9"/>
    </row>
    <row r="5" spans="1:16" ht="15" customHeight="1" x14ac:dyDescent="0.2">
      <c r="A5" s="9"/>
      <c r="B5" s="9"/>
      <c r="C5" s="9"/>
      <c r="D5" s="9"/>
      <c r="E5" s="9"/>
      <c r="F5" s="2"/>
      <c r="G5" s="2"/>
      <c r="H5" s="9"/>
      <c r="I5" s="9"/>
      <c r="J5" s="9"/>
      <c r="K5" s="9"/>
      <c r="L5" s="9"/>
      <c r="M5" s="9"/>
      <c r="N5" s="9"/>
      <c r="O5" s="9"/>
      <c r="P5" s="9"/>
    </row>
    <row r="6" spans="1:16" ht="15" customHeight="1" x14ac:dyDescent="0.2"/>
    <row r="7" spans="1:16" ht="15" customHeight="1" x14ac:dyDescent="0.2">
      <c r="A7" s="4" t="s">
        <v>4</v>
      </c>
      <c r="D7" s="2" t="s">
        <v>5</v>
      </c>
      <c r="E7" s="2" t="s">
        <v>6</v>
      </c>
      <c r="F7" s="2" t="s">
        <v>6</v>
      </c>
      <c r="G7" s="2" t="s">
        <v>6</v>
      </c>
      <c r="H7" s="2" t="s">
        <v>6</v>
      </c>
    </row>
    <row r="8" spans="1:16" ht="15" customHeight="1" x14ac:dyDescent="0.2">
      <c r="A8" s="5" t="s">
        <v>8</v>
      </c>
      <c r="B8" s="34"/>
      <c r="C8" s="6" t="s">
        <v>9</v>
      </c>
      <c r="D8" s="7">
        <v>7</v>
      </c>
      <c r="E8" s="7" t="s">
        <v>10</v>
      </c>
      <c r="F8" s="7" t="s">
        <v>11</v>
      </c>
      <c r="G8" s="7" t="s">
        <v>12</v>
      </c>
      <c r="H8" s="7" t="s">
        <v>13</v>
      </c>
    </row>
    <row r="9" spans="1:16" ht="15" customHeight="1" x14ac:dyDescent="0.2">
      <c r="A9" s="16"/>
      <c r="B9" s="15" t="s">
        <v>15</v>
      </c>
      <c r="C9" s="15" t="s">
        <v>16</v>
      </c>
      <c r="D9" s="15" t="s">
        <v>17</v>
      </c>
      <c r="E9" s="15" t="s">
        <v>18</v>
      </c>
      <c r="F9" s="15" t="s">
        <v>32</v>
      </c>
      <c r="G9" s="15" t="s">
        <v>20</v>
      </c>
      <c r="H9" s="15" t="s">
        <v>21</v>
      </c>
    </row>
    <row r="10" spans="1:16" ht="15" customHeight="1" x14ac:dyDescent="0.2">
      <c r="A10" s="15"/>
      <c r="B10" s="20"/>
      <c r="C10" s="15"/>
      <c r="D10" s="15"/>
      <c r="E10" s="15"/>
      <c r="F10" s="15"/>
    </row>
    <row r="11" spans="1:16" ht="15" customHeight="1" x14ac:dyDescent="0.2">
      <c r="A11" s="15">
        <v>1</v>
      </c>
      <c r="B11" s="16" t="s">
        <v>29</v>
      </c>
      <c r="C11" s="13" t="s">
        <v>33</v>
      </c>
      <c r="D11" s="23">
        <f>'JAP-12 Page 1'!$D$13</f>
        <v>262261142.15136963</v>
      </c>
      <c r="E11" s="23">
        <f>'JAP-12 Page 1'!$E$13</f>
        <v>65894589.768768132</v>
      </c>
      <c r="F11" s="23">
        <f>'JAP-12 Page 1'!$F$13</f>
        <v>75619389.310744733</v>
      </c>
      <c r="G11" s="23">
        <f>'JAP-12 Page 1'!$G$13</f>
        <v>46161962.588848248</v>
      </c>
      <c r="H11" s="23">
        <f>'JAP-12 Page 1'!$H$13</f>
        <v>32160561.101170063</v>
      </c>
    </row>
    <row r="12" spans="1:16" ht="15" customHeight="1" x14ac:dyDescent="0.2">
      <c r="A12" s="15">
        <f t="shared" ref="A12:A15" si="0">A11+1</f>
        <v>2</v>
      </c>
      <c r="B12" s="16"/>
      <c r="C12" s="16"/>
      <c r="D12" s="29"/>
      <c r="E12" s="29"/>
      <c r="F12" s="29"/>
      <c r="G12" s="29"/>
      <c r="H12" s="29"/>
    </row>
    <row r="13" spans="1:16" ht="15" customHeight="1" x14ac:dyDescent="0.2">
      <c r="A13" s="15">
        <f t="shared" si="0"/>
        <v>3</v>
      </c>
      <c r="B13" s="16" t="s">
        <v>34</v>
      </c>
      <c r="C13" s="15" t="s">
        <v>35</v>
      </c>
      <c r="D13" s="29">
        <v>10623030235.689331</v>
      </c>
      <c r="E13" s="29">
        <v>2700129196.7702866</v>
      </c>
      <c r="F13" s="29">
        <v>3133118060.6809115</v>
      </c>
      <c r="G13" s="29">
        <v>1941301363.9308119</v>
      </c>
      <c r="H13" s="29">
        <v>1407978352.242965</v>
      </c>
    </row>
    <row r="14" spans="1:16" ht="15" customHeight="1" x14ac:dyDescent="0.2">
      <c r="A14" s="15">
        <f t="shared" si="0"/>
        <v>4</v>
      </c>
      <c r="B14" s="16"/>
      <c r="C14" s="16"/>
      <c r="D14" s="29"/>
      <c r="E14" s="29"/>
      <c r="F14" s="29"/>
      <c r="G14" s="29"/>
      <c r="H14" s="29"/>
    </row>
    <row r="15" spans="1:16" ht="15" customHeight="1" x14ac:dyDescent="0.2">
      <c r="A15" s="15">
        <f t="shared" si="0"/>
        <v>5</v>
      </c>
      <c r="B15" s="16" t="s">
        <v>36</v>
      </c>
      <c r="C15" s="15" t="str">
        <f>"("&amp;A11&amp;") / ("&amp;A13&amp;")"</f>
        <v>(1) / (3)</v>
      </c>
      <c r="D15" s="35">
        <f>ROUND(D11/D13,6)</f>
        <v>2.4688000000000002E-2</v>
      </c>
      <c r="E15" s="35">
        <f>ROUND(E11/E13,6)</f>
        <v>2.4403999999999999E-2</v>
      </c>
      <c r="F15" s="35">
        <f t="shared" ref="F15:H15" si="1">ROUND(F11/F13,6)</f>
        <v>2.4136000000000001E-2</v>
      </c>
      <c r="G15" s="35">
        <f t="shared" si="1"/>
        <v>2.3779000000000002E-2</v>
      </c>
      <c r="H15" s="35">
        <f t="shared" si="1"/>
        <v>2.2842000000000001E-2</v>
      </c>
    </row>
    <row r="16" spans="1:16" ht="15" customHeight="1" x14ac:dyDescent="0.2">
      <c r="A16" s="15"/>
      <c r="B16" s="16"/>
      <c r="C16" s="15"/>
      <c r="D16" s="36"/>
      <c r="E16" s="36"/>
      <c r="F16" s="36"/>
      <c r="G16" s="36"/>
      <c r="H16" s="36"/>
    </row>
    <row r="18" spans="2:2" x14ac:dyDescent="0.2">
      <c r="B18" s="16" t="s">
        <v>30</v>
      </c>
    </row>
  </sheetData>
  <mergeCells count="4">
    <mergeCell ref="A1:H1"/>
    <mergeCell ref="A2:H2"/>
    <mergeCell ref="A3:H3"/>
    <mergeCell ref="A4:H4"/>
  </mergeCells>
  <printOptions horizontalCentered="1"/>
  <pageMargins left="0.7" right="0.7" top="0.75" bottom="0.75" header="0.3" footer="0.3"/>
  <pageSetup scale="95" orientation="landscape" blackAndWhite="1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zoomScaleNormal="100" workbookViewId="0">
      <selection activeCell="B27" sqref="B27"/>
    </sheetView>
  </sheetViews>
  <sheetFormatPr defaultColWidth="9.109375" defaultRowHeight="10.199999999999999" x14ac:dyDescent="0.2"/>
  <cols>
    <col min="1" max="1" width="4.33203125" style="16" bestFit="1" customWidth="1"/>
    <col min="2" max="2" width="24" style="16" customWidth="1"/>
    <col min="3" max="3" width="23.88671875" style="16" bestFit="1" customWidth="1"/>
    <col min="4" max="8" width="11.5546875" style="15" bestFit="1" customWidth="1"/>
    <col min="9" max="16" width="11.5546875" style="16" bestFit="1" customWidth="1"/>
    <col min="17" max="17" width="12.33203125" style="16" bestFit="1" customWidth="1"/>
    <col min="18" max="18" width="9.109375" style="16" customWidth="1"/>
    <col min="19" max="16384" width="9.109375" style="16"/>
  </cols>
  <sheetData>
    <row r="1" spans="1:1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x14ac:dyDescent="0.2">
      <c r="A2" s="1" t="str">
        <f>'JAP-12 Page 1'!A2:L2</f>
        <v>2019 General Rate Case (GRC)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8" x14ac:dyDescent="0.2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6" spans="1:18" ht="20.399999999999999" x14ac:dyDescent="0.2">
      <c r="A6" s="10" t="s">
        <v>38</v>
      </c>
      <c r="B6" s="10"/>
      <c r="C6" s="18"/>
      <c r="D6" s="10" t="s">
        <v>9</v>
      </c>
      <c r="E6" s="11" t="s">
        <v>39</v>
      </c>
      <c r="F6" s="11" t="s">
        <v>40</v>
      </c>
      <c r="G6" s="11" t="s">
        <v>41</v>
      </c>
      <c r="H6" s="11" t="s">
        <v>42</v>
      </c>
      <c r="I6" s="11" t="s">
        <v>43</v>
      </c>
      <c r="J6" s="11" t="s">
        <v>44</v>
      </c>
      <c r="K6" s="11" t="s">
        <v>45</v>
      </c>
      <c r="L6" s="11" t="s">
        <v>46</v>
      </c>
      <c r="M6" s="11" t="s">
        <v>47</v>
      </c>
      <c r="N6" s="11" t="s">
        <v>48</v>
      </c>
      <c r="O6" s="11" t="s">
        <v>49</v>
      </c>
      <c r="P6" s="11" t="s">
        <v>50</v>
      </c>
      <c r="Q6" s="10" t="s">
        <v>51</v>
      </c>
    </row>
    <row r="7" spans="1:18" x14ac:dyDescent="0.2">
      <c r="C7" s="15" t="s">
        <v>15</v>
      </c>
      <c r="D7" s="15" t="s">
        <v>16</v>
      </c>
      <c r="E7" s="15" t="s">
        <v>17</v>
      </c>
      <c r="F7" s="15" t="s">
        <v>18</v>
      </c>
      <c r="G7" s="15" t="s">
        <v>32</v>
      </c>
      <c r="H7" s="15" t="s">
        <v>52</v>
      </c>
      <c r="I7" s="15" t="s">
        <v>20</v>
      </c>
      <c r="J7" s="15" t="s">
        <v>21</v>
      </c>
      <c r="K7" s="15" t="s">
        <v>22</v>
      </c>
      <c r="L7" s="15" t="s">
        <v>23</v>
      </c>
      <c r="M7" s="15" t="s">
        <v>24</v>
      </c>
      <c r="N7" s="15" t="s">
        <v>53</v>
      </c>
      <c r="O7" s="15" t="s">
        <v>54</v>
      </c>
      <c r="P7" s="15" t="s">
        <v>55</v>
      </c>
      <c r="Q7" s="15" t="s">
        <v>56</v>
      </c>
    </row>
    <row r="8" spans="1:18" x14ac:dyDescent="0.2">
      <c r="A8" s="15"/>
      <c r="B8" s="27" t="s">
        <v>57</v>
      </c>
      <c r="C8" s="20"/>
      <c r="I8" s="15"/>
      <c r="J8" s="15"/>
    </row>
    <row r="9" spans="1:18" x14ac:dyDescent="0.2">
      <c r="A9" s="15">
        <v>1</v>
      </c>
      <c r="B9" s="28" t="s">
        <v>58</v>
      </c>
      <c r="E9" s="16"/>
      <c r="F9" s="16"/>
      <c r="G9" s="16"/>
      <c r="H9" s="16"/>
      <c r="Q9" s="12"/>
    </row>
    <row r="10" spans="1:18" x14ac:dyDescent="0.2">
      <c r="A10" s="15">
        <f t="shared" ref="A10:A48" si="0">A9+1</f>
        <v>2</v>
      </c>
      <c r="B10" s="15"/>
      <c r="C10" s="16" t="s">
        <v>59</v>
      </c>
      <c r="D10" s="15" t="s">
        <v>60</v>
      </c>
      <c r="E10" s="29">
        <v>1217809396.3717051</v>
      </c>
      <c r="F10" s="29">
        <v>1029221052.455801</v>
      </c>
      <c r="G10" s="29">
        <v>1042285607.8058866</v>
      </c>
      <c r="H10" s="29">
        <v>848382820.3486625</v>
      </c>
      <c r="I10" s="29">
        <v>682087265.04118538</v>
      </c>
      <c r="J10" s="29">
        <v>662181951.97669625</v>
      </c>
      <c r="K10" s="29">
        <v>694649291.53142309</v>
      </c>
      <c r="L10" s="29">
        <v>673174372.85823476</v>
      </c>
      <c r="M10" s="29">
        <v>642880803.18132174</v>
      </c>
      <c r="N10" s="29">
        <v>823326861.21608186</v>
      </c>
      <c r="O10" s="29">
        <v>1037566972.4656866</v>
      </c>
      <c r="P10" s="29">
        <v>1269463840.4366477</v>
      </c>
      <c r="Q10" s="12">
        <f>SUM(E10:P10)</f>
        <v>10623030235.689333</v>
      </c>
      <c r="R10" s="37"/>
    </row>
    <row r="11" spans="1:18" x14ac:dyDescent="0.2">
      <c r="A11" s="15">
        <f t="shared" si="0"/>
        <v>3</v>
      </c>
      <c r="B11" s="15"/>
      <c r="C11" s="16" t="s">
        <v>61</v>
      </c>
      <c r="D11" s="13" t="s">
        <v>62</v>
      </c>
      <c r="E11" s="14">
        <f t="shared" ref="E11:P11" si="1">E10/$Q10</f>
        <v>0.11463860775622474</v>
      </c>
      <c r="F11" s="14">
        <f t="shared" si="1"/>
        <v>9.6885825383232982E-2</v>
      </c>
      <c r="G11" s="14">
        <f t="shared" si="1"/>
        <v>9.8115658590917323E-2</v>
      </c>
      <c r="H11" s="14">
        <f t="shared" si="1"/>
        <v>7.9862600550492602E-2</v>
      </c>
      <c r="I11" s="14">
        <f t="shared" si="1"/>
        <v>6.4208352034020588E-2</v>
      </c>
      <c r="J11" s="14">
        <f t="shared" si="1"/>
        <v>6.2334563423534016E-2</v>
      </c>
      <c r="K11" s="14">
        <f t="shared" si="1"/>
        <v>6.5390879637870769E-2</v>
      </c>
      <c r="L11" s="14">
        <f t="shared" si="1"/>
        <v>6.3369336048449285E-2</v>
      </c>
      <c r="M11" s="14">
        <f t="shared" si="1"/>
        <v>6.0517647876166938E-2</v>
      </c>
      <c r="N11" s="14">
        <f t="shared" si="1"/>
        <v>7.750395536388642E-2</v>
      </c>
      <c r="O11" s="14">
        <f t="shared" si="1"/>
        <v>9.7671469387318216E-2</v>
      </c>
      <c r="P11" s="14">
        <f t="shared" si="1"/>
        <v>0.11950110394788607</v>
      </c>
      <c r="Q11" s="14">
        <f>SUM(E11:P11)</f>
        <v>0.99999999999999989</v>
      </c>
      <c r="R11" s="37"/>
    </row>
    <row r="12" spans="1:18" x14ac:dyDescent="0.2">
      <c r="A12" s="15">
        <f t="shared" si="0"/>
        <v>4</v>
      </c>
      <c r="B12" s="15"/>
      <c r="E12" s="16"/>
      <c r="F12" s="16"/>
      <c r="G12" s="16"/>
      <c r="H12" s="16"/>
      <c r="R12" s="37"/>
    </row>
    <row r="13" spans="1:18" x14ac:dyDescent="0.2">
      <c r="A13" s="15">
        <f t="shared" si="0"/>
        <v>5</v>
      </c>
      <c r="B13" s="28" t="s">
        <v>63</v>
      </c>
      <c r="D13" s="16"/>
      <c r="E13" s="16"/>
      <c r="F13" s="16"/>
      <c r="G13" s="16"/>
      <c r="H13" s="16"/>
      <c r="R13" s="37"/>
    </row>
    <row r="14" spans="1:18" x14ac:dyDescent="0.2">
      <c r="A14" s="15">
        <f t="shared" si="0"/>
        <v>6</v>
      </c>
      <c r="B14" s="15"/>
      <c r="C14" s="16" t="str">
        <f>C10</f>
        <v>Weather-Normalized kWh Sales</v>
      </c>
      <c r="D14" s="13" t="str">
        <f>D10</f>
        <v>Exhibit JAP-3</v>
      </c>
      <c r="E14" s="29">
        <v>268383989.57199278</v>
      </c>
      <c r="F14" s="29">
        <v>227279211.53795847</v>
      </c>
      <c r="G14" s="29">
        <v>244720280.50093108</v>
      </c>
      <c r="H14" s="29">
        <v>211476318.75275233</v>
      </c>
      <c r="I14" s="29">
        <v>208012350.22681922</v>
      </c>
      <c r="J14" s="29">
        <v>200157659.37976211</v>
      </c>
      <c r="K14" s="29">
        <v>218343544.81734061</v>
      </c>
      <c r="L14" s="29">
        <v>219728935.14893684</v>
      </c>
      <c r="M14" s="29">
        <v>196113261.95298892</v>
      </c>
      <c r="N14" s="29">
        <v>215665873.9648062</v>
      </c>
      <c r="O14" s="29">
        <v>236065221.06438547</v>
      </c>
      <c r="P14" s="29">
        <v>254182549.85161248</v>
      </c>
      <c r="Q14" s="12">
        <f>SUM(E14:P14)</f>
        <v>2700129196.7702866</v>
      </c>
      <c r="R14" s="37"/>
    </row>
    <row r="15" spans="1:18" x14ac:dyDescent="0.2">
      <c r="A15" s="15">
        <f t="shared" si="0"/>
        <v>7</v>
      </c>
      <c r="B15" s="15"/>
      <c r="C15" s="16" t="s">
        <v>61</v>
      </c>
      <c r="D15" s="13" t="s">
        <v>64</v>
      </c>
      <c r="E15" s="14">
        <f t="shared" ref="E15:P15" si="2">E14/$Q14</f>
        <v>9.9396721420965978E-2</v>
      </c>
      <c r="F15" s="14">
        <f t="shared" si="2"/>
        <v>8.4173457999644846E-2</v>
      </c>
      <c r="G15" s="14">
        <f t="shared" si="2"/>
        <v>9.063280408717074E-2</v>
      </c>
      <c r="H15" s="14">
        <f t="shared" si="2"/>
        <v>7.8320814798679306E-2</v>
      </c>
      <c r="I15" s="14">
        <f t="shared" si="2"/>
        <v>7.7037924879901909E-2</v>
      </c>
      <c r="J15" s="14">
        <f t="shared" si="2"/>
        <v>7.4128919319555994E-2</v>
      </c>
      <c r="K15" s="14">
        <f t="shared" si="2"/>
        <v>8.0864110161287292E-2</v>
      </c>
      <c r="L15" s="14">
        <f t="shared" si="2"/>
        <v>8.1377193140151169E-2</v>
      </c>
      <c r="M15" s="14">
        <f t="shared" si="2"/>
        <v>7.2631066019939516E-2</v>
      </c>
      <c r="N15" s="14">
        <f t="shared" si="2"/>
        <v>7.987242766856166E-2</v>
      </c>
      <c r="O15" s="14">
        <f t="shared" si="2"/>
        <v>8.7427379899728819E-2</v>
      </c>
      <c r="P15" s="14">
        <f t="shared" si="2"/>
        <v>9.4137180604412785E-2</v>
      </c>
      <c r="Q15" s="14">
        <f>SUM(E15:P15)</f>
        <v>0.99999999999999989</v>
      </c>
      <c r="R15" s="37"/>
    </row>
    <row r="16" spans="1:18" x14ac:dyDescent="0.2">
      <c r="A16" s="15">
        <f t="shared" si="0"/>
        <v>8</v>
      </c>
      <c r="B16" s="15"/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8" x14ac:dyDescent="0.2">
      <c r="A17" s="15">
        <f t="shared" si="0"/>
        <v>9</v>
      </c>
      <c r="B17" s="28" t="s">
        <v>65</v>
      </c>
      <c r="E17" s="16"/>
      <c r="F17" s="16"/>
      <c r="G17" s="16"/>
      <c r="H17" s="16"/>
      <c r="Q17" s="12"/>
    </row>
    <row r="18" spans="1:18" x14ac:dyDescent="0.2">
      <c r="A18" s="15">
        <f t="shared" si="0"/>
        <v>10</v>
      </c>
      <c r="B18" s="15"/>
      <c r="C18" s="16" t="str">
        <f>C10</f>
        <v>Weather-Normalized kWh Sales</v>
      </c>
      <c r="D18" s="13" t="str">
        <f>D10</f>
        <v>Exhibit JAP-3</v>
      </c>
      <c r="E18" s="29">
        <v>284490231.19315612</v>
      </c>
      <c r="F18" s="29">
        <v>262584491.92486563</v>
      </c>
      <c r="G18" s="29">
        <v>278342863.5656966</v>
      </c>
      <c r="H18" s="29">
        <v>250818189.4840396</v>
      </c>
      <c r="I18" s="29">
        <v>257611898.41416478</v>
      </c>
      <c r="J18" s="29">
        <v>240257964.078789</v>
      </c>
      <c r="K18" s="29">
        <v>269716764.2743544</v>
      </c>
      <c r="L18" s="29">
        <v>257395354.84975731</v>
      </c>
      <c r="M18" s="29">
        <v>233069302.88971385</v>
      </c>
      <c r="N18" s="29">
        <v>254098187.08349001</v>
      </c>
      <c r="O18" s="29">
        <v>260578468.40768361</v>
      </c>
      <c r="P18" s="29">
        <v>284154344.51520026</v>
      </c>
      <c r="Q18" s="12">
        <f>SUM(E18:P18)</f>
        <v>3133118060.6809106</v>
      </c>
      <c r="R18" s="12"/>
    </row>
    <row r="19" spans="1:18" x14ac:dyDescent="0.2">
      <c r="A19" s="15">
        <f t="shared" si="0"/>
        <v>11</v>
      </c>
      <c r="B19" s="15"/>
      <c r="C19" s="16" t="s">
        <v>61</v>
      </c>
      <c r="D19" s="13" t="s">
        <v>66</v>
      </c>
      <c r="E19" s="14">
        <f t="shared" ref="E19:P19" si="3">E18/$Q18</f>
        <v>9.0800993030989957E-2</v>
      </c>
      <c r="F19" s="14">
        <f t="shared" si="3"/>
        <v>8.3809319291274637E-2</v>
      </c>
      <c r="G19" s="14">
        <f t="shared" si="3"/>
        <v>8.8838932390950254E-2</v>
      </c>
      <c r="H19" s="14">
        <f t="shared" si="3"/>
        <v>8.0053858369298125E-2</v>
      </c>
      <c r="I19" s="14">
        <f t="shared" si="3"/>
        <v>8.2222212321669999E-2</v>
      </c>
      <c r="J19" s="14">
        <f t="shared" si="3"/>
        <v>7.6683342097416687E-2</v>
      </c>
      <c r="K19" s="14">
        <f t="shared" si="3"/>
        <v>8.6085732822892003E-2</v>
      </c>
      <c r="L19" s="14">
        <f t="shared" si="3"/>
        <v>8.215309792501671E-2</v>
      </c>
      <c r="M19" s="14">
        <f t="shared" si="3"/>
        <v>7.438893089112053E-2</v>
      </c>
      <c r="N19" s="14">
        <f t="shared" si="3"/>
        <v>8.1100738038664161E-2</v>
      </c>
      <c r="O19" s="14">
        <f t="shared" si="3"/>
        <v>8.3169055031093508E-2</v>
      </c>
      <c r="P19" s="14">
        <f t="shared" si="3"/>
        <v>9.0693787789613609E-2</v>
      </c>
      <c r="Q19" s="14">
        <f>SUM(E19:P19)</f>
        <v>1.0000000000000002</v>
      </c>
    </row>
    <row r="20" spans="1:18" x14ac:dyDescent="0.2">
      <c r="A20" s="15">
        <f t="shared" si="0"/>
        <v>12</v>
      </c>
      <c r="B20" s="15"/>
      <c r="E20" s="16"/>
      <c r="F20" s="16"/>
      <c r="G20" s="16"/>
      <c r="H20" s="16"/>
    </row>
    <row r="21" spans="1:18" x14ac:dyDescent="0.2">
      <c r="A21" s="15">
        <f t="shared" si="0"/>
        <v>13</v>
      </c>
      <c r="B21" s="28" t="s">
        <v>67</v>
      </c>
      <c r="E21" s="16"/>
      <c r="F21" s="16"/>
      <c r="G21" s="16"/>
      <c r="H21" s="16"/>
      <c r="Q21" s="12"/>
    </row>
    <row r="22" spans="1:18" x14ac:dyDescent="0.2">
      <c r="A22" s="15">
        <f t="shared" si="0"/>
        <v>14</v>
      </c>
      <c r="B22" s="15"/>
      <c r="C22" s="16" t="str">
        <f>C10</f>
        <v>Weather-Normalized kWh Sales</v>
      </c>
      <c r="D22" s="13" t="str">
        <f>D10</f>
        <v>Exhibit JAP-3</v>
      </c>
      <c r="E22" s="29">
        <v>142975202.61467844</v>
      </c>
      <c r="F22" s="29">
        <v>172308071.8632482</v>
      </c>
      <c r="G22" s="29">
        <v>153645302.24672765</v>
      </c>
      <c r="H22" s="29">
        <v>151566479.09164891</v>
      </c>
      <c r="I22" s="29">
        <v>161041730.39053777</v>
      </c>
      <c r="J22" s="29">
        <v>161445673.87865049</v>
      </c>
      <c r="K22" s="29">
        <v>179191742.40120223</v>
      </c>
      <c r="L22" s="29">
        <v>176966266.69592118</v>
      </c>
      <c r="M22" s="29">
        <v>160861053.50913084</v>
      </c>
      <c r="N22" s="29">
        <v>168838331.31919184</v>
      </c>
      <c r="O22" s="29">
        <v>149391582.89717838</v>
      </c>
      <c r="P22" s="29">
        <v>163069927.02269584</v>
      </c>
      <c r="Q22" s="12">
        <f>SUM(E22:P22)</f>
        <v>1941301363.9308119</v>
      </c>
      <c r="R22" s="12"/>
    </row>
    <row r="23" spans="1:18" x14ac:dyDescent="0.2">
      <c r="A23" s="15">
        <f t="shared" si="0"/>
        <v>15</v>
      </c>
      <c r="B23" s="15"/>
      <c r="C23" s="16" t="s">
        <v>61</v>
      </c>
      <c r="D23" s="13" t="s">
        <v>68</v>
      </c>
      <c r="E23" s="14">
        <f t="shared" ref="E23:P23" si="4">E22/$Q22</f>
        <v>7.3649153743537005E-2</v>
      </c>
      <c r="F23" s="14">
        <f t="shared" si="4"/>
        <v>8.8759053624911211E-2</v>
      </c>
      <c r="G23" s="14">
        <f t="shared" si="4"/>
        <v>7.9145518105247448E-2</v>
      </c>
      <c r="H23" s="14">
        <f t="shared" si="4"/>
        <v>7.8074678103945708E-2</v>
      </c>
      <c r="I23" s="14">
        <f t="shared" si="4"/>
        <v>8.295555413635268E-2</v>
      </c>
      <c r="J23" s="14">
        <f t="shared" si="4"/>
        <v>8.3163632848714378E-2</v>
      </c>
      <c r="K23" s="14">
        <f t="shared" si="4"/>
        <v>9.2304958792368441E-2</v>
      </c>
      <c r="L23" s="14">
        <f t="shared" si="4"/>
        <v>9.1158575368017039E-2</v>
      </c>
      <c r="M23" s="14">
        <f t="shared" si="4"/>
        <v>8.286248415517207E-2</v>
      </c>
      <c r="N23" s="14">
        <f t="shared" si="4"/>
        <v>8.6971726521286916E-2</v>
      </c>
      <c r="O23" s="14">
        <f t="shared" si="4"/>
        <v>7.6954349114907797E-2</v>
      </c>
      <c r="P23" s="14">
        <f t="shared" si="4"/>
        <v>8.4000315485539254E-2</v>
      </c>
      <c r="Q23" s="14">
        <f>SUM(E23:P23)</f>
        <v>1</v>
      </c>
    </row>
    <row r="24" spans="1:18" x14ac:dyDescent="0.2">
      <c r="A24" s="15">
        <f t="shared" si="0"/>
        <v>16</v>
      </c>
      <c r="B24" s="15"/>
      <c r="E24" s="16"/>
      <c r="F24" s="16"/>
      <c r="G24" s="16"/>
      <c r="H24" s="16"/>
    </row>
    <row r="25" spans="1:18" x14ac:dyDescent="0.2">
      <c r="A25" s="15">
        <f t="shared" si="0"/>
        <v>17</v>
      </c>
      <c r="B25" s="28" t="s">
        <v>69</v>
      </c>
      <c r="D25" s="16"/>
      <c r="E25" s="16"/>
      <c r="F25" s="16"/>
      <c r="G25" s="16"/>
      <c r="H25" s="16"/>
    </row>
    <row r="26" spans="1:18" x14ac:dyDescent="0.2">
      <c r="A26" s="15">
        <f t="shared" si="0"/>
        <v>18</v>
      </c>
      <c r="B26" s="15"/>
      <c r="C26" s="16" t="str">
        <f>C10</f>
        <v>Weather-Normalized kWh Sales</v>
      </c>
      <c r="D26" s="13" t="str">
        <f>D10</f>
        <v>Exhibit JAP-3</v>
      </c>
      <c r="E26" s="29">
        <v>125060039.31682949</v>
      </c>
      <c r="F26" s="29">
        <v>117261781.63999447</v>
      </c>
      <c r="G26" s="29">
        <v>114834876.19940454</v>
      </c>
      <c r="H26" s="29">
        <v>117460666.85807905</v>
      </c>
      <c r="I26" s="29">
        <v>116306389.52671531</v>
      </c>
      <c r="J26" s="29">
        <v>116497264.35019031</v>
      </c>
      <c r="K26" s="29">
        <v>120366579.59750623</v>
      </c>
      <c r="L26" s="29">
        <v>114211098.31152636</v>
      </c>
      <c r="M26" s="29">
        <v>114053730.95904288</v>
      </c>
      <c r="N26" s="29">
        <v>126985688.57377933</v>
      </c>
      <c r="O26" s="29">
        <v>106373188.48502122</v>
      </c>
      <c r="P26" s="29">
        <v>118567048.42487587</v>
      </c>
      <c r="Q26" s="12">
        <f>SUM(E26:P26)</f>
        <v>1407978352.2429647</v>
      </c>
      <c r="R26" s="12"/>
    </row>
    <row r="27" spans="1:18" x14ac:dyDescent="0.2">
      <c r="A27" s="15">
        <f t="shared" si="0"/>
        <v>19</v>
      </c>
      <c r="B27" s="15"/>
      <c r="C27" s="16" t="s">
        <v>61</v>
      </c>
      <c r="D27" s="13" t="s">
        <v>70</v>
      </c>
      <c r="E27" s="14">
        <f t="shared" ref="E27:P27" si="5">E26/$Q26</f>
        <v>8.8822416280480404E-2</v>
      </c>
      <c r="F27" s="14">
        <f t="shared" si="5"/>
        <v>8.3283795843303879E-2</v>
      </c>
      <c r="G27" s="14">
        <f t="shared" si="5"/>
        <v>8.156011490976979E-2</v>
      </c>
      <c r="H27" s="14">
        <f t="shared" si="5"/>
        <v>8.3425051721114599E-2</v>
      </c>
      <c r="I27" s="14">
        <f t="shared" si="5"/>
        <v>8.2605239875623557E-2</v>
      </c>
      <c r="J27" s="14">
        <f t="shared" si="5"/>
        <v>8.2740806465245439E-2</v>
      </c>
      <c r="K27" s="14">
        <f t="shared" si="5"/>
        <v>8.5488941932777257E-2</v>
      </c>
      <c r="L27" s="14">
        <f t="shared" si="5"/>
        <v>8.1117084030151179E-2</v>
      </c>
      <c r="M27" s="14">
        <f t="shared" si="5"/>
        <v>8.1005315726162125E-2</v>
      </c>
      <c r="N27" s="14">
        <f t="shared" si="5"/>
        <v>9.0190085928158026E-2</v>
      </c>
      <c r="O27" s="14">
        <f t="shared" si="5"/>
        <v>7.555030112186352E-2</v>
      </c>
      <c r="P27" s="14">
        <f t="shared" si="5"/>
        <v>8.421084616535042E-2</v>
      </c>
      <c r="Q27" s="14">
        <f>SUM(E27:P27)</f>
        <v>1.0000000000000002</v>
      </c>
    </row>
    <row r="28" spans="1:18" x14ac:dyDescent="0.2">
      <c r="A28" s="15">
        <f t="shared" si="0"/>
        <v>20</v>
      </c>
      <c r="B28" s="15"/>
      <c r="D28" s="13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8" x14ac:dyDescent="0.2">
      <c r="A29" s="15">
        <f t="shared" si="0"/>
        <v>21</v>
      </c>
      <c r="B29" s="27" t="s">
        <v>71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8" x14ac:dyDescent="0.2">
      <c r="A30" s="15">
        <f t="shared" si="0"/>
        <v>22</v>
      </c>
      <c r="B30" s="28" t="str">
        <f>B9</f>
        <v>Schedule 7</v>
      </c>
      <c r="E30" s="16"/>
      <c r="F30" s="16"/>
      <c r="G30" s="16"/>
      <c r="H30" s="16"/>
    </row>
    <row r="31" spans="1:18" x14ac:dyDescent="0.2">
      <c r="A31" s="15">
        <f t="shared" si="0"/>
        <v>23</v>
      </c>
      <c r="B31" s="15"/>
      <c r="C31" s="16" t="s">
        <v>72</v>
      </c>
      <c r="D31" s="15" t="s">
        <v>33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>
        <f>'JAP-12 Page 1'!D13</f>
        <v>262261142.15136963</v>
      </c>
    </row>
    <row r="32" spans="1:18" x14ac:dyDescent="0.2">
      <c r="A32" s="15">
        <f t="shared" si="0"/>
        <v>24</v>
      </c>
      <c r="B32" s="15"/>
      <c r="C32" s="16" t="s">
        <v>73</v>
      </c>
      <c r="D32" s="15" t="str">
        <f>"("&amp;A$11&amp;") x ("&amp;A31&amp;")"</f>
        <v>(3) x (23)</v>
      </c>
      <c r="E32" s="30">
        <f t="shared" ref="E32:P32" si="6">$Q31*E$11</f>
        <v>30065252.204790361</v>
      </c>
      <c r="F32" s="30">
        <f t="shared" si="6"/>
        <v>25409387.223284841</v>
      </c>
      <c r="G32" s="30">
        <f t="shared" si="6"/>
        <v>25731924.684987821</v>
      </c>
      <c r="H32" s="30">
        <f t="shared" si="6"/>
        <v>20944856.835550793</v>
      </c>
      <c r="I32" s="30">
        <f t="shared" si="6"/>
        <v>16839355.740099456</v>
      </c>
      <c r="J32" s="30">
        <f t="shared" si="6"/>
        <v>16347933.798963021</v>
      </c>
      <c r="K32" s="30">
        <f t="shared" si="6"/>
        <v>17149486.780110728</v>
      </c>
      <c r="L32" s="30">
        <f t="shared" si="6"/>
        <v>16619314.449440271</v>
      </c>
      <c r="M32" s="30">
        <f t="shared" si="6"/>
        <v>15871427.452317949</v>
      </c>
      <c r="N32" s="30">
        <f t="shared" si="6"/>
        <v>20326275.854981624</v>
      </c>
      <c r="O32" s="30">
        <f t="shared" si="6"/>
        <v>25615431.117120609</v>
      </c>
      <c r="P32" s="30">
        <f t="shared" si="6"/>
        <v>31340496.009722147</v>
      </c>
      <c r="Q32" s="31">
        <f>SUM(E32:P32)</f>
        <v>262261142.1513696</v>
      </c>
    </row>
    <row r="33" spans="1:17" x14ac:dyDescent="0.2">
      <c r="A33" s="15">
        <f t="shared" si="0"/>
        <v>25</v>
      </c>
      <c r="B33" s="15"/>
      <c r="D33" s="32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</row>
    <row r="34" spans="1:17" x14ac:dyDescent="0.2">
      <c r="A34" s="15">
        <f t="shared" si="0"/>
        <v>26</v>
      </c>
      <c r="B34" s="28" t="str">
        <f>B13</f>
        <v>Schedules 8 &amp; 24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</row>
    <row r="35" spans="1:17" x14ac:dyDescent="0.2">
      <c r="A35" s="15">
        <f t="shared" si="0"/>
        <v>27</v>
      </c>
      <c r="B35" s="15"/>
      <c r="C35" s="16" t="s">
        <v>72</v>
      </c>
      <c r="D35" s="15" t="str">
        <f>$D$31</f>
        <v>JAP-12 Page 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>
        <f>'JAP-12 Page 1'!E13</f>
        <v>65894589.768768132</v>
      </c>
    </row>
    <row r="36" spans="1:17" x14ac:dyDescent="0.2">
      <c r="A36" s="15">
        <f t="shared" si="0"/>
        <v>28</v>
      </c>
      <c r="B36" s="15"/>
      <c r="C36" s="16" t="s">
        <v>73</v>
      </c>
      <c r="D36" s="15" t="str">
        <f>"("&amp;A$15&amp;") x ("&amp;A35&amp;")"</f>
        <v>(7) x (27)</v>
      </c>
      <c r="E36" s="30">
        <f t="shared" ref="E36:P36" si="7">$Q35*E$15</f>
        <v>6549706.182395081</v>
      </c>
      <c r="F36" s="30">
        <f t="shared" si="7"/>
        <v>5546575.4843052309</v>
      </c>
      <c r="G36" s="30">
        <f t="shared" si="7"/>
        <v>5972211.4449172476</v>
      </c>
      <c r="H36" s="30">
        <f t="shared" si="7"/>
        <v>5160917.9615146369</v>
      </c>
      <c r="I36" s="30">
        <f t="shared" si="7"/>
        <v>5076382.4565983126</v>
      </c>
      <c r="J36" s="30">
        <f t="shared" si="7"/>
        <v>4884694.7285642531</v>
      </c>
      <c r="K36" s="30">
        <f t="shared" si="7"/>
        <v>5328507.3660945008</v>
      </c>
      <c r="L36" s="30">
        <f t="shared" si="7"/>
        <v>5362316.7585040731</v>
      </c>
      <c r="M36" s="30">
        <f t="shared" si="7"/>
        <v>4785994.2998522287</v>
      </c>
      <c r="N36" s="30">
        <f t="shared" si="7"/>
        <v>5263160.8550554756</v>
      </c>
      <c r="O36" s="30">
        <f t="shared" si="7"/>
        <v>5760991.333050875</v>
      </c>
      <c r="P36" s="30">
        <f t="shared" si="7"/>
        <v>6203130.8979162164</v>
      </c>
      <c r="Q36" s="31">
        <f>SUM(E36:P36)</f>
        <v>65894589.768768132</v>
      </c>
    </row>
    <row r="37" spans="1:17" x14ac:dyDescent="0.2">
      <c r="A37" s="15">
        <f t="shared" si="0"/>
        <v>29</v>
      </c>
      <c r="B37" s="15"/>
      <c r="D37" s="32"/>
      <c r="E37" s="31"/>
      <c r="F37" s="31"/>
      <c r="G37" s="31"/>
      <c r="H37" s="31"/>
      <c r="I37" s="30"/>
      <c r="J37" s="30"/>
      <c r="K37" s="30"/>
      <c r="L37" s="30"/>
      <c r="M37" s="30"/>
      <c r="N37" s="30"/>
      <c r="O37" s="30"/>
      <c r="P37" s="30"/>
      <c r="Q37" s="31"/>
    </row>
    <row r="38" spans="1:17" x14ac:dyDescent="0.2">
      <c r="A38" s="15">
        <f t="shared" si="0"/>
        <v>30</v>
      </c>
      <c r="B38" s="28" t="str">
        <f>B17</f>
        <v>Schedules 7A, 11, 25, 29, 35 &amp; 43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1"/>
    </row>
    <row r="39" spans="1:17" x14ac:dyDescent="0.2">
      <c r="A39" s="15">
        <f t="shared" si="0"/>
        <v>31</v>
      </c>
      <c r="B39" s="15"/>
      <c r="C39" s="16" t="s">
        <v>72</v>
      </c>
      <c r="D39" s="15" t="str">
        <f>$D$31</f>
        <v>JAP-12 Page 1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>
        <f>'JAP-12 Page 1'!F13</f>
        <v>75619389.310744733</v>
      </c>
    </row>
    <row r="40" spans="1:17" x14ac:dyDescent="0.2">
      <c r="A40" s="15">
        <f t="shared" si="0"/>
        <v>32</v>
      </c>
      <c r="B40" s="15"/>
      <c r="C40" s="16" t="s">
        <v>73</v>
      </c>
      <c r="D40" s="15" t="str">
        <f>"("&amp;A$19&amp;") x ("&amp;A39&amp;")"</f>
        <v>(11) x (31)</v>
      </c>
      <c r="E40" s="30">
        <f t="shared" ref="E40:P40" si="8">$Q39*E$19</f>
        <v>6866315.6418126486</v>
      </c>
      <c r="F40" s="30">
        <f t="shared" si="8"/>
        <v>6337609.5433554053</v>
      </c>
      <c r="G40" s="30">
        <f t="shared" si="8"/>
        <v>6717945.8144221976</v>
      </c>
      <c r="H40" s="30">
        <f t="shared" si="8"/>
        <v>6053623.8818551758</v>
      </c>
      <c r="I40" s="30">
        <f t="shared" si="8"/>
        <v>6217593.4835430766</v>
      </c>
      <c r="J40" s="30">
        <f t="shared" si="8"/>
        <v>5798747.4997135727</v>
      </c>
      <c r="K40" s="30">
        <f t="shared" si="8"/>
        <v>6509750.5444350261</v>
      </c>
      <c r="L40" s="30">
        <f t="shared" si="8"/>
        <v>6212367.0950755738</v>
      </c>
      <c r="M40" s="30">
        <f t="shared" si="8"/>
        <v>5625245.5254657287</v>
      </c>
      <c r="N40" s="30">
        <f t="shared" si="8"/>
        <v>6132788.2831344698</v>
      </c>
      <c r="O40" s="30">
        <f t="shared" si="8"/>
        <v>6289193.1510030124</v>
      </c>
      <c r="P40" s="30">
        <f t="shared" si="8"/>
        <v>6858208.8469288582</v>
      </c>
      <c r="Q40" s="31">
        <f>SUM(E40:P40)</f>
        <v>75619389.310744748</v>
      </c>
    </row>
    <row r="41" spans="1:17" x14ac:dyDescent="0.2">
      <c r="A41" s="15">
        <f t="shared" si="0"/>
        <v>33</v>
      </c>
      <c r="E41" s="31"/>
      <c r="F41" s="31"/>
      <c r="G41" s="31"/>
      <c r="H41" s="31"/>
      <c r="I41" s="30"/>
      <c r="J41" s="30"/>
      <c r="K41" s="30"/>
      <c r="L41" s="30"/>
      <c r="M41" s="30"/>
      <c r="N41" s="30"/>
      <c r="O41" s="30"/>
      <c r="P41" s="30"/>
      <c r="Q41" s="30"/>
    </row>
    <row r="42" spans="1:17" x14ac:dyDescent="0.2">
      <c r="A42" s="15">
        <f t="shared" si="0"/>
        <v>34</v>
      </c>
      <c r="B42" s="28" t="str">
        <f>B21</f>
        <v>Schedules 12 &amp; 26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/>
    </row>
    <row r="43" spans="1:17" x14ac:dyDescent="0.2">
      <c r="A43" s="15">
        <f t="shared" si="0"/>
        <v>35</v>
      </c>
      <c r="B43" s="15"/>
      <c r="C43" s="16" t="s">
        <v>72</v>
      </c>
      <c r="D43" s="15" t="str">
        <f>$D$31</f>
        <v>JAP-12 Page 1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>
        <f>'JAP-12 Page 1'!G13</f>
        <v>46161962.588848248</v>
      </c>
    </row>
    <row r="44" spans="1:17" x14ac:dyDescent="0.2">
      <c r="A44" s="15">
        <f t="shared" si="0"/>
        <v>36</v>
      </c>
      <c r="B44" s="15"/>
      <c r="C44" s="16" t="s">
        <v>73</v>
      </c>
      <c r="D44" s="15" t="str">
        <f>"("&amp;A$23&amp;") x ("&amp;A43&amp;")"</f>
        <v>(15) x (35)</v>
      </c>
      <c r="E44" s="30">
        <f t="shared" ref="E44:P44" si="9">$Q43*E$23</f>
        <v>3399789.4798094882</v>
      </c>
      <c r="F44" s="30">
        <f t="shared" si="9"/>
        <v>4097292.1128547266</v>
      </c>
      <c r="G44" s="30">
        <f t="shared" si="9"/>
        <v>3653512.4458494443</v>
      </c>
      <c r="H44" s="30">
        <f t="shared" si="9"/>
        <v>3604080.3697707113</v>
      </c>
      <c r="I44" s="30">
        <f t="shared" si="9"/>
        <v>3829391.1865794878</v>
      </c>
      <c r="J44" s="30">
        <f t="shared" si="9"/>
        <v>3838996.5083150645</v>
      </c>
      <c r="K44" s="30">
        <f t="shared" si="9"/>
        <v>4260978.0545384912</v>
      </c>
      <c r="L44" s="30">
        <f t="shared" si="9"/>
        <v>4208058.7457911056</v>
      </c>
      <c r="M44" s="30">
        <f t="shared" si="9"/>
        <v>3825094.8935900838</v>
      </c>
      <c r="N44" s="30">
        <f t="shared" si="9"/>
        <v>4014785.5859631877</v>
      </c>
      <c r="O44" s="30">
        <f t="shared" si="9"/>
        <v>3552363.7848915411</v>
      </c>
      <c r="P44" s="30">
        <f t="shared" si="9"/>
        <v>3877619.4208949134</v>
      </c>
      <c r="Q44" s="31">
        <f>SUM(E44:P44)</f>
        <v>46161962.588848248</v>
      </c>
    </row>
    <row r="45" spans="1:17" x14ac:dyDescent="0.2">
      <c r="A45" s="15">
        <f t="shared" si="0"/>
        <v>37</v>
      </c>
      <c r="E45" s="31"/>
      <c r="F45" s="31"/>
      <c r="G45" s="31"/>
      <c r="H45" s="31"/>
      <c r="I45" s="30"/>
      <c r="J45" s="30"/>
      <c r="K45" s="30"/>
      <c r="L45" s="30"/>
      <c r="M45" s="30"/>
      <c r="N45" s="30"/>
      <c r="O45" s="30"/>
      <c r="P45" s="30"/>
      <c r="Q45" s="30"/>
    </row>
    <row r="46" spans="1:17" x14ac:dyDescent="0.2">
      <c r="A46" s="15">
        <f t="shared" si="0"/>
        <v>38</v>
      </c>
      <c r="B46" s="28" t="str">
        <f>B25</f>
        <v>Schedules 10 &amp; 31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/>
    </row>
    <row r="47" spans="1:17" x14ac:dyDescent="0.2">
      <c r="A47" s="15">
        <f t="shared" si="0"/>
        <v>39</v>
      </c>
      <c r="B47" s="15"/>
      <c r="C47" s="16" t="s">
        <v>72</v>
      </c>
      <c r="D47" s="15" t="str">
        <f>$D$31</f>
        <v>JAP-12 Page 1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>
        <f>'JAP-12 Page 1'!H13</f>
        <v>32160561.101170063</v>
      </c>
    </row>
    <row r="48" spans="1:17" x14ac:dyDescent="0.2">
      <c r="A48" s="15">
        <f t="shared" si="0"/>
        <v>40</v>
      </c>
      <c r="B48" s="15"/>
      <c r="C48" s="16" t="s">
        <v>73</v>
      </c>
      <c r="D48" s="15" t="str">
        <f>"("&amp;A$27&amp;") x ("&amp;A47&amp;")"</f>
        <v>(19) x (39)</v>
      </c>
      <c r="E48" s="30">
        <f t="shared" ref="E48:P48" si="10">$Q47*E$27</f>
        <v>2856578.7459419528</v>
      </c>
      <c r="F48" s="30">
        <f t="shared" si="10"/>
        <v>2678453.6049559475</v>
      </c>
      <c r="G48" s="30">
        <f t="shared" si="10"/>
        <v>2623019.0589741026</v>
      </c>
      <c r="H48" s="30">
        <f t="shared" si="10"/>
        <v>2682996.4732451788</v>
      </c>
      <c r="I48" s="30">
        <f t="shared" si="10"/>
        <v>2656630.8642968009</v>
      </c>
      <c r="J48" s="30">
        <f t="shared" si="10"/>
        <v>2660990.7618856127</v>
      </c>
      <c r="K48" s="30">
        <f t="shared" si="10"/>
        <v>2749372.3405034626</v>
      </c>
      <c r="L48" s="30">
        <f t="shared" si="10"/>
        <v>2608770.9373004232</v>
      </c>
      <c r="M48" s="30">
        <f t="shared" si="10"/>
        <v>2605176.4059308092</v>
      </c>
      <c r="N48" s="30">
        <f t="shared" si="10"/>
        <v>2900563.7692123046</v>
      </c>
      <c r="O48" s="30">
        <f t="shared" si="10"/>
        <v>2429740.075441489</v>
      </c>
      <c r="P48" s="30">
        <f t="shared" si="10"/>
        <v>2708268.0634819847</v>
      </c>
      <c r="Q48" s="31">
        <f>SUM(E48:P48)</f>
        <v>32160561.10117007</v>
      </c>
    </row>
    <row r="49" spans="1:17" x14ac:dyDescent="0.2">
      <c r="A49" s="15"/>
      <c r="B49" s="15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/>
    </row>
    <row r="50" spans="1:17" x14ac:dyDescent="0.2">
      <c r="E50" s="31"/>
      <c r="F50" s="31"/>
      <c r="G50" s="31"/>
      <c r="H50" s="31"/>
      <c r="I50" s="30"/>
      <c r="J50" s="30"/>
      <c r="K50" s="30"/>
      <c r="L50" s="30"/>
      <c r="M50" s="30"/>
      <c r="N50" s="30"/>
      <c r="O50" s="30"/>
      <c r="P50" s="30"/>
      <c r="Q50" s="30"/>
    </row>
    <row r="51" spans="1:17" x14ac:dyDescent="0.2">
      <c r="B51" s="16" t="s">
        <v>30</v>
      </c>
      <c r="E51" s="38"/>
      <c r="F51" s="38"/>
      <c r="G51" s="38"/>
      <c r="H51" s="38"/>
      <c r="I51" s="23"/>
      <c r="J51" s="23"/>
      <c r="K51" s="23"/>
      <c r="L51" s="23"/>
      <c r="M51" s="23"/>
      <c r="N51" s="23"/>
      <c r="O51" s="23"/>
      <c r="P51" s="23"/>
      <c r="Q51" s="23"/>
    </row>
    <row r="52" spans="1:17" x14ac:dyDescent="0.2">
      <c r="E52" s="38"/>
      <c r="F52" s="38"/>
      <c r="G52" s="38"/>
      <c r="H52" s="38"/>
      <c r="I52" s="23"/>
      <c r="J52" s="23"/>
      <c r="K52" s="23"/>
      <c r="L52" s="23"/>
      <c r="M52" s="23"/>
      <c r="N52" s="23"/>
      <c r="O52" s="23"/>
      <c r="P52" s="23"/>
      <c r="Q52" s="23"/>
    </row>
  </sheetData>
  <mergeCells count="4">
    <mergeCell ref="A1:Q1"/>
    <mergeCell ref="A2:Q2"/>
    <mergeCell ref="A3:Q3"/>
    <mergeCell ref="A4:Q4"/>
  </mergeCells>
  <printOptions horizontalCentered="1"/>
  <pageMargins left="0.45" right="0.45" top="0.75" bottom="0.75" header="0.3" footer="0.3"/>
  <pageSetup scale="59" orientation="landscape" blackAndWhite="1" r:id="rId1"/>
  <headerFooter>
    <oddFooter>&amp;R&amp;A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52ED03C-D6C8-4481-9462-2D279B1C6ECC}"/>
</file>

<file path=customXml/itemProps2.xml><?xml version="1.0" encoding="utf-8"?>
<ds:datastoreItem xmlns:ds="http://schemas.openxmlformats.org/officeDocument/2006/customXml" ds:itemID="{6566D5BA-31F9-459A-9044-71A6D2590974}"/>
</file>

<file path=customXml/itemProps3.xml><?xml version="1.0" encoding="utf-8"?>
<ds:datastoreItem xmlns:ds="http://schemas.openxmlformats.org/officeDocument/2006/customXml" ds:itemID="{0C4AB37A-C716-40D4-B6F1-C80BBAF72011}"/>
</file>

<file path=customXml/itemProps4.xml><?xml version="1.0" encoding="utf-8"?>
<ds:datastoreItem xmlns:ds="http://schemas.openxmlformats.org/officeDocument/2006/customXml" ds:itemID="{1A1DF0F3-FB3F-4CD0-98D5-47D8EAF2A8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JAP-12 Page 1</vt:lpstr>
      <vt:lpstr>JAP-12 Page 2</vt:lpstr>
      <vt:lpstr>JAP-12 Page 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Pam Rasanen</cp:lastModifiedBy>
  <cp:lastPrinted>2019-06-14T18:53:05Z</cp:lastPrinted>
  <dcterms:created xsi:type="dcterms:W3CDTF">2019-06-14T18:51:33Z</dcterms:created>
  <dcterms:modified xsi:type="dcterms:W3CDTF">2019-06-14T18:53:55Z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