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345" windowWidth="17925" windowHeight="9720"/>
  </bookViews>
  <sheets>
    <sheet name="Analysis" sheetId="12" r:id="rId1"/>
  </sheets>
  <externalReferences>
    <externalReference r:id="rId2"/>
  </externalReferences>
  <definedNames>
    <definedName name="__123Graph_ECURRENT" hidden="1">#N/A</definedName>
    <definedName name="_Fill" hidden="1">#REF!</definedName>
    <definedName name="_Order1" hidden="1">255</definedName>
    <definedName name="_Order2" hidden="1">255</definedName>
    <definedName name="a" hidden="1">{#N/A,#N/A,FALSE,"Coversheet";#N/A,#N/A,FALSE,"QA"}</definedName>
    <definedName name="AccessDatabase" hidden="1">"I:\COMTREL\FINICLE\TradeSummary.mdb"</definedName>
    <definedName name="B">{#N/A,#N/A,FALSE,"Coversheet";#N/A,#N/A,FALSE,"QA"}</definedName>
    <definedName name="CBWorkbookPriority" hidden="1">-2060790043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FIT">'[1]4.01 - 5.03'!$GH$20</definedName>
    <definedName name="_xlnm.Print_Area" localSheetId="0">Analysis!$A$1:$CQ$80</definedName>
    <definedName name="_xlnm.Print_Titles" localSheetId="0">Analysis!$A:$E,Analysis!$1:$5</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hidden="1">{#N/A,#N/A,FALSE,"2002 Small Tool OH";#N/A,#N/A,FALSE,"QA"}</definedName>
    <definedName name="xxx" hidden="1">{#N/A,#N/A,FALSE,"Coversheet";#N/A,#N/A,FALSE,"QA"}</definedName>
  </definedNames>
  <calcPr calcId="125725"/>
</workbook>
</file>

<file path=xl/calcChain.xml><?xml version="1.0" encoding="utf-8"?>
<calcChain xmlns="http://schemas.openxmlformats.org/spreadsheetml/2006/main">
  <c r="CO53" i="12"/>
  <c r="CN53"/>
  <c r="CO52"/>
  <c r="CN52"/>
  <c r="CO51"/>
  <c r="CN51"/>
  <c r="CO50"/>
  <c r="CN50"/>
  <c r="CP30"/>
  <c r="CO30"/>
  <c r="CP29"/>
  <c r="CO29"/>
  <c r="CP28"/>
  <c r="CO28"/>
  <c r="CP27"/>
  <c r="CO27"/>
  <c r="CP10"/>
  <c r="CO10"/>
  <c r="CN10"/>
  <c r="CP9"/>
  <c r="CO9"/>
  <c r="CN9"/>
  <c r="CP8"/>
  <c r="CO8"/>
  <c r="CN8"/>
  <c r="CM53"/>
  <c r="CM52"/>
  <c r="CM51"/>
  <c r="CM50"/>
  <c r="CM46"/>
  <c r="CM45"/>
  <c r="CM44"/>
  <c r="CM43"/>
  <c r="CM10"/>
  <c r="CM9"/>
  <c r="CM8"/>
  <c r="A34"/>
  <c r="A56" l="1"/>
  <c r="A55"/>
  <c r="CK14"/>
  <c r="CJ14"/>
  <c r="CI14"/>
  <c r="CH14"/>
  <c r="CG14"/>
  <c r="CF14"/>
  <c r="CE14"/>
  <c r="CD14"/>
  <c r="CC14"/>
  <c r="CB14"/>
  <c r="CA14"/>
  <c r="BZ14"/>
  <c r="CP14" s="1"/>
  <c r="BY14"/>
  <c r="BX14"/>
  <c r="BW14"/>
  <c r="BV14"/>
  <c r="BU14"/>
  <c r="BT14"/>
  <c r="BS14"/>
  <c r="BR14"/>
  <c r="BQ14"/>
  <c r="BP14"/>
  <c r="BO14"/>
  <c r="BN14"/>
  <c r="CO14" s="1"/>
  <c r="BM14"/>
  <c r="BL14"/>
  <c r="BK14"/>
  <c r="BJ14"/>
  <c r="BI14"/>
  <c r="BH14"/>
  <c r="BG14"/>
  <c r="BF14"/>
  <c r="BE14"/>
  <c r="BD14"/>
  <c r="BC14"/>
  <c r="BB14"/>
  <c r="BA14"/>
  <c r="AZ14"/>
  <c r="AY14"/>
  <c r="AX14"/>
  <c r="AW14"/>
  <c r="AV14"/>
  <c r="AU14"/>
  <c r="AT14"/>
  <c r="AS14"/>
  <c r="AR14"/>
  <c r="AQ14"/>
  <c r="AP14"/>
  <c r="CM14" s="1"/>
  <c r="AO14"/>
  <c r="AN14"/>
  <c r="AM14"/>
  <c r="AL14"/>
  <c r="AK14"/>
  <c r="AJ14"/>
  <c r="AI14"/>
  <c r="AH14"/>
  <c r="AG14"/>
  <c r="AF14"/>
  <c r="AE14"/>
  <c r="AD14"/>
  <c r="AC14"/>
  <c r="AB14"/>
  <c r="AA14"/>
  <c r="Z14"/>
  <c r="Y14"/>
  <c r="X14"/>
  <c r="W14"/>
  <c r="V14"/>
  <c r="U14"/>
  <c r="T14"/>
  <c r="S14"/>
  <c r="R14"/>
  <c r="Q14"/>
  <c r="P14"/>
  <c r="O14"/>
  <c r="CK15"/>
  <c r="CJ15"/>
  <c r="CI15"/>
  <c r="CH15"/>
  <c r="CG15"/>
  <c r="CF15"/>
  <c r="CE15"/>
  <c r="CD15"/>
  <c r="CC15"/>
  <c r="CB15"/>
  <c r="CA15"/>
  <c r="BZ15"/>
  <c r="BY15"/>
  <c r="BX15"/>
  <c r="BW15"/>
  <c r="BV15"/>
  <c r="BU15"/>
  <c r="BT15"/>
  <c r="BS15"/>
  <c r="BR15"/>
  <c r="BQ15"/>
  <c r="BP15"/>
  <c r="BO15"/>
  <c r="BN15"/>
  <c r="BM15"/>
  <c r="BL15"/>
  <c r="BK15"/>
  <c r="BJ15"/>
  <c r="BI15"/>
  <c r="BH15"/>
  <c r="BG15"/>
  <c r="BF15"/>
  <c r="BE15"/>
  <c r="BD15"/>
  <c r="BC15"/>
  <c r="BB15"/>
  <c r="BA15"/>
  <c r="AZ15"/>
  <c r="AY15"/>
  <c r="AX15"/>
  <c r="AW15"/>
  <c r="AV15"/>
  <c r="AU15"/>
  <c r="AU17" s="1"/>
  <c r="AT15"/>
  <c r="AS15"/>
  <c r="AS17" s="1"/>
  <c r="AR15"/>
  <c r="AQ15"/>
  <c r="AQ17" s="1"/>
  <c r="AP15"/>
  <c r="AO15"/>
  <c r="AO17" s="1"/>
  <c r="AN15"/>
  <c r="AM15"/>
  <c r="AM17" s="1"/>
  <c r="AL15"/>
  <c r="AK15"/>
  <c r="AK17" s="1"/>
  <c r="AJ15"/>
  <c r="AI15"/>
  <c r="AI17" s="1"/>
  <c r="AH15"/>
  <c r="AG15"/>
  <c r="AG17" s="1"/>
  <c r="AF15"/>
  <c r="AE15"/>
  <c r="AE17" s="1"/>
  <c r="AD15"/>
  <c r="AC15"/>
  <c r="AC17" s="1"/>
  <c r="AB15"/>
  <c r="AA15"/>
  <c r="AA17" s="1"/>
  <c r="Z15"/>
  <c r="Y15"/>
  <c r="Y17" s="1"/>
  <c r="X15"/>
  <c r="W15"/>
  <c r="W17" s="1"/>
  <c r="V15"/>
  <c r="U15"/>
  <c r="U17" s="1"/>
  <c r="T15"/>
  <c r="S15"/>
  <c r="S17" s="1"/>
  <c r="R15"/>
  <c r="Q15"/>
  <c r="Q17" s="1"/>
  <c r="P15"/>
  <c r="O15"/>
  <c r="O17" s="1"/>
  <c r="CK16"/>
  <c r="CJ16"/>
  <c r="CI16"/>
  <c r="CH16"/>
  <c r="CG16"/>
  <c r="CF16"/>
  <c r="CE16"/>
  <c r="CD16"/>
  <c r="CC16"/>
  <c r="CB16"/>
  <c r="CA16"/>
  <c r="BZ16"/>
  <c r="CP16" s="1"/>
  <c r="BY16"/>
  <c r="BX16"/>
  <c r="BW16"/>
  <c r="BV16"/>
  <c r="BU16"/>
  <c r="BT16"/>
  <c r="BS16"/>
  <c r="BR16"/>
  <c r="BQ16"/>
  <c r="BP16"/>
  <c r="BO16"/>
  <c r="BN16"/>
  <c r="CO16" s="1"/>
  <c r="BM16"/>
  <c r="BL16"/>
  <c r="BK16"/>
  <c r="BJ16"/>
  <c r="BI16"/>
  <c r="BH16"/>
  <c r="BG16"/>
  <c r="BF16"/>
  <c r="BE16"/>
  <c r="BD16"/>
  <c r="BC16"/>
  <c r="BB16"/>
  <c r="BA16"/>
  <c r="AZ16"/>
  <c r="AY16"/>
  <c r="AX16"/>
  <c r="AW16"/>
  <c r="AV16"/>
  <c r="AV17" s="1"/>
  <c r="AU16"/>
  <c r="AT16"/>
  <c r="AS16"/>
  <c r="AR16"/>
  <c r="AR17" s="1"/>
  <c r="AQ16"/>
  <c r="AP16"/>
  <c r="CM16" s="1"/>
  <c r="AO16"/>
  <c r="AN16"/>
  <c r="AN17" s="1"/>
  <c r="AM16"/>
  <c r="AL16"/>
  <c r="AK16"/>
  <c r="AJ16"/>
  <c r="AJ17" s="1"/>
  <c r="AI16"/>
  <c r="AH16"/>
  <c r="AG16"/>
  <c r="AF16"/>
  <c r="AF17" s="1"/>
  <c r="AE16"/>
  <c r="AD16"/>
  <c r="AC16"/>
  <c r="AB16"/>
  <c r="AB17" s="1"/>
  <c r="AA16"/>
  <c r="Z16"/>
  <c r="Y16"/>
  <c r="X16"/>
  <c r="X17" s="1"/>
  <c r="W16"/>
  <c r="V16"/>
  <c r="U16"/>
  <c r="T16"/>
  <c r="T17" s="1"/>
  <c r="S16"/>
  <c r="R16"/>
  <c r="Q16"/>
  <c r="P16"/>
  <c r="O16"/>
  <c r="R17"/>
  <c r="V17"/>
  <c r="Z17"/>
  <c r="AD17"/>
  <c r="AH17"/>
  <c r="AL17"/>
  <c r="AP17"/>
  <c r="AT17"/>
  <c r="AY17"/>
  <c r="BA17"/>
  <c r="BC17"/>
  <c r="BE17"/>
  <c r="BG17"/>
  <c r="BI17"/>
  <c r="BK17"/>
  <c r="BM17"/>
  <c r="BO17"/>
  <c r="BQ17"/>
  <c r="BS17"/>
  <c r="BU17"/>
  <c r="BW17"/>
  <c r="BY17"/>
  <c r="CA17"/>
  <c r="CC17"/>
  <c r="CE17"/>
  <c r="CG17"/>
  <c r="CI17"/>
  <c r="CK17"/>
  <c r="P17"/>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O11"/>
  <c r="P11"/>
  <c r="Q11"/>
  <c r="G5"/>
  <c r="A6"/>
  <c r="A7"/>
  <c r="A8"/>
  <c r="E14" s="1"/>
  <c r="A9"/>
  <c r="E15" s="1"/>
  <c r="A10"/>
  <c r="E16" s="1"/>
  <c r="A11"/>
  <c r="A12"/>
  <c r="A13"/>
  <c r="A14"/>
  <c r="A15"/>
  <c r="E21" s="1"/>
  <c r="A16"/>
  <c r="E22" s="1"/>
  <c r="A17"/>
  <c r="A18"/>
  <c r="A19"/>
  <c r="A20"/>
  <c r="A21"/>
  <c r="A22"/>
  <c r="A23"/>
  <c r="A24"/>
  <c r="A25"/>
  <c r="A26"/>
  <c r="A27"/>
  <c r="A28"/>
  <c r="A29"/>
  <c r="A30"/>
  <c r="A31"/>
  <c r="A32"/>
  <c r="A33"/>
  <c r="A35"/>
  <c r="A36"/>
  <c r="A40"/>
  <c r="E36" s="1"/>
  <c r="A37"/>
  <c r="A38"/>
  <c r="A39"/>
  <c r="A41"/>
  <c r="A42"/>
  <c r="A43"/>
  <c r="A47"/>
  <c r="E43" s="1"/>
  <c r="A44"/>
  <c r="A45"/>
  <c r="A46"/>
  <c r="A48"/>
  <c r="A49"/>
  <c r="A50"/>
  <c r="A54"/>
  <c r="E50" s="1"/>
  <c r="A51"/>
  <c r="A52"/>
  <c r="A53"/>
  <c r="A57"/>
  <c r="A58"/>
  <c r="A59"/>
  <c r="A60"/>
  <c r="A61"/>
  <c r="A62"/>
  <c r="A63"/>
  <c r="A64"/>
  <c r="A65"/>
  <c r="A66"/>
  <c r="A67"/>
  <c r="A68"/>
  <c r="A69"/>
  <c r="A70"/>
  <c r="A71"/>
  <c r="A72"/>
  <c r="A73"/>
  <c r="A74"/>
  <c r="A75"/>
  <c r="A76"/>
  <c r="A77"/>
  <c r="A78"/>
  <c r="A79"/>
  <c r="A80"/>
  <c r="AX17" l="1"/>
  <c r="AZ17"/>
  <c r="BB17"/>
  <c r="BD17"/>
  <c r="BF17"/>
  <c r="BH17"/>
  <c r="BJ17"/>
  <c r="BL17"/>
  <c r="BP17"/>
  <c r="BR17"/>
  <c r="BT17"/>
  <c r="BV17"/>
  <c r="BX17"/>
  <c r="CB17"/>
  <c r="CD17"/>
  <c r="CF17"/>
  <c r="CH17"/>
  <c r="CJ17"/>
  <c r="BZ17"/>
  <c r="BN17"/>
  <c r="CM15"/>
  <c r="AW29"/>
  <c r="AU29"/>
  <c r="AS29"/>
  <c r="AQ29"/>
  <c r="AO29"/>
  <c r="AM29"/>
  <c r="AX29"/>
  <c r="AV29"/>
  <c r="AT29"/>
  <c r="AR29"/>
  <c r="AP29"/>
  <c r="AN29"/>
  <c r="BL28"/>
  <c r="BJ28"/>
  <c r="BH28"/>
  <c r="BF28"/>
  <c r="BD28"/>
  <c r="BB28"/>
  <c r="CN15"/>
  <c r="BM28"/>
  <c r="BK28"/>
  <c r="BI28"/>
  <c r="BG28"/>
  <c r="BE28"/>
  <c r="BC28"/>
  <c r="AW27"/>
  <c r="AU27"/>
  <c r="AS27"/>
  <c r="AQ27"/>
  <c r="AO27"/>
  <c r="AM27"/>
  <c r="AX27"/>
  <c r="AV27"/>
  <c r="AT27"/>
  <c r="AR27"/>
  <c r="AP27"/>
  <c r="CM27" s="1"/>
  <c r="AN27"/>
  <c r="CP17"/>
  <c r="CO17"/>
  <c r="CN17"/>
  <c r="CO15"/>
  <c r="CP15"/>
  <c r="CN16"/>
  <c r="BL29"/>
  <c r="BJ29"/>
  <c r="BH29"/>
  <c r="BF29"/>
  <c r="BD29"/>
  <c r="BB29"/>
  <c r="BM29"/>
  <c r="BK29"/>
  <c r="BI29"/>
  <c r="BG29"/>
  <c r="BE29"/>
  <c r="BC29"/>
  <c r="AW28"/>
  <c r="AU28"/>
  <c r="AS28"/>
  <c r="AQ28"/>
  <c r="AO28"/>
  <c r="AM28"/>
  <c r="AX28"/>
  <c r="AV28"/>
  <c r="AT28"/>
  <c r="AR28"/>
  <c r="AP28"/>
  <c r="CM28" s="1"/>
  <c r="AN28"/>
  <c r="CN14"/>
  <c r="BL27"/>
  <c r="BJ27"/>
  <c r="BH27"/>
  <c r="BF27"/>
  <c r="BD27"/>
  <c r="BB27"/>
  <c r="BM27"/>
  <c r="BK27"/>
  <c r="BI27"/>
  <c r="BG27"/>
  <c r="BE27"/>
  <c r="BC27"/>
  <c r="CP11"/>
  <c r="CO11"/>
  <c r="CN11"/>
  <c r="CM11"/>
  <c r="Z29"/>
  <c r="X29"/>
  <c r="V29"/>
  <c r="T29"/>
  <c r="R29"/>
  <c r="P29"/>
  <c r="Y29"/>
  <c r="W29"/>
  <c r="U29"/>
  <c r="S29"/>
  <c r="Q29"/>
  <c r="O29"/>
  <c r="Z27"/>
  <c r="X27"/>
  <c r="V27"/>
  <c r="T27"/>
  <c r="R27"/>
  <c r="P27"/>
  <c r="Y27"/>
  <c r="W27"/>
  <c r="U27"/>
  <c r="S27"/>
  <c r="Q27"/>
  <c r="O27"/>
  <c r="E65"/>
  <c r="E63"/>
  <c r="Z28"/>
  <c r="X28"/>
  <c r="V28"/>
  <c r="T28"/>
  <c r="R28"/>
  <c r="P28"/>
  <c r="Y28"/>
  <c r="W28"/>
  <c r="U28"/>
  <c r="S28"/>
  <c r="Q28"/>
  <c r="O28"/>
  <c r="E64"/>
  <c r="E59"/>
  <c r="E58"/>
  <c r="E57"/>
  <c r="E17"/>
  <c r="E46"/>
  <c r="E23"/>
  <c r="E30"/>
  <c r="E76"/>
  <c r="E45"/>
  <c r="E44"/>
  <c r="E29"/>
  <c r="E28"/>
  <c r="E27"/>
  <c r="E20"/>
  <c r="E11"/>
  <c r="AW17"/>
  <c r="CM17" s="1"/>
  <c r="E78"/>
  <c r="H5"/>
  <c r="E66"/>
  <c r="E60"/>
  <c r="E79"/>
  <c r="E77"/>
  <c r="E53"/>
  <c r="E39"/>
  <c r="E52"/>
  <c r="E51"/>
  <c r="E38"/>
  <c r="E37"/>
  <c r="BE30"/>
  <c r="CM29" l="1"/>
  <c r="CN29"/>
  <c r="CN27"/>
  <c r="CN28"/>
  <c r="CJ37"/>
  <c r="CH37"/>
  <c r="CF37"/>
  <c r="CD37"/>
  <c r="CB37"/>
  <c r="BZ37"/>
  <c r="BX37"/>
  <c r="BV37"/>
  <c r="BT37"/>
  <c r="BR37"/>
  <c r="BP37"/>
  <c r="BN37"/>
  <c r="BL37"/>
  <c r="BJ37"/>
  <c r="BH37"/>
  <c r="BF37"/>
  <c r="BD37"/>
  <c r="BB37"/>
  <c r="AZ37"/>
  <c r="AX37"/>
  <c r="AV37"/>
  <c r="AT37"/>
  <c r="AR37"/>
  <c r="AP37"/>
  <c r="CK37"/>
  <c r="CI37"/>
  <c r="CG37"/>
  <c r="CE37"/>
  <c r="CC37"/>
  <c r="CA37"/>
  <c r="BY37"/>
  <c r="BW37"/>
  <c r="BU37"/>
  <c r="BS37"/>
  <c r="BQ37"/>
  <c r="BO37"/>
  <c r="BM37"/>
  <c r="BK37"/>
  <c r="BI37"/>
  <c r="BG37"/>
  <c r="BE37"/>
  <c r="BC37"/>
  <c r="BA37"/>
  <c r="AY37"/>
  <c r="AW37"/>
  <c r="AU37"/>
  <c r="AS37"/>
  <c r="AQ37"/>
  <c r="AP36"/>
  <c r="CJ36"/>
  <c r="CH36"/>
  <c r="CF36"/>
  <c r="CD36"/>
  <c r="CB36"/>
  <c r="BZ36"/>
  <c r="BX36"/>
  <c r="BV36"/>
  <c r="BT36"/>
  <c r="BR36"/>
  <c r="BP36"/>
  <c r="BN36"/>
  <c r="BL36"/>
  <c r="BJ36"/>
  <c r="BH36"/>
  <c r="BF36"/>
  <c r="BD36"/>
  <c r="BB36"/>
  <c r="AZ36"/>
  <c r="AX36"/>
  <c r="AV36"/>
  <c r="AT36"/>
  <c r="AR36"/>
  <c r="CK36"/>
  <c r="CI36"/>
  <c r="CG36"/>
  <c r="CE36"/>
  <c r="CC36"/>
  <c r="CA36"/>
  <c r="BY36"/>
  <c r="BW36"/>
  <c r="BU36"/>
  <c r="BS36"/>
  <c r="BQ36"/>
  <c r="BO36"/>
  <c r="BM36"/>
  <c r="BK36"/>
  <c r="BI36"/>
  <c r="BG36"/>
  <c r="BE36"/>
  <c r="BC36"/>
  <c r="BA36"/>
  <c r="AY36"/>
  <c r="AW36"/>
  <c r="AU36"/>
  <c r="AS36"/>
  <c r="AQ36"/>
  <c r="CJ38"/>
  <c r="CH38"/>
  <c r="CF38"/>
  <c r="CD38"/>
  <c r="CB38"/>
  <c r="BZ38"/>
  <c r="BX38"/>
  <c r="BV38"/>
  <c r="BT38"/>
  <c r="BR38"/>
  <c r="BP38"/>
  <c r="BN38"/>
  <c r="BL38"/>
  <c r="BJ38"/>
  <c r="BH38"/>
  <c r="BF38"/>
  <c r="BD38"/>
  <c r="BB38"/>
  <c r="AZ38"/>
  <c r="AX38"/>
  <c r="AV38"/>
  <c r="AT38"/>
  <c r="AR38"/>
  <c r="AP38"/>
  <c r="CK38"/>
  <c r="CI38"/>
  <c r="CG38"/>
  <c r="CE38"/>
  <c r="CC38"/>
  <c r="CA38"/>
  <c r="BY38"/>
  <c r="BW38"/>
  <c r="BU38"/>
  <c r="BS38"/>
  <c r="BQ38"/>
  <c r="BO38"/>
  <c r="BM38"/>
  <c r="BK38"/>
  <c r="BI38"/>
  <c r="BG38"/>
  <c r="BE38"/>
  <c r="BC38"/>
  <c r="BA38"/>
  <c r="AY38"/>
  <c r="AW38"/>
  <c r="AU38"/>
  <c r="AS38"/>
  <c r="AQ38"/>
  <c r="BJ30"/>
  <c r="BF30"/>
  <c r="BM30"/>
  <c r="BK30"/>
  <c r="BI30"/>
  <c r="BG30"/>
  <c r="BL30"/>
  <c r="BH30"/>
  <c r="BD30"/>
  <c r="I5"/>
  <c r="S30"/>
  <c r="Q30"/>
  <c r="U30"/>
  <c r="Y30"/>
  <c r="AT30"/>
  <c r="AX30"/>
  <c r="W30"/>
  <c r="AN30"/>
  <c r="AR30"/>
  <c r="AV30"/>
  <c r="P30"/>
  <c r="T30"/>
  <c r="X30"/>
  <c r="AQ30"/>
  <c r="AU30"/>
  <c r="V30"/>
  <c r="Z30"/>
  <c r="AO30"/>
  <c r="AS30"/>
  <c r="AW30"/>
  <c r="BC30"/>
  <c r="AP30"/>
  <c r="CM30" s="1"/>
  <c r="R30"/>
  <c r="O30"/>
  <c r="AM30"/>
  <c r="BB30"/>
  <c r="CN30" s="1"/>
  <c r="CM38" l="1"/>
  <c r="CN38"/>
  <c r="CO38"/>
  <c r="CP38"/>
  <c r="CM37"/>
  <c r="CN37"/>
  <c r="CO37"/>
  <c r="CP37"/>
  <c r="CN36"/>
  <c r="CO36"/>
  <c r="CP36"/>
  <c r="CM36"/>
  <c r="J5"/>
  <c r="K5" l="1"/>
  <c r="L5" l="1"/>
  <c r="M5" l="1"/>
  <c r="N5" l="1"/>
  <c r="BC58"/>
  <c r="BE58"/>
  <c r="BB58"/>
  <c r="BF58"/>
  <c r="BG58"/>
  <c r="BI58"/>
  <c r="BK58"/>
  <c r="BD58"/>
  <c r="BH58"/>
  <c r="BJ58"/>
  <c r="AZ58"/>
  <c r="AX58"/>
  <c r="AV58"/>
  <c r="AT58"/>
  <c r="AR58"/>
  <c r="AP58"/>
  <c r="BA58"/>
  <c r="AY58"/>
  <c r="AW58"/>
  <c r="AU58"/>
  <c r="AS58"/>
  <c r="AQ58"/>
  <c r="O21"/>
  <c r="BC57"/>
  <c r="BE57"/>
  <c r="BG57"/>
  <c r="BB57"/>
  <c r="BD57"/>
  <c r="BI57"/>
  <c r="BK57"/>
  <c r="BF57"/>
  <c r="BH57"/>
  <c r="BJ57"/>
  <c r="BA57"/>
  <c r="AY57"/>
  <c r="AW57"/>
  <c r="AU57"/>
  <c r="AS57"/>
  <c r="AQ57"/>
  <c r="AZ57"/>
  <c r="AX57"/>
  <c r="AV57"/>
  <c r="AT57"/>
  <c r="AR57"/>
  <c r="AP57"/>
  <c r="O20"/>
  <c r="CM57" l="1"/>
  <c r="CM58"/>
  <c r="O5"/>
  <c r="P20"/>
  <c r="P21"/>
  <c r="O22"/>
  <c r="O23" s="1"/>
  <c r="AP59" l="1"/>
  <c r="AT59"/>
  <c r="AX59"/>
  <c r="AS59"/>
  <c r="AS60" s="1"/>
  <c r="AW59"/>
  <c r="BA59"/>
  <c r="BA60" s="1"/>
  <c r="BH59"/>
  <c r="BK59"/>
  <c r="BG59"/>
  <c r="BB59"/>
  <c r="BB60" s="1"/>
  <c r="BC59"/>
  <c r="AR59"/>
  <c r="AV59"/>
  <c r="AZ59"/>
  <c r="AQ59"/>
  <c r="AU59"/>
  <c r="AY59"/>
  <c r="BJ59"/>
  <c r="BF59"/>
  <c r="BI59"/>
  <c r="BD59"/>
  <c r="BE59"/>
  <c r="P5"/>
  <c r="CA39"/>
  <c r="Q21"/>
  <c r="BC60"/>
  <c r="BG60"/>
  <c r="BD60"/>
  <c r="BK60"/>
  <c r="BF60"/>
  <c r="BJ60"/>
  <c r="AW60"/>
  <c r="AX39"/>
  <c r="AT39"/>
  <c r="BE60"/>
  <c r="BN39"/>
  <c r="BP39"/>
  <c r="BR39"/>
  <c r="BT39"/>
  <c r="BV39"/>
  <c r="BX39"/>
  <c r="BB39"/>
  <c r="BI60"/>
  <c r="BH39"/>
  <c r="BL39"/>
  <c r="AY39"/>
  <c r="AU39"/>
  <c r="AQ39"/>
  <c r="AZ60"/>
  <c r="AV60"/>
  <c r="AR60"/>
  <c r="P22"/>
  <c r="P23" s="1"/>
  <c r="Q20"/>
  <c r="BC39"/>
  <c r="BG39"/>
  <c r="BO39"/>
  <c r="BQ39"/>
  <c r="BS39"/>
  <c r="BU39"/>
  <c r="BW39"/>
  <c r="BY39"/>
  <c r="BD39"/>
  <c r="BK39"/>
  <c r="BF39"/>
  <c r="BJ39"/>
  <c r="BM39"/>
  <c r="BA39"/>
  <c r="AW39"/>
  <c r="AS39"/>
  <c r="CK39"/>
  <c r="CI39"/>
  <c r="CG39"/>
  <c r="CE39"/>
  <c r="CC39"/>
  <c r="BZ39"/>
  <c r="AX60"/>
  <c r="AT60"/>
  <c r="AP39"/>
  <c r="BE39"/>
  <c r="BI39"/>
  <c r="BH60"/>
  <c r="AY60"/>
  <c r="AU60"/>
  <c r="AQ60"/>
  <c r="CJ39"/>
  <c r="CH39"/>
  <c r="CF39"/>
  <c r="CD39"/>
  <c r="CB39"/>
  <c r="AZ39"/>
  <c r="AV39"/>
  <c r="AR39"/>
  <c r="CP39" l="1"/>
  <c r="CM39"/>
  <c r="CN39"/>
  <c r="CO39"/>
  <c r="CM59"/>
  <c r="Q5"/>
  <c r="AP60"/>
  <c r="CM60" s="1"/>
  <c r="R20"/>
  <c r="Q22"/>
  <c r="R21"/>
  <c r="R5" l="1"/>
  <c r="S21"/>
  <c r="R22"/>
  <c r="R23" s="1"/>
  <c r="S20"/>
  <c r="Q23"/>
  <c r="S5" l="1"/>
  <c r="T3" s="1"/>
  <c r="T21"/>
  <c r="T20"/>
  <c r="S22"/>
  <c r="T5" l="1"/>
  <c r="U3" s="1"/>
  <c r="T22"/>
  <c r="T23" s="1"/>
  <c r="S23"/>
  <c r="U20"/>
  <c r="U21"/>
  <c r="U5" l="1"/>
  <c r="V21"/>
  <c r="V20"/>
  <c r="U22"/>
  <c r="V3" l="1"/>
  <c r="V5"/>
  <c r="W3" s="1"/>
  <c r="V22"/>
  <c r="V23" s="1"/>
  <c r="W20"/>
  <c r="W21"/>
  <c r="U23"/>
  <c r="W5" l="1"/>
  <c r="X3" s="1"/>
  <c r="X21"/>
  <c r="X20"/>
  <c r="W22"/>
  <c r="X5" l="1"/>
  <c r="Y3" s="1"/>
  <c r="X22"/>
  <c r="X23" s="1"/>
  <c r="W23"/>
  <c r="Y20"/>
  <c r="Y21"/>
  <c r="Y5" l="1"/>
  <c r="Z3" s="1"/>
  <c r="Y22"/>
  <c r="Z21"/>
  <c r="Y23"/>
  <c r="Z20"/>
  <c r="Z5" l="1"/>
  <c r="AA3" s="1"/>
  <c r="AA20"/>
  <c r="Z22"/>
  <c r="AA21"/>
  <c r="AA5" l="1"/>
  <c r="AB3" s="1"/>
  <c r="AA22"/>
  <c r="AA23" s="1"/>
  <c r="AB20"/>
  <c r="AB21"/>
  <c r="Z23"/>
  <c r="AB5" l="1"/>
  <c r="AC3" s="1"/>
  <c r="AC21"/>
  <c r="AC20"/>
  <c r="AB22"/>
  <c r="AB23" s="1"/>
  <c r="AC5" l="1"/>
  <c r="AD3" s="1"/>
  <c r="AC22"/>
  <c r="AC23" s="1"/>
  <c r="AD20"/>
  <c r="AD21"/>
  <c r="AD5" l="1"/>
  <c r="AE3" s="1"/>
  <c r="AE20"/>
  <c r="AE21"/>
  <c r="AD22"/>
  <c r="AE5" l="1"/>
  <c r="AF3" s="1"/>
  <c r="AE22"/>
  <c r="AF21"/>
  <c r="AE23"/>
  <c r="AF20"/>
  <c r="AD23"/>
  <c r="AF5" l="1"/>
  <c r="AG3" s="1"/>
  <c r="AG20"/>
  <c r="AG21"/>
  <c r="AF22"/>
  <c r="AG5" l="1"/>
  <c r="AH3" s="1"/>
  <c r="AH20"/>
  <c r="AG22"/>
  <c r="AH21"/>
  <c r="AF23"/>
  <c r="AH5" l="1"/>
  <c r="AI3" s="1"/>
  <c r="AH22"/>
  <c r="AH23" s="1"/>
  <c r="AG23"/>
  <c r="AI21"/>
  <c r="AI20"/>
  <c r="AI5" l="1"/>
  <c r="AJ3" s="1"/>
  <c r="AI22"/>
  <c r="AI23" s="1"/>
  <c r="AJ20"/>
  <c r="AJ21"/>
  <c r="AJ5" l="1"/>
  <c r="AK3" s="1"/>
  <c r="AK21"/>
  <c r="AK20"/>
  <c r="AJ22"/>
  <c r="AK5" l="1"/>
  <c r="AL3" s="1"/>
  <c r="AK22"/>
  <c r="AK23" s="1"/>
  <c r="AL21"/>
  <c r="AJ23"/>
  <c r="AL20"/>
  <c r="CJ43" l="1"/>
  <c r="CH43"/>
  <c r="CF43"/>
  <c r="CD43"/>
  <c r="CB43"/>
  <c r="BZ43"/>
  <c r="BZ57" s="1"/>
  <c r="BX43"/>
  <c r="BV43"/>
  <c r="BT43"/>
  <c r="BR43"/>
  <c r="BP43"/>
  <c r="BN43"/>
  <c r="BL43"/>
  <c r="CK43"/>
  <c r="CI43"/>
  <c r="CG43"/>
  <c r="CE43"/>
  <c r="CC43"/>
  <c r="CA43"/>
  <c r="BY43"/>
  <c r="BY57" s="1"/>
  <c r="BW43"/>
  <c r="BU43"/>
  <c r="BU57" s="1"/>
  <c r="BS43"/>
  <c r="BQ43"/>
  <c r="BQ57" s="1"/>
  <c r="BO43"/>
  <c r="BM43"/>
  <c r="BM57" s="1"/>
  <c r="CJ44"/>
  <c r="CH44"/>
  <c r="CF44"/>
  <c r="CD44"/>
  <c r="CB44"/>
  <c r="BZ44"/>
  <c r="BZ58" s="1"/>
  <c r="BX44"/>
  <c r="BV44"/>
  <c r="BT44"/>
  <c r="BR44"/>
  <c r="BP44"/>
  <c r="BN44"/>
  <c r="BL44"/>
  <c r="CK44"/>
  <c r="CI44"/>
  <c r="CG44"/>
  <c r="CE44"/>
  <c r="CC44"/>
  <c r="CA44"/>
  <c r="BY44"/>
  <c r="BY58" s="1"/>
  <c r="BW44"/>
  <c r="BU44"/>
  <c r="BU58" s="1"/>
  <c r="BS44"/>
  <c r="BQ44"/>
  <c r="BQ58" s="1"/>
  <c r="BO44"/>
  <c r="BM44"/>
  <c r="BM58" s="1"/>
  <c r="AL5"/>
  <c r="AM3" s="1"/>
  <c r="BN57"/>
  <c r="BO57"/>
  <c r="BP57"/>
  <c r="BR57"/>
  <c r="BS57"/>
  <c r="BT57"/>
  <c r="BV57"/>
  <c r="BW57"/>
  <c r="BX57"/>
  <c r="BL57"/>
  <c r="CB57"/>
  <c r="CA57"/>
  <c r="AM20"/>
  <c r="BN58"/>
  <c r="BO58"/>
  <c r="BP58"/>
  <c r="BR58"/>
  <c r="BS58"/>
  <c r="BT58"/>
  <c r="BV58"/>
  <c r="BW58"/>
  <c r="BX58"/>
  <c r="BL58"/>
  <c r="CA58"/>
  <c r="CB58"/>
  <c r="AM21"/>
  <c r="AL22"/>
  <c r="CN58" l="1"/>
  <c r="CN44"/>
  <c r="CN43"/>
  <c r="CO58"/>
  <c r="CN57"/>
  <c r="CO57"/>
  <c r="CO44"/>
  <c r="CP44"/>
  <c r="CO43"/>
  <c r="CP43"/>
  <c r="CJ45"/>
  <c r="CH45"/>
  <c r="CF45"/>
  <c r="CD45"/>
  <c r="CB45"/>
  <c r="BZ45"/>
  <c r="BX45"/>
  <c r="BV45"/>
  <c r="BT45"/>
  <c r="BR45"/>
  <c r="BP45"/>
  <c r="BN45"/>
  <c r="BL45"/>
  <c r="CK45"/>
  <c r="CI45"/>
  <c r="CG45"/>
  <c r="CE45"/>
  <c r="CC45"/>
  <c r="CC46" s="1"/>
  <c r="CA45"/>
  <c r="BY45"/>
  <c r="BW45"/>
  <c r="BU45"/>
  <c r="BS45"/>
  <c r="BQ45"/>
  <c r="BO45"/>
  <c r="BM45"/>
  <c r="BM46" s="1"/>
  <c r="AM5"/>
  <c r="AN3" s="1"/>
  <c r="CB46"/>
  <c r="BZ59"/>
  <c r="AM22"/>
  <c r="AN21"/>
  <c r="AL23"/>
  <c r="AM23"/>
  <c r="AN20"/>
  <c r="CD46"/>
  <c r="CH46"/>
  <c r="BL46"/>
  <c r="BX46"/>
  <c r="BV46"/>
  <c r="BT46"/>
  <c r="BR46"/>
  <c r="BP46"/>
  <c r="BN46"/>
  <c r="CN46" l="1"/>
  <c r="CO45"/>
  <c r="CP45"/>
  <c r="CN45"/>
  <c r="CA59"/>
  <c r="CA60" s="1"/>
  <c r="CB59"/>
  <c r="BM59"/>
  <c r="BY59"/>
  <c r="BW59"/>
  <c r="BU59"/>
  <c r="BS59"/>
  <c r="BQ59"/>
  <c r="BO59"/>
  <c r="CG46"/>
  <c r="CK46"/>
  <c r="BL59"/>
  <c r="CN59" s="1"/>
  <c r="BX59"/>
  <c r="BV59"/>
  <c r="BT59"/>
  <c r="BR59"/>
  <c r="BP59"/>
  <c r="BN59"/>
  <c r="CO59" s="1"/>
  <c r="BS46"/>
  <c r="BO46"/>
  <c r="BW46"/>
  <c r="AN5"/>
  <c r="AO3" s="1"/>
  <c r="BQ46"/>
  <c r="BU46"/>
  <c r="BY46"/>
  <c r="CE46"/>
  <c r="CI46"/>
  <c r="BZ46"/>
  <c r="CF46"/>
  <c r="CJ46"/>
  <c r="BP60"/>
  <c r="BR60"/>
  <c r="BT60"/>
  <c r="BV60"/>
  <c r="BX60"/>
  <c r="CB60"/>
  <c r="CA46"/>
  <c r="BO60"/>
  <c r="BQ60"/>
  <c r="BS60"/>
  <c r="BU60"/>
  <c r="BW60"/>
  <c r="BY60"/>
  <c r="BM60"/>
  <c r="AO20"/>
  <c r="AN22"/>
  <c r="AO21"/>
  <c r="CO46" l="1"/>
  <c r="CP46"/>
  <c r="AO5"/>
  <c r="AP3" s="1"/>
  <c r="AP20"/>
  <c r="BN60"/>
  <c r="CO60" s="1"/>
  <c r="BL60"/>
  <c r="CN60" s="1"/>
  <c r="AP21"/>
  <c r="AO22"/>
  <c r="BZ60"/>
  <c r="AN23"/>
  <c r="AP64" l="1"/>
  <c r="AP63"/>
  <c r="AP5"/>
  <c r="AQ3" s="1"/>
  <c r="AQ20"/>
  <c r="AQ63" s="1"/>
  <c r="AP22"/>
  <c r="AQ21"/>
  <c r="AQ64" s="1"/>
  <c r="AO23"/>
  <c r="AP65" l="1"/>
  <c r="AQ5"/>
  <c r="AR3" s="1"/>
  <c r="AR21"/>
  <c r="AR64" s="1"/>
  <c r="AQ77"/>
  <c r="AQ22"/>
  <c r="AQ65" s="1"/>
  <c r="AR20"/>
  <c r="AR63" s="1"/>
  <c r="AP23"/>
  <c r="AQ23" l="1"/>
  <c r="AR5"/>
  <c r="AS3" s="1"/>
  <c r="AQ78"/>
  <c r="AR22"/>
  <c r="AS21"/>
  <c r="AS64" s="1"/>
  <c r="AS20"/>
  <c r="AS63" s="1"/>
  <c r="AP77"/>
  <c r="AP76"/>
  <c r="AP66"/>
  <c r="AR23" l="1"/>
  <c r="AR65"/>
  <c r="AS5"/>
  <c r="AT20"/>
  <c r="AT63" s="1"/>
  <c r="AS22"/>
  <c r="AQ76"/>
  <c r="AQ66"/>
  <c r="AT21"/>
  <c r="AT64" s="1"/>
  <c r="AS77"/>
  <c r="AP78"/>
  <c r="AS23" l="1"/>
  <c r="AS65"/>
  <c r="AT3"/>
  <c r="AT5"/>
  <c r="AU3" s="1"/>
  <c r="AQ79"/>
  <c r="AU21"/>
  <c r="AU64" s="1"/>
  <c r="AT77"/>
  <c r="AR66"/>
  <c r="AR77"/>
  <c r="AR76"/>
  <c r="AS78"/>
  <c r="AT22"/>
  <c r="AT65" s="1"/>
  <c r="AU20"/>
  <c r="AP79"/>
  <c r="AU63" l="1"/>
  <c r="AU5"/>
  <c r="AV3" s="1"/>
  <c r="AS76"/>
  <c r="AS66"/>
  <c r="AR78"/>
  <c r="AV21"/>
  <c r="AV64" s="1"/>
  <c r="AT23"/>
  <c r="AV20"/>
  <c r="AV63" s="1"/>
  <c r="AT78"/>
  <c r="AU22"/>
  <c r="AU65" s="1"/>
  <c r="AR79" l="1"/>
  <c r="AV5"/>
  <c r="AW3" s="1"/>
  <c r="AW20"/>
  <c r="AW63" s="1"/>
  <c r="AW21"/>
  <c r="AW64" s="1"/>
  <c r="AV77"/>
  <c r="AS79"/>
  <c r="AV22"/>
  <c r="AT76"/>
  <c r="AT66"/>
  <c r="AU23"/>
  <c r="AV23" l="1"/>
  <c r="AV65"/>
  <c r="AW5"/>
  <c r="AX3" s="1"/>
  <c r="AT79"/>
  <c r="AU77"/>
  <c r="AX21"/>
  <c r="AX64" s="1"/>
  <c r="AU76"/>
  <c r="AU66"/>
  <c r="AV78"/>
  <c r="AW22"/>
  <c r="AX20"/>
  <c r="AX63" s="1"/>
  <c r="AW23" l="1"/>
  <c r="AW65"/>
  <c r="AX5"/>
  <c r="AY3" s="1"/>
  <c r="AV76"/>
  <c r="AV66"/>
  <c r="AW78"/>
  <c r="AX22"/>
  <c r="AY21"/>
  <c r="AY64" s="1"/>
  <c r="AX77"/>
  <c r="AU78"/>
  <c r="AY20"/>
  <c r="AY63" s="1"/>
  <c r="AU79" l="1"/>
  <c r="AX23"/>
  <c r="AX65"/>
  <c r="AY5"/>
  <c r="AZ3" s="1"/>
  <c r="AW77"/>
  <c r="AW76"/>
  <c r="AW66"/>
  <c r="AY22"/>
  <c r="AV79"/>
  <c r="AZ20"/>
  <c r="AZ63" s="1"/>
  <c r="AZ21"/>
  <c r="AZ64" s="1"/>
  <c r="AY77"/>
  <c r="AY23" l="1"/>
  <c r="AY65"/>
  <c r="AY78" s="1"/>
  <c r="AZ5"/>
  <c r="BA3" s="1"/>
  <c r="CM3" s="1"/>
  <c r="AW79"/>
  <c r="AX76"/>
  <c r="AX66"/>
  <c r="AX78"/>
  <c r="BA21"/>
  <c r="CM21" s="1"/>
  <c r="AZ77"/>
  <c r="BA20"/>
  <c r="CM20" s="1"/>
  <c r="AZ22"/>
  <c r="AZ65" s="1"/>
  <c r="BA63" l="1"/>
  <c r="CM63" s="1"/>
  <c r="CK50"/>
  <c r="CI50"/>
  <c r="CG50"/>
  <c r="CE50"/>
  <c r="CC50"/>
  <c r="CJ50"/>
  <c r="CH50"/>
  <c r="CH57" s="1"/>
  <c r="CF50"/>
  <c r="CD50"/>
  <c r="CD57" s="1"/>
  <c r="BA64"/>
  <c r="CM64" s="1"/>
  <c r="CJ51"/>
  <c r="CJ58" s="1"/>
  <c r="CH51"/>
  <c r="CF51"/>
  <c r="CF58" s="1"/>
  <c r="CD51"/>
  <c r="CK51"/>
  <c r="CI51"/>
  <c r="CG51"/>
  <c r="CE51"/>
  <c r="CC51"/>
  <c r="CP51" s="1"/>
  <c r="BA5"/>
  <c r="BB3" s="1"/>
  <c r="AZ78"/>
  <c r="BA22"/>
  <c r="CM22" s="1"/>
  <c r="CK57"/>
  <c r="CJ57"/>
  <c r="CI57"/>
  <c r="CG57"/>
  <c r="CF57"/>
  <c r="CE57"/>
  <c r="CC57"/>
  <c r="BA23"/>
  <c r="BB20"/>
  <c r="BB21"/>
  <c r="CK58"/>
  <c r="CI58"/>
  <c r="CH58"/>
  <c r="CG58"/>
  <c r="CE58"/>
  <c r="CD58"/>
  <c r="CC58"/>
  <c r="AY76"/>
  <c r="AY66"/>
  <c r="AZ23"/>
  <c r="AX79"/>
  <c r="BB63" l="1"/>
  <c r="CP58"/>
  <c r="CP57"/>
  <c r="CP50"/>
  <c r="BB64"/>
  <c r="CM23"/>
  <c r="BA65"/>
  <c r="CM65" s="1"/>
  <c r="CK52"/>
  <c r="CI52"/>
  <c r="CG52"/>
  <c r="CE52"/>
  <c r="CC52"/>
  <c r="CJ52"/>
  <c r="CH52"/>
  <c r="CF52"/>
  <c r="CD52"/>
  <c r="BB5"/>
  <c r="BC3" s="1"/>
  <c r="AY79"/>
  <c r="BC21"/>
  <c r="BC64" s="1"/>
  <c r="AZ76"/>
  <c r="AZ66"/>
  <c r="BC20"/>
  <c r="BC63" s="1"/>
  <c r="BB22"/>
  <c r="BB65" l="1"/>
  <c r="CP52"/>
  <c r="CC59"/>
  <c r="CE59"/>
  <c r="CE60" s="1"/>
  <c r="CG59"/>
  <c r="CI59"/>
  <c r="CI60" s="1"/>
  <c r="CK59"/>
  <c r="CD59"/>
  <c r="CD60" s="1"/>
  <c r="CF59"/>
  <c r="CH59"/>
  <c r="CJ59"/>
  <c r="BC5"/>
  <c r="BD3" s="1"/>
  <c r="AZ79"/>
  <c r="CJ60"/>
  <c r="CF60"/>
  <c r="CH60"/>
  <c r="BC22"/>
  <c r="BC65" s="1"/>
  <c r="BA76"/>
  <c r="CM76" s="1"/>
  <c r="BC77"/>
  <c r="BD21"/>
  <c r="BD64" s="1"/>
  <c r="BA66"/>
  <c r="CM66" s="1"/>
  <c r="CC60"/>
  <c r="BA77"/>
  <c r="CM77" s="1"/>
  <c r="BD20"/>
  <c r="BD63" s="1"/>
  <c r="CK53"/>
  <c r="CI53"/>
  <c r="CG53"/>
  <c r="CE53"/>
  <c r="CK60"/>
  <c r="CG60"/>
  <c r="CC53"/>
  <c r="CJ53"/>
  <c r="CH53"/>
  <c r="CF53"/>
  <c r="CD53"/>
  <c r="BB23"/>
  <c r="CP53" l="1"/>
  <c r="BC23"/>
  <c r="CP60"/>
  <c r="CP59"/>
  <c r="BD5"/>
  <c r="BE3" s="1"/>
  <c r="BE20"/>
  <c r="BE63" s="1"/>
  <c r="BE21"/>
  <c r="BE64" s="1"/>
  <c r="BB76"/>
  <c r="BB77"/>
  <c r="CM71"/>
  <c r="BA78"/>
  <c r="CM78" s="1"/>
  <c r="BC78"/>
  <c r="BD22"/>
  <c r="BD65" s="1"/>
  <c r="BE5" l="1"/>
  <c r="BF3" s="1"/>
  <c r="BA79"/>
  <c r="CM79" s="1"/>
  <c r="BE22"/>
  <c r="BB78"/>
  <c r="CM70"/>
  <c r="CM72"/>
  <c r="BE77"/>
  <c r="BF21"/>
  <c r="BF64" s="1"/>
  <c r="BC76"/>
  <c r="BC66"/>
  <c r="BF20"/>
  <c r="BF63" s="1"/>
  <c r="BD23"/>
  <c r="BB66"/>
  <c r="BE23" l="1"/>
  <c r="BE65"/>
  <c r="BF5"/>
  <c r="BG3" s="1"/>
  <c r="BC79"/>
  <c r="BG20"/>
  <c r="BG63" s="1"/>
  <c r="BG21"/>
  <c r="BG64" s="1"/>
  <c r="BD76"/>
  <c r="BD77"/>
  <c r="BE78"/>
  <c r="BF22"/>
  <c r="BB79"/>
  <c r="BF23" l="1"/>
  <c r="BF65"/>
  <c r="BF78" s="1"/>
  <c r="BG5"/>
  <c r="BH3" s="1"/>
  <c r="BD78"/>
  <c r="BG22"/>
  <c r="BG77"/>
  <c r="BH21"/>
  <c r="BH64" s="1"/>
  <c r="BE76"/>
  <c r="BE66"/>
  <c r="BH20"/>
  <c r="BH63" s="1"/>
  <c r="BD66"/>
  <c r="BG23" l="1"/>
  <c r="BG65"/>
  <c r="BD79"/>
  <c r="BH5"/>
  <c r="BE79"/>
  <c r="BI20"/>
  <c r="BI63" s="1"/>
  <c r="BF77"/>
  <c r="BF76"/>
  <c r="BF66"/>
  <c r="BH77"/>
  <c r="BI21"/>
  <c r="BI64" s="1"/>
  <c r="BG78"/>
  <c r="BH22"/>
  <c r="BH65" s="1"/>
  <c r="BI3" l="1"/>
  <c r="BI5"/>
  <c r="BJ3" s="1"/>
  <c r="BF79"/>
  <c r="BJ21"/>
  <c r="BJ64" s="1"/>
  <c r="BG76"/>
  <c r="BG66"/>
  <c r="BJ20"/>
  <c r="BJ63" s="1"/>
  <c r="BI22"/>
  <c r="BI65" s="1"/>
  <c r="BH23"/>
  <c r="BJ5" l="1"/>
  <c r="BK3" s="1"/>
  <c r="BI78"/>
  <c r="BJ22"/>
  <c r="BH76"/>
  <c r="BH66"/>
  <c r="BI23"/>
  <c r="BJ77"/>
  <c r="BK21"/>
  <c r="BK64" s="1"/>
  <c r="BH78"/>
  <c r="BK20"/>
  <c r="BK63" s="1"/>
  <c r="BG79"/>
  <c r="BJ23" l="1"/>
  <c r="BJ65"/>
  <c r="BK5"/>
  <c r="BL3" s="1"/>
  <c r="BI77"/>
  <c r="BI76"/>
  <c r="BI66"/>
  <c r="BK77"/>
  <c r="BL21"/>
  <c r="BL64" s="1"/>
  <c r="BH79"/>
  <c r="BL20"/>
  <c r="BL63" s="1"/>
  <c r="BK22"/>
  <c r="BK23" l="1"/>
  <c r="BK65"/>
  <c r="BL5"/>
  <c r="BM3" s="1"/>
  <c r="CN3" s="1"/>
  <c r="BI79"/>
  <c r="BJ78"/>
  <c r="BJ76"/>
  <c r="BJ66"/>
  <c r="BL77"/>
  <c r="BM21"/>
  <c r="BK78"/>
  <c r="BL22"/>
  <c r="BM20"/>
  <c r="BM64" l="1"/>
  <c r="CN64" s="1"/>
  <c r="CN21"/>
  <c r="BM63"/>
  <c r="CN63" s="1"/>
  <c r="CN20"/>
  <c r="BL23"/>
  <c r="BL65"/>
  <c r="BL78" s="1"/>
  <c r="BM5"/>
  <c r="BN3" s="1"/>
  <c r="BJ79"/>
  <c r="BN20"/>
  <c r="BN21"/>
  <c r="BK76"/>
  <c r="BK66"/>
  <c r="BM22"/>
  <c r="CN22" s="1"/>
  <c r="BN63" l="1"/>
  <c r="BN64"/>
  <c r="BM23"/>
  <c r="CN23" s="1"/>
  <c r="BM65"/>
  <c r="CN65" s="1"/>
  <c r="BN5"/>
  <c r="BO3" s="1"/>
  <c r="BK79"/>
  <c r="BO21"/>
  <c r="BO64" s="1"/>
  <c r="BN22"/>
  <c r="BN23" s="1"/>
  <c r="BL76"/>
  <c r="BL66"/>
  <c r="BO20"/>
  <c r="BO63" s="1"/>
  <c r="BN65" l="1"/>
  <c r="BO5"/>
  <c r="BP3" s="1"/>
  <c r="BL79"/>
  <c r="BM76"/>
  <c r="CN76" s="1"/>
  <c r="CN70" s="1"/>
  <c r="BM77"/>
  <c r="CN77" s="1"/>
  <c r="CN71" s="1"/>
  <c r="BO77"/>
  <c r="BP21"/>
  <c r="BP64" s="1"/>
  <c r="BP20"/>
  <c r="BP63" s="1"/>
  <c r="BO22"/>
  <c r="BO65" s="1"/>
  <c r="BP5" l="1"/>
  <c r="BQ3" s="1"/>
  <c r="BN77"/>
  <c r="BQ20"/>
  <c r="BQ63" s="1"/>
  <c r="BM78"/>
  <c r="CN78" s="1"/>
  <c r="CN72" s="1"/>
  <c r="BO78"/>
  <c r="BP22"/>
  <c r="BP65" s="1"/>
  <c r="BN66"/>
  <c r="BQ21"/>
  <c r="BQ64" s="1"/>
  <c r="BN76"/>
  <c r="BO23"/>
  <c r="BM66"/>
  <c r="CN66" s="1"/>
  <c r="BQ5" l="1"/>
  <c r="BR3" s="1"/>
  <c r="BM79"/>
  <c r="CN79" s="1"/>
  <c r="BQ77"/>
  <c r="BR21"/>
  <c r="BR64" s="1"/>
  <c r="BQ22"/>
  <c r="BR20"/>
  <c r="BR63" s="1"/>
  <c r="BN78"/>
  <c r="BO76"/>
  <c r="BO66"/>
  <c r="BP23"/>
  <c r="BQ23" l="1"/>
  <c r="BQ65"/>
  <c r="BQ78" s="1"/>
  <c r="BR5"/>
  <c r="BS3" s="1"/>
  <c r="BO79"/>
  <c r="BR22"/>
  <c r="BR65" s="1"/>
  <c r="BP66"/>
  <c r="BN79"/>
  <c r="BP76"/>
  <c r="BR23"/>
  <c r="BS20"/>
  <c r="BS63" s="1"/>
  <c r="BP77"/>
  <c r="BS21"/>
  <c r="BS64" s="1"/>
  <c r="BS5" l="1"/>
  <c r="BT3" s="1"/>
  <c r="BS77"/>
  <c r="BT21"/>
  <c r="BT64" s="1"/>
  <c r="BQ76"/>
  <c r="BQ66"/>
  <c r="BT20"/>
  <c r="BT63" s="1"/>
  <c r="BP78"/>
  <c r="BS22"/>
  <c r="BS65" s="1"/>
  <c r="BP79" l="1"/>
  <c r="BT5"/>
  <c r="BU3" s="1"/>
  <c r="BS78"/>
  <c r="BT22"/>
  <c r="BR77"/>
  <c r="BU20"/>
  <c r="BU63" s="1"/>
  <c r="BQ79"/>
  <c r="BR66"/>
  <c r="BR76"/>
  <c r="BU21"/>
  <c r="BU64" s="1"/>
  <c r="BS23"/>
  <c r="BT23" l="1"/>
  <c r="BT65"/>
  <c r="BU5"/>
  <c r="BV3" s="1"/>
  <c r="BU77"/>
  <c r="BV21"/>
  <c r="BV64" s="1"/>
  <c r="BS76"/>
  <c r="BS66"/>
  <c r="BR78"/>
  <c r="BV20"/>
  <c r="BV63" s="1"/>
  <c r="BU22"/>
  <c r="BU65" s="1"/>
  <c r="BV5" l="1"/>
  <c r="BW3" s="1"/>
  <c r="BS79"/>
  <c r="BU78"/>
  <c r="BV22"/>
  <c r="BV65" s="1"/>
  <c r="BT76"/>
  <c r="BT77"/>
  <c r="BW21"/>
  <c r="BW64" s="1"/>
  <c r="BU23"/>
  <c r="BW20"/>
  <c r="BW63" s="1"/>
  <c r="BR79"/>
  <c r="BV23" l="1"/>
  <c r="BW5"/>
  <c r="BX3" s="1"/>
  <c r="BX20"/>
  <c r="BX63" s="1"/>
  <c r="BT78"/>
  <c r="BT79" s="1"/>
  <c r="BW77"/>
  <c r="BX21"/>
  <c r="BX64" s="1"/>
  <c r="BU76"/>
  <c r="BU66"/>
  <c r="BW22"/>
  <c r="BW65" s="1"/>
  <c r="BT66"/>
  <c r="BX5" l="1"/>
  <c r="BY3" s="1"/>
  <c r="CO3" s="1"/>
  <c r="BU79"/>
  <c r="BV66"/>
  <c r="BX77"/>
  <c r="BY21"/>
  <c r="BY20"/>
  <c r="BW78"/>
  <c r="BX22"/>
  <c r="BX65" s="1"/>
  <c r="BV77"/>
  <c r="BV76"/>
  <c r="BW23"/>
  <c r="BY64" l="1"/>
  <c r="CO64" s="1"/>
  <c r="CO21"/>
  <c r="BY63"/>
  <c r="CO63" s="1"/>
  <c r="CO20"/>
  <c r="BY5"/>
  <c r="BZ3" s="1"/>
  <c r="BZ20"/>
  <c r="BV78"/>
  <c r="BV79" s="1"/>
  <c r="BX78"/>
  <c r="BY22"/>
  <c r="BW76"/>
  <c r="BW66"/>
  <c r="BZ21"/>
  <c r="BX23"/>
  <c r="BY65" l="1"/>
  <c r="CO65" s="1"/>
  <c r="CO22"/>
  <c r="BZ64"/>
  <c r="BZ63"/>
  <c r="BZ5"/>
  <c r="CA3" s="1"/>
  <c r="BW79"/>
  <c r="BZ22"/>
  <c r="BY23"/>
  <c r="CO23" s="1"/>
  <c r="CA21"/>
  <c r="CA64" s="1"/>
  <c r="BX76"/>
  <c r="BX66"/>
  <c r="CA20"/>
  <c r="CA63" s="1"/>
  <c r="BZ23" l="1"/>
  <c r="BZ65"/>
  <c r="CA5"/>
  <c r="CB3" s="1"/>
  <c r="BX79"/>
  <c r="CB20"/>
  <c r="CB63" s="1"/>
  <c r="CA22"/>
  <c r="BY76"/>
  <c r="CO76" s="1"/>
  <c r="CO70" s="1"/>
  <c r="CB21"/>
  <c r="CB64" s="1"/>
  <c r="CA77"/>
  <c r="BY66"/>
  <c r="CO66" s="1"/>
  <c r="BY77"/>
  <c r="CO77" s="1"/>
  <c r="CO71" s="1"/>
  <c r="CA23" l="1"/>
  <c r="CA65"/>
  <c r="CB5"/>
  <c r="CC3" s="1"/>
  <c r="CC21"/>
  <c r="CC64" s="1"/>
  <c r="CB77"/>
  <c r="BZ76"/>
  <c r="BZ77"/>
  <c r="CC20"/>
  <c r="CC63" s="1"/>
  <c r="BY78"/>
  <c r="CO78" s="1"/>
  <c r="CO72" s="1"/>
  <c r="CA78"/>
  <c r="CB22"/>
  <c r="CB65" s="1"/>
  <c r="CC5" l="1"/>
  <c r="CD3" s="1"/>
  <c r="BY79"/>
  <c r="CO79" s="1"/>
  <c r="BZ78"/>
  <c r="CD20"/>
  <c r="CD63" s="1"/>
  <c r="BZ66"/>
  <c r="CA76"/>
  <c r="CA66"/>
  <c r="CC22"/>
  <c r="CC65" s="1"/>
  <c r="CD21"/>
  <c r="CD64" s="1"/>
  <c r="CB23"/>
  <c r="BZ79" l="1"/>
  <c r="CD5"/>
  <c r="CE3" s="1"/>
  <c r="CA79"/>
  <c r="CE21"/>
  <c r="CE64" s="1"/>
  <c r="CD77"/>
  <c r="CB66"/>
  <c r="CB76"/>
  <c r="CE20"/>
  <c r="CE63" s="1"/>
  <c r="CC78"/>
  <c r="CD22"/>
  <c r="CD65" s="1"/>
  <c r="CC23"/>
  <c r="CE5" l="1"/>
  <c r="CF3" s="1"/>
  <c r="CD78"/>
  <c r="CE22"/>
  <c r="CF20"/>
  <c r="CF63" s="1"/>
  <c r="CF21"/>
  <c r="CF64" s="1"/>
  <c r="CC77"/>
  <c r="CC76"/>
  <c r="CC66"/>
  <c r="CB78"/>
  <c r="CD23"/>
  <c r="CE23" l="1"/>
  <c r="CE65"/>
  <c r="CF5"/>
  <c r="CG3" s="1"/>
  <c r="CC79"/>
  <c r="CG20"/>
  <c r="CG63" s="1"/>
  <c r="CG21"/>
  <c r="CG64" s="1"/>
  <c r="CF77"/>
  <c r="CD76"/>
  <c r="CD66"/>
  <c r="CF22"/>
  <c r="CF65" s="1"/>
  <c r="CB79"/>
  <c r="CG5" l="1"/>
  <c r="CH3" s="1"/>
  <c r="CD79"/>
  <c r="CF78"/>
  <c r="CG22"/>
  <c r="CE76"/>
  <c r="CF23"/>
  <c r="CE66"/>
  <c r="CH21"/>
  <c r="CH64" s="1"/>
  <c r="CG77"/>
  <c r="CH20"/>
  <c r="CH63" s="1"/>
  <c r="CE77"/>
  <c r="CG23" l="1"/>
  <c r="CG65"/>
  <c r="CH5"/>
  <c r="CI3" s="1"/>
  <c r="CF76"/>
  <c r="CF66"/>
  <c r="CI21"/>
  <c r="CI64" s="1"/>
  <c r="CI20"/>
  <c r="CI63" s="1"/>
  <c r="CE78"/>
  <c r="CH22"/>
  <c r="CH65" s="1"/>
  <c r="CE79" l="1"/>
  <c r="CI5"/>
  <c r="CJ3" s="1"/>
  <c r="CG66"/>
  <c r="CJ20"/>
  <c r="CJ63" s="1"/>
  <c r="CH78"/>
  <c r="CI22"/>
  <c r="CG76"/>
  <c r="CH77"/>
  <c r="CJ21"/>
  <c r="CJ64" s="1"/>
  <c r="CI77"/>
  <c r="CF79"/>
  <c r="CH23"/>
  <c r="CI23" l="1"/>
  <c r="CI65"/>
  <c r="CJ5"/>
  <c r="CK3" s="1"/>
  <c r="CP3" s="1"/>
  <c r="CK21"/>
  <c r="CJ77"/>
  <c r="CI78"/>
  <c r="CJ22"/>
  <c r="CH76"/>
  <c r="CH66"/>
  <c r="CK20"/>
  <c r="CG78"/>
  <c r="CG79" l="1"/>
  <c r="CK63"/>
  <c r="CP63" s="1"/>
  <c r="CP20"/>
  <c r="CK64"/>
  <c r="CP64" s="1"/>
  <c r="CP21"/>
  <c r="CJ23"/>
  <c r="CJ65"/>
  <c r="CK5"/>
  <c r="CH79"/>
  <c r="CK22"/>
  <c r="CI76"/>
  <c r="CI66"/>
  <c r="CK65" l="1"/>
  <c r="CP65" s="1"/>
  <c r="CP22"/>
  <c r="CI79"/>
  <c r="CJ76"/>
  <c r="CJ66"/>
  <c r="CK23"/>
  <c r="CP23" s="1"/>
  <c r="CJ78"/>
  <c r="CK76" l="1"/>
  <c r="CP76" s="1"/>
  <c r="CP70" s="1"/>
  <c r="CK66"/>
  <c r="CP66" s="1"/>
  <c r="CK77"/>
  <c r="CP77" s="1"/>
  <c r="CP71" s="1"/>
  <c r="CJ79"/>
  <c r="CK78" l="1"/>
  <c r="CP78" s="1"/>
  <c r="CP72" s="1"/>
  <c r="CK79" l="1"/>
  <c r="CP79" s="1"/>
  <c r="CQ27" l="1"/>
  <c r="CQ30"/>
  <c r="CQ9"/>
  <c r="CQ16"/>
  <c r="CQ15"/>
  <c r="CQ17"/>
  <c r="CQ36"/>
  <c r="CQ39"/>
  <c r="CQ43"/>
  <c r="CQ46"/>
  <c r="CQ52"/>
  <c r="CQ53"/>
  <c r="CQ59"/>
  <c r="CQ20"/>
  <c r="CQ63"/>
  <c r="CQ77"/>
  <c r="CQ28"/>
  <c r="CQ29"/>
  <c r="CQ8"/>
  <c r="CQ10"/>
  <c r="CQ11"/>
  <c r="CQ14"/>
  <c r="CQ37"/>
  <c r="CQ38"/>
  <c r="CQ44"/>
  <c r="CQ45"/>
  <c r="CQ51"/>
  <c r="CQ50"/>
  <c r="CQ58"/>
  <c r="CQ57"/>
  <c r="CQ60"/>
  <c r="CQ78"/>
  <c r="CQ21"/>
  <c r="CQ22"/>
  <c r="CQ23"/>
  <c r="CQ64"/>
  <c r="CQ65"/>
  <c r="CQ66"/>
  <c r="CQ76"/>
  <c r="CQ79"/>
  <c r="CQ70" l="1"/>
  <c r="CQ71"/>
  <c r="CQ72"/>
</calcChain>
</file>

<file path=xl/sharedStrings.xml><?xml version="1.0" encoding="utf-8"?>
<sst xmlns="http://schemas.openxmlformats.org/spreadsheetml/2006/main" count="153" uniqueCount="31">
  <si>
    <t>Residential</t>
  </si>
  <si>
    <t>Commercial</t>
  </si>
  <si>
    <t>Industrial</t>
  </si>
  <si>
    <t>Total</t>
  </si>
  <si>
    <t>Row</t>
  </si>
  <si>
    <t>Input</t>
  </si>
  <si>
    <t>Test Years</t>
  </si>
  <si>
    <t>Rate Years</t>
  </si>
  <si>
    <t>UE-060266</t>
  </si>
  <si>
    <t>UE-040641</t>
  </si>
  <si>
    <t>UE-072300</t>
  </si>
  <si>
    <t>UE-090704</t>
  </si>
  <si>
    <t>* Amounts are first accumulated during the test period and then seasonally-shaped.</t>
  </si>
  <si>
    <t>2006 Rate Case*</t>
  </si>
  <si>
    <t>2007 Rate Case*</t>
  </si>
  <si>
    <t>2009 Rate Case*</t>
  </si>
  <si>
    <t>Total First-Year Conservation Savings (therms)</t>
  </si>
  <si>
    <t>Incremental Monthly Conservation Savings (therms)</t>
  </si>
  <si>
    <t>Development of Conservation Savings Reducing Margin Revenues</t>
  </si>
  <si>
    <t>Average Effective Margin-Related Rates ($/therm)</t>
  </si>
  <si>
    <t>T&amp;D Lag (months)</t>
  </si>
  <si>
    <t>Development of Cumulative Conservation Savings</t>
  </si>
  <si>
    <t>Cumulative Monthly Conservation Savings Since Oct. 2004 (therms)</t>
  </si>
  <si>
    <t>Phase-In of Test Period Conservation  (therms)*</t>
  </si>
  <si>
    <t>Conservation Savings Since October 2004 Reflected in Margin-Related Rates (therms)</t>
  </si>
  <si>
    <t>* Savings are first accumulated through the test period year-ending Sept. 2005 are then added.  These savings are then reflected in rates when they became effective (Jan 2007).</t>
  </si>
  <si>
    <t>* Savings are first accumulated as of 9-30-06.  The average of conservation savings during the test period year-ending Sept. 2007 are then added.  The savings reflected in the 2006 rate case are then subtracted.  These net conservation savings are then reflected in rates when they became effective (Nov. 2008).</t>
  </si>
  <si>
    <t>* Savings are first accumulated as of 12-31-08 (i.e., the end of the test period).   The savings reflected in the 2006 and 2007 rate cases are then subtracted.  These net conservation savings are then reflected in rates when they become effective (Apr. 2010).</t>
  </si>
  <si>
    <t>Total Conservation Savings Since October 2004 Reflected in Rate Cases</t>
  </si>
  <si>
    <t>Conservation Savings Since October 2004 Reducing Margin-Related Rate Revenues (therms)</t>
  </si>
  <si>
    <t>Estimated Loss of Revenues Unrelated to Commodity Costs Due to Conservation Achieved Since October 2004</t>
  </si>
</sst>
</file>

<file path=xl/styles.xml><?xml version="1.0" encoding="utf-8"?>
<styleSheet xmlns="http://schemas.openxmlformats.org/spreadsheetml/2006/main">
  <numFmts count="2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_(&quot;$&quot;* #,##0_);_(&quot;$&quot;* \(#,##0\);_(&quot;$&quot;* &quot;-&quot;??_);_(@_)"/>
    <numFmt numFmtId="167" formatCode="_(&quot;$&quot;* #,##0.00000_);_(&quot;$&quot;* \(#,##0.00000\);_(&quot;$&quot;* &quot;-&quot;??_);_(@_)"/>
    <numFmt numFmtId="168" formatCode="_(* #,##0.00000_);_(* \(#,##0.00000\);_(* &quot;-&quot;??_);_(@_)"/>
    <numFmt numFmtId="169" formatCode="0.0000000"/>
    <numFmt numFmtId="170" formatCode="0.000000"/>
    <numFmt numFmtId="171" formatCode="0.0%"/>
    <numFmt numFmtId="172" formatCode="0.000%"/>
    <numFmt numFmtId="173" formatCode="_(* ###0_);_(* \(###0\);_(* &quot;-&quot;_);_(@_)"/>
    <numFmt numFmtId="174" formatCode="_(&quot;$&quot;* #,##0.000000_);_(&quot;$&quot;* \(#,##0.000000\);_(&quot;$&quot;* &quot;-&quot;??????_);_(@_)"/>
    <numFmt numFmtId="175" formatCode="_(* #,##0.0_);_(* \(#,##0.0\);_(* &quot;-&quot;_);_(@_)"/>
    <numFmt numFmtId="176" formatCode="d\.mmm\.yy"/>
    <numFmt numFmtId="177" formatCode="#."/>
    <numFmt numFmtId="178" formatCode="_(&quot;$&quot;* #,##0.0000_);_(&quot;$&quot;* \(#,##0.0000\);_(&quot;$&quot;* &quot;-&quot;????_);_(@_)"/>
    <numFmt numFmtId="179" formatCode="&quot;$&quot;#,##0.00"/>
    <numFmt numFmtId="180" formatCode="&quot;$&quot;#,##0;\-&quot;$&quot;#,##0"/>
  </numFmts>
  <fonts count="60">
    <font>
      <sz val="10"/>
      <name val="Arial"/>
    </font>
    <font>
      <sz val="10"/>
      <name val="Arial"/>
      <family val="2"/>
    </font>
    <font>
      <sz val="8"/>
      <name val="Arial"/>
      <family val="2"/>
    </font>
    <font>
      <b/>
      <sz val="10"/>
      <name val="Arial"/>
      <family val="2"/>
    </font>
    <font>
      <u/>
      <sz val="10"/>
      <name val="Arial"/>
      <family val="2"/>
    </font>
    <font>
      <i/>
      <u/>
      <sz val="10"/>
      <name val="Arial"/>
      <family val="2"/>
    </font>
    <font>
      <b/>
      <i/>
      <u/>
      <sz val="10"/>
      <name val="Arial"/>
      <family val="2"/>
    </font>
    <font>
      <b/>
      <u/>
      <sz val="10"/>
      <name val="Arial"/>
      <family val="2"/>
    </font>
    <font>
      <b/>
      <sz val="10"/>
      <color indexed="10"/>
      <name val="Arial"/>
      <family val="2"/>
    </font>
    <font>
      <sz val="10"/>
      <name val="Arial"/>
      <family val="2"/>
    </font>
    <font>
      <u/>
      <sz val="10"/>
      <name val="Arial"/>
      <family val="2"/>
    </font>
    <font>
      <sz val="10"/>
      <color indexed="10"/>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sz val="10"/>
      <color indexed="12"/>
      <name val="Arial"/>
      <family val="2"/>
    </font>
    <font>
      <sz val="12"/>
      <name val="Times New Roman"/>
      <family val="1"/>
    </font>
    <font>
      <sz val="11"/>
      <color indexed="8"/>
      <name val="Calibri"/>
      <family val="2"/>
    </font>
    <font>
      <sz val="10"/>
      <color indexed="8"/>
      <name val="MS Sans Serif"/>
      <family val="2"/>
    </font>
    <font>
      <sz val="12"/>
      <color indexed="24"/>
      <name val="Arial"/>
      <family val="2"/>
    </font>
    <font>
      <sz val="10"/>
      <name val="Helv"/>
    </font>
    <font>
      <sz val="12"/>
      <name val="Times"/>
      <family val="1"/>
    </font>
    <font>
      <sz val="10"/>
      <color indexed="24"/>
      <name val="Arial"/>
      <family val="2"/>
    </font>
    <font>
      <sz val="1"/>
      <color indexed="16"/>
      <name val="Courier"/>
      <family val="3"/>
    </font>
    <font>
      <sz val="10"/>
      <name val="MS Serif"/>
      <family val="1"/>
    </font>
    <font>
      <sz val="10"/>
      <name val="Courier"/>
      <family val="3"/>
    </font>
    <font>
      <sz val="10"/>
      <color indexed="22"/>
      <name val="Arial"/>
      <family val="2"/>
    </font>
    <font>
      <sz val="8"/>
      <name val="Arial"/>
      <family val="2"/>
    </font>
    <font>
      <b/>
      <sz val="12"/>
      <name val="Arial"/>
      <family val="2"/>
    </font>
    <font>
      <b/>
      <sz val="8"/>
      <name val="Arial"/>
      <family val="2"/>
    </font>
    <font>
      <b/>
      <sz val="12"/>
      <color indexed="20"/>
      <name val="Arial"/>
      <family val="2"/>
    </font>
    <font>
      <sz val="7"/>
      <name val="Small Fonts"/>
      <family val="2"/>
    </font>
    <font>
      <sz val="8"/>
      <name val="Helv"/>
    </font>
    <font>
      <sz val="10"/>
      <name val="MS Sans Serif"/>
      <family val="2"/>
    </font>
    <font>
      <b/>
      <sz val="10"/>
      <name val="MS Sans Serif"/>
      <family val="2"/>
    </font>
    <font>
      <sz val="12"/>
      <color indexed="10"/>
      <name val="Arial"/>
      <family val="2"/>
    </font>
    <font>
      <sz val="12"/>
      <color indexed="10"/>
      <name val="Times"/>
      <family val="1"/>
    </font>
    <font>
      <i/>
      <sz val="10"/>
      <name val="Arial"/>
      <family val="2"/>
    </font>
    <font>
      <sz val="10"/>
      <color indexed="8"/>
      <name val="Arial"/>
      <family val="2"/>
    </font>
    <font>
      <b/>
      <sz val="10"/>
      <color indexed="8"/>
      <name val="Arial"/>
      <family val="2"/>
    </font>
    <font>
      <b/>
      <sz val="16"/>
      <color indexed="23"/>
      <name val="Arial"/>
      <family val="2"/>
    </font>
    <font>
      <b/>
      <sz val="8"/>
      <color indexed="8"/>
      <name val="Helv"/>
    </font>
    <font>
      <b/>
      <i/>
      <sz val="10"/>
      <name val="Arial"/>
      <family val="2"/>
    </font>
    <font>
      <b/>
      <sz val="12"/>
      <color indexed="56"/>
      <name val="Arial"/>
      <family val="2"/>
    </font>
    <font>
      <b/>
      <sz val="14"/>
      <color indexed="56"/>
      <name val="Arial"/>
      <family val="2"/>
    </font>
    <font>
      <u val="singleAccounting"/>
      <sz val="1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solid">
        <fgColor indexed="41"/>
        <bgColor indexed="64"/>
      </patternFill>
    </fill>
    <fill>
      <patternFill patternType="mediumGray">
        <fgColor indexed="22"/>
      </patternFill>
    </fill>
    <fill>
      <patternFill patternType="solid">
        <fgColor indexed="31"/>
        <bgColor indexed="64"/>
      </patternFill>
    </fill>
    <fill>
      <patternFill patternType="lightUp">
        <fgColor indexed="22"/>
        <bgColor indexed="35"/>
      </patternFill>
    </fill>
    <fill>
      <patternFill patternType="solid">
        <fgColor indexed="35"/>
        <bgColor indexed="64"/>
      </patternFill>
    </fill>
    <fill>
      <patternFill patternType="solid">
        <fgColor indexed="23"/>
        <bgColor indexed="64"/>
      </patternFill>
    </fill>
    <fill>
      <patternFill patternType="gray0625">
        <fgColor indexed="8"/>
      </patternFill>
    </fill>
    <fill>
      <patternFill patternType="gray125">
        <fgColor indexed="8"/>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double">
        <color indexed="52"/>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3"/>
      </left>
      <right style="thin">
        <color indexed="63"/>
      </right>
      <top style="thin">
        <color indexed="64"/>
      </top>
      <bottom style="thin">
        <color indexed="63"/>
      </bottom>
      <diagonal/>
    </border>
    <border>
      <left/>
      <right/>
      <top style="hair">
        <color indexed="64"/>
      </top>
      <bottom/>
      <diagonal/>
    </border>
    <border>
      <left/>
      <right/>
      <top style="thin">
        <color indexed="62"/>
      </top>
      <bottom style="double">
        <color indexed="62"/>
      </bottom>
      <diagonal/>
    </border>
    <border>
      <left/>
      <right/>
      <top style="double">
        <color indexed="8"/>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s>
  <cellStyleXfs count="451">
    <xf numFmtId="0" fontId="0" fillId="0" borderId="0"/>
    <xf numFmtId="0" fontId="9" fillId="0" borderId="0"/>
    <xf numFmtId="170" fontId="1"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68" fontId="1"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9" fontId="1" fillId="0" borderId="0">
      <alignment horizontal="left" wrapText="1"/>
    </xf>
    <xf numFmtId="168" fontId="1"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9" fontId="9" fillId="0" borderId="0">
      <alignment horizontal="left" wrapText="1"/>
    </xf>
    <xf numFmtId="168" fontId="1"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70" fontId="1"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68" fontId="1"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1"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1"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70" fontId="1"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1"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68" fontId="9" fillId="0" borderId="0">
      <alignment horizontal="left" wrapText="1"/>
    </xf>
    <xf numFmtId="168" fontId="9" fillId="0" borderId="0">
      <alignment horizontal="left" wrapText="1"/>
    </xf>
    <xf numFmtId="168" fontId="1"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0" fontId="30" fillId="0" borderId="0"/>
    <xf numFmtId="168" fontId="9" fillId="0" borderId="0">
      <alignment horizontal="left" wrapText="1"/>
    </xf>
    <xf numFmtId="168" fontId="9" fillId="0" borderId="0">
      <alignment horizontal="left" wrapText="1"/>
    </xf>
    <xf numFmtId="170" fontId="1"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0" fontId="9" fillId="0" borderId="0"/>
    <xf numFmtId="169" fontId="9" fillId="0" borderId="0">
      <alignment horizontal="left" wrapText="1"/>
    </xf>
    <xf numFmtId="169"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1"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70" fontId="1"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1"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68" fontId="1"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1"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1"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1"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168" fontId="9" fillId="0" borderId="0">
      <alignment horizontal="left" wrapText="1"/>
    </xf>
    <xf numFmtId="0" fontId="30" fillId="0" borderId="0"/>
    <xf numFmtId="0" fontId="12" fillId="2" borderId="0" applyNumberFormat="0" applyBorder="0" applyAlignment="0" applyProtection="0"/>
    <xf numFmtId="0" fontId="31" fillId="2" borderId="0" applyNumberFormat="0" applyBorder="0" applyAlignment="0" applyProtection="0"/>
    <xf numFmtId="0" fontId="31" fillId="2" borderId="0" applyNumberFormat="0" applyBorder="0" applyAlignment="0" applyProtection="0"/>
    <xf numFmtId="0" fontId="12"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12" fillId="4" borderId="0" applyNumberFormat="0" applyBorder="0" applyAlignment="0" applyProtection="0"/>
    <xf numFmtId="0" fontId="31" fillId="4" borderId="0" applyNumberFormat="0" applyBorder="0" applyAlignment="0" applyProtection="0"/>
    <xf numFmtId="0" fontId="31" fillId="4" borderId="0" applyNumberFormat="0" applyBorder="0" applyAlignment="0" applyProtection="0"/>
    <xf numFmtId="0" fontId="12"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12"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12"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12"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12" fillId="9"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12"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12"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12" fillId="8" borderId="0" applyNumberFormat="0" applyBorder="0" applyAlignment="0" applyProtection="0"/>
    <xf numFmtId="0" fontId="31" fillId="8" borderId="0" applyNumberFormat="0" applyBorder="0" applyAlignment="0" applyProtection="0"/>
    <xf numFmtId="0" fontId="31" fillId="8" borderId="0" applyNumberFormat="0" applyBorder="0" applyAlignment="0" applyProtection="0"/>
    <xf numFmtId="0" fontId="12"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176" fontId="32" fillId="0" borderId="0" applyFill="0" applyBorder="0" applyAlignment="0"/>
    <xf numFmtId="0" fontId="15" fillId="20" borderId="1" applyNumberFormat="0" applyAlignment="0" applyProtection="0"/>
    <xf numFmtId="0" fontId="16" fillId="21" borderId="2" applyNumberFormat="0" applyAlignment="0" applyProtection="0"/>
    <xf numFmtId="41" fontId="9" fillId="22" borderId="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3" fontId="33" fillId="0" borderId="0" applyFont="0" applyFill="0" applyBorder="0" applyAlignment="0" applyProtection="0"/>
    <xf numFmtId="0" fontId="34" fillId="0" borderId="0"/>
    <xf numFmtId="0" fontId="34" fillId="0" borderId="0"/>
    <xf numFmtId="0" fontId="35" fillId="0" borderId="0"/>
    <xf numFmtId="3" fontId="36" fillId="0" borderId="0" applyFont="0" applyFill="0" applyBorder="0" applyAlignment="0" applyProtection="0"/>
    <xf numFmtId="3" fontId="36" fillId="0" borderId="0" applyFont="0" applyFill="0" applyBorder="0" applyAlignment="0" applyProtection="0"/>
    <xf numFmtId="3" fontId="36" fillId="0" borderId="0" applyFont="0" applyFill="0" applyBorder="0" applyAlignment="0" applyProtection="0"/>
    <xf numFmtId="177" fontId="37" fillId="0" borderId="0">
      <protection locked="0"/>
    </xf>
    <xf numFmtId="0" fontId="35" fillId="0" borderId="0"/>
    <xf numFmtId="0" fontId="38" fillId="0" borderId="0" applyNumberFormat="0" applyAlignment="0">
      <alignment horizontal="left"/>
    </xf>
    <xf numFmtId="0" fontId="39" fillId="0" borderId="0" applyNumberFormat="0" applyAlignment="0"/>
    <xf numFmtId="0" fontId="34" fillId="0" borderId="0"/>
    <xf numFmtId="0" fontId="35" fillId="0" borderId="0"/>
    <xf numFmtId="0" fontId="34" fillId="0" borderId="0"/>
    <xf numFmtId="0" fontId="35" fillId="0" borderId="0"/>
    <xf numFmtId="44" fontId="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3" fontId="1" fillId="0" borderId="0" applyFont="0" applyFill="0" applyBorder="0" applyAlignment="0" applyProtection="0"/>
    <xf numFmtId="0" fontId="33"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40" fillId="0" borderId="0" applyFont="0" applyFill="0" applyBorder="0" applyAlignment="0" applyProtection="0"/>
    <xf numFmtId="170" fontId="1" fillId="0" borderId="0"/>
    <xf numFmtId="0" fontId="17" fillId="0" borderId="0" applyNumberFormat="0" applyFill="0" applyBorder="0" applyAlignment="0" applyProtection="0"/>
    <xf numFmtId="2" fontId="33" fillId="0" borderId="0" applyFont="0" applyFill="0" applyBorder="0" applyAlignment="0" applyProtection="0"/>
    <xf numFmtId="0" fontId="34" fillId="0" borderId="0"/>
    <xf numFmtId="0" fontId="18" fillId="4" borderId="0" applyNumberFormat="0" applyBorder="0" applyAlignment="0" applyProtection="0"/>
    <xf numFmtId="38" fontId="41" fillId="22" borderId="0" applyNumberFormat="0" applyBorder="0" applyAlignment="0" applyProtection="0"/>
    <xf numFmtId="38" fontId="41" fillId="22" borderId="0" applyNumberFormat="0" applyBorder="0" applyAlignment="0" applyProtection="0"/>
    <xf numFmtId="38" fontId="41" fillId="22" borderId="0" applyNumberFormat="0" applyBorder="0" applyAlignment="0" applyProtection="0"/>
    <xf numFmtId="38" fontId="41" fillId="22" borderId="0" applyNumberFormat="0" applyBorder="0" applyAlignment="0" applyProtection="0"/>
    <xf numFmtId="38" fontId="41" fillId="22" borderId="0" applyNumberFormat="0" applyBorder="0" applyAlignment="0" applyProtection="0"/>
    <xf numFmtId="0" fontId="42" fillId="0" borderId="3" applyNumberFormat="0" applyAlignment="0" applyProtection="0">
      <alignment horizontal="left"/>
    </xf>
    <xf numFmtId="0" fontId="42" fillId="0" borderId="4">
      <alignment horizontal="left"/>
    </xf>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38" fontId="43" fillId="0" borderId="0"/>
    <xf numFmtId="40" fontId="43" fillId="0" borderId="0"/>
    <xf numFmtId="0" fontId="22" fillId="7" borderId="1" applyNumberFormat="0" applyAlignment="0" applyProtection="0"/>
    <xf numFmtId="10" fontId="41" fillId="23" borderId="8" applyNumberFormat="0" applyBorder="0" applyAlignment="0" applyProtection="0"/>
    <xf numFmtId="10" fontId="41" fillId="23" borderId="8" applyNumberFormat="0" applyBorder="0" applyAlignment="0" applyProtection="0"/>
    <xf numFmtId="10" fontId="41" fillId="23" borderId="8" applyNumberFormat="0" applyBorder="0" applyAlignment="0" applyProtection="0"/>
    <xf numFmtId="10" fontId="41" fillId="23" borderId="8" applyNumberFormat="0" applyBorder="0" applyAlignment="0" applyProtection="0"/>
    <xf numFmtId="10" fontId="41" fillId="23" borderId="8" applyNumberFormat="0" applyBorder="0" applyAlignment="0" applyProtection="0"/>
    <xf numFmtId="41" fontId="29" fillId="24" borderId="9">
      <alignment horizontal="left"/>
      <protection locked="0"/>
    </xf>
    <xf numFmtId="10" fontId="29" fillId="24" borderId="9">
      <alignment horizontal="right"/>
      <protection locked="0"/>
    </xf>
    <xf numFmtId="0" fontId="41" fillId="22" borderId="0"/>
    <xf numFmtId="3" fontId="44" fillId="0" borderId="0" applyFill="0" applyBorder="0" applyAlignment="0" applyProtection="0"/>
    <xf numFmtId="0" fontId="23" fillId="0" borderId="10" applyNumberFormat="0" applyFill="0" applyAlignment="0" applyProtection="0"/>
    <xf numFmtId="44" fontId="3" fillId="0" borderId="11" applyNumberFormat="0" applyFont="0" applyAlignment="0">
      <alignment horizontal="center"/>
    </xf>
    <xf numFmtId="44" fontId="3" fillId="0" borderId="11" applyNumberFormat="0" applyFont="0" applyAlignment="0">
      <alignment horizontal="center"/>
    </xf>
    <xf numFmtId="44" fontId="3" fillId="0" borderId="11" applyNumberFormat="0" applyFont="0" applyAlignment="0">
      <alignment horizontal="center"/>
    </xf>
    <xf numFmtId="44" fontId="3" fillId="0" borderId="11" applyNumberFormat="0" applyFont="0" applyAlignment="0">
      <alignment horizontal="center"/>
    </xf>
    <xf numFmtId="44" fontId="3" fillId="0" borderId="12" applyNumberFormat="0" applyFont="0" applyAlignment="0">
      <alignment horizontal="center"/>
    </xf>
    <xf numFmtId="44" fontId="3" fillId="0" borderId="12" applyNumberFormat="0" applyFont="0" applyAlignment="0">
      <alignment horizontal="center"/>
    </xf>
    <xf numFmtId="44" fontId="3" fillId="0" borderId="12" applyNumberFormat="0" applyFont="0" applyAlignment="0">
      <alignment horizontal="center"/>
    </xf>
    <xf numFmtId="44" fontId="3" fillId="0" borderId="12" applyNumberFormat="0" applyFont="0" applyAlignment="0">
      <alignment horizontal="center"/>
    </xf>
    <xf numFmtId="0" fontId="24" fillId="25" borderId="0" applyNumberFormat="0" applyBorder="0" applyAlignment="0" applyProtection="0"/>
    <xf numFmtId="37" fontId="45" fillId="0" borderId="0"/>
    <xf numFmtId="174" fontId="46" fillId="0" borderId="0"/>
    <xf numFmtId="180" fontId="9" fillId="0" borderId="0"/>
    <xf numFmtId="180" fontId="9" fillId="0" borderId="0"/>
    <xf numFmtId="180" fontId="9" fillId="0" borderId="0"/>
    <xf numFmtId="180" fontId="9" fillId="0" borderId="0"/>
    <xf numFmtId="0" fontId="9" fillId="0" borderId="0"/>
    <xf numFmtId="0" fontId="9" fillId="0" borderId="0"/>
    <xf numFmtId="0" fontId="31" fillId="0" borderId="0"/>
    <xf numFmtId="0" fontId="31" fillId="0" borderId="0"/>
    <xf numFmtId="0" fontId="47" fillId="0" borderId="0"/>
    <xf numFmtId="0" fontId="47" fillId="0" borderId="0"/>
    <xf numFmtId="0" fontId="47"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1" fillId="0" borderId="0"/>
    <xf numFmtId="0" fontId="1" fillId="26" borderId="13" applyNumberFormat="0" applyFont="0" applyAlignment="0" applyProtection="0"/>
    <xf numFmtId="0" fontId="31" fillId="26" borderId="13" applyNumberFormat="0" applyFont="0" applyAlignment="0" applyProtection="0"/>
    <xf numFmtId="0" fontId="31" fillId="26" borderId="13" applyNumberFormat="0" applyFont="0" applyAlignment="0" applyProtection="0"/>
    <xf numFmtId="0" fontId="31" fillId="26" borderId="13" applyNumberFormat="0" applyFont="0" applyAlignment="0" applyProtection="0"/>
    <xf numFmtId="0" fontId="31" fillId="26" borderId="13" applyNumberFormat="0" applyFont="0" applyAlignment="0" applyProtection="0"/>
    <xf numFmtId="0" fontId="31" fillId="26" borderId="13" applyNumberFormat="0" applyFont="0" applyAlignment="0" applyProtection="0"/>
    <xf numFmtId="0" fontId="31" fillId="26" borderId="13" applyNumberFormat="0" applyFont="0" applyAlignment="0" applyProtection="0"/>
    <xf numFmtId="0" fontId="31" fillId="26" borderId="13" applyNumberFormat="0" applyFont="0" applyAlignment="0" applyProtection="0"/>
    <xf numFmtId="0" fontId="31" fillId="26" borderId="13" applyNumberFormat="0" applyFont="0" applyAlignment="0" applyProtection="0"/>
    <xf numFmtId="0" fontId="31" fillId="26" borderId="13" applyNumberFormat="0" applyFont="0" applyAlignment="0" applyProtection="0"/>
    <xf numFmtId="0" fontId="31" fillId="26" borderId="13" applyNumberFormat="0" applyFont="0" applyAlignment="0" applyProtection="0"/>
    <xf numFmtId="0" fontId="25" fillId="20" borderId="14" applyNumberFormat="0" applyAlignment="0" applyProtection="0"/>
    <xf numFmtId="0" fontId="34" fillId="0" borderId="0"/>
    <xf numFmtId="0" fontId="34" fillId="0" borderId="0"/>
    <xf numFmtId="0" fontId="35" fillId="0" borderId="0"/>
    <xf numFmtId="9" fontId="1" fillId="0" borderId="0" applyFont="0" applyFill="0" applyBorder="0" applyAlignment="0" applyProtection="0"/>
    <xf numFmtId="10"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41" fontId="9" fillId="27" borderId="9"/>
    <xf numFmtId="0" fontId="47" fillId="0" borderId="0" applyNumberFormat="0" applyFont="0" applyFill="0" applyBorder="0" applyAlignment="0" applyProtection="0">
      <alignment horizontal="left"/>
    </xf>
    <xf numFmtId="15" fontId="47" fillId="0" borderId="0" applyFont="0" applyFill="0" applyBorder="0" applyAlignment="0" applyProtection="0"/>
    <xf numFmtId="4" fontId="47" fillId="0" borderId="0" applyFont="0" applyFill="0" applyBorder="0" applyAlignment="0" applyProtection="0"/>
    <xf numFmtId="0" fontId="48" fillId="0" borderId="15">
      <alignment horizontal="center"/>
    </xf>
    <xf numFmtId="3" fontId="47" fillId="0" borderId="0" applyFont="0" applyFill="0" applyBorder="0" applyAlignment="0" applyProtection="0"/>
    <xf numFmtId="0" fontId="47" fillId="28" borderId="0" applyNumberFormat="0" applyFont="0" applyBorder="0" applyAlignment="0" applyProtection="0"/>
    <xf numFmtId="0" fontId="35" fillId="0" borderId="0"/>
    <xf numFmtId="3" fontId="49" fillId="0" borderId="0" applyFill="0" applyBorder="0" applyAlignment="0" applyProtection="0"/>
    <xf numFmtId="0" fontId="50" fillId="0" borderId="0"/>
    <xf numFmtId="3" fontId="49" fillId="0" borderId="0" applyFill="0" applyBorder="0" applyAlignment="0" applyProtection="0"/>
    <xf numFmtId="42" fontId="9" fillId="23" borderId="0"/>
    <xf numFmtId="42" fontId="9" fillId="23" borderId="16">
      <alignment vertical="center"/>
    </xf>
    <xf numFmtId="0" fontId="3" fillId="23" borderId="17" applyNumberFormat="0">
      <alignment horizontal="center" vertical="center" wrapText="1"/>
    </xf>
    <xf numFmtId="10" fontId="1" fillId="23" borderId="0"/>
    <xf numFmtId="178" fontId="1" fillId="23" borderId="0"/>
    <xf numFmtId="42" fontId="9" fillId="23" borderId="0"/>
    <xf numFmtId="165" fontId="43" fillId="0" borderId="0" applyBorder="0" applyAlignment="0"/>
    <xf numFmtId="42" fontId="9" fillId="23" borderId="18">
      <alignment horizontal="left"/>
    </xf>
    <xf numFmtId="178" fontId="51" fillId="23" borderId="18">
      <alignment horizontal="left"/>
    </xf>
    <xf numFmtId="165" fontId="43" fillId="0" borderId="0" applyBorder="0" applyAlignment="0"/>
    <xf numFmtId="14" fontId="46" fillId="0" borderId="0" applyNumberFormat="0" applyFill="0" applyBorder="0" applyAlignment="0" applyProtection="0">
      <alignment horizontal="left"/>
    </xf>
    <xf numFmtId="175" fontId="1" fillId="0" borderId="0" applyFont="0" applyFill="0" applyAlignment="0">
      <alignment horizontal="right"/>
    </xf>
    <xf numFmtId="4" fontId="52" fillId="24" borderId="14" applyNumberFormat="0" applyProtection="0">
      <alignment vertical="center"/>
    </xf>
    <xf numFmtId="4" fontId="52" fillId="24" borderId="14" applyNumberFormat="0" applyProtection="0">
      <alignment horizontal="left" vertical="center" indent="1"/>
    </xf>
    <xf numFmtId="0" fontId="9" fillId="29" borderId="14" applyNumberFormat="0" applyProtection="0">
      <alignment horizontal="left" vertical="center" indent="1"/>
    </xf>
    <xf numFmtId="4" fontId="53" fillId="30" borderId="14" applyNumberFormat="0" applyProtection="0">
      <alignment horizontal="left" vertical="center" indent="1"/>
    </xf>
    <xf numFmtId="4" fontId="52" fillId="31" borderId="19" applyNumberFormat="0" applyProtection="0">
      <alignment horizontal="left" vertical="center" indent="1"/>
    </xf>
    <xf numFmtId="4" fontId="52" fillId="31" borderId="14" applyNumberFormat="0" applyProtection="0">
      <alignment horizontal="left" vertical="center" indent="1"/>
    </xf>
    <xf numFmtId="4" fontId="52" fillId="32" borderId="14" applyNumberFormat="0" applyProtection="0">
      <alignment horizontal="left" vertical="center" indent="1"/>
    </xf>
    <xf numFmtId="0" fontId="9" fillId="32" borderId="14" applyNumberFormat="0" applyProtection="0">
      <alignment horizontal="left" vertical="center" indent="1"/>
    </xf>
    <xf numFmtId="4" fontId="52" fillId="31" borderId="14" applyNumberFormat="0" applyProtection="0">
      <alignment horizontal="right" vertical="center"/>
    </xf>
    <xf numFmtId="0" fontId="9" fillId="29" borderId="14" applyNumberFormat="0" applyProtection="0">
      <alignment horizontal="left" vertical="center" indent="1"/>
    </xf>
    <xf numFmtId="0" fontId="9" fillId="29" borderId="14" applyNumberFormat="0" applyProtection="0">
      <alignment horizontal="left" vertical="center" indent="1"/>
    </xf>
    <xf numFmtId="0" fontId="54" fillId="0" borderId="0"/>
    <xf numFmtId="39" fontId="1" fillId="33" borderId="0"/>
    <xf numFmtId="38" fontId="41" fillId="0" borderId="20"/>
    <xf numFmtId="38" fontId="41" fillId="0" borderId="20"/>
    <xf numFmtId="38" fontId="41" fillId="0" borderId="20"/>
    <xf numFmtId="38" fontId="41" fillId="0" borderId="20"/>
    <xf numFmtId="38" fontId="41" fillId="0" borderId="20"/>
    <xf numFmtId="38" fontId="43" fillId="0" borderId="18"/>
    <xf numFmtId="39" fontId="46" fillId="34" borderId="0"/>
    <xf numFmtId="172"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170" fontId="9" fillId="0" borderId="0">
      <alignment horizontal="left" wrapText="1"/>
    </xf>
    <xf numFmtId="40" fontId="55" fillId="0" borderId="0" applyBorder="0">
      <alignment horizontal="right"/>
    </xf>
    <xf numFmtId="41" fontId="56" fillId="23" borderId="0">
      <alignment horizontal="left"/>
    </xf>
    <xf numFmtId="0" fontId="26" fillId="0" borderId="0" applyNumberFormat="0" applyFill="0" applyBorder="0" applyAlignment="0" applyProtection="0"/>
    <xf numFmtId="179" fontId="57" fillId="23" borderId="0">
      <alignment horizontal="left" vertical="center"/>
    </xf>
    <xf numFmtId="0" fontId="3" fillId="23" borderId="0">
      <alignment horizontal="left" wrapText="1"/>
    </xf>
    <xf numFmtId="0" fontId="58" fillId="0" borderId="0">
      <alignment horizontal="left" vertical="center"/>
    </xf>
    <xf numFmtId="0" fontId="27" fillId="0" borderId="21" applyNumberFormat="0" applyFill="0" applyAlignment="0" applyProtection="0"/>
    <xf numFmtId="0" fontId="35" fillId="0" borderId="22"/>
    <xf numFmtId="0" fontId="28" fillId="0" borderId="0" applyNumberFormat="0" applyFill="0" applyBorder="0" applyAlignment="0" applyProtection="0"/>
  </cellStyleXfs>
  <cellXfs count="210">
    <xf numFmtId="0" fontId="0" fillId="0" borderId="0" xfId="0"/>
    <xf numFmtId="0" fontId="0" fillId="36" borderId="0" xfId="0" applyFill="1"/>
    <xf numFmtId="0" fontId="0" fillId="0" borderId="0" xfId="0" applyAlignment="1">
      <alignment horizontal="center"/>
    </xf>
    <xf numFmtId="0" fontId="0" fillId="36" borderId="0" xfId="0" applyFill="1" applyAlignment="1">
      <alignment horizontal="center"/>
    </xf>
    <xf numFmtId="0" fontId="0" fillId="36" borderId="0" xfId="0" quotePrefix="1" applyFill="1" applyAlignment="1">
      <alignment horizontal="center"/>
    </xf>
    <xf numFmtId="0" fontId="3" fillId="22" borderId="0" xfId="0" applyFont="1" applyFill="1" applyAlignment="1">
      <alignment horizontal="left"/>
    </xf>
    <xf numFmtId="0" fontId="3" fillId="22" borderId="0" xfId="0" applyFont="1" applyFill="1" applyAlignment="1">
      <alignment horizontal="center"/>
    </xf>
    <xf numFmtId="0" fontId="0" fillId="22" borderId="0" xfId="0" applyFill="1"/>
    <xf numFmtId="0" fontId="8" fillId="22" borderId="0" xfId="0" applyFont="1" applyFill="1" applyAlignment="1">
      <alignment horizontal="center"/>
    </xf>
    <xf numFmtId="0" fontId="0" fillId="22" borderId="0" xfId="0" applyFill="1" applyAlignment="1">
      <alignment horizontal="center"/>
    </xf>
    <xf numFmtId="0" fontId="3" fillId="22" borderId="15" xfId="0" applyFont="1" applyFill="1" applyBorder="1"/>
    <xf numFmtId="0" fontId="0" fillId="22" borderId="15" xfId="0" applyFill="1" applyBorder="1"/>
    <xf numFmtId="164" fontId="3" fillId="22" borderId="15" xfId="0" applyNumberFormat="1" applyFont="1" applyFill="1" applyBorder="1"/>
    <xf numFmtId="0" fontId="3" fillId="22" borderId="15" xfId="0" applyNumberFormat="1" applyFont="1" applyFill="1" applyBorder="1" applyAlignment="1">
      <alignment horizontal="center"/>
    </xf>
    <xf numFmtId="0" fontId="3" fillId="22" borderId="0" xfId="0" applyFont="1" applyFill="1" applyBorder="1" applyAlignment="1">
      <alignment horizontal="center"/>
    </xf>
    <xf numFmtId="0" fontId="5" fillId="27" borderId="0" xfId="0" applyFont="1" applyFill="1" applyBorder="1"/>
    <xf numFmtId="0" fontId="5" fillId="27" borderId="0" xfId="0" applyFont="1" applyFill="1" applyBorder="1" applyAlignment="1">
      <alignment horizontal="center"/>
    </xf>
    <xf numFmtId="0" fontId="0" fillId="27" borderId="0" xfId="0" applyFill="1" applyBorder="1"/>
    <xf numFmtId="0" fontId="0" fillId="27" borderId="24" xfId="0" applyFill="1" applyBorder="1"/>
    <xf numFmtId="0" fontId="0" fillId="27" borderId="23" xfId="0" applyFill="1" applyBorder="1"/>
    <xf numFmtId="0" fontId="0" fillId="27" borderId="0" xfId="0" applyFill="1" applyBorder="1" applyAlignment="1">
      <alignment horizontal="center"/>
    </xf>
    <xf numFmtId="3" fontId="0" fillId="27" borderId="0" xfId="0" applyNumberFormat="1" applyFill="1" applyBorder="1"/>
    <xf numFmtId="3" fontId="0" fillId="27" borderId="24" xfId="0" applyNumberFormat="1" applyFill="1" applyBorder="1"/>
    <xf numFmtId="3" fontId="4" fillId="27" borderId="0" xfId="0" applyNumberFormat="1" applyFont="1" applyFill="1" applyBorder="1"/>
    <xf numFmtId="3" fontId="4" fillId="27" borderId="24" xfId="0" applyNumberFormat="1" applyFont="1" applyFill="1" applyBorder="1"/>
    <xf numFmtId="0" fontId="0" fillId="27" borderId="0" xfId="0" quotePrefix="1" applyFill="1" applyBorder="1" applyAlignment="1">
      <alignment horizontal="center"/>
    </xf>
    <xf numFmtId="165" fontId="1" fillId="27" borderId="0" xfId="271" applyNumberFormat="1" applyFill="1" applyBorder="1"/>
    <xf numFmtId="165" fontId="1" fillId="27" borderId="24" xfId="271" applyNumberFormat="1" applyFill="1" applyBorder="1"/>
    <xf numFmtId="165" fontId="4" fillId="27" borderId="0" xfId="271" applyNumberFormat="1" applyFont="1" applyFill="1" applyBorder="1"/>
    <xf numFmtId="165" fontId="4" fillId="27" borderId="24" xfId="271" applyNumberFormat="1" applyFont="1" applyFill="1" applyBorder="1"/>
    <xf numFmtId="165" fontId="0" fillId="27" borderId="0" xfId="0" applyNumberFormat="1" applyFill="1" applyBorder="1"/>
    <xf numFmtId="165" fontId="0" fillId="27" borderId="24" xfId="0" applyNumberFormat="1" applyFill="1" applyBorder="1"/>
    <xf numFmtId="165" fontId="4" fillId="27" borderId="0" xfId="0" applyNumberFormat="1" applyFont="1" applyFill="1" applyBorder="1"/>
    <xf numFmtId="165" fontId="4" fillId="27" borderId="24" xfId="0" applyNumberFormat="1" applyFont="1" applyFill="1" applyBorder="1"/>
    <xf numFmtId="0" fontId="0" fillId="27" borderId="27" xfId="0" applyFill="1" applyBorder="1"/>
    <xf numFmtId="0" fontId="0" fillId="27" borderId="17" xfId="0" applyFill="1" applyBorder="1"/>
    <xf numFmtId="0" fontId="0" fillId="27" borderId="17" xfId="0" applyFill="1" applyBorder="1" applyAlignment="1">
      <alignment horizontal="center"/>
    </xf>
    <xf numFmtId="165" fontId="0" fillId="27" borderId="17" xfId="0" applyNumberFormat="1" applyFill="1" applyBorder="1"/>
    <xf numFmtId="0" fontId="0" fillId="27" borderId="28" xfId="0" applyFill="1" applyBorder="1"/>
    <xf numFmtId="0" fontId="9" fillId="37" borderId="23" xfId="0" applyFont="1" applyFill="1" applyBorder="1"/>
    <xf numFmtId="0" fontId="9" fillId="37" borderId="0" xfId="0" applyFont="1" applyFill="1" applyBorder="1"/>
    <xf numFmtId="167" fontId="9" fillId="37" borderId="0" xfId="0" applyNumberFormat="1" applyFont="1" applyFill="1" applyBorder="1"/>
    <xf numFmtId="167" fontId="9" fillId="37" borderId="24" xfId="0" applyNumberFormat="1" applyFont="1" applyFill="1" applyBorder="1"/>
    <xf numFmtId="0" fontId="9" fillId="37" borderId="23" xfId="0" quotePrefix="1" applyFont="1" applyFill="1" applyBorder="1" applyAlignment="1">
      <alignment horizontal="left"/>
    </xf>
    <xf numFmtId="0" fontId="9" fillId="37" borderId="0" xfId="0" applyFont="1" applyFill="1" applyBorder="1" applyAlignment="1">
      <alignment horizontal="left"/>
    </xf>
    <xf numFmtId="0" fontId="9" fillId="37" borderId="24" xfId="0" applyFont="1" applyFill="1" applyBorder="1"/>
    <xf numFmtId="165" fontId="9" fillId="37" borderId="0" xfId="0" applyNumberFormat="1" applyFont="1" applyFill="1" applyBorder="1"/>
    <xf numFmtId="0" fontId="0" fillId="37" borderId="27" xfId="0" applyFill="1" applyBorder="1"/>
    <xf numFmtId="0" fontId="0" fillId="37" borderId="17" xfId="0" applyFill="1" applyBorder="1"/>
    <xf numFmtId="0" fontId="0" fillId="37" borderId="28" xfId="0" applyFill="1" applyBorder="1"/>
    <xf numFmtId="0" fontId="9" fillId="35" borderId="23" xfId="0" applyFont="1" applyFill="1" applyBorder="1"/>
    <xf numFmtId="0" fontId="9" fillId="35" borderId="0" xfId="0" applyFont="1" applyFill="1" applyBorder="1"/>
    <xf numFmtId="166" fontId="9" fillId="35" borderId="0" xfId="295" applyNumberFormat="1" applyFont="1" applyFill="1" applyBorder="1"/>
    <xf numFmtId="166" fontId="9" fillId="35" borderId="24" xfId="295" applyNumberFormat="1" applyFont="1" applyFill="1" applyBorder="1"/>
    <xf numFmtId="166" fontId="10" fillId="35" borderId="0" xfId="295" applyNumberFormat="1" applyFont="1" applyFill="1" applyBorder="1"/>
    <xf numFmtId="166" fontId="10" fillId="35" borderId="24" xfId="295" applyNumberFormat="1" applyFont="1" applyFill="1" applyBorder="1"/>
    <xf numFmtId="0" fontId="9" fillId="35" borderId="24" xfId="0" applyFont="1" applyFill="1" applyBorder="1"/>
    <xf numFmtId="0" fontId="3" fillId="35" borderId="17" xfId="0" applyFont="1" applyFill="1" applyBorder="1"/>
    <xf numFmtId="166" fontId="3" fillId="35" borderId="17" xfId="295" applyNumberFormat="1" applyFont="1" applyFill="1" applyBorder="1"/>
    <xf numFmtId="166" fontId="3" fillId="35" borderId="28" xfId="295" applyNumberFormat="1" applyFont="1" applyFill="1" applyBorder="1"/>
    <xf numFmtId="165" fontId="1" fillId="27" borderId="23" xfId="271" applyNumberFormat="1" applyFill="1" applyBorder="1"/>
    <xf numFmtId="165" fontId="4" fillId="27" borderId="23" xfId="271" applyNumberFormat="1" applyFont="1" applyFill="1" applyBorder="1"/>
    <xf numFmtId="165" fontId="0" fillId="36" borderId="23" xfId="0" applyNumberFormat="1" applyFill="1" applyBorder="1"/>
    <xf numFmtId="165" fontId="0" fillId="36" borderId="0" xfId="0" applyNumberFormat="1" applyFill="1" applyBorder="1"/>
    <xf numFmtId="165" fontId="0" fillId="36" borderId="24" xfId="0" applyNumberFormat="1" applyFill="1" applyBorder="1"/>
    <xf numFmtId="165" fontId="4" fillId="36" borderId="23" xfId="0" applyNumberFormat="1" applyFont="1" applyFill="1" applyBorder="1"/>
    <xf numFmtId="165" fontId="4" fillId="36" borderId="0" xfId="0" applyNumberFormat="1" applyFont="1" applyFill="1" applyBorder="1"/>
    <xf numFmtId="165" fontId="4" fillId="36" borderId="24" xfId="0" applyNumberFormat="1" applyFont="1" applyFill="1" applyBorder="1"/>
    <xf numFmtId="0" fontId="0" fillId="36" borderId="23" xfId="0" applyFill="1" applyBorder="1"/>
    <xf numFmtId="0" fontId="0" fillId="36" borderId="0" xfId="0" applyFill="1" applyBorder="1"/>
    <xf numFmtId="0" fontId="0" fillId="36" borderId="24" xfId="0" applyFill="1" applyBorder="1"/>
    <xf numFmtId="0" fontId="9" fillId="36" borderId="23" xfId="0" applyFont="1" applyFill="1" applyBorder="1"/>
    <xf numFmtId="0" fontId="9" fillId="36" borderId="0" xfId="0" applyFont="1" applyFill="1" applyBorder="1"/>
    <xf numFmtId="0" fontId="9" fillId="36" borderId="24" xfId="0" applyFont="1" applyFill="1" applyBorder="1"/>
    <xf numFmtId="165" fontId="9" fillId="36" borderId="23" xfId="0" applyNumberFormat="1" applyFont="1" applyFill="1" applyBorder="1"/>
    <xf numFmtId="165" fontId="9" fillId="36" borderId="0" xfId="0" applyNumberFormat="1" applyFont="1" applyFill="1" applyBorder="1"/>
    <xf numFmtId="165" fontId="9" fillId="36" borderId="24" xfId="0" applyNumberFormat="1" applyFont="1" applyFill="1" applyBorder="1"/>
    <xf numFmtId="165" fontId="10" fillId="36" borderId="23" xfId="0" applyNumberFormat="1" applyFont="1" applyFill="1" applyBorder="1"/>
    <xf numFmtId="165" fontId="10" fillId="36" borderId="0" xfId="0" applyNumberFormat="1" applyFont="1" applyFill="1" applyBorder="1"/>
    <xf numFmtId="165" fontId="10" fillId="36" borderId="24" xfId="0" applyNumberFormat="1" applyFont="1" applyFill="1" applyBorder="1"/>
    <xf numFmtId="0" fontId="3" fillId="36" borderId="23" xfId="0" applyFont="1" applyFill="1" applyBorder="1"/>
    <xf numFmtId="0" fontId="3" fillId="36" borderId="0" xfId="0" applyFont="1" applyFill="1" applyBorder="1"/>
    <xf numFmtId="0" fontId="3" fillId="36" borderId="24" xfId="0" applyFont="1" applyFill="1" applyBorder="1"/>
    <xf numFmtId="165" fontId="3" fillId="36" borderId="23" xfId="0" applyNumberFormat="1" applyFont="1" applyFill="1" applyBorder="1"/>
    <xf numFmtId="165" fontId="3" fillId="36" borderId="0" xfId="0" applyNumberFormat="1" applyFont="1" applyFill="1" applyBorder="1"/>
    <xf numFmtId="165" fontId="3" fillId="36" borderId="24" xfId="0" applyNumberFormat="1" applyFont="1" applyFill="1" applyBorder="1"/>
    <xf numFmtId="165" fontId="7" fillId="36" borderId="23" xfId="0" applyNumberFormat="1" applyFont="1" applyFill="1" applyBorder="1"/>
    <xf numFmtId="165" fontId="7" fillId="36" borderId="0" xfId="0" applyNumberFormat="1" applyFont="1" applyFill="1" applyBorder="1"/>
    <xf numFmtId="165" fontId="7" fillId="36" borderId="24" xfId="0" applyNumberFormat="1" applyFont="1" applyFill="1" applyBorder="1"/>
    <xf numFmtId="167" fontId="9" fillId="37" borderId="23" xfId="0" applyNumberFormat="1" applyFont="1" applyFill="1" applyBorder="1"/>
    <xf numFmtId="166" fontId="9" fillId="35" borderId="23" xfId="295" applyNumberFormat="1" applyFont="1" applyFill="1" applyBorder="1"/>
    <xf numFmtId="166" fontId="10" fillId="35" borderId="23" xfId="295" applyNumberFormat="1" applyFont="1" applyFill="1" applyBorder="1"/>
    <xf numFmtId="166" fontId="3" fillId="35" borderId="27" xfId="295" applyNumberFormat="1" applyFont="1" applyFill="1" applyBorder="1"/>
    <xf numFmtId="165" fontId="9" fillId="37" borderId="23" xfId="0" applyNumberFormat="1" applyFont="1" applyFill="1" applyBorder="1"/>
    <xf numFmtId="165" fontId="9" fillId="37" borderId="24" xfId="0" applyNumberFormat="1" applyFont="1" applyFill="1" applyBorder="1"/>
    <xf numFmtId="0" fontId="9" fillId="36" borderId="0" xfId="0" applyFont="1" applyFill="1"/>
    <xf numFmtId="3" fontId="9" fillId="36" borderId="0" xfId="0" applyNumberFormat="1" applyFont="1" applyFill="1" applyBorder="1"/>
    <xf numFmtId="3" fontId="9" fillId="36" borderId="23" xfId="0" applyNumberFormat="1" applyFont="1" applyFill="1" applyBorder="1"/>
    <xf numFmtId="3" fontId="9" fillId="36" borderId="24" xfId="0" applyNumberFormat="1" applyFont="1" applyFill="1" applyBorder="1"/>
    <xf numFmtId="0" fontId="9" fillId="0" borderId="0" xfId="0" applyFont="1"/>
    <xf numFmtId="0" fontId="9" fillId="36" borderId="0" xfId="0" quotePrefix="1" applyFont="1" applyFill="1" applyAlignment="1">
      <alignment horizontal="center"/>
    </xf>
    <xf numFmtId="3" fontId="10" fillId="36" borderId="0" xfId="0" applyNumberFormat="1" applyFont="1" applyFill="1" applyBorder="1"/>
    <xf numFmtId="0" fontId="9" fillId="36" borderId="0" xfId="0" applyFont="1" applyFill="1" applyAlignment="1">
      <alignment horizontal="center"/>
    </xf>
    <xf numFmtId="0" fontId="6" fillId="27" borderId="23" xfId="0" applyFont="1" applyFill="1" applyBorder="1"/>
    <xf numFmtId="0" fontId="0" fillId="36" borderId="0" xfId="0" applyFill="1" applyBorder="1" applyAlignment="1">
      <alignment horizontal="center"/>
    </xf>
    <xf numFmtId="0" fontId="0" fillId="37" borderId="23" xfId="0" applyFill="1" applyBorder="1"/>
    <xf numFmtId="0" fontId="0" fillId="37" borderId="0" xfId="0" applyFill="1" applyBorder="1"/>
    <xf numFmtId="0" fontId="0" fillId="37" borderId="24" xfId="0" applyFill="1" applyBorder="1"/>
    <xf numFmtId="0" fontId="0" fillId="36" borderId="27" xfId="0" applyFill="1" applyBorder="1"/>
    <xf numFmtId="0" fontId="0" fillId="36" borderId="17" xfId="0" applyFill="1" applyBorder="1"/>
    <xf numFmtId="0" fontId="0" fillId="36" borderId="28" xfId="0" applyFill="1" applyBorder="1"/>
    <xf numFmtId="166" fontId="3" fillId="35" borderId="24" xfId="295" applyNumberFormat="1" applyFont="1" applyFill="1" applyBorder="1"/>
    <xf numFmtId="0" fontId="3" fillId="22" borderId="0" xfId="0" applyFont="1" applyFill="1" applyAlignment="1">
      <alignment horizontal="left" vertical="center"/>
    </xf>
    <xf numFmtId="166" fontId="0" fillId="0" borderId="0" xfId="0" applyNumberFormat="1"/>
    <xf numFmtId="0" fontId="3" fillId="0" borderId="0" xfId="0" applyFont="1"/>
    <xf numFmtId="165" fontId="9" fillId="36" borderId="0" xfId="271" applyNumberFormat="1" applyFont="1" applyFill="1" applyBorder="1"/>
    <xf numFmtId="165" fontId="9" fillId="36" borderId="24" xfId="271" applyNumberFormat="1" applyFont="1" applyFill="1" applyBorder="1"/>
    <xf numFmtId="0" fontId="3" fillId="27" borderId="24" xfId="0" applyFont="1" applyFill="1" applyBorder="1"/>
    <xf numFmtId="3" fontId="3" fillId="27" borderId="24" xfId="0" applyNumberFormat="1" applyFont="1" applyFill="1" applyBorder="1"/>
    <xf numFmtId="3" fontId="7" fillId="27" borderId="24" xfId="0" applyNumberFormat="1" applyFont="1" applyFill="1" applyBorder="1"/>
    <xf numFmtId="165" fontId="3" fillId="27" borderId="24" xfId="271" applyNumberFormat="1" applyFont="1" applyFill="1" applyBorder="1"/>
    <xf numFmtId="165" fontId="7" fillId="27" borderId="24" xfId="271" applyNumberFormat="1" applyFont="1" applyFill="1" applyBorder="1"/>
    <xf numFmtId="165" fontId="3" fillId="27" borderId="24" xfId="0" applyNumberFormat="1" applyFont="1" applyFill="1" applyBorder="1"/>
    <xf numFmtId="165" fontId="7" fillId="27" borderId="24" xfId="0" applyNumberFormat="1" applyFont="1" applyFill="1" applyBorder="1"/>
    <xf numFmtId="0" fontId="3" fillId="27" borderId="28" xfId="0" applyFont="1" applyFill="1" applyBorder="1"/>
    <xf numFmtId="3" fontId="3" fillId="36" borderId="24" xfId="0" applyNumberFormat="1" applyFont="1" applyFill="1" applyBorder="1"/>
    <xf numFmtId="165" fontId="3" fillId="36" borderId="24" xfId="271" applyNumberFormat="1" applyFont="1" applyFill="1" applyBorder="1"/>
    <xf numFmtId="0" fontId="3" fillId="36" borderId="28" xfId="0" applyFont="1" applyFill="1" applyBorder="1"/>
    <xf numFmtId="0" fontId="3" fillId="37" borderId="24" xfId="0" applyFont="1" applyFill="1" applyBorder="1"/>
    <xf numFmtId="167" fontId="3" fillId="37" borderId="24" xfId="0" applyNumberFormat="1" applyFont="1" applyFill="1" applyBorder="1"/>
    <xf numFmtId="0" fontId="3" fillId="37" borderId="28" xfId="0" applyFont="1" applyFill="1" applyBorder="1"/>
    <xf numFmtId="0" fontId="3" fillId="35" borderId="24" xfId="0" applyFont="1" applyFill="1" applyBorder="1"/>
    <xf numFmtId="166" fontId="7" fillId="35" borderId="24" xfId="295" applyNumberFormat="1" applyFont="1" applyFill="1" applyBorder="1"/>
    <xf numFmtId="0" fontId="0" fillId="36" borderId="0" xfId="0" applyFill="1" applyAlignment="1">
      <alignment horizontal="left" wrapText="1"/>
    </xf>
    <xf numFmtId="165" fontId="0" fillId="0" borderId="0" xfId="271" applyNumberFormat="1" applyFont="1"/>
    <xf numFmtId="165" fontId="0" fillId="27" borderId="28" xfId="0" applyNumberFormat="1" applyFill="1" applyBorder="1"/>
    <xf numFmtId="3" fontId="10" fillId="36" borderId="24" xfId="0" applyNumberFormat="1" applyFont="1" applyFill="1" applyBorder="1"/>
    <xf numFmtId="43" fontId="0" fillId="27" borderId="17" xfId="0" applyNumberFormat="1" applyFill="1" applyBorder="1"/>
    <xf numFmtId="43" fontId="0" fillId="36" borderId="0" xfId="0" applyNumberFormat="1" applyFill="1" applyBorder="1"/>
    <xf numFmtId="43" fontId="0" fillId="36" borderId="17" xfId="0" applyNumberFormat="1" applyFill="1" applyBorder="1"/>
    <xf numFmtId="43" fontId="0" fillId="37" borderId="0" xfId="0" applyNumberFormat="1" applyFill="1" applyBorder="1"/>
    <xf numFmtId="165" fontId="1" fillId="36" borderId="24" xfId="271" applyNumberFormat="1" applyFill="1" applyBorder="1"/>
    <xf numFmtId="165" fontId="1" fillId="36" borderId="0" xfId="271" applyNumberFormat="1" applyFill="1" applyBorder="1"/>
    <xf numFmtId="0" fontId="9" fillId="35" borderId="18" xfId="0" applyFont="1" applyFill="1" applyBorder="1"/>
    <xf numFmtId="44" fontId="11" fillId="37" borderId="23" xfId="0" applyNumberFormat="1" applyFont="1" applyFill="1" applyBorder="1"/>
    <xf numFmtId="44" fontId="11" fillId="37" borderId="0" xfId="0" applyNumberFormat="1" applyFont="1" applyFill="1" applyBorder="1"/>
    <xf numFmtId="44" fontId="11" fillId="37" borderId="24" xfId="0" applyNumberFormat="1" applyFont="1" applyFill="1" applyBorder="1"/>
    <xf numFmtId="171" fontId="9" fillId="37" borderId="0" xfId="387" applyNumberFormat="1" applyFont="1" applyFill="1" applyBorder="1"/>
    <xf numFmtId="171" fontId="9" fillId="37" borderId="24" xfId="387" applyNumberFormat="1" applyFont="1" applyFill="1" applyBorder="1"/>
    <xf numFmtId="0" fontId="0" fillId="27" borderId="30" xfId="0" applyFill="1" applyBorder="1"/>
    <xf numFmtId="0" fontId="0" fillId="27" borderId="31" xfId="0" applyFill="1" applyBorder="1"/>
    <xf numFmtId="0" fontId="0" fillId="36" borderId="30" xfId="0" applyFill="1" applyBorder="1"/>
    <xf numFmtId="0" fontId="9" fillId="36" borderId="30" xfId="0" applyFont="1" applyFill="1" applyBorder="1"/>
    <xf numFmtId="0" fontId="3" fillId="36" borderId="30" xfId="0" applyFont="1" applyFill="1" applyBorder="1"/>
    <xf numFmtId="0" fontId="0" fillId="36" borderId="31" xfId="0" applyFill="1" applyBorder="1"/>
    <xf numFmtId="0" fontId="0" fillId="37" borderId="30" xfId="0" applyFill="1" applyBorder="1"/>
    <xf numFmtId="0" fontId="9" fillId="37" borderId="30" xfId="0" applyFont="1" applyFill="1" applyBorder="1"/>
    <xf numFmtId="0" fontId="0" fillId="37" borderId="31" xfId="0" applyFill="1" applyBorder="1"/>
    <xf numFmtId="0" fontId="9" fillId="35" borderId="30" xfId="0" applyFont="1" applyFill="1" applyBorder="1"/>
    <xf numFmtId="0" fontId="3" fillId="35" borderId="31" xfId="0" applyFont="1" applyFill="1" applyBorder="1"/>
    <xf numFmtId="44" fontId="11" fillId="37" borderId="27" xfId="0" applyNumberFormat="1" applyFont="1" applyFill="1" applyBorder="1"/>
    <xf numFmtId="44" fontId="11" fillId="37" borderId="17" xfId="0" applyNumberFormat="1" applyFont="1" applyFill="1" applyBorder="1"/>
    <xf numFmtId="44" fontId="11" fillId="37" borderId="28" xfId="0" applyNumberFormat="1" applyFont="1" applyFill="1" applyBorder="1"/>
    <xf numFmtId="167" fontId="9" fillId="37" borderId="27" xfId="0" applyNumberFormat="1" applyFont="1" applyFill="1" applyBorder="1"/>
    <xf numFmtId="167" fontId="9" fillId="37" borderId="17" xfId="0" applyNumberFormat="1" applyFont="1" applyFill="1" applyBorder="1"/>
    <xf numFmtId="167" fontId="9" fillId="37" borderId="28" xfId="0" applyNumberFormat="1" applyFont="1" applyFill="1" applyBorder="1"/>
    <xf numFmtId="165" fontId="59" fillId="36" borderId="0" xfId="0" applyNumberFormat="1" applyFont="1" applyFill="1" applyBorder="1"/>
    <xf numFmtId="0" fontId="6" fillId="36" borderId="0" xfId="0" applyFont="1" applyFill="1" applyAlignment="1">
      <alignment horizontal="left" wrapText="1"/>
    </xf>
    <xf numFmtId="2" fontId="3" fillId="22" borderId="0" xfId="0" applyNumberFormat="1" applyFont="1" applyFill="1" applyBorder="1" applyAlignment="1">
      <alignment horizontal="center"/>
    </xf>
    <xf numFmtId="165" fontId="0" fillId="36" borderId="28" xfId="0" applyNumberFormat="1" applyFill="1" applyBorder="1"/>
    <xf numFmtId="0" fontId="3" fillId="22" borderId="15" xfId="0" applyFont="1" applyFill="1" applyBorder="1" applyAlignment="1">
      <alignment horizontal="left"/>
    </xf>
    <xf numFmtId="0" fontId="3" fillId="22" borderId="15" xfId="0" applyFont="1" applyFill="1" applyBorder="1" applyAlignment="1">
      <alignment horizontal="center"/>
    </xf>
    <xf numFmtId="0" fontId="0" fillId="36" borderId="24" xfId="0" applyFill="1" applyBorder="1" applyAlignment="1">
      <alignment horizontal="center"/>
    </xf>
    <xf numFmtId="0" fontId="6" fillId="36" borderId="0" xfId="0" applyFont="1" applyFill="1" applyBorder="1" applyAlignment="1">
      <alignment horizontal="left" wrapText="1"/>
    </xf>
    <xf numFmtId="0" fontId="3" fillId="36" borderId="24" xfId="0" quotePrefix="1" applyFont="1" applyFill="1" applyBorder="1" applyAlignment="1">
      <alignment horizontal="center"/>
    </xf>
    <xf numFmtId="0" fontId="0" fillId="36" borderId="28" xfId="0" applyFill="1" applyBorder="1" applyAlignment="1">
      <alignment horizontal="center"/>
    </xf>
    <xf numFmtId="0" fontId="0" fillId="37" borderId="24" xfId="0" applyFill="1" applyBorder="1" applyAlignment="1">
      <alignment horizontal="center"/>
    </xf>
    <xf numFmtId="0" fontId="9" fillId="37" borderId="24" xfId="0" applyFont="1" applyFill="1" applyBorder="1" applyAlignment="1">
      <alignment horizontal="center"/>
    </xf>
    <xf numFmtId="0" fontId="9" fillId="35" borderId="25" xfId="0" applyFont="1" applyFill="1" applyBorder="1"/>
    <xf numFmtId="0" fontId="9" fillId="35" borderId="26" xfId="0" applyFont="1" applyFill="1" applyBorder="1" applyAlignment="1">
      <alignment horizontal="center"/>
    </xf>
    <xf numFmtId="0" fontId="9" fillId="35" borderId="24" xfId="0" applyFont="1" applyFill="1" applyBorder="1" applyAlignment="1">
      <alignment horizontal="center"/>
    </xf>
    <xf numFmtId="0" fontId="9" fillId="35" borderId="27" xfId="0" applyFont="1" applyFill="1" applyBorder="1"/>
    <xf numFmtId="0" fontId="3" fillId="35" borderId="28" xfId="0" applyFont="1" applyFill="1" applyBorder="1" applyAlignment="1">
      <alignment horizontal="center"/>
    </xf>
    <xf numFmtId="0" fontId="3" fillId="35" borderId="29" xfId="0" applyFont="1" applyFill="1" applyBorder="1" applyAlignment="1">
      <alignment horizontal="center" vertical="center" textRotation="90" wrapText="1"/>
    </xf>
    <xf numFmtId="0" fontId="3" fillId="35" borderId="30" xfId="0" applyFont="1" applyFill="1" applyBorder="1" applyAlignment="1">
      <alignment horizontal="center" vertical="center" textRotation="90" wrapText="1"/>
    </xf>
    <xf numFmtId="0" fontId="3" fillId="35" borderId="31" xfId="0" applyFont="1" applyFill="1" applyBorder="1" applyAlignment="1">
      <alignment horizontal="center" vertical="center" textRotation="90" wrapText="1"/>
    </xf>
    <xf numFmtId="0" fontId="6" fillId="35" borderId="23" xfId="0" applyFont="1" applyFill="1" applyBorder="1" applyAlignment="1">
      <alignment horizontal="left" wrapText="1"/>
    </xf>
    <xf numFmtId="0" fontId="0" fillId="0" borderId="0" xfId="0" applyBorder="1" applyAlignment="1">
      <alignment horizontal="left" wrapText="1"/>
    </xf>
    <xf numFmtId="0" fontId="0" fillId="0" borderId="24" xfId="0" applyBorder="1" applyAlignment="1">
      <alignment horizontal="left" wrapText="1"/>
    </xf>
    <xf numFmtId="0" fontId="6" fillId="37" borderId="23" xfId="0" applyFont="1" applyFill="1" applyBorder="1" applyAlignment="1">
      <alignment horizontal="left" wrapText="1"/>
    </xf>
    <xf numFmtId="0" fontId="5" fillId="36" borderId="0" xfId="0" applyFont="1" applyFill="1" applyAlignment="1">
      <alignment horizontal="left" wrapText="1"/>
    </xf>
    <xf numFmtId="0" fontId="3" fillId="27" borderId="32" xfId="0" applyFont="1" applyFill="1" applyBorder="1" applyAlignment="1">
      <alignment horizontal="center" vertical="center" textRotation="90" wrapText="1"/>
    </xf>
    <xf numFmtId="0" fontId="3" fillId="27" borderId="30" xfId="0" applyFont="1" applyFill="1" applyBorder="1" applyAlignment="1">
      <alignment horizontal="center" vertical="center" textRotation="90" wrapText="1"/>
    </xf>
    <xf numFmtId="0" fontId="3" fillId="27" borderId="31" xfId="0" applyFont="1" applyFill="1" applyBorder="1" applyAlignment="1">
      <alignment horizontal="center" vertical="center" textRotation="90" wrapText="1"/>
    </xf>
    <xf numFmtId="0" fontId="3" fillId="37" borderId="29" xfId="0" applyFont="1" applyFill="1" applyBorder="1" applyAlignment="1">
      <alignment horizontal="center" vertical="center" textRotation="90" wrapText="1"/>
    </xf>
    <xf numFmtId="0" fontId="3" fillId="37" borderId="30" xfId="0" applyFont="1" applyFill="1" applyBorder="1" applyAlignment="1">
      <alignment horizontal="center" vertical="center" textRotation="90" wrapText="1"/>
    </xf>
    <xf numFmtId="0" fontId="3" fillId="37" borderId="31" xfId="0" applyFont="1" applyFill="1" applyBorder="1" applyAlignment="1">
      <alignment horizontal="center" vertical="center" textRotation="90" wrapText="1"/>
    </xf>
    <xf numFmtId="0" fontId="6" fillId="27" borderId="23" xfId="0" applyFont="1" applyFill="1" applyBorder="1" applyAlignment="1">
      <alignment horizontal="left" wrapText="1"/>
    </xf>
    <xf numFmtId="0" fontId="6" fillId="27" borderId="0" xfId="0" applyFont="1" applyFill="1" applyBorder="1" applyAlignment="1">
      <alignment horizontal="left" wrapText="1"/>
    </xf>
    <xf numFmtId="0" fontId="3" fillId="36" borderId="29" xfId="0" applyFont="1" applyFill="1" applyBorder="1" applyAlignment="1">
      <alignment horizontal="center" vertical="center" textRotation="90" wrapText="1"/>
    </xf>
    <xf numFmtId="0" fontId="3" fillId="36" borderId="30" xfId="0" applyFont="1" applyFill="1" applyBorder="1" applyAlignment="1">
      <alignment horizontal="center" vertical="center" textRotation="90" wrapText="1"/>
    </xf>
    <xf numFmtId="0" fontId="3" fillId="36" borderId="31" xfId="0" applyFont="1" applyFill="1" applyBorder="1" applyAlignment="1">
      <alignment horizontal="center" vertical="center" textRotation="90" wrapText="1"/>
    </xf>
    <xf numFmtId="0" fontId="6" fillId="36" borderId="23" xfId="0" applyFont="1" applyFill="1" applyBorder="1" applyAlignment="1">
      <alignment horizontal="left" wrapText="1"/>
    </xf>
    <xf numFmtId="0" fontId="6" fillId="36" borderId="0" xfId="0" applyFont="1" applyFill="1" applyBorder="1" applyAlignment="1">
      <alignment horizontal="left" wrapText="1"/>
    </xf>
    <xf numFmtId="0" fontId="6" fillId="36" borderId="24" xfId="0" applyFont="1" applyFill="1" applyBorder="1" applyAlignment="1">
      <alignment horizontal="left" wrapText="1"/>
    </xf>
    <xf numFmtId="0" fontId="1" fillId="36" borderId="0" xfId="0" applyFont="1" applyFill="1" applyAlignment="1">
      <alignment horizontal="left" wrapText="1"/>
    </xf>
    <xf numFmtId="0" fontId="0" fillId="36" borderId="0" xfId="0" applyFill="1" applyAlignment="1">
      <alignment horizontal="left" wrapText="1"/>
    </xf>
    <xf numFmtId="0" fontId="6" fillId="36" borderId="0" xfId="0" applyFont="1" applyFill="1" applyAlignment="1">
      <alignment horizontal="left" wrapText="1"/>
    </xf>
    <xf numFmtId="0" fontId="9" fillId="36" borderId="23" xfId="0" applyFont="1" applyFill="1" applyBorder="1" applyAlignment="1">
      <alignment horizontal="left" wrapText="1"/>
    </xf>
    <xf numFmtId="0" fontId="9" fillId="36" borderId="0" xfId="0" applyFont="1" applyFill="1" applyAlignment="1">
      <alignment horizontal="left" wrapText="1"/>
    </xf>
  </cellXfs>
  <cellStyles count="451">
    <cellStyle name="_x0013_" xfId="1"/>
    <cellStyle name="_4.06E Pass Throughs" xfId="2"/>
    <cellStyle name="_4.06E Pass Throughs_04 07E Wild Horse Wind Expansion (C) (2)" xfId="3"/>
    <cellStyle name="_4.06E Pass Throughs_04 07E Wild Horse Wind Expansion (C) (2)_JHS-4 through JHS-7 Elec (2009 GRC) " xfId="4"/>
    <cellStyle name="_4.06E Pass Throughs_INPUTS" xfId="5"/>
    <cellStyle name="_4.06E Pass Throughs_JHS-13 Story 09-28-09 (2009 GRC - Supplemental Filing)" xfId="6"/>
    <cellStyle name="_4.06E Pass Throughs_Production Adj 4.37" xfId="7"/>
    <cellStyle name="_4.06E Pass Throughs_Purchased Power Adj 4.03" xfId="8"/>
    <cellStyle name="_4.06E Pass Throughs_ROR &amp; CONV FACTOR" xfId="9"/>
    <cellStyle name="_4.06E Pass Throughs_ROR 5.02" xfId="10"/>
    <cellStyle name="_4.13E Montana Energy Tax" xfId="11"/>
    <cellStyle name="_4.13E Montana Energy Tax_04 07E Wild Horse Wind Expansion (C) (2)" xfId="12"/>
    <cellStyle name="_4.13E Montana Energy Tax_04 07E Wild Horse Wind Expansion (C) (2)_JHS-4 through JHS-7 Elec (2009 GRC) " xfId="13"/>
    <cellStyle name="_4.13E Montana Energy Tax_INPUTS" xfId="14"/>
    <cellStyle name="_4.13E Montana Energy Tax_JHS-13 Story 09-28-09 (2009 GRC - Supplemental Filing)" xfId="15"/>
    <cellStyle name="_4.13E Montana Energy Tax_Production Adj 4.37" xfId="16"/>
    <cellStyle name="_4.13E Montana Energy Tax_Purchased Power Adj 4.03" xfId="17"/>
    <cellStyle name="_4.13E Montana Energy Tax_ROR &amp; CONV FACTOR" xfId="18"/>
    <cellStyle name="_4.13E Montana Energy Tax_ROR 5.02" xfId="19"/>
    <cellStyle name="_Book1" xfId="20"/>
    <cellStyle name="_Book1 (2)" xfId="21"/>
    <cellStyle name="_Book1 (2)_04 07E Wild Horse Wind Expansion (C) (2)" xfId="22"/>
    <cellStyle name="_Book1 (2)_04 07E Wild Horse Wind Expansion (C) (2)_JHS-4 through JHS-7 Elec (2009 GRC) " xfId="23"/>
    <cellStyle name="_Book1 (2)_INPUTS" xfId="24"/>
    <cellStyle name="_Book1 (2)_JHS-13 Story 09-28-09 (2009 GRC - Supplemental Filing)" xfId="25"/>
    <cellStyle name="_Book1 (2)_Production Adj 4.37" xfId="26"/>
    <cellStyle name="_Book1 (2)_Purchased Power Adj 4.03" xfId="27"/>
    <cellStyle name="_Book1 (2)_ROR &amp; CONV FACTOR" xfId="28"/>
    <cellStyle name="_Book1 (2)_ROR 5.02" xfId="29"/>
    <cellStyle name="_Book1_Electric COS Inputs" xfId="30"/>
    <cellStyle name="_Book1_JHS-13 Story 09-28-09 (2009 GRC - Supplemental Filing)" xfId="31"/>
    <cellStyle name="_Book1_Production Adj 4.37" xfId="32"/>
    <cellStyle name="_Book1_Purchased Power Adj 4.03" xfId="33"/>
    <cellStyle name="_Book1_ROR 5.02" xfId="34"/>
    <cellStyle name="_Book2" xfId="35"/>
    <cellStyle name="_Book2_04 07E Wild Horse Wind Expansion (C) (2)" xfId="36"/>
    <cellStyle name="_Book2_04 07E Wild Horse Wind Expansion (C) (2)_JHS-4 through JHS-7 Elec (2009 GRC) " xfId="37"/>
    <cellStyle name="_Book2_INPUTS" xfId="38"/>
    <cellStyle name="_Book2_JHS-13 Story 09-28-09 (2009 GRC - Supplemental Filing)" xfId="39"/>
    <cellStyle name="_Book2_Production Adj 4.37" xfId="40"/>
    <cellStyle name="_Book2_Purchased Power Adj 4.03" xfId="41"/>
    <cellStyle name="_Book2_ROR &amp; CONV FACTOR" xfId="42"/>
    <cellStyle name="_Book2_ROR 5.02" xfId="43"/>
    <cellStyle name="_Chelan Debt Forecast 12.19.05" xfId="44"/>
    <cellStyle name="_Chelan Debt Forecast 12.19.05_INPUTS" xfId="45"/>
    <cellStyle name="_Chelan Debt Forecast 12.19.05_JHS-13 Story 09-28-09 (2009 GRC - Supplemental Filing)" xfId="46"/>
    <cellStyle name="_Chelan Debt Forecast 12.19.05_Production Adj 4.37" xfId="47"/>
    <cellStyle name="_Chelan Debt Forecast 12.19.05_Purchased Power Adj 4.03" xfId="48"/>
    <cellStyle name="_Chelan Debt Forecast 12.19.05_ROR &amp; CONV FACTOR" xfId="49"/>
    <cellStyle name="_Chelan Debt Forecast 12.19.05_ROR 5.02" xfId="50"/>
    <cellStyle name="_Costs not in AURORA 06GRC" xfId="51"/>
    <cellStyle name="_Costs not in AURORA 06GRC_04 07E Wild Horse Wind Expansion (C) (2)" xfId="52"/>
    <cellStyle name="_Costs not in AURORA 06GRC_04 07E Wild Horse Wind Expansion (C) (2)_JHS-4 through JHS-7 Elec (2009 GRC) " xfId="53"/>
    <cellStyle name="_Costs not in AURORA 06GRC_INPUTS" xfId="54"/>
    <cellStyle name="_Costs not in AURORA 06GRC_JHS-13 Story 09-28-09 (2009 GRC - Supplemental Filing)" xfId="55"/>
    <cellStyle name="_Costs not in AURORA 06GRC_Production Adj 4.37" xfId="56"/>
    <cellStyle name="_Costs not in AURORA 06GRC_Purchased Power Adj 4.03" xfId="57"/>
    <cellStyle name="_Costs not in AURORA 06GRC_ROR &amp; CONV FACTOR" xfId="58"/>
    <cellStyle name="_Costs not in AURORA 06GRC_ROR 5.02" xfId="59"/>
    <cellStyle name="_Costs not in AURORA 2006GRC 6.15.06" xfId="60"/>
    <cellStyle name="_Costs not in AURORA 2006GRC 6.15.06_04 07E Wild Horse Wind Expansion (C) (2)" xfId="61"/>
    <cellStyle name="_Costs not in AURORA 2006GRC 6.15.06_04 07E Wild Horse Wind Expansion (C) (2)_JHS-4 through JHS-7 Elec (2009 GRC) " xfId="62"/>
    <cellStyle name="_Costs not in AURORA 2006GRC 6.15.06_INPUTS" xfId="63"/>
    <cellStyle name="_Costs not in AURORA 2006GRC 6.15.06_JHS-13 Story 09-28-09 (2009 GRC - Supplemental Filing)" xfId="64"/>
    <cellStyle name="_Costs not in AURORA 2006GRC 6.15.06_Production Adj 4.37" xfId="65"/>
    <cellStyle name="_Costs not in AURORA 2006GRC 6.15.06_Purchased Power Adj 4.03" xfId="66"/>
    <cellStyle name="_Costs not in AURORA 2006GRC 6.15.06_ROR &amp; CONV FACTOR" xfId="67"/>
    <cellStyle name="_Costs not in AURORA 2006GRC 6.15.06_ROR 5.02" xfId="68"/>
    <cellStyle name="_Costs not in AURORA 2006GRC w gas price updated" xfId="69"/>
    <cellStyle name="_Costs not in AURORA 2006GRC w gas price updated_JHS-4 through JHS-7 Elec (2009 GRC) " xfId="70"/>
    <cellStyle name="_Costs not in AURORA 2007 Rate Case" xfId="71"/>
    <cellStyle name="_Costs not in AURORA 2007 Rate Case_Electric COS Inputs" xfId="72"/>
    <cellStyle name="_Costs not in AURORA 2007 Rate Case_JHS-13 Story 09-28-09 (2009 GRC - Supplemental Filing)" xfId="73"/>
    <cellStyle name="_Costs not in AURORA 2007 Rate Case_Production Adj 4.37" xfId="74"/>
    <cellStyle name="_Costs not in AURORA 2007 Rate Case_Purchased Power Adj 4.03" xfId="75"/>
    <cellStyle name="_Costs not in AURORA 2007 Rate Case_ROR 5.02" xfId="76"/>
    <cellStyle name="_Costs not in KWI3000 '06Budget" xfId="77"/>
    <cellStyle name="_Costs not in KWI3000 '06Budget_INPUTS" xfId="78"/>
    <cellStyle name="_Costs not in KWI3000 '06Budget_JHS-13 Story 09-28-09 (2009 GRC - Supplemental Filing)" xfId="79"/>
    <cellStyle name="_Costs not in KWI3000 '06Budget_Production Adj 4.37" xfId="80"/>
    <cellStyle name="_Costs not in KWI3000 '06Budget_Purchased Power Adj 4.03" xfId="81"/>
    <cellStyle name="_Costs not in KWI3000 '06Budget_ROR &amp; CONV FACTOR" xfId="82"/>
    <cellStyle name="_Costs not in KWI3000 '06Budget_ROR 5.02" xfId="83"/>
    <cellStyle name="_DEM-WP (C) Power Cost 2006GRC Order" xfId="84"/>
    <cellStyle name="_DEM-WP (C) Power Cost 2006GRC Order_04 07E Wild Horse Wind Expansion (C) (2)" xfId="85"/>
    <cellStyle name="_DEM-WP (C) Power Cost 2006GRC Order_04 07E Wild Horse Wind Expansion (C) (2)_JHS-4 through JHS-7 Elec (2009 GRC) " xfId="86"/>
    <cellStyle name="_DEM-WP (C) Power Cost 2006GRC Order_Electric COS Inputs" xfId="87"/>
    <cellStyle name="_DEM-WP (C) Power Cost 2006GRC Order_JHS-13 Story 09-28-09 (2009 GRC - Supplemental Filing)" xfId="88"/>
    <cellStyle name="_DEM-WP (C) Power Cost 2006GRC Order_Production Adj 4.37" xfId="89"/>
    <cellStyle name="_DEM-WP (C) Power Cost 2006GRC Order_Purchased Power Adj 4.03" xfId="90"/>
    <cellStyle name="_DEM-WP (C) Power Cost 2006GRC Order_ROR 5.02" xfId="91"/>
    <cellStyle name="_DEM-WP Revised (HC) Wild Horse 2006GRC" xfId="92"/>
    <cellStyle name="_DEM-WP Revised (HC) Wild Horse 2006GRC_JHS-4 through JHS-7 Elec (2009 GRC) " xfId="93"/>
    <cellStyle name="_DEM-WP(C) Costs not in AURORA 2006GRC" xfId="94"/>
    <cellStyle name="_DEM-WP(C) Costs not in AURORA 2006GRC_Electric COS Inputs" xfId="95"/>
    <cellStyle name="_DEM-WP(C) Costs not in AURORA 2006GRC_JHS-13 Story 09-28-09 (2009 GRC - Supplemental Filing)" xfId="96"/>
    <cellStyle name="_DEM-WP(C) Costs not in AURORA 2006GRC_Production Adj 4.37" xfId="97"/>
    <cellStyle name="_DEM-WP(C) Costs not in AURORA 2006GRC_Purchased Power Adj 4.03" xfId="98"/>
    <cellStyle name="_DEM-WP(C) Costs not in AURORA 2006GRC_ROR 5.02" xfId="99"/>
    <cellStyle name="_DEM-WP(C) Costs not in AURORA 2007GRC" xfId="100"/>
    <cellStyle name="_DEM-WP(C) Costs not in AURORA 2007GRC_JHS-4 through JHS-7 Elec (2009 GRC) " xfId="101"/>
    <cellStyle name="_DEM-WP(C) Costs not in AURORA 2007PCORC-5.07Update" xfId="102"/>
    <cellStyle name="_DEM-WP(C) Costs not in AURORA 2007PCORC-5.07Update_JHS-4 through JHS-7 Elec (2009 GRC) " xfId="103"/>
    <cellStyle name="_DEM-WP(C) Sumas Proforma 11.5.07" xfId="104"/>
    <cellStyle name="_DEM-WP(C) Westside Hydro Data_051007" xfId="105"/>
    <cellStyle name="_DEM-WP(C) Westside Hydro Data_051007_JHS-4 through JHS-7 Elec (2009 GRC) " xfId="106"/>
    <cellStyle name="_Fuel Prices 4-14" xfId="107"/>
    <cellStyle name="_Fuel Prices 4-14_04 07E Wild Horse Wind Expansion (C) (2)" xfId="108"/>
    <cellStyle name="_Fuel Prices 4-14_04 07E Wild Horse Wind Expansion (C) (2)_JHS-4 through JHS-7 Elec (2009 GRC) " xfId="109"/>
    <cellStyle name="_Fuel Prices 4-14_Direct Assignment Distribution Plant 2008" xfId="110"/>
    <cellStyle name="_Fuel Prices 4-14_Electric COS Inputs" xfId="111"/>
    <cellStyle name="_Fuel Prices 4-14_Electric Rate Spread and Rate Design 3.23.09" xfId="112"/>
    <cellStyle name="_Fuel Prices 4-14_INPUTS" xfId="113"/>
    <cellStyle name="_Fuel Prices 4-14_JHS-13 Story 09-28-09 (2009 GRC - Supplemental Filing)" xfId="114"/>
    <cellStyle name="_Fuel Prices 4-14_Leased Transformer &amp; Substation Plant &amp; Rev 12-2009" xfId="115"/>
    <cellStyle name="_Fuel Prices 4-14_Peak Credit Exhibits for 2009 GRC" xfId="116"/>
    <cellStyle name="_Fuel Prices 4-14_Production Adj 4.37" xfId="117"/>
    <cellStyle name="_Fuel Prices 4-14_Purchased Power Adj 4.03" xfId="118"/>
    <cellStyle name="_Fuel Prices 4-14_Rate Design Sch 24" xfId="119"/>
    <cellStyle name="_Fuel Prices 4-14_Rate Design Sch 25" xfId="120"/>
    <cellStyle name="_Fuel Prices 4-14_Rate Design Sch 26" xfId="121"/>
    <cellStyle name="_Fuel Prices 4-14_Rate Design Sch 31" xfId="122"/>
    <cellStyle name="_Fuel Prices 4-14_Rate Design Sch 43" xfId="123"/>
    <cellStyle name="_Fuel Prices 4-14_Rate Design Sch 448-449" xfId="124"/>
    <cellStyle name="_Fuel Prices 4-14_Rate Design Sch 46" xfId="125"/>
    <cellStyle name="_Fuel Prices 4-14_Rate Spread" xfId="126"/>
    <cellStyle name="_Fuel Prices 4-14_ROR 5.02" xfId="127"/>
    <cellStyle name="_x0013__JHS-4 through JHS-7 Elec (2009 GRC) " xfId="128"/>
    <cellStyle name="_NIM 06 Base Case Current Trends" xfId="129"/>
    <cellStyle name="_NIM 06 Base Case Current Trends_JHS-4 through JHS-7 Elec (2009 GRC) " xfId="130"/>
    <cellStyle name="_Portfolio SPlan Base Case.xls Chart 1" xfId="131"/>
    <cellStyle name="_Portfolio SPlan Base Case.xls Chart 1_JHS-4 through JHS-7 Elec (2009 GRC) " xfId="132"/>
    <cellStyle name="_Portfolio SPlan Base Case.xls Chart 2" xfId="133"/>
    <cellStyle name="_Portfolio SPlan Base Case.xls Chart 2_JHS-4 through JHS-7 Elec (2009 GRC) " xfId="134"/>
    <cellStyle name="_Portfolio SPlan Base Case.xls Chart 3" xfId="135"/>
    <cellStyle name="_Portfolio SPlan Base Case.xls Chart 3_JHS-4 through JHS-7 Elec (2009 GRC) " xfId="136"/>
    <cellStyle name="_Power Cost Value Copy 11.30.05 gas 1.09.06 AURORA at 1.10.06" xfId="137"/>
    <cellStyle name="_Power Cost Value Copy 11.30.05 gas 1.09.06 AURORA at 1.10.06_04 07E Wild Horse Wind Expansion (C) (2)" xfId="138"/>
    <cellStyle name="_Power Cost Value Copy 11.30.05 gas 1.09.06 AURORA at 1.10.06_04 07E Wild Horse Wind Expansion (C) (2)_JHS-4 through JHS-7 Elec (2009 GRC) " xfId="139"/>
    <cellStyle name="_Power Cost Value Copy 11.30.05 gas 1.09.06 AURORA at 1.10.06_Direct Assignment Distribution Plant 2008" xfId="140"/>
    <cellStyle name="_Power Cost Value Copy 11.30.05 gas 1.09.06 AURORA at 1.10.06_Electric COS Inputs" xfId="141"/>
    <cellStyle name="_Power Cost Value Copy 11.30.05 gas 1.09.06 AURORA at 1.10.06_Electric Rate Spread and Rate Design 3.23.09" xfId="142"/>
    <cellStyle name="_Power Cost Value Copy 11.30.05 gas 1.09.06 AURORA at 1.10.06_INPUTS" xfId="143"/>
    <cellStyle name="_Power Cost Value Copy 11.30.05 gas 1.09.06 AURORA at 1.10.06_JHS-13 Story 09-28-09 (2009 GRC - Supplemental Filing)" xfId="144"/>
    <cellStyle name="_Power Cost Value Copy 11.30.05 gas 1.09.06 AURORA at 1.10.06_Leased Transformer &amp; Substation Plant &amp; Rev 12-2009" xfId="145"/>
    <cellStyle name="_Power Cost Value Copy 11.30.05 gas 1.09.06 AURORA at 1.10.06_Production Adj 4.37" xfId="146"/>
    <cellStyle name="_Power Cost Value Copy 11.30.05 gas 1.09.06 AURORA at 1.10.06_Purchased Power Adj 4.03" xfId="147"/>
    <cellStyle name="_Power Cost Value Copy 11.30.05 gas 1.09.06 AURORA at 1.10.06_Rate Design Sch 24" xfId="148"/>
    <cellStyle name="_Power Cost Value Copy 11.30.05 gas 1.09.06 AURORA at 1.10.06_Rate Design Sch 25" xfId="149"/>
    <cellStyle name="_Power Cost Value Copy 11.30.05 gas 1.09.06 AURORA at 1.10.06_Rate Design Sch 26" xfId="150"/>
    <cellStyle name="_Power Cost Value Copy 11.30.05 gas 1.09.06 AURORA at 1.10.06_Rate Design Sch 31" xfId="151"/>
    <cellStyle name="_Power Cost Value Copy 11.30.05 gas 1.09.06 AURORA at 1.10.06_Rate Design Sch 43" xfId="152"/>
    <cellStyle name="_Power Cost Value Copy 11.30.05 gas 1.09.06 AURORA at 1.10.06_Rate Design Sch 448-449" xfId="153"/>
    <cellStyle name="_Power Cost Value Copy 11.30.05 gas 1.09.06 AURORA at 1.10.06_Rate Design Sch 46" xfId="154"/>
    <cellStyle name="_Power Cost Value Copy 11.30.05 gas 1.09.06 AURORA at 1.10.06_Rate Spread" xfId="155"/>
    <cellStyle name="_Power Cost Value Copy 11.30.05 gas 1.09.06 AURORA at 1.10.06_ROR 5.02" xfId="156"/>
    <cellStyle name="_Recon to Darrin's 5.11.05 proforma" xfId="157"/>
    <cellStyle name="_Recon to Darrin's 5.11.05 proforma_INPUTS" xfId="158"/>
    <cellStyle name="_Recon to Darrin's 5.11.05 proforma_JHS-13 Story 09-28-09 (2009 GRC - Supplemental Filing)" xfId="159"/>
    <cellStyle name="_Recon to Darrin's 5.11.05 proforma_Production Adj 4.37" xfId="160"/>
    <cellStyle name="_Recon to Darrin's 5.11.05 proforma_Purchased Power Adj 4.03" xfId="161"/>
    <cellStyle name="_Recon to Darrin's 5.11.05 proforma_ROR &amp; CONV FACTOR" xfId="162"/>
    <cellStyle name="_Recon to Darrin's 5.11.05 proforma_ROR 5.02" xfId="163"/>
    <cellStyle name="_Tenaska Comparison" xfId="164"/>
    <cellStyle name="_Tenaska Comparison_Electric COS Inputs" xfId="165"/>
    <cellStyle name="_Tenaska Comparison_JHS-13 Story 09-28-09 (2009 GRC - Supplemental Filing)" xfId="166"/>
    <cellStyle name="_Tenaska Comparison_Production Adj 4.37" xfId="167"/>
    <cellStyle name="_Tenaska Comparison_Purchased Power Adj 4.03" xfId="168"/>
    <cellStyle name="_Tenaska Comparison_ROR 5.02" xfId="169"/>
    <cellStyle name="_Value Copy 11 30 05 gas 12 09 05 AURORA at 12 14 05" xfId="170"/>
    <cellStyle name="_Value Copy 11 30 05 gas 12 09 05 AURORA at 12 14 05_04 07E Wild Horse Wind Expansion (C) (2)" xfId="171"/>
    <cellStyle name="_Value Copy 11 30 05 gas 12 09 05 AURORA at 12 14 05_04 07E Wild Horse Wind Expansion (C) (2)_JHS-4 through JHS-7 Elec (2009 GRC) " xfId="172"/>
    <cellStyle name="_Value Copy 11 30 05 gas 12 09 05 AURORA at 12 14 05_Direct Assignment Distribution Plant 2008" xfId="173"/>
    <cellStyle name="_Value Copy 11 30 05 gas 12 09 05 AURORA at 12 14 05_Electric COS Inputs" xfId="174"/>
    <cellStyle name="_Value Copy 11 30 05 gas 12 09 05 AURORA at 12 14 05_Electric Rate Spread and Rate Design 3.23.09" xfId="175"/>
    <cellStyle name="_Value Copy 11 30 05 gas 12 09 05 AURORA at 12 14 05_INPUTS" xfId="176"/>
    <cellStyle name="_Value Copy 11 30 05 gas 12 09 05 AURORA at 12 14 05_JHS-13 Story 09-28-09 (2009 GRC - Supplemental Filing)" xfId="177"/>
    <cellStyle name="_Value Copy 11 30 05 gas 12 09 05 AURORA at 12 14 05_Leased Transformer &amp; Substation Plant &amp; Rev 12-2009" xfId="178"/>
    <cellStyle name="_Value Copy 11 30 05 gas 12 09 05 AURORA at 12 14 05_Production Adj 4.37" xfId="179"/>
    <cellStyle name="_Value Copy 11 30 05 gas 12 09 05 AURORA at 12 14 05_Purchased Power Adj 4.03" xfId="180"/>
    <cellStyle name="_Value Copy 11 30 05 gas 12 09 05 AURORA at 12 14 05_Rate Design Sch 24" xfId="181"/>
    <cellStyle name="_Value Copy 11 30 05 gas 12 09 05 AURORA at 12 14 05_Rate Design Sch 25" xfId="182"/>
    <cellStyle name="_Value Copy 11 30 05 gas 12 09 05 AURORA at 12 14 05_Rate Design Sch 26" xfId="183"/>
    <cellStyle name="_Value Copy 11 30 05 gas 12 09 05 AURORA at 12 14 05_Rate Design Sch 31" xfId="184"/>
    <cellStyle name="_Value Copy 11 30 05 gas 12 09 05 AURORA at 12 14 05_Rate Design Sch 43" xfId="185"/>
    <cellStyle name="_Value Copy 11 30 05 gas 12 09 05 AURORA at 12 14 05_Rate Design Sch 448-449" xfId="186"/>
    <cellStyle name="_Value Copy 11 30 05 gas 12 09 05 AURORA at 12 14 05_Rate Design Sch 46" xfId="187"/>
    <cellStyle name="_Value Copy 11 30 05 gas 12 09 05 AURORA at 12 14 05_Rate Spread" xfId="188"/>
    <cellStyle name="_Value Copy 11 30 05 gas 12 09 05 AURORA at 12 14 05_ROR 5.02" xfId="189"/>
    <cellStyle name="_VC 6.15.06 update on 06GRC power costs.xls Chart 1" xfId="190"/>
    <cellStyle name="_VC 6.15.06 update on 06GRC power costs.xls Chart 1_04 07E Wild Horse Wind Expansion (C) (2)" xfId="191"/>
    <cellStyle name="_VC 6.15.06 update on 06GRC power costs.xls Chart 1_04 07E Wild Horse Wind Expansion (C) (2)_JHS-4 through JHS-7 Elec (2009 GRC) " xfId="192"/>
    <cellStyle name="_VC 6.15.06 update on 06GRC power costs.xls Chart 1_INPUTS" xfId="193"/>
    <cellStyle name="_VC 6.15.06 update on 06GRC power costs.xls Chart 1_JHS-13 Story 09-28-09 (2009 GRC - Supplemental Filing)" xfId="194"/>
    <cellStyle name="_VC 6.15.06 update on 06GRC power costs.xls Chart 1_Production Adj 4.37" xfId="195"/>
    <cellStyle name="_VC 6.15.06 update on 06GRC power costs.xls Chart 1_Purchased Power Adj 4.03" xfId="196"/>
    <cellStyle name="_VC 6.15.06 update on 06GRC power costs.xls Chart 1_ROR &amp; CONV FACTOR" xfId="197"/>
    <cellStyle name="_VC 6.15.06 update on 06GRC power costs.xls Chart 1_ROR 5.02" xfId="198"/>
    <cellStyle name="_VC 6.15.06 update on 06GRC power costs.xls Chart 2" xfId="199"/>
    <cellStyle name="_VC 6.15.06 update on 06GRC power costs.xls Chart 2_04 07E Wild Horse Wind Expansion (C) (2)" xfId="200"/>
    <cellStyle name="_VC 6.15.06 update on 06GRC power costs.xls Chart 2_04 07E Wild Horse Wind Expansion (C) (2)_JHS-4 through JHS-7 Elec (2009 GRC) " xfId="201"/>
    <cellStyle name="_VC 6.15.06 update on 06GRC power costs.xls Chart 2_INPUTS" xfId="202"/>
    <cellStyle name="_VC 6.15.06 update on 06GRC power costs.xls Chart 2_JHS-13 Story 09-28-09 (2009 GRC - Supplemental Filing)" xfId="203"/>
    <cellStyle name="_VC 6.15.06 update on 06GRC power costs.xls Chart 2_Production Adj 4.37" xfId="204"/>
    <cellStyle name="_VC 6.15.06 update on 06GRC power costs.xls Chart 2_Purchased Power Adj 4.03" xfId="205"/>
    <cellStyle name="_VC 6.15.06 update on 06GRC power costs.xls Chart 2_ROR &amp; CONV FACTOR" xfId="206"/>
    <cellStyle name="_VC 6.15.06 update on 06GRC power costs.xls Chart 2_ROR 5.02" xfId="207"/>
    <cellStyle name="_VC 6.15.06 update on 06GRC power costs.xls Chart 3" xfId="208"/>
    <cellStyle name="_VC 6.15.06 update on 06GRC power costs.xls Chart 3_04 07E Wild Horse Wind Expansion (C) (2)" xfId="209"/>
    <cellStyle name="_VC 6.15.06 update on 06GRC power costs.xls Chart 3_04 07E Wild Horse Wind Expansion (C) (2)_JHS-4 through JHS-7 Elec (2009 GRC) " xfId="210"/>
    <cellStyle name="_VC 6.15.06 update on 06GRC power costs.xls Chart 3_INPUTS" xfId="211"/>
    <cellStyle name="_VC 6.15.06 update on 06GRC power costs.xls Chart 3_JHS-13 Story 09-28-09 (2009 GRC - Supplemental Filing)" xfId="212"/>
    <cellStyle name="_VC 6.15.06 update on 06GRC power costs.xls Chart 3_Production Adj 4.37" xfId="213"/>
    <cellStyle name="_VC 6.15.06 update on 06GRC power costs.xls Chart 3_Purchased Power Adj 4.03" xfId="214"/>
    <cellStyle name="_VC 6.15.06 update on 06GRC power costs.xls Chart 3_ROR &amp; CONV FACTOR" xfId="215"/>
    <cellStyle name="_VC 6.15.06 update on 06GRC power costs.xls Chart 3_ROR 5.02" xfId="216"/>
    <cellStyle name="0,0_x000d__x000a_NA_x000d__x000a_" xfId="217"/>
    <cellStyle name="20% - Accent1" xfId="218" builtinId="30" customBuiltin="1"/>
    <cellStyle name="20% - Accent1 2" xfId="219"/>
    <cellStyle name="20% - Accent1 3" xfId="220"/>
    <cellStyle name="20% - Accent2" xfId="221" builtinId="34" customBuiltin="1"/>
    <cellStyle name="20% - Accent2 2" xfId="222"/>
    <cellStyle name="20% - Accent2 3" xfId="223"/>
    <cellStyle name="20% - Accent3" xfId="224" builtinId="38" customBuiltin="1"/>
    <cellStyle name="20% - Accent3 2" xfId="225"/>
    <cellStyle name="20% - Accent3 3" xfId="226"/>
    <cellStyle name="20% - Accent4" xfId="227" builtinId="42" customBuiltin="1"/>
    <cellStyle name="20% - Accent4 2" xfId="228"/>
    <cellStyle name="20% - Accent4 3" xfId="229"/>
    <cellStyle name="20% - Accent5" xfId="230" builtinId="46" customBuiltin="1"/>
    <cellStyle name="20% - Accent5 2" xfId="231"/>
    <cellStyle name="20% - Accent5 3" xfId="232"/>
    <cellStyle name="20% - Accent6" xfId="233" builtinId="50" customBuiltin="1"/>
    <cellStyle name="20% - Accent6 2" xfId="234"/>
    <cellStyle name="20% - Accent6 3" xfId="235"/>
    <cellStyle name="40% - Accent1" xfId="236" builtinId="31" customBuiltin="1"/>
    <cellStyle name="40% - Accent1 2" xfId="237"/>
    <cellStyle name="40% - Accent1 3" xfId="238"/>
    <cellStyle name="40% - Accent2" xfId="239" builtinId="35" customBuiltin="1"/>
    <cellStyle name="40% - Accent2 2" xfId="240"/>
    <cellStyle name="40% - Accent2 3" xfId="241"/>
    <cellStyle name="40% - Accent3" xfId="242" builtinId="39" customBuiltin="1"/>
    <cellStyle name="40% - Accent3 2" xfId="243"/>
    <cellStyle name="40% - Accent3 3" xfId="244"/>
    <cellStyle name="40% - Accent4" xfId="245" builtinId="43" customBuiltin="1"/>
    <cellStyle name="40% - Accent4 2" xfId="246"/>
    <cellStyle name="40% - Accent4 3" xfId="247"/>
    <cellStyle name="40% - Accent5" xfId="248" builtinId="47" customBuiltin="1"/>
    <cellStyle name="40% - Accent5 2" xfId="249"/>
    <cellStyle name="40% - Accent5 3" xfId="250"/>
    <cellStyle name="40% - Accent6" xfId="251" builtinId="51" customBuiltin="1"/>
    <cellStyle name="40% - Accent6 2" xfId="252"/>
    <cellStyle name="40% - Accent6 3" xfId="253"/>
    <cellStyle name="60% - Accent1" xfId="254" builtinId="32" customBuiltin="1"/>
    <cellStyle name="60% - Accent2" xfId="255" builtinId="36" customBuiltin="1"/>
    <cellStyle name="60% - Accent3" xfId="256" builtinId="40" customBuiltin="1"/>
    <cellStyle name="60% - Accent4" xfId="257" builtinId="44" customBuiltin="1"/>
    <cellStyle name="60% - Accent5" xfId="258" builtinId="48" customBuiltin="1"/>
    <cellStyle name="60% - Accent6" xfId="259" builtinId="52" customBuiltin="1"/>
    <cellStyle name="Accent1" xfId="260" builtinId="29" customBuiltin="1"/>
    <cellStyle name="Accent2" xfId="261" builtinId="33" customBuiltin="1"/>
    <cellStyle name="Accent3" xfId="262" builtinId="37" customBuiltin="1"/>
    <cellStyle name="Accent4" xfId="263" builtinId="41" customBuiltin="1"/>
    <cellStyle name="Accent5" xfId="264" builtinId="45" customBuiltin="1"/>
    <cellStyle name="Accent6" xfId="265" builtinId="49" customBuiltin="1"/>
    <cellStyle name="Bad" xfId="266" builtinId="27" customBuiltin="1"/>
    <cellStyle name="Calc Currency (0)" xfId="267"/>
    <cellStyle name="Calculation" xfId="268" builtinId="22" customBuiltin="1"/>
    <cellStyle name="Check Cell" xfId="269" builtinId="23" customBuiltin="1"/>
    <cellStyle name="CheckCell" xfId="270"/>
    <cellStyle name="Comma" xfId="271" builtinId="3"/>
    <cellStyle name="Comma 2" xfId="272"/>
    <cellStyle name="Comma 2 2" xfId="273"/>
    <cellStyle name="Comma 3" xfId="274"/>
    <cellStyle name="Comma 4" xfId="275"/>
    <cellStyle name="Comma 5" xfId="276"/>
    <cellStyle name="Comma 6" xfId="277"/>
    <cellStyle name="Comma 7" xfId="278"/>
    <cellStyle name="Comma 8" xfId="279"/>
    <cellStyle name="Comma0" xfId="280"/>
    <cellStyle name="Comma0 - Style2" xfId="281"/>
    <cellStyle name="Comma0 - Style4" xfId="282"/>
    <cellStyle name="Comma0 - Style5" xfId="283"/>
    <cellStyle name="Comma0 2" xfId="284"/>
    <cellStyle name="Comma0 3" xfId="285"/>
    <cellStyle name="Comma0 4" xfId="286"/>
    <cellStyle name="Comma0_00COS Ind Allocators" xfId="287"/>
    <cellStyle name="Comma1 - Style1" xfId="288"/>
    <cellStyle name="Copied" xfId="289"/>
    <cellStyle name="COST1" xfId="290"/>
    <cellStyle name="Curren - Style1" xfId="291"/>
    <cellStyle name="Curren - Style2" xfId="292"/>
    <cellStyle name="Curren - Style5" xfId="293"/>
    <cellStyle name="Curren - Style6" xfId="294"/>
    <cellStyle name="Currency" xfId="295" builtinId="4"/>
    <cellStyle name="Currency 2" xfId="296"/>
    <cellStyle name="Currency 3" xfId="297"/>
    <cellStyle name="Currency 4" xfId="298"/>
    <cellStyle name="Currency 5" xfId="299"/>
    <cellStyle name="Currency 6" xfId="300"/>
    <cellStyle name="Currency 7" xfId="301"/>
    <cellStyle name="Currency 8" xfId="302"/>
    <cellStyle name="Currency0" xfId="303"/>
    <cellStyle name="Date" xfId="304"/>
    <cellStyle name="Date 2" xfId="305"/>
    <cellStyle name="Date 3" xfId="306"/>
    <cellStyle name="Date 4" xfId="307"/>
    <cellStyle name="Date_903 SAP 2-6-09" xfId="308"/>
    <cellStyle name="Entered" xfId="309"/>
    <cellStyle name="Explanatory Text" xfId="310" builtinId="53" customBuiltin="1"/>
    <cellStyle name="Fixed" xfId="311"/>
    <cellStyle name="Fixed3 - Style3" xfId="312"/>
    <cellStyle name="Good" xfId="313" builtinId="26" customBuiltin="1"/>
    <cellStyle name="Grey" xfId="314"/>
    <cellStyle name="Grey 2" xfId="315"/>
    <cellStyle name="Grey 3" xfId="316"/>
    <cellStyle name="Grey 4" xfId="317"/>
    <cellStyle name="Grey_Direct Assignment Distribution Plant 2008" xfId="318"/>
    <cellStyle name="Header1" xfId="319"/>
    <cellStyle name="Header2" xfId="320"/>
    <cellStyle name="Heading 1" xfId="321" builtinId="16" customBuiltin="1"/>
    <cellStyle name="Heading 2" xfId="322" builtinId="17" customBuiltin="1"/>
    <cellStyle name="Heading 3" xfId="323" builtinId="18" customBuiltin="1"/>
    <cellStyle name="Heading 4" xfId="324" builtinId="19" customBuiltin="1"/>
    <cellStyle name="Heading1" xfId="325"/>
    <cellStyle name="Heading2" xfId="326"/>
    <cellStyle name="Input" xfId="327" builtinId="20" customBuiltin="1"/>
    <cellStyle name="Input [yellow]" xfId="328"/>
    <cellStyle name="Input [yellow] 2" xfId="329"/>
    <cellStyle name="Input [yellow] 3" xfId="330"/>
    <cellStyle name="Input [yellow] 4" xfId="331"/>
    <cellStyle name="Input [yellow]_Direct Assignment Distribution Plant 2008" xfId="332"/>
    <cellStyle name="Input Cells" xfId="333"/>
    <cellStyle name="Input Cells Percent" xfId="334"/>
    <cellStyle name="Lines" xfId="335"/>
    <cellStyle name="LINKED" xfId="336"/>
    <cellStyle name="Linked Cell" xfId="337" builtinId="24" customBuiltin="1"/>
    <cellStyle name="modified border" xfId="338"/>
    <cellStyle name="modified border 2" xfId="339"/>
    <cellStyle name="modified border 3" xfId="340"/>
    <cellStyle name="modified border 4" xfId="341"/>
    <cellStyle name="modified border1" xfId="342"/>
    <cellStyle name="modified border1 2" xfId="343"/>
    <cellStyle name="modified border1 3" xfId="344"/>
    <cellStyle name="modified border1 4" xfId="345"/>
    <cellStyle name="Neutral" xfId="346" builtinId="28" customBuiltin="1"/>
    <cellStyle name="no dec" xfId="347"/>
    <cellStyle name="Normal" xfId="0" builtinId="0"/>
    <cellStyle name="Normal - Style1" xfId="348"/>
    <cellStyle name="Normal - Style1 2" xfId="349"/>
    <cellStyle name="Normal - Style1 3" xfId="350"/>
    <cellStyle name="Normal - Style1 4" xfId="351"/>
    <cellStyle name="Normal - Style1_903 SAP 2-6-09" xfId="352"/>
    <cellStyle name="Normal 2" xfId="353"/>
    <cellStyle name="Normal 2 2" xfId="354"/>
    <cellStyle name="Normal 2 2 2" xfId="355"/>
    <cellStyle name="Normal 2 2 3" xfId="356"/>
    <cellStyle name="Normal 2 2_4.14E Miscellaneous Operating Expense working file" xfId="357"/>
    <cellStyle name="Normal 2 3" xfId="358"/>
    <cellStyle name="Normal 2 4" xfId="359"/>
    <cellStyle name="Normal 2 5" xfId="360"/>
    <cellStyle name="Normal 2 6" xfId="361"/>
    <cellStyle name="Normal 2_GRC 2009 Load Research Rate Schedule Statistics - v2 2-26-2009" xfId="362"/>
    <cellStyle name="Normal 3" xfId="363"/>
    <cellStyle name="Normal 3 2" xfId="364"/>
    <cellStyle name="Normal 3 3" xfId="365"/>
    <cellStyle name="Normal 4" xfId="366"/>
    <cellStyle name="Normal 5" xfId="367"/>
    <cellStyle name="Normal 6" xfId="368"/>
    <cellStyle name="Normal 7" xfId="369"/>
    <cellStyle name="Normal 8" xfId="370"/>
    <cellStyle name="Normal 9" xfId="371"/>
    <cellStyle name="Note" xfId="372" builtinId="10" customBuiltin="1"/>
    <cellStyle name="Note 10" xfId="373"/>
    <cellStyle name="Note 11" xfId="374"/>
    <cellStyle name="Note 2" xfId="375"/>
    <cellStyle name="Note 3" xfId="376"/>
    <cellStyle name="Note 4" xfId="377"/>
    <cellStyle name="Note 5" xfId="378"/>
    <cellStyle name="Note 6" xfId="379"/>
    <cellStyle name="Note 7" xfId="380"/>
    <cellStyle name="Note 8" xfId="381"/>
    <cellStyle name="Note 9" xfId="382"/>
    <cellStyle name="Output" xfId="383" builtinId="21" customBuiltin="1"/>
    <cellStyle name="Percen - Style1" xfId="384"/>
    <cellStyle name="Percen - Style2" xfId="385"/>
    <cellStyle name="Percen - Style3" xfId="386"/>
    <cellStyle name="Percent" xfId="387" builtinId="5"/>
    <cellStyle name="Percent [2]" xfId="388"/>
    <cellStyle name="Percent 2" xfId="389"/>
    <cellStyle name="Percent 3" xfId="390"/>
    <cellStyle name="Percent 4" xfId="391"/>
    <cellStyle name="Percent 5" xfId="392"/>
    <cellStyle name="Percent 6" xfId="393"/>
    <cellStyle name="Processing" xfId="394"/>
    <cellStyle name="PSChar" xfId="395"/>
    <cellStyle name="PSDate" xfId="396"/>
    <cellStyle name="PSDec" xfId="397"/>
    <cellStyle name="PSHeading" xfId="398"/>
    <cellStyle name="PSInt" xfId="399"/>
    <cellStyle name="PSSpacer" xfId="400"/>
    <cellStyle name="purple - Style8" xfId="401"/>
    <cellStyle name="RED" xfId="402"/>
    <cellStyle name="Red - Style7" xfId="403"/>
    <cellStyle name="RED_04 07E Wild Horse Wind Expansion (C) (2)" xfId="404"/>
    <cellStyle name="Report" xfId="405"/>
    <cellStyle name="Report Bar" xfId="406"/>
    <cellStyle name="Report Heading" xfId="407"/>
    <cellStyle name="Report Percent" xfId="408"/>
    <cellStyle name="Report Unit Cost" xfId="409"/>
    <cellStyle name="Report_JHS-4 through JHS-7 Elec (2009 GRC) " xfId="410"/>
    <cellStyle name="Reports" xfId="411"/>
    <cellStyle name="Reports Total" xfId="412"/>
    <cellStyle name="Reports Unit Cost Total" xfId="413"/>
    <cellStyle name="Reports_JHS-4 through JHS-7 Elec (2009 GRC) " xfId="414"/>
    <cellStyle name="RevList" xfId="415"/>
    <cellStyle name="round100" xfId="416"/>
    <cellStyle name="SAPBEXaggData" xfId="417"/>
    <cellStyle name="SAPBEXaggItem" xfId="418"/>
    <cellStyle name="SAPBEXchaText" xfId="419"/>
    <cellStyle name="SAPBEXfilterDrill" xfId="420"/>
    <cellStyle name="SAPBEXfilterItem" xfId="421"/>
    <cellStyle name="SAPBEXheaderItem" xfId="422"/>
    <cellStyle name="SAPBEXheaderText" xfId="423"/>
    <cellStyle name="SAPBEXHLevel0X" xfId="424"/>
    <cellStyle name="SAPBEXstdData" xfId="425"/>
    <cellStyle name="SAPBEXstdItem" xfId="426"/>
    <cellStyle name="SAPBEXstdItemX" xfId="427"/>
    <cellStyle name="SAPBEXtitle" xfId="428"/>
    <cellStyle name="shade" xfId="429"/>
    <cellStyle name="StmtTtl1" xfId="430"/>
    <cellStyle name="StmtTtl1 2" xfId="431"/>
    <cellStyle name="StmtTtl1 3" xfId="432"/>
    <cellStyle name="StmtTtl1 4" xfId="433"/>
    <cellStyle name="StmtTtl1_Direct Assignment Distribution Plant 2008" xfId="434"/>
    <cellStyle name="StmtTtl2" xfId="435"/>
    <cellStyle name="STYL1 - Style1" xfId="436"/>
    <cellStyle name="Style 1" xfId="437"/>
    <cellStyle name="Style 1 2" xfId="438"/>
    <cellStyle name="Style 1 3" xfId="439"/>
    <cellStyle name="Style 1 4" xfId="440"/>
    <cellStyle name="Style 1_4.14E Miscellaneous Operating Expense working file" xfId="441"/>
    <cellStyle name="Subtotal" xfId="442"/>
    <cellStyle name="Sub-total" xfId="443"/>
    <cellStyle name="Title" xfId="444" builtinId="15" customBuiltin="1"/>
    <cellStyle name="Title: Major" xfId="445"/>
    <cellStyle name="Title: Minor" xfId="446"/>
    <cellStyle name="Title: Worksheet" xfId="447"/>
    <cellStyle name="Total" xfId="448" builtinId="25" customBuiltin="1"/>
    <cellStyle name="Total4 - Style4" xfId="449"/>
    <cellStyle name="Warning Text" xfId="450"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72</xdr:col>
      <xdr:colOff>923925</xdr:colOff>
      <xdr:row>0</xdr:row>
      <xdr:rowOff>0</xdr:rowOff>
    </xdr:from>
    <xdr:to>
      <xdr:col>76</xdr:col>
      <xdr:colOff>533400</xdr:colOff>
      <xdr:row>0</xdr:row>
      <xdr:rowOff>0</xdr:rowOff>
    </xdr:to>
    <xdr:cxnSp macro="">
      <xdr:nvCxnSpPr>
        <xdr:cNvPr id="4232" name="AutoShape 1"/>
        <xdr:cNvCxnSpPr>
          <a:cxnSpLocks noChangeShapeType="1"/>
        </xdr:cNvCxnSpPr>
      </xdr:nvCxnSpPr>
      <xdr:spPr bwMode="auto">
        <a:xfrm flipV="1">
          <a:off x="59864625" y="0"/>
          <a:ext cx="3190875" cy="0"/>
        </a:xfrm>
        <a:prstGeom prst="straightConnector1">
          <a:avLst/>
        </a:prstGeom>
        <a:noFill/>
        <a:ln w="9525">
          <a:solidFill>
            <a:srgbClr val="000000"/>
          </a:solidFill>
          <a:round/>
          <a:headEnd/>
          <a:tailEnd type="triangle" w="med" len="med"/>
        </a:ln>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pRevnu\PUBLIC\%23%202009%20GRC\OriginalFiling2009GRC\Models&amp;Adjs2009GRCOrig\Electronic%20Files%20to%20be%20sent%20to%20WUTC%20-%20orig.%20filing\JHS-4%20through%20JHS-7%20Elec%20(2009%20GRC)%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01 - 5.03"/>
      <sheetName val="4A-4E"/>
      <sheetName val="Summary"/>
      <sheetName val="JHS-6 Unit Cost"/>
      <sheetName val="JHS-7 Ex A-1"/>
      <sheetName val="Reconciliaton "/>
      <sheetName val="JHS-7 Ex A-2"/>
      <sheetName val="JHS-7 Ex A-3 Colstrip"/>
      <sheetName val="JHS-7 Ex A-4 Prod Adj"/>
      <sheetName val="JHS-7 Ex A-5 PC"/>
      <sheetName val="JHS-7 Exhibit D"/>
      <sheetName val="MF-RevReq"/>
      <sheetName val="WH-RevReq"/>
      <sheetName val="JHS-6 Unit Cost (Old)"/>
      <sheetName val="PCA Dfcncy"/>
      <sheetName val="Restated TY"/>
      <sheetName val="08-09"/>
      <sheetName val="P Tax 08-09"/>
      <sheetName val="557"/>
      <sheetName val="Production Adjustment"/>
      <sheetName val="Production Factor"/>
      <sheetName val="Production Plant Premiums"/>
      <sheetName val="Prod Plant"/>
      <sheetName val="Pwr Csts"/>
      <sheetName val="DEM RY PC"/>
      <sheetName val="Proforma Revenue"/>
      <sheetName val="Compare A-1"/>
      <sheetName val="Prodn OM09GRC"/>
      <sheetName val="Verify"/>
      <sheetName val="EB&amp;Taxes"/>
      <sheetName val="TransmRev"/>
      <sheetName val="Restating Print Macros"/>
      <sheetName val="Module13"/>
      <sheetName val="Module14"/>
      <sheetName val="Module15"/>
      <sheetName val="Module1"/>
    </sheetNames>
    <sheetDataSet>
      <sheetData sheetId="0">
        <row r="20">
          <cell r="GH20">
            <v>0.35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Q87"/>
  <sheetViews>
    <sheetView tabSelected="1" zoomScaleNormal="100" zoomScaleSheetLayoutView="90" workbookViewId="0">
      <pane xSplit="5" ySplit="5" topLeftCell="F6" activePane="bottomRight" state="frozenSplit"/>
      <selection pane="topRight" activeCell="P1" sqref="P1"/>
      <selection pane="bottomLeft" activeCell="A3" sqref="A3"/>
      <selection pane="bottomRight" activeCell="F6" sqref="F6"/>
    </sheetView>
  </sheetViews>
  <sheetFormatPr defaultRowHeight="12.75"/>
  <cols>
    <col min="1" max="1" width="4.7109375" customWidth="1"/>
    <col min="2" max="2" width="6.42578125" customWidth="1"/>
    <col min="3" max="3" width="3.42578125" customWidth="1"/>
    <col min="4" max="4" width="34.5703125" customWidth="1"/>
    <col min="5" max="5" width="23.140625" style="2" customWidth="1"/>
    <col min="6" max="7" width="11.140625" customWidth="1"/>
    <col min="8" max="8" width="12.140625" customWidth="1"/>
    <col min="9" max="11" width="11.140625" customWidth="1"/>
    <col min="12" max="12" width="12.140625" customWidth="1"/>
    <col min="13" max="13" width="11.140625" customWidth="1"/>
    <col min="14" max="65" width="12.140625" customWidth="1"/>
    <col min="66" max="66" width="13.28515625" customWidth="1"/>
    <col min="67" max="72" width="12.140625" customWidth="1"/>
    <col min="73" max="89" width="13.28515625" customWidth="1"/>
    <col min="90" max="90" width="4" customWidth="1"/>
    <col min="91" max="94" width="13.85546875" bestFit="1" customWidth="1"/>
    <col min="95" max="95" width="15" style="114" bestFit="1" customWidth="1"/>
  </cols>
  <sheetData>
    <row r="1" spans="1:95">
      <c r="A1" s="5" t="s">
        <v>6</v>
      </c>
      <c r="B1" s="5"/>
      <c r="C1" s="7"/>
      <c r="D1" s="7"/>
      <c r="E1" s="9"/>
      <c r="F1" s="7"/>
      <c r="G1" s="7"/>
      <c r="H1" s="7"/>
      <c r="I1" s="7"/>
      <c r="J1" s="7"/>
      <c r="K1" s="7"/>
      <c r="L1" s="7"/>
      <c r="M1" s="7"/>
      <c r="N1" s="7"/>
      <c r="O1" s="6" t="s">
        <v>8</v>
      </c>
      <c r="P1" s="6" t="s">
        <v>8</v>
      </c>
      <c r="Q1" s="6" t="s">
        <v>8</v>
      </c>
      <c r="R1" s="6" t="s">
        <v>8</v>
      </c>
      <c r="S1" s="6" t="s">
        <v>8</v>
      </c>
      <c r="T1" s="6" t="s">
        <v>8</v>
      </c>
      <c r="U1" s="6" t="s">
        <v>8</v>
      </c>
      <c r="V1" s="6" t="s">
        <v>8</v>
      </c>
      <c r="W1" s="6" t="s">
        <v>8</v>
      </c>
      <c r="X1" s="6" t="s">
        <v>8</v>
      </c>
      <c r="Y1" s="6" t="s">
        <v>8</v>
      </c>
      <c r="Z1" s="6" t="s">
        <v>8</v>
      </c>
      <c r="AA1" s="7"/>
      <c r="AB1" s="7"/>
      <c r="AC1" s="7"/>
      <c r="AD1" s="7"/>
      <c r="AE1" s="7"/>
      <c r="AF1" s="7"/>
      <c r="AG1" s="7"/>
      <c r="AH1" s="7"/>
      <c r="AI1" s="7"/>
      <c r="AJ1" s="7"/>
      <c r="AK1" s="7"/>
      <c r="AL1" s="7"/>
      <c r="AM1" s="6" t="s">
        <v>10</v>
      </c>
      <c r="AN1" s="6" t="s">
        <v>10</v>
      </c>
      <c r="AO1" s="6" t="s">
        <v>10</v>
      </c>
      <c r="AP1" s="6" t="s">
        <v>10</v>
      </c>
      <c r="AQ1" s="6" t="s">
        <v>10</v>
      </c>
      <c r="AR1" s="6" t="s">
        <v>10</v>
      </c>
      <c r="AS1" s="6" t="s">
        <v>10</v>
      </c>
      <c r="AT1" s="6" t="s">
        <v>10</v>
      </c>
      <c r="AU1" s="6" t="s">
        <v>10</v>
      </c>
      <c r="AV1" s="6" t="s">
        <v>10</v>
      </c>
      <c r="AW1" s="6" t="s">
        <v>10</v>
      </c>
      <c r="AX1" s="6" t="s">
        <v>10</v>
      </c>
      <c r="AY1" s="7"/>
      <c r="AZ1" s="7"/>
      <c r="BA1" s="7"/>
      <c r="BB1" s="6" t="s">
        <v>11</v>
      </c>
      <c r="BC1" s="6" t="s">
        <v>11</v>
      </c>
      <c r="BD1" s="6" t="s">
        <v>11</v>
      </c>
      <c r="BE1" s="6" t="s">
        <v>11</v>
      </c>
      <c r="BF1" s="6" t="s">
        <v>11</v>
      </c>
      <c r="BG1" s="6" t="s">
        <v>11</v>
      </c>
      <c r="BH1" s="6" t="s">
        <v>11</v>
      </c>
      <c r="BI1" s="6" t="s">
        <v>11</v>
      </c>
      <c r="BJ1" s="6" t="s">
        <v>11</v>
      </c>
      <c r="BK1" s="6" t="s">
        <v>11</v>
      </c>
      <c r="BL1" s="6" t="s">
        <v>11</v>
      </c>
      <c r="BM1" s="6" t="s">
        <v>11</v>
      </c>
      <c r="BN1" s="7"/>
      <c r="BO1" s="7"/>
      <c r="BP1" s="7"/>
      <c r="BQ1" s="6"/>
      <c r="BR1" s="6"/>
      <c r="BS1" s="6"/>
      <c r="BT1" s="6"/>
      <c r="BU1" s="6"/>
      <c r="BV1" s="6"/>
      <c r="BW1" s="6"/>
      <c r="BX1" s="6"/>
      <c r="BY1" s="6"/>
      <c r="BZ1" s="6"/>
      <c r="CA1" s="6"/>
      <c r="CB1" s="6"/>
      <c r="CC1" s="6"/>
      <c r="CD1" s="6"/>
      <c r="CE1" s="6"/>
      <c r="CF1" s="6"/>
      <c r="CG1" s="6"/>
      <c r="CH1" s="6"/>
      <c r="CI1" s="6"/>
      <c r="CJ1" s="6"/>
      <c r="CK1" s="6"/>
      <c r="CL1" s="7"/>
      <c r="CM1" s="14"/>
      <c r="CN1" s="14"/>
      <c r="CO1" s="14"/>
      <c r="CP1" s="14"/>
      <c r="CQ1" s="14"/>
    </row>
    <row r="2" spans="1:95">
      <c r="A2" s="5" t="s">
        <v>7</v>
      </c>
      <c r="B2" s="5"/>
      <c r="C2" s="7"/>
      <c r="D2" s="7"/>
      <c r="E2" s="9"/>
      <c r="F2" s="7"/>
      <c r="G2" s="7"/>
      <c r="H2" s="7"/>
      <c r="I2" s="7"/>
      <c r="J2" s="7"/>
      <c r="K2" s="7"/>
      <c r="L2" s="7"/>
      <c r="M2" s="7"/>
      <c r="N2" s="7"/>
      <c r="O2" s="7"/>
      <c r="P2" s="7"/>
      <c r="Q2" s="7"/>
      <c r="R2" s="7"/>
      <c r="S2" s="7"/>
      <c r="T2" s="6" t="s">
        <v>9</v>
      </c>
      <c r="U2" s="6" t="s">
        <v>9</v>
      </c>
      <c r="V2" s="6" t="s">
        <v>9</v>
      </c>
      <c r="W2" s="6" t="s">
        <v>9</v>
      </c>
      <c r="X2" s="6" t="s">
        <v>9</v>
      </c>
      <c r="Y2" s="6" t="s">
        <v>9</v>
      </c>
      <c r="Z2" s="6" t="s">
        <v>9</v>
      </c>
      <c r="AA2" s="6" t="s">
        <v>9</v>
      </c>
      <c r="AB2" s="6" t="s">
        <v>9</v>
      </c>
      <c r="AC2" s="6" t="s">
        <v>9</v>
      </c>
      <c r="AD2" s="6" t="s">
        <v>9</v>
      </c>
      <c r="AE2" s="6" t="s">
        <v>9</v>
      </c>
      <c r="AF2" s="7"/>
      <c r="AG2" s="7"/>
      <c r="AH2" s="7"/>
      <c r="AI2" s="7"/>
      <c r="AJ2" s="7"/>
      <c r="AK2" s="7"/>
      <c r="AL2" s="7"/>
      <c r="AM2" s="7"/>
      <c r="AN2" s="7"/>
      <c r="AO2" s="7"/>
      <c r="AP2" s="6" t="s">
        <v>8</v>
      </c>
      <c r="AQ2" s="6" t="s">
        <v>8</v>
      </c>
      <c r="AR2" s="6" t="s">
        <v>8</v>
      </c>
      <c r="AS2" s="6" t="s">
        <v>8</v>
      </c>
      <c r="AT2" s="6" t="s">
        <v>8</v>
      </c>
      <c r="AU2" s="6" t="s">
        <v>8</v>
      </c>
      <c r="AV2" s="6" t="s">
        <v>8</v>
      </c>
      <c r="AW2" s="6" t="s">
        <v>8</v>
      </c>
      <c r="AX2" s="6" t="s">
        <v>8</v>
      </c>
      <c r="AY2" s="6" t="s">
        <v>8</v>
      </c>
      <c r="AZ2" s="6" t="s">
        <v>8</v>
      </c>
      <c r="BA2" s="6" t="s">
        <v>8</v>
      </c>
      <c r="BB2" s="7"/>
      <c r="BC2" s="7"/>
      <c r="BD2" s="7"/>
      <c r="BE2" s="7"/>
      <c r="BF2" s="7"/>
      <c r="BG2" s="7"/>
      <c r="BH2" s="7"/>
      <c r="BI2" s="7"/>
      <c r="BJ2" s="7"/>
      <c r="BK2" s="7"/>
      <c r="BL2" s="6" t="s">
        <v>10</v>
      </c>
      <c r="BM2" s="6" t="s">
        <v>10</v>
      </c>
      <c r="BN2" s="6" t="s">
        <v>10</v>
      </c>
      <c r="BO2" s="6" t="s">
        <v>10</v>
      </c>
      <c r="BP2" s="6" t="s">
        <v>10</v>
      </c>
      <c r="BQ2" s="6" t="s">
        <v>10</v>
      </c>
      <c r="BR2" s="6" t="s">
        <v>10</v>
      </c>
      <c r="BS2" s="6" t="s">
        <v>10</v>
      </c>
      <c r="BT2" s="6" t="s">
        <v>10</v>
      </c>
      <c r="BU2" s="6" t="s">
        <v>10</v>
      </c>
      <c r="BV2" s="6" t="s">
        <v>10</v>
      </c>
      <c r="BW2" s="6" t="s">
        <v>10</v>
      </c>
      <c r="BX2" s="7"/>
      <c r="BY2" s="7"/>
      <c r="BZ2" s="7"/>
      <c r="CA2" s="7"/>
      <c r="CB2" s="7"/>
      <c r="CC2" s="6" t="s">
        <v>11</v>
      </c>
      <c r="CD2" s="6" t="s">
        <v>11</v>
      </c>
      <c r="CE2" s="6" t="s">
        <v>11</v>
      </c>
      <c r="CF2" s="6" t="s">
        <v>11</v>
      </c>
      <c r="CG2" s="6" t="s">
        <v>11</v>
      </c>
      <c r="CH2" s="6" t="s">
        <v>11</v>
      </c>
      <c r="CI2" s="6" t="s">
        <v>11</v>
      </c>
      <c r="CJ2" s="6" t="s">
        <v>11</v>
      </c>
      <c r="CK2" s="6" t="s">
        <v>11</v>
      </c>
      <c r="CL2" s="7"/>
      <c r="CM2" s="14"/>
      <c r="CN2" s="14"/>
      <c r="CO2" s="14"/>
      <c r="CP2" s="14"/>
      <c r="CQ2" s="14"/>
    </row>
    <row r="3" spans="1:95">
      <c r="A3" s="5" t="s">
        <v>20</v>
      </c>
      <c r="B3" s="5"/>
      <c r="C3" s="7"/>
      <c r="D3" s="7"/>
      <c r="E3" s="9"/>
      <c r="F3" s="7"/>
      <c r="G3" s="7"/>
      <c r="H3" s="7"/>
      <c r="I3" s="7"/>
      <c r="J3" s="7"/>
      <c r="K3" s="7"/>
      <c r="L3" s="7"/>
      <c r="M3" s="7"/>
      <c r="N3" s="7"/>
      <c r="O3" s="7"/>
      <c r="P3" s="7"/>
      <c r="Q3" s="7"/>
      <c r="R3" s="7"/>
      <c r="S3" s="7"/>
      <c r="T3" s="6">
        <f>COUNT($F5:S5)+9</f>
        <v>23</v>
      </c>
      <c r="U3" s="6">
        <f>COUNT($F5:T5)+9</f>
        <v>24</v>
      </c>
      <c r="V3" s="6">
        <f>COUNT($F5:U5)+9</f>
        <v>25</v>
      </c>
      <c r="W3" s="6">
        <f>COUNT($F5:V5)+9</f>
        <v>26</v>
      </c>
      <c r="X3" s="6">
        <f>COUNT($F5:W5)+9</f>
        <v>27</v>
      </c>
      <c r="Y3" s="6">
        <f>COUNT($F5:X5)+9</f>
        <v>28</v>
      </c>
      <c r="Z3" s="6">
        <f>COUNT($F5:Y5)+9</f>
        <v>29</v>
      </c>
      <c r="AA3" s="6">
        <f>COUNT($F5:Z5)+9</f>
        <v>30</v>
      </c>
      <c r="AB3" s="6">
        <f>COUNT($F5:AA5)+9</f>
        <v>31</v>
      </c>
      <c r="AC3" s="6">
        <f>COUNT($F5:AB5)+9</f>
        <v>32</v>
      </c>
      <c r="AD3" s="6">
        <f>COUNT($F5:AC5)+9</f>
        <v>33</v>
      </c>
      <c r="AE3" s="6">
        <f>COUNT($F5:AD5)+9</f>
        <v>34</v>
      </c>
      <c r="AF3" s="6">
        <f>COUNT($F5:AE5)+9</f>
        <v>35</v>
      </c>
      <c r="AG3" s="6">
        <f>COUNT($F5:AF5)+9</f>
        <v>36</v>
      </c>
      <c r="AH3" s="6">
        <f>COUNT($F5:AG5)+9</f>
        <v>37</v>
      </c>
      <c r="AI3" s="6">
        <f>COUNT($F5:AH5)+9</f>
        <v>38</v>
      </c>
      <c r="AJ3" s="6">
        <f>COUNT($F5:AI5)+9</f>
        <v>39</v>
      </c>
      <c r="AK3" s="6">
        <f>COUNT($F5:AJ5)+9</f>
        <v>40</v>
      </c>
      <c r="AL3" s="6">
        <f>COUNT($F5:AK5)+9</f>
        <v>41</v>
      </c>
      <c r="AM3" s="6">
        <f>COUNT($F5:AL5)+9</f>
        <v>42</v>
      </c>
      <c r="AN3" s="6">
        <f>COUNT($F5:AM5)+9</f>
        <v>43</v>
      </c>
      <c r="AO3" s="6">
        <f>COUNT($F5:AN5)+9</f>
        <v>44</v>
      </c>
      <c r="AP3" s="6">
        <f>COUNT($U5:AO5)</f>
        <v>21</v>
      </c>
      <c r="AQ3" s="6">
        <f>COUNT($U5:AP5)</f>
        <v>22</v>
      </c>
      <c r="AR3" s="6">
        <f>COUNT($U5:AQ5)</f>
        <v>23</v>
      </c>
      <c r="AS3" s="6">
        <f>COUNT($U5:AR5)</f>
        <v>24</v>
      </c>
      <c r="AT3" s="6">
        <f>COUNT($U5:AS5)</f>
        <v>25</v>
      </c>
      <c r="AU3" s="6">
        <f>COUNT($U5:AT5)</f>
        <v>26</v>
      </c>
      <c r="AV3" s="6">
        <f>COUNT($U5:AU5)</f>
        <v>27</v>
      </c>
      <c r="AW3" s="6">
        <f>COUNT($U5:AV5)</f>
        <v>28</v>
      </c>
      <c r="AX3" s="6">
        <f>COUNT($U5:AW5)</f>
        <v>29</v>
      </c>
      <c r="AY3" s="6">
        <f>COUNT($U5:AX5)</f>
        <v>30</v>
      </c>
      <c r="AZ3" s="6">
        <f>COUNT($U5:AY5)</f>
        <v>31</v>
      </c>
      <c r="BA3" s="6">
        <f>COUNT($U5:AZ5)</f>
        <v>32</v>
      </c>
      <c r="BB3" s="6">
        <f>COUNT($U5:BA5)</f>
        <v>33</v>
      </c>
      <c r="BC3" s="6">
        <f>COUNT($U5:BB5)</f>
        <v>34</v>
      </c>
      <c r="BD3" s="6">
        <f>COUNT($U5:BC5)</f>
        <v>35</v>
      </c>
      <c r="BE3" s="6">
        <f>COUNT($U5:BD5)</f>
        <v>36</v>
      </c>
      <c r="BF3" s="6">
        <f>COUNT($U5:BE5)</f>
        <v>37</v>
      </c>
      <c r="BG3" s="6">
        <f>COUNT($U5:BF5)</f>
        <v>38</v>
      </c>
      <c r="BH3" s="6">
        <f>COUNT($U5:BG5)</f>
        <v>39</v>
      </c>
      <c r="BI3" s="6">
        <f>COUNT($U5:BH5)</f>
        <v>40</v>
      </c>
      <c r="BJ3" s="6">
        <f>COUNT($U5:BI5)</f>
        <v>41</v>
      </c>
      <c r="BK3" s="6">
        <f>COUNT($U5:BJ5)</f>
        <v>42</v>
      </c>
      <c r="BL3" s="6">
        <f>COUNT($AS5:BK5)</f>
        <v>19</v>
      </c>
      <c r="BM3" s="6">
        <f>COUNT($AS5:BL5)</f>
        <v>20</v>
      </c>
      <c r="BN3" s="6">
        <f>COUNT($AS5:BM5)</f>
        <v>21</v>
      </c>
      <c r="BO3" s="6">
        <f>COUNT($AS5:BN5)</f>
        <v>22</v>
      </c>
      <c r="BP3" s="6">
        <f>COUNT($AS5:BO5)</f>
        <v>23</v>
      </c>
      <c r="BQ3" s="6">
        <f>COUNT($AS5:BP5)</f>
        <v>24</v>
      </c>
      <c r="BR3" s="6">
        <f>COUNT($AS5:BQ5)</f>
        <v>25</v>
      </c>
      <c r="BS3" s="6">
        <f>COUNT($AS5:BR5)</f>
        <v>26</v>
      </c>
      <c r="BT3" s="6">
        <f>COUNT($AS5:BS5)</f>
        <v>27</v>
      </c>
      <c r="BU3" s="6">
        <f>COUNT($AS5:BT5)</f>
        <v>28</v>
      </c>
      <c r="BV3" s="6">
        <f>COUNT($AS5:BU5)</f>
        <v>29</v>
      </c>
      <c r="BW3" s="6">
        <f>COUNT($AS5:BV5)</f>
        <v>30</v>
      </c>
      <c r="BX3" s="6">
        <f>COUNT($AS5:BW5)</f>
        <v>31</v>
      </c>
      <c r="BY3" s="6">
        <f>COUNT($AS5:BX5)</f>
        <v>32</v>
      </c>
      <c r="BZ3" s="6">
        <f>COUNT($AS5:BY5)</f>
        <v>33</v>
      </c>
      <c r="CA3" s="6">
        <f>COUNT($AS5:BZ5)</f>
        <v>34</v>
      </c>
      <c r="CB3" s="6">
        <f>COUNT($AS5:CA5)</f>
        <v>35</v>
      </c>
      <c r="CC3" s="6">
        <f>COUNT($BH5:CB5)</f>
        <v>21</v>
      </c>
      <c r="CD3" s="6">
        <f>COUNT($BH5:CC5)</f>
        <v>22</v>
      </c>
      <c r="CE3" s="6">
        <f>COUNT($BH5:CD5)</f>
        <v>23</v>
      </c>
      <c r="CF3" s="6">
        <f>COUNT($BH5:CE5)</f>
        <v>24</v>
      </c>
      <c r="CG3" s="6">
        <f>COUNT($BH5:CF5)</f>
        <v>25</v>
      </c>
      <c r="CH3" s="6">
        <f>COUNT($BH5:CG5)</f>
        <v>26</v>
      </c>
      <c r="CI3" s="6">
        <f>COUNT($BH5:CH5)</f>
        <v>27</v>
      </c>
      <c r="CJ3" s="6">
        <f>COUNT($BH5:CI5)</f>
        <v>28</v>
      </c>
      <c r="CK3" s="6">
        <f>COUNT($BH5:CJ5)</f>
        <v>29</v>
      </c>
      <c r="CL3" s="7"/>
      <c r="CM3" s="168">
        <f>AVERAGE($AP3:$BA3)</f>
        <v>26.5</v>
      </c>
      <c r="CN3" s="168">
        <f ca="1">AVERAGE(OFFSET($AP3:$BA3,0,(CN5-$CM5)*12))</f>
        <v>34.5</v>
      </c>
      <c r="CO3" s="168">
        <f ca="1">AVERAGE(OFFSET($AP3:$BA3,0,(CO5-$CM5)*12))</f>
        <v>26.5</v>
      </c>
      <c r="CP3" s="168">
        <f ca="1">AVERAGE(OFFSET($AP3:$BA3,0,(CP5-$CM5)*12))</f>
        <v>27.25</v>
      </c>
      <c r="CQ3" s="14"/>
    </row>
    <row r="4" spans="1:95">
      <c r="A4" s="5"/>
      <c r="B4" s="5"/>
      <c r="C4" s="7"/>
      <c r="D4" s="7"/>
      <c r="E4" s="9"/>
      <c r="F4" s="7"/>
      <c r="G4" s="7"/>
      <c r="H4" s="7"/>
      <c r="I4" s="7"/>
      <c r="J4" s="7"/>
      <c r="K4" s="7"/>
      <c r="L4" s="7"/>
      <c r="M4" s="7"/>
      <c r="N4" s="7"/>
      <c r="O4" s="7"/>
      <c r="P4" s="7"/>
      <c r="Q4" s="7"/>
      <c r="R4" s="7"/>
      <c r="S4" s="7"/>
      <c r="T4" s="8"/>
      <c r="U4" s="8"/>
      <c r="V4" s="8"/>
      <c r="W4" s="8"/>
      <c r="X4" s="8"/>
      <c r="Y4" s="8"/>
      <c r="Z4" s="8"/>
      <c r="AA4" s="8"/>
      <c r="AB4" s="8"/>
      <c r="AC4" s="8"/>
      <c r="AD4" s="8"/>
      <c r="AE4" s="8"/>
      <c r="AF4" s="8"/>
      <c r="AG4" s="8"/>
      <c r="AH4" s="8"/>
      <c r="AI4" s="8"/>
      <c r="AJ4" s="8"/>
      <c r="AK4" s="8"/>
      <c r="AL4" s="8"/>
      <c r="AM4" s="8"/>
      <c r="AN4" s="8"/>
      <c r="AO4" s="8"/>
      <c r="AP4" s="8"/>
      <c r="AQ4" s="7"/>
      <c r="AR4" s="7"/>
      <c r="AS4" s="7"/>
      <c r="AT4" s="7"/>
      <c r="AU4" s="7"/>
      <c r="AV4" s="7"/>
      <c r="AW4" s="7"/>
      <c r="AX4" s="7"/>
      <c r="AY4" s="7"/>
      <c r="AZ4" s="7"/>
      <c r="BA4" s="7"/>
      <c r="BB4" s="7"/>
      <c r="BC4" s="7"/>
      <c r="BD4" s="7"/>
      <c r="BE4" s="7"/>
      <c r="BF4" s="7"/>
      <c r="BG4" s="7"/>
      <c r="BH4" s="7"/>
      <c r="BI4" s="7"/>
      <c r="BJ4" s="7"/>
      <c r="BK4" s="7"/>
      <c r="BL4" s="8"/>
      <c r="BM4" s="7"/>
      <c r="BN4" s="7"/>
      <c r="BO4" s="7"/>
      <c r="BP4" s="7"/>
      <c r="BQ4" s="7"/>
      <c r="BR4" s="7"/>
      <c r="BS4" s="7"/>
      <c r="BT4" s="7"/>
      <c r="BU4" s="9"/>
      <c r="BV4" s="7"/>
      <c r="BW4" s="7"/>
      <c r="BX4" s="7"/>
      <c r="BY4" s="7"/>
      <c r="BZ4" s="7"/>
      <c r="CA4" s="7"/>
      <c r="CB4" s="7"/>
      <c r="CC4" s="7"/>
      <c r="CD4" s="7"/>
      <c r="CE4" s="7"/>
      <c r="CF4" s="7"/>
      <c r="CG4" s="7"/>
      <c r="CH4" s="7"/>
      <c r="CI4" s="7"/>
      <c r="CJ4" s="7"/>
      <c r="CK4" s="7"/>
      <c r="CL4" s="7"/>
      <c r="CM4" s="14"/>
      <c r="CN4" s="14"/>
      <c r="CO4" s="14"/>
      <c r="CP4" s="14"/>
      <c r="CQ4" s="14"/>
    </row>
    <row r="5" spans="1:95" ht="13.5" thickBot="1">
      <c r="A5" s="170" t="s">
        <v>4</v>
      </c>
      <c r="B5" s="170"/>
      <c r="C5" s="10"/>
      <c r="D5" s="10"/>
      <c r="E5" s="171"/>
      <c r="F5" s="12">
        <v>37987</v>
      </c>
      <c r="G5" s="12">
        <f t="shared" ref="G5:AL5" si="0">EDATE(F5,1)</f>
        <v>38018</v>
      </c>
      <c r="H5" s="12">
        <f t="shared" si="0"/>
        <v>38047</v>
      </c>
      <c r="I5" s="12">
        <f t="shared" si="0"/>
        <v>38078</v>
      </c>
      <c r="J5" s="12">
        <f t="shared" si="0"/>
        <v>38108</v>
      </c>
      <c r="K5" s="12">
        <f t="shared" si="0"/>
        <v>38139</v>
      </c>
      <c r="L5" s="12">
        <f t="shared" si="0"/>
        <v>38169</v>
      </c>
      <c r="M5" s="12">
        <f t="shared" si="0"/>
        <v>38200</v>
      </c>
      <c r="N5" s="12">
        <f t="shared" si="0"/>
        <v>38231</v>
      </c>
      <c r="O5" s="12">
        <f t="shared" si="0"/>
        <v>38261</v>
      </c>
      <c r="P5" s="12">
        <f t="shared" si="0"/>
        <v>38292</v>
      </c>
      <c r="Q5" s="12">
        <f t="shared" si="0"/>
        <v>38322</v>
      </c>
      <c r="R5" s="12">
        <f t="shared" si="0"/>
        <v>38353</v>
      </c>
      <c r="S5" s="12">
        <f t="shared" si="0"/>
        <v>38384</v>
      </c>
      <c r="T5" s="12">
        <f t="shared" si="0"/>
        <v>38412</v>
      </c>
      <c r="U5" s="12">
        <f t="shared" si="0"/>
        <v>38443</v>
      </c>
      <c r="V5" s="12">
        <f t="shared" si="0"/>
        <v>38473</v>
      </c>
      <c r="W5" s="12">
        <f t="shared" si="0"/>
        <v>38504</v>
      </c>
      <c r="X5" s="12">
        <f t="shared" si="0"/>
        <v>38534</v>
      </c>
      <c r="Y5" s="12">
        <f t="shared" si="0"/>
        <v>38565</v>
      </c>
      <c r="Z5" s="12">
        <f t="shared" si="0"/>
        <v>38596</v>
      </c>
      <c r="AA5" s="12">
        <f t="shared" si="0"/>
        <v>38626</v>
      </c>
      <c r="AB5" s="12">
        <f t="shared" si="0"/>
        <v>38657</v>
      </c>
      <c r="AC5" s="12">
        <f t="shared" si="0"/>
        <v>38687</v>
      </c>
      <c r="AD5" s="12">
        <f t="shared" si="0"/>
        <v>38718</v>
      </c>
      <c r="AE5" s="12">
        <f t="shared" si="0"/>
        <v>38749</v>
      </c>
      <c r="AF5" s="12">
        <f t="shared" si="0"/>
        <v>38777</v>
      </c>
      <c r="AG5" s="12">
        <f t="shared" si="0"/>
        <v>38808</v>
      </c>
      <c r="AH5" s="12">
        <f t="shared" si="0"/>
        <v>38838</v>
      </c>
      <c r="AI5" s="12">
        <f t="shared" si="0"/>
        <v>38869</v>
      </c>
      <c r="AJ5" s="12">
        <f t="shared" si="0"/>
        <v>38899</v>
      </c>
      <c r="AK5" s="12">
        <f t="shared" si="0"/>
        <v>38930</v>
      </c>
      <c r="AL5" s="12">
        <f t="shared" si="0"/>
        <v>38961</v>
      </c>
      <c r="AM5" s="12">
        <f t="shared" ref="AM5:BR5" si="1">EDATE(AL5,1)</f>
        <v>38991</v>
      </c>
      <c r="AN5" s="12">
        <f t="shared" si="1"/>
        <v>39022</v>
      </c>
      <c r="AO5" s="12">
        <f t="shared" si="1"/>
        <v>39052</v>
      </c>
      <c r="AP5" s="12">
        <f t="shared" si="1"/>
        <v>39083</v>
      </c>
      <c r="AQ5" s="12">
        <f t="shared" si="1"/>
        <v>39114</v>
      </c>
      <c r="AR5" s="12">
        <f t="shared" si="1"/>
        <v>39142</v>
      </c>
      <c r="AS5" s="12">
        <f t="shared" si="1"/>
        <v>39173</v>
      </c>
      <c r="AT5" s="12">
        <f t="shared" si="1"/>
        <v>39203</v>
      </c>
      <c r="AU5" s="12">
        <f t="shared" si="1"/>
        <v>39234</v>
      </c>
      <c r="AV5" s="12">
        <f t="shared" si="1"/>
        <v>39264</v>
      </c>
      <c r="AW5" s="12">
        <f t="shared" si="1"/>
        <v>39295</v>
      </c>
      <c r="AX5" s="12">
        <f t="shared" si="1"/>
        <v>39326</v>
      </c>
      <c r="AY5" s="12">
        <f t="shared" si="1"/>
        <v>39356</v>
      </c>
      <c r="AZ5" s="12">
        <f t="shared" si="1"/>
        <v>39387</v>
      </c>
      <c r="BA5" s="12">
        <f t="shared" si="1"/>
        <v>39417</v>
      </c>
      <c r="BB5" s="12">
        <f t="shared" si="1"/>
        <v>39448</v>
      </c>
      <c r="BC5" s="12">
        <f t="shared" si="1"/>
        <v>39479</v>
      </c>
      <c r="BD5" s="12">
        <f t="shared" si="1"/>
        <v>39508</v>
      </c>
      <c r="BE5" s="12">
        <f t="shared" si="1"/>
        <v>39539</v>
      </c>
      <c r="BF5" s="12">
        <f t="shared" si="1"/>
        <v>39569</v>
      </c>
      <c r="BG5" s="12">
        <f t="shared" si="1"/>
        <v>39600</v>
      </c>
      <c r="BH5" s="12">
        <f t="shared" si="1"/>
        <v>39630</v>
      </c>
      <c r="BI5" s="12">
        <f t="shared" si="1"/>
        <v>39661</v>
      </c>
      <c r="BJ5" s="12">
        <f t="shared" si="1"/>
        <v>39692</v>
      </c>
      <c r="BK5" s="12">
        <f t="shared" si="1"/>
        <v>39722</v>
      </c>
      <c r="BL5" s="12">
        <f t="shared" si="1"/>
        <v>39753</v>
      </c>
      <c r="BM5" s="12">
        <f t="shared" si="1"/>
        <v>39783</v>
      </c>
      <c r="BN5" s="12">
        <f t="shared" si="1"/>
        <v>39814</v>
      </c>
      <c r="BO5" s="12">
        <f t="shared" si="1"/>
        <v>39845</v>
      </c>
      <c r="BP5" s="12">
        <f t="shared" si="1"/>
        <v>39873</v>
      </c>
      <c r="BQ5" s="12">
        <f t="shared" si="1"/>
        <v>39904</v>
      </c>
      <c r="BR5" s="12">
        <f t="shared" si="1"/>
        <v>39934</v>
      </c>
      <c r="BS5" s="12">
        <f t="shared" ref="BS5:CK5" si="2">EDATE(BR5,1)</f>
        <v>39965</v>
      </c>
      <c r="BT5" s="12">
        <f t="shared" si="2"/>
        <v>39995</v>
      </c>
      <c r="BU5" s="12">
        <f t="shared" si="2"/>
        <v>40026</v>
      </c>
      <c r="BV5" s="12">
        <f t="shared" si="2"/>
        <v>40057</v>
      </c>
      <c r="BW5" s="12">
        <f t="shared" si="2"/>
        <v>40087</v>
      </c>
      <c r="BX5" s="12">
        <f t="shared" si="2"/>
        <v>40118</v>
      </c>
      <c r="BY5" s="12">
        <f t="shared" si="2"/>
        <v>40148</v>
      </c>
      <c r="BZ5" s="12">
        <f t="shared" si="2"/>
        <v>40179</v>
      </c>
      <c r="CA5" s="12">
        <f t="shared" si="2"/>
        <v>40210</v>
      </c>
      <c r="CB5" s="12">
        <f t="shared" si="2"/>
        <v>40238</v>
      </c>
      <c r="CC5" s="12">
        <f t="shared" si="2"/>
        <v>40269</v>
      </c>
      <c r="CD5" s="12">
        <f t="shared" si="2"/>
        <v>40299</v>
      </c>
      <c r="CE5" s="12">
        <f t="shared" si="2"/>
        <v>40330</v>
      </c>
      <c r="CF5" s="12">
        <f t="shared" si="2"/>
        <v>40360</v>
      </c>
      <c r="CG5" s="12">
        <f t="shared" si="2"/>
        <v>40391</v>
      </c>
      <c r="CH5" s="12">
        <f t="shared" si="2"/>
        <v>40422</v>
      </c>
      <c r="CI5" s="12">
        <f t="shared" si="2"/>
        <v>40452</v>
      </c>
      <c r="CJ5" s="12">
        <f t="shared" si="2"/>
        <v>40483</v>
      </c>
      <c r="CK5" s="12">
        <f t="shared" si="2"/>
        <v>40513</v>
      </c>
      <c r="CL5" s="11"/>
      <c r="CM5" s="13">
        <v>2007</v>
      </c>
      <c r="CN5" s="13">
        <v>2008</v>
      </c>
      <c r="CO5" s="13">
        <v>2009</v>
      </c>
      <c r="CP5" s="13">
        <v>2010</v>
      </c>
      <c r="CQ5" s="13" t="s">
        <v>3</v>
      </c>
    </row>
    <row r="6" spans="1:95" ht="12.75" customHeight="1">
      <c r="A6" s="112">
        <f>ROW()</f>
        <v>6</v>
      </c>
      <c r="B6" s="191" t="s">
        <v>21</v>
      </c>
      <c r="C6" s="19"/>
      <c r="D6" s="17"/>
      <c r="E6" s="20"/>
      <c r="F6" s="19"/>
      <c r="G6" s="17"/>
      <c r="H6" s="17"/>
      <c r="I6" s="17"/>
      <c r="J6" s="17"/>
      <c r="K6" s="17"/>
      <c r="L6" s="17"/>
      <c r="M6" s="17"/>
      <c r="N6" s="17"/>
      <c r="O6" s="17"/>
      <c r="P6" s="17"/>
      <c r="Q6" s="18"/>
      <c r="R6" s="17"/>
      <c r="S6" s="17"/>
      <c r="T6" s="17"/>
      <c r="U6" s="17"/>
      <c r="V6" s="17"/>
      <c r="W6" s="17"/>
      <c r="X6" s="17"/>
      <c r="Y6" s="17"/>
      <c r="Z6" s="17"/>
      <c r="AA6" s="17"/>
      <c r="AB6" s="17"/>
      <c r="AC6" s="17"/>
      <c r="AD6" s="19"/>
      <c r="AE6" s="17"/>
      <c r="AF6" s="17"/>
      <c r="AG6" s="17"/>
      <c r="AH6" s="17"/>
      <c r="AI6" s="17"/>
      <c r="AJ6" s="17"/>
      <c r="AK6" s="17"/>
      <c r="AL6" s="17"/>
      <c r="AM6" s="17"/>
      <c r="AN6" s="17"/>
      <c r="AO6" s="18"/>
      <c r="AP6" s="17"/>
      <c r="AQ6" s="17"/>
      <c r="AR6" s="17"/>
      <c r="AS6" s="17"/>
      <c r="AT6" s="17"/>
      <c r="AU6" s="17"/>
      <c r="AV6" s="17"/>
      <c r="AW6" s="17"/>
      <c r="AX6" s="17"/>
      <c r="AY6" s="17"/>
      <c r="AZ6" s="17"/>
      <c r="BA6" s="17"/>
      <c r="BB6" s="19"/>
      <c r="BC6" s="17"/>
      <c r="BD6" s="17"/>
      <c r="BE6" s="17"/>
      <c r="BF6" s="17"/>
      <c r="BG6" s="17"/>
      <c r="BH6" s="17"/>
      <c r="BI6" s="17"/>
      <c r="BJ6" s="17"/>
      <c r="BK6" s="17"/>
      <c r="BL6" s="17"/>
      <c r="BM6" s="18"/>
      <c r="BN6" s="17"/>
      <c r="BO6" s="17"/>
      <c r="BP6" s="17"/>
      <c r="BQ6" s="17"/>
      <c r="BR6" s="17"/>
      <c r="BS6" s="17"/>
      <c r="BT6" s="17"/>
      <c r="BU6" s="17"/>
      <c r="BV6" s="17"/>
      <c r="BW6" s="17"/>
      <c r="BX6" s="17"/>
      <c r="BY6" s="17"/>
      <c r="BZ6" s="19"/>
      <c r="CA6" s="17"/>
      <c r="CB6" s="17"/>
      <c r="CC6" s="17"/>
      <c r="CD6" s="17"/>
      <c r="CE6" s="17"/>
      <c r="CF6" s="17"/>
      <c r="CG6" s="17"/>
      <c r="CH6" s="17"/>
      <c r="CI6" s="17"/>
      <c r="CJ6" s="17"/>
      <c r="CK6" s="18"/>
      <c r="CL6" s="149"/>
      <c r="CM6" s="17"/>
      <c r="CN6" s="17"/>
      <c r="CO6" s="17"/>
      <c r="CP6" s="18"/>
      <c r="CQ6" s="117"/>
    </row>
    <row r="7" spans="1:95">
      <c r="A7" s="112">
        <f>ROW()</f>
        <v>7</v>
      </c>
      <c r="B7" s="192"/>
      <c r="C7" s="103" t="s">
        <v>16</v>
      </c>
      <c r="D7" s="15"/>
      <c r="E7" s="16"/>
      <c r="F7" s="19"/>
      <c r="G7" s="17"/>
      <c r="H7" s="17"/>
      <c r="I7" s="17"/>
      <c r="J7" s="17"/>
      <c r="K7" s="17"/>
      <c r="L7" s="17"/>
      <c r="M7" s="17"/>
      <c r="N7" s="17"/>
      <c r="O7" s="17"/>
      <c r="P7" s="17"/>
      <c r="Q7" s="18"/>
      <c r="R7" s="17"/>
      <c r="S7" s="17"/>
      <c r="T7" s="17"/>
      <c r="U7" s="17"/>
      <c r="V7" s="17"/>
      <c r="W7" s="17"/>
      <c r="X7" s="17"/>
      <c r="Y7" s="17"/>
      <c r="Z7" s="17"/>
      <c r="AA7" s="17"/>
      <c r="AB7" s="17"/>
      <c r="AC7" s="17"/>
      <c r="AD7" s="19"/>
      <c r="AE7" s="17"/>
      <c r="AF7" s="17"/>
      <c r="AG7" s="17"/>
      <c r="AH7" s="17"/>
      <c r="AI7" s="17"/>
      <c r="AJ7" s="17"/>
      <c r="AK7" s="17"/>
      <c r="AL7" s="17"/>
      <c r="AM7" s="17"/>
      <c r="AN7" s="17"/>
      <c r="AO7" s="18"/>
      <c r="AP7" s="17"/>
      <c r="AQ7" s="17"/>
      <c r="AR7" s="17"/>
      <c r="AS7" s="17"/>
      <c r="AT7" s="17"/>
      <c r="AU7" s="17"/>
      <c r="AV7" s="17"/>
      <c r="AW7" s="17"/>
      <c r="AX7" s="17"/>
      <c r="AY7" s="17"/>
      <c r="AZ7" s="17"/>
      <c r="BA7" s="17"/>
      <c r="BB7" s="19"/>
      <c r="BC7" s="17"/>
      <c r="BD7" s="17"/>
      <c r="BE7" s="17"/>
      <c r="BF7" s="17"/>
      <c r="BG7" s="17"/>
      <c r="BH7" s="17"/>
      <c r="BI7" s="17"/>
      <c r="BJ7" s="17"/>
      <c r="BK7" s="17"/>
      <c r="BL7" s="17"/>
      <c r="BM7" s="18"/>
      <c r="BN7" s="17"/>
      <c r="BO7" s="17"/>
      <c r="BP7" s="17"/>
      <c r="BQ7" s="17"/>
      <c r="BR7" s="17"/>
      <c r="BS7" s="17"/>
      <c r="BT7" s="17"/>
      <c r="BU7" s="17"/>
      <c r="BV7" s="17"/>
      <c r="BW7" s="17"/>
      <c r="BX7" s="17"/>
      <c r="BY7" s="17"/>
      <c r="BZ7" s="19"/>
      <c r="CA7" s="17"/>
      <c r="CB7" s="17"/>
      <c r="CC7" s="17"/>
      <c r="CD7" s="17"/>
      <c r="CE7" s="17"/>
      <c r="CF7" s="17"/>
      <c r="CG7" s="17"/>
      <c r="CH7" s="17"/>
      <c r="CI7" s="17"/>
      <c r="CJ7" s="17"/>
      <c r="CK7" s="18"/>
      <c r="CL7" s="149"/>
      <c r="CM7" s="17"/>
      <c r="CN7" s="17"/>
      <c r="CO7" s="17"/>
      <c r="CP7" s="18"/>
      <c r="CQ7" s="117"/>
    </row>
    <row r="8" spans="1:95">
      <c r="A8" s="112">
        <f>ROW()</f>
        <v>8</v>
      </c>
      <c r="B8" s="192"/>
      <c r="C8" s="19"/>
      <c r="D8" s="17" t="s">
        <v>0</v>
      </c>
      <c r="E8" s="20" t="s">
        <v>5</v>
      </c>
      <c r="F8" s="60"/>
      <c r="G8" s="26"/>
      <c r="H8" s="26"/>
      <c r="I8" s="26"/>
      <c r="J8" s="26"/>
      <c r="K8" s="26"/>
      <c r="L8" s="26"/>
      <c r="M8" s="26"/>
      <c r="N8" s="26"/>
      <c r="O8" s="26">
        <v>71423</v>
      </c>
      <c r="P8" s="26">
        <v>57173</v>
      </c>
      <c r="Q8" s="27">
        <v>59448</v>
      </c>
      <c r="R8" s="26">
        <v>39662</v>
      </c>
      <c r="S8" s="26">
        <v>34213</v>
      </c>
      <c r="T8" s="26">
        <v>45824</v>
      </c>
      <c r="U8" s="26">
        <v>29027</v>
      </c>
      <c r="V8" s="26">
        <v>44708</v>
      </c>
      <c r="W8" s="26">
        <v>31590</v>
      </c>
      <c r="X8" s="26">
        <v>30440</v>
      </c>
      <c r="Y8" s="26">
        <v>50424</v>
      </c>
      <c r="Z8" s="26">
        <v>34216</v>
      </c>
      <c r="AA8" s="26">
        <v>67888</v>
      </c>
      <c r="AB8" s="26">
        <v>54615</v>
      </c>
      <c r="AC8" s="26">
        <v>49991</v>
      </c>
      <c r="AD8" s="60">
        <v>55763</v>
      </c>
      <c r="AE8" s="26">
        <v>57224</v>
      </c>
      <c r="AF8" s="26">
        <v>64470</v>
      </c>
      <c r="AG8" s="26">
        <v>52937</v>
      </c>
      <c r="AH8" s="26">
        <v>47306</v>
      </c>
      <c r="AI8" s="26">
        <v>53752</v>
      </c>
      <c r="AJ8" s="26">
        <v>43451</v>
      </c>
      <c r="AK8" s="26">
        <v>46818</v>
      </c>
      <c r="AL8" s="26">
        <v>44395</v>
      </c>
      <c r="AM8" s="26">
        <v>62907</v>
      </c>
      <c r="AN8" s="26">
        <v>76007</v>
      </c>
      <c r="AO8" s="27">
        <v>73930</v>
      </c>
      <c r="AP8" s="26">
        <v>81852</v>
      </c>
      <c r="AQ8" s="26">
        <v>73388</v>
      </c>
      <c r="AR8" s="26">
        <v>100608</v>
      </c>
      <c r="AS8" s="26">
        <v>76357</v>
      </c>
      <c r="AT8" s="26">
        <v>148961</v>
      </c>
      <c r="AU8" s="26">
        <v>48041</v>
      </c>
      <c r="AV8" s="26">
        <v>62452</v>
      </c>
      <c r="AW8" s="26">
        <v>295649</v>
      </c>
      <c r="AX8" s="26">
        <v>85550</v>
      </c>
      <c r="AY8" s="26">
        <v>238436</v>
      </c>
      <c r="AZ8" s="26">
        <v>145064</v>
      </c>
      <c r="BA8" s="26">
        <v>103515</v>
      </c>
      <c r="BB8" s="60">
        <v>155914</v>
      </c>
      <c r="BC8" s="26">
        <v>115693</v>
      </c>
      <c r="BD8" s="26">
        <v>142577</v>
      </c>
      <c r="BE8" s="26">
        <v>116763</v>
      </c>
      <c r="BF8" s="26">
        <v>95349</v>
      </c>
      <c r="BG8" s="26">
        <v>83869</v>
      </c>
      <c r="BH8" s="26">
        <v>107567</v>
      </c>
      <c r="BI8" s="26">
        <v>61124</v>
      </c>
      <c r="BJ8" s="26">
        <v>118259</v>
      </c>
      <c r="BK8" s="26">
        <v>128546</v>
      </c>
      <c r="BL8" s="26">
        <v>129593</v>
      </c>
      <c r="BM8" s="27">
        <v>135269</v>
      </c>
      <c r="BN8" s="26">
        <v>53278.28</v>
      </c>
      <c r="BO8" s="26">
        <v>136238.946</v>
      </c>
      <c r="BP8" s="26">
        <v>146980.14799999999</v>
      </c>
      <c r="BQ8" s="26">
        <v>132905.52944000001</v>
      </c>
      <c r="BR8" s="26">
        <v>197128.46</v>
      </c>
      <c r="BS8" s="26">
        <v>180547.348</v>
      </c>
      <c r="BT8" s="26">
        <v>146527</v>
      </c>
      <c r="BU8" s="26">
        <v>149843.96</v>
      </c>
      <c r="BV8" s="26">
        <v>202164.30799999999</v>
      </c>
      <c r="BW8" s="26">
        <v>206390</v>
      </c>
      <c r="BX8" s="26">
        <v>246758</v>
      </c>
      <c r="BY8" s="26">
        <v>377076</v>
      </c>
      <c r="BZ8" s="60">
        <v>162173.61674700654</v>
      </c>
      <c r="CA8" s="26">
        <v>146479.3957714898</v>
      </c>
      <c r="CB8" s="26">
        <v>162173.61674700654</v>
      </c>
      <c r="CC8" s="26">
        <v>156942.20975516763</v>
      </c>
      <c r="CD8" s="26">
        <v>162173.61674700654</v>
      </c>
      <c r="CE8" s="26">
        <v>156942.20975516763</v>
      </c>
      <c r="CF8" s="26">
        <v>162173.61674700654</v>
      </c>
      <c r="CG8" s="26">
        <v>162173.61674700654</v>
      </c>
      <c r="CH8" s="26">
        <v>156942.20975516763</v>
      </c>
      <c r="CI8" s="26">
        <v>162173.61674700654</v>
      </c>
      <c r="CJ8" s="26">
        <v>156942.20975516763</v>
      </c>
      <c r="CK8" s="27">
        <v>162173.61674700654</v>
      </c>
      <c r="CL8" s="149"/>
      <c r="CM8" s="21">
        <f t="shared" ref="CM8:CP11" ca="1" si="3">SUM(OFFSET($AP8:$BA8,0,12*(CM$5-$CM$5)))</f>
        <v>1459873</v>
      </c>
      <c r="CN8" s="21">
        <f t="shared" ca="1" si="3"/>
        <v>1390523</v>
      </c>
      <c r="CO8" s="21">
        <f t="shared" ca="1" si="3"/>
        <v>2175837.9794399999</v>
      </c>
      <c r="CP8" s="22">
        <f t="shared" ca="1" si="3"/>
        <v>1909463.5520212061</v>
      </c>
      <c r="CQ8" s="118">
        <f ca="1">SUM(CM8:CP8)</f>
        <v>6935697.5314612063</v>
      </c>
    </row>
    <row r="9" spans="1:95">
      <c r="A9" s="112">
        <f>ROW()</f>
        <v>9</v>
      </c>
      <c r="B9" s="192"/>
      <c r="C9" s="19"/>
      <c r="D9" s="17" t="s">
        <v>1</v>
      </c>
      <c r="E9" s="20" t="s">
        <v>5</v>
      </c>
      <c r="F9" s="60"/>
      <c r="G9" s="26"/>
      <c r="H9" s="26"/>
      <c r="I9" s="26"/>
      <c r="J9" s="26"/>
      <c r="K9" s="26"/>
      <c r="L9" s="26"/>
      <c r="M9" s="26"/>
      <c r="N9" s="26"/>
      <c r="O9" s="26">
        <v>59780.7</v>
      </c>
      <c r="P9" s="26">
        <v>108421.2</v>
      </c>
      <c r="Q9" s="27">
        <v>1393438.5</v>
      </c>
      <c r="R9" s="26">
        <v>103564.8</v>
      </c>
      <c r="S9" s="26">
        <v>89037.9</v>
      </c>
      <c r="T9" s="26">
        <v>196051.5</v>
      </c>
      <c r="U9" s="26">
        <v>130927.5</v>
      </c>
      <c r="V9" s="26">
        <v>220088.7</v>
      </c>
      <c r="W9" s="26">
        <v>226944</v>
      </c>
      <c r="X9" s="26">
        <v>214817.4</v>
      </c>
      <c r="Y9" s="26">
        <v>322594.2</v>
      </c>
      <c r="Z9" s="26">
        <v>221032.8</v>
      </c>
      <c r="AA9" s="26">
        <v>90871.2</v>
      </c>
      <c r="AB9" s="26">
        <v>195252.3</v>
      </c>
      <c r="AC9" s="26">
        <v>131139</v>
      </c>
      <c r="AD9" s="60">
        <v>40472.1</v>
      </c>
      <c r="AE9" s="26">
        <v>41056.199999999997</v>
      </c>
      <c r="AF9" s="26">
        <v>76306.5</v>
      </c>
      <c r="AG9" s="26">
        <v>184299.3</v>
      </c>
      <c r="AH9" s="26">
        <v>72145.8</v>
      </c>
      <c r="AI9" s="26">
        <v>38920.5</v>
      </c>
      <c r="AJ9" s="26">
        <v>119223</v>
      </c>
      <c r="AK9" s="26">
        <v>87164.1</v>
      </c>
      <c r="AL9" s="26">
        <v>295767.90000000002</v>
      </c>
      <c r="AM9" s="26">
        <v>100393.2</v>
      </c>
      <c r="AN9" s="26">
        <v>67230</v>
      </c>
      <c r="AO9" s="27">
        <v>405477</v>
      </c>
      <c r="AP9" s="26">
        <v>56501.1</v>
      </c>
      <c r="AQ9" s="26">
        <v>69579.899999999994</v>
      </c>
      <c r="AR9" s="26">
        <v>138971.70000000001</v>
      </c>
      <c r="AS9" s="26">
        <v>194428.79999999999</v>
      </c>
      <c r="AT9" s="26">
        <v>44380.800000000003</v>
      </c>
      <c r="AU9" s="26">
        <v>128286.9</v>
      </c>
      <c r="AV9" s="26">
        <v>34549.199999999997</v>
      </c>
      <c r="AW9" s="26">
        <v>52231.5</v>
      </c>
      <c r="AX9" s="26">
        <v>156692.70000000001</v>
      </c>
      <c r="AY9" s="26">
        <v>69791.399999999994</v>
      </c>
      <c r="AZ9" s="26">
        <v>123490.8</v>
      </c>
      <c r="BA9" s="26">
        <v>15302.7</v>
      </c>
      <c r="BB9" s="60">
        <v>42361.2</v>
      </c>
      <c r="BC9" s="26">
        <v>46739.7</v>
      </c>
      <c r="BD9" s="26">
        <v>57391.199999999997</v>
      </c>
      <c r="BE9" s="26">
        <v>75393</v>
      </c>
      <c r="BF9" s="26">
        <v>122831.1</v>
      </c>
      <c r="BG9" s="26">
        <v>83911.5</v>
      </c>
      <c r="BH9" s="26">
        <v>136415.70000000001</v>
      </c>
      <c r="BI9" s="26">
        <v>92725.2</v>
      </c>
      <c r="BJ9" s="26">
        <v>414144</v>
      </c>
      <c r="BK9" s="26">
        <v>255325.5</v>
      </c>
      <c r="BL9" s="26">
        <v>601972.19999999995</v>
      </c>
      <c r="BM9" s="27">
        <v>124146.9</v>
      </c>
      <c r="BN9" s="26">
        <v>323935.2</v>
      </c>
      <c r="BO9" s="26">
        <v>183379.5</v>
      </c>
      <c r="BP9" s="26">
        <v>574765.19999999995</v>
      </c>
      <c r="BQ9" s="26">
        <v>14394.6</v>
      </c>
      <c r="BR9" s="26">
        <v>58965.3</v>
      </c>
      <c r="BS9" s="26">
        <v>440121.59999999998</v>
      </c>
      <c r="BT9" s="26">
        <v>230470.2</v>
      </c>
      <c r="BU9" s="26">
        <v>115101.9</v>
      </c>
      <c r="BV9" s="26">
        <v>295310.7</v>
      </c>
      <c r="BW9" s="26">
        <v>77442.3</v>
      </c>
      <c r="BX9" s="26">
        <v>232349.4</v>
      </c>
      <c r="BY9" s="26">
        <v>110301.3</v>
      </c>
      <c r="BZ9" s="60">
        <v>180015.1147907078</v>
      </c>
      <c r="CA9" s="26">
        <v>162594.29723031673</v>
      </c>
      <c r="CB9" s="26">
        <v>180015.1147907078</v>
      </c>
      <c r="CC9" s="26">
        <v>174208.17560391079</v>
      </c>
      <c r="CD9" s="26">
        <v>180015.1147907078</v>
      </c>
      <c r="CE9" s="26">
        <v>174208.17560391079</v>
      </c>
      <c r="CF9" s="26">
        <v>180015.1147907078</v>
      </c>
      <c r="CG9" s="26">
        <v>180015.1147907078</v>
      </c>
      <c r="CH9" s="26">
        <v>174208.17560391079</v>
      </c>
      <c r="CI9" s="26">
        <v>180015.1147907078</v>
      </c>
      <c r="CJ9" s="26">
        <v>174208.17560391079</v>
      </c>
      <c r="CK9" s="27">
        <v>180015.1147907078</v>
      </c>
      <c r="CL9" s="149"/>
      <c r="CM9" s="21">
        <f t="shared" ca="1" si="3"/>
        <v>1084207.4999999998</v>
      </c>
      <c r="CN9" s="21">
        <f t="shared" ca="1" si="3"/>
        <v>2053357.1999999997</v>
      </c>
      <c r="CO9" s="21">
        <f t="shared" ca="1" si="3"/>
        <v>2656537.1999999993</v>
      </c>
      <c r="CP9" s="22">
        <f t="shared" ca="1" si="3"/>
        <v>2119532.8031809144</v>
      </c>
      <c r="CQ9" s="118">
        <f ca="1">SUM(CM9:CP9)</f>
        <v>7913634.7031809129</v>
      </c>
    </row>
    <row r="10" spans="1:95">
      <c r="A10" s="112">
        <f>ROW()</f>
        <v>10</v>
      </c>
      <c r="B10" s="192"/>
      <c r="C10" s="19"/>
      <c r="D10" s="17" t="s">
        <v>2</v>
      </c>
      <c r="E10" s="20" t="s">
        <v>5</v>
      </c>
      <c r="F10" s="61"/>
      <c r="G10" s="28"/>
      <c r="H10" s="28"/>
      <c r="I10" s="28"/>
      <c r="J10" s="28"/>
      <c r="K10" s="28"/>
      <c r="L10" s="28"/>
      <c r="M10" s="28"/>
      <c r="N10" s="28"/>
      <c r="O10" s="28">
        <v>6642.3</v>
      </c>
      <c r="P10" s="28">
        <v>12046.8</v>
      </c>
      <c r="Q10" s="29">
        <v>154826.5</v>
      </c>
      <c r="R10" s="28">
        <v>11507.2</v>
      </c>
      <c r="S10" s="28">
        <v>9893.1</v>
      </c>
      <c r="T10" s="28">
        <v>21783.5</v>
      </c>
      <c r="U10" s="28">
        <v>14547.5</v>
      </c>
      <c r="V10" s="28">
        <v>24454.3</v>
      </c>
      <c r="W10" s="28">
        <v>25216</v>
      </c>
      <c r="X10" s="28">
        <v>23868.6</v>
      </c>
      <c r="Y10" s="28">
        <v>35843.800000000003</v>
      </c>
      <c r="Z10" s="28">
        <v>24559.200000000001</v>
      </c>
      <c r="AA10" s="28">
        <v>10096.799999999999</v>
      </c>
      <c r="AB10" s="28">
        <v>21694.7</v>
      </c>
      <c r="AC10" s="28">
        <v>14571</v>
      </c>
      <c r="AD10" s="61">
        <v>4496.8999999999996</v>
      </c>
      <c r="AE10" s="28">
        <v>4561.8</v>
      </c>
      <c r="AF10" s="28">
        <v>8478.5</v>
      </c>
      <c r="AG10" s="28">
        <v>20477.7</v>
      </c>
      <c r="AH10" s="28">
        <v>8016.2</v>
      </c>
      <c r="AI10" s="28">
        <v>4324.5</v>
      </c>
      <c r="AJ10" s="28">
        <v>13247</v>
      </c>
      <c r="AK10" s="28">
        <v>9684.9</v>
      </c>
      <c r="AL10" s="28">
        <v>32863.1</v>
      </c>
      <c r="AM10" s="28">
        <v>11154.8</v>
      </c>
      <c r="AN10" s="28">
        <v>7470</v>
      </c>
      <c r="AO10" s="29">
        <v>45053</v>
      </c>
      <c r="AP10" s="28">
        <v>6277.9</v>
      </c>
      <c r="AQ10" s="28">
        <v>7731.1</v>
      </c>
      <c r="AR10" s="28">
        <v>15441.3</v>
      </c>
      <c r="AS10" s="28">
        <v>21603.200000000001</v>
      </c>
      <c r="AT10" s="28">
        <v>4931.2</v>
      </c>
      <c r="AU10" s="28">
        <v>14254.1</v>
      </c>
      <c r="AV10" s="28">
        <v>3838.8</v>
      </c>
      <c r="AW10" s="28">
        <v>5803.5</v>
      </c>
      <c r="AX10" s="28">
        <v>17410.3</v>
      </c>
      <c r="AY10" s="28">
        <v>7754.6</v>
      </c>
      <c r="AZ10" s="28">
        <v>13721.2</v>
      </c>
      <c r="BA10" s="28">
        <v>1700.3</v>
      </c>
      <c r="BB10" s="61">
        <v>4706.8</v>
      </c>
      <c r="BC10" s="28">
        <v>5193.3</v>
      </c>
      <c r="BD10" s="28">
        <v>6376.8</v>
      </c>
      <c r="BE10" s="28">
        <v>8377</v>
      </c>
      <c r="BF10" s="28">
        <v>13647.9</v>
      </c>
      <c r="BG10" s="28">
        <v>9323.5</v>
      </c>
      <c r="BH10" s="28">
        <v>15157.3</v>
      </c>
      <c r="BI10" s="28">
        <v>10302.799999999999</v>
      </c>
      <c r="BJ10" s="28">
        <v>46016</v>
      </c>
      <c r="BK10" s="28">
        <v>28369.5</v>
      </c>
      <c r="BL10" s="28">
        <v>66885.8</v>
      </c>
      <c r="BM10" s="29">
        <v>13794.1</v>
      </c>
      <c r="BN10" s="28">
        <v>35992.800000000003</v>
      </c>
      <c r="BO10" s="28">
        <v>20375.5</v>
      </c>
      <c r="BP10" s="28">
        <v>63862.8</v>
      </c>
      <c r="BQ10" s="28">
        <v>1599.4</v>
      </c>
      <c r="BR10" s="28">
        <v>6551.7</v>
      </c>
      <c r="BS10" s="28">
        <v>48902.400000000001</v>
      </c>
      <c r="BT10" s="28">
        <v>25607.8</v>
      </c>
      <c r="BU10" s="28">
        <v>12789.1</v>
      </c>
      <c r="BV10" s="28">
        <v>32812.300000000003</v>
      </c>
      <c r="BW10" s="28">
        <v>8604.7000000000007</v>
      </c>
      <c r="BX10" s="28">
        <v>25816.6</v>
      </c>
      <c r="BY10" s="28">
        <v>12255.7</v>
      </c>
      <c r="BZ10" s="61">
        <v>20001.679421189758</v>
      </c>
      <c r="CA10" s="28">
        <v>18066.03302559075</v>
      </c>
      <c r="CB10" s="28">
        <v>20001.679421189758</v>
      </c>
      <c r="CC10" s="28">
        <v>19356.463955990086</v>
      </c>
      <c r="CD10" s="28">
        <v>20001.679421189758</v>
      </c>
      <c r="CE10" s="28">
        <v>19356.463955990086</v>
      </c>
      <c r="CF10" s="28">
        <v>20001.679421189758</v>
      </c>
      <c r="CG10" s="28">
        <v>20001.679421189758</v>
      </c>
      <c r="CH10" s="28">
        <v>19356.463955990086</v>
      </c>
      <c r="CI10" s="28">
        <v>20001.679421189758</v>
      </c>
      <c r="CJ10" s="28">
        <v>19356.463955990086</v>
      </c>
      <c r="CK10" s="29">
        <v>20001.679421189758</v>
      </c>
      <c r="CL10" s="149"/>
      <c r="CM10" s="23">
        <f t="shared" ca="1" si="3"/>
        <v>120467.50000000001</v>
      </c>
      <c r="CN10" s="23">
        <f t="shared" ca="1" si="3"/>
        <v>228150.80000000002</v>
      </c>
      <c r="CO10" s="23">
        <f t="shared" ca="1" si="3"/>
        <v>295170.8</v>
      </c>
      <c r="CP10" s="24">
        <f t="shared" ca="1" si="3"/>
        <v>235503.64479787945</v>
      </c>
      <c r="CQ10" s="119">
        <f ca="1">SUM(CM10:CP10)</f>
        <v>879292.7447978796</v>
      </c>
    </row>
    <row r="11" spans="1:95">
      <c r="A11" s="112">
        <f>ROW()</f>
        <v>11</v>
      </c>
      <c r="B11" s="192"/>
      <c r="C11" s="19"/>
      <c r="D11" s="17" t="s">
        <v>3</v>
      </c>
      <c r="E11" s="25" t="str">
        <f>"("&amp;A8&amp;")+"&amp;"("&amp;A9&amp;")+"&amp;"("&amp;A10&amp;")"</f>
        <v>(8)+(9)+(10)</v>
      </c>
      <c r="F11" s="60"/>
      <c r="G11" s="26"/>
      <c r="H11" s="26"/>
      <c r="I11" s="26"/>
      <c r="J11" s="26"/>
      <c r="K11" s="26"/>
      <c r="L11" s="26"/>
      <c r="M11" s="26"/>
      <c r="N11" s="26"/>
      <c r="O11" s="26">
        <f t="shared" ref="O11:AK11" si="4">SUM(O8:O10)</f>
        <v>137846</v>
      </c>
      <c r="P11" s="26">
        <f t="shared" si="4"/>
        <v>177641</v>
      </c>
      <c r="Q11" s="27">
        <f t="shared" si="4"/>
        <v>1607713</v>
      </c>
      <c r="R11" s="26">
        <f t="shared" si="4"/>
        <v>154734</v>
      </c>
      <c r="S11" s="26">
        <f t="shared" si="4"/>
        <v>133144</v>
      </c>
      <c r="T11" s="26">
        <f t="shared" si="4"/>
        <v>263659</v>
      </c>
      <c r="U11" s="26">
        <f t="shared" si="4"/>
        <v>174502</v>
      </c>
      <c r="V11" s="26">
        <f t="shared" si="4"/>
        <v>289251</v>
      </c>
      <c r="W11" s="26">
        <f t="shared" si="4"/>
        <v>283750</v>
      </c>
      <c r="X11" s="26">
        <f t="shared" si="4"/>
        <v>269126</v>
      </c>
      <c r="Y11" s="26">
        <f t="shared" si="4"/>
        <v>408862</v>
      </c>
      <c r="Z11" s="26">
        <f t="shared" si="4"/>
        <v>279808</v>
      </c>
      <c r="AA11" s="26">
        <f t="shared" si="4"/>
        <v>168856</v>
      </c>
      <c r="AB11" s="26">
        <f t="shared" si="4"/>
        <v>271562</v>
      </c>
      <c r="AC11" s="26">
        <f t="shared" si="4"/>
        <v>195701</v>
      </c>
      <c r="AD11" s="60">
        <f t="shared" si="4"/>
        <v>100732</v>
      </c>
      <c r="AE11" s="26">
        <f t="shared" si="4"/>
        <v>102842</v>
      </c>
      <c r="AF11" s="26">
        <f t="shared" si="4"/>
        <v>149255</v>
      </c>
      <c r="AG11" s="26">
        <f t="shared" si="4"/>
        <v>257714</v>
      </c>
      <c r="AH11" s="26">
        <f t="shared" si="4"/>
        <v>127468</v>
      </c>
      <c r="AI11" s="26">
        <f t="shared" si="4"/>
        <v>96997</v>
      </c>
      <c r="AJ11" s="26">
        <f t="shared" si="4"/>
        <v>175921</v>
      </c>
      <c r="AK11" s="26">
        <f t="shared" si="4"/>
        <v>143667</v>
      </c>
      <c r="AL11" s="26">
        <f t="shared" ref="AL11:BQ11" si="5">SUM(AL8:AL10)</f>
        <v>373026</v>
      </c>
      <c r="AM11" s="26">
        <f t="shared" si="5"/>
        <v>174455</v>
      </c>
      <c r="AN11" s="26">
        <f t="shared" si="5"/>
        <v>150707</v>
      </c>
      <c r="AO11" s="27">
        <f t="shared" si="5"/>
        <v>524460</v>
      </c>
      <c r="AP11" s="26">
        <f t="shared" si="5"/>
        <v>144631</v>
      </c>
      <c r="AQ11" s="26">
        <f t="shared" si="5"/>
        <v>150699</v>
      </c>
      <c r="AR11" s="26">
        <f t="shared" si="5"/>
        <v>255021</v>
      </c>
      <c r="AS11" s="26">
        <f t="shared" si="5"/>
        <v>292389</v>
      </c>
      <c r="AT11" s="26">
        <f t="shared" si="5"/>
        <v>198273</v>
      </c>
      <c r="AU11" s="26">
        <f t="shared" si="5"/>
        <v>190582</v>
      </c>
      <c r="AV11" s="26">
        <f t="shared" si="5"/>
        <v>100840</v>
      </c>
      <c r="AW11" s="26">
        <f t="shared" si="5"/>
        <v>353684</v>
      </c>
      <c r="AX11" s="26">
        <f t="shared" si="5"/>
        <v>259653</v>
      </c>
      <c r="AY11" s="26">
        <f t="shared" si="5"/>
        <v>315982</v>
      </c>
      <c r="AZ11" s="26">
        <f t="shared" si="5"/>
        <v>282276</v>
      </c>
      <c r="BA11" s="26">
        <f t="shared" si="5"/>
        <v>120518</v>
      </c>
      <c r="BB11" s="60">
        <f t="shared" si="5"/>
        <v>202982</v>
      </c>
      <c r="BC11" s="26">
        <f t="shared" si="5"/>
        <v>167626</v>
      </c>
      <c r="BD11" s="26">
        <f t="shared" si="5"/>
        <v>206345</v>
      </c>
      <c r="BE11" s="26">
        <f t="shared" si="5"/>
        <v>200533</v>
      </c>
      <c r="BF11" s="26">
        <f t="shared" si="5"/>
        <v>231828</v>
      </c>
      <c r="BG11" s="26">
        <f t="shared" si="5"/>
        <v>177104</v>
      </c>
      <c r="BH11" s="26">
        <f t="shared" si="5"/>
        <v>259140</v>
      </c>
      <c r="BI11" s="26">
        <f t="shared" si="5"/>
        <v>164152</v>
      </c>
      <c r="BJ11" s="26">
        <f t="shared" si="5"/>
        <v>578419</v>
      </c>
      <c r="BK11" s="26">
        <f t="shared" si="5"/>
        <v>412241</v>
      </c>
      <c r="BL11" s="26">
        <f t="shared" si="5"/>
        <v>798451</v>
      </c>
      <c r="BM11" s="27">
        <f t="shared" si="5"/>
        <v>273210</v>
      </c>
      <c r="BN11" s="26">
        <f t="shared" si="5"/>
        <v>413206.27999999997</v>
      </c>
      <c r="BO11" s="26">
        <f t="shared" si="5"/>
        <v>339993.946</v>
      </c>
      <c r="BP11" s="26">
        <f t="shared" si="5"/>
        <v>785608.14800000004</v>
      </c>
      <c r="BQ11" s="26">
        <f t="shared" si="5"/>
        <v>148899.52944000001</v>
      </c>
      <c r="BR11" s="26">
        <f t="shared" ref="BR11:CK11" si="6">SUM(BR8:BR10)</f>
        <v>262645.46000000002</v>
      </c>
      <c r="BS11" s="26">
        <f t="shared" si="6"/>
        <v>669571.348</v>
      </c>
      <c r="BT11" s="26">
        <f t="shared" si="6"/>
        <v>402605</v>
      </c>
      <c r="BU11" s="26">
        <f t="shared" si="6"/>
        <v>277734.95999999996</v>
      </c>
      <c r="BV11" s="26">
        <f t="shared" si="6"/>
        <v>530287.30800000008</v>
      </c>
      <c r="BW11" s="26">
        <f t="shared" si="6"/>
        <v>292437</v>
      </c>
      <c r="BX11" s="26">
        <f t="shared" si="6"/>
        <v>504924</v>
      </c>
      <c r="BY11" s="26">
        <f t="shared" si="6"/>
        <v>499633</v>
      </c>
      <c r="BZ11" s="60">
        <f t="shared" si="6"/>
        <v>362190.41095890413</v>
      </c>
      <c r="CA11" s="26">
        <f t="shared" si="6"/>
        <v>327139.72602739726</v>
      </c>
      <c r="CB11" s="26">
        <f t="shared" si="6"/>
        <v>362190.41095890413</v>
      </c>
      <c r="CC11" s="26">
        <f t="shared" si="6"/>
        <v>350506.84931506851</v>
      </c>
      <c r="CD11" s="26">
        <f t="shared" si="6"/>
        <v>362190.41095890413</v>
      </c>
      <c r="CE11" s="26">
        <f t="shared" si="6"/>
        <v>350506.84931506851</v>
      </c>
      <c r="CF11" s="26">
        <f t="shared" si="6"/>
        <v>362190.41095890413</v>
      </c>
      <c r="CG11" s="26">
        <f t="shared" si="6"/>
        <v>362190.41095890413</v>
      </c>
      <c r="CH11" s="26">
        <f t="shared" si="6"/>
        <v>350506.84931506851</v>
      </c>
      <c r="CI11" s="26">
        <f t="shared" si="6"/>
        <v>362190.41095890413</v>
      </c>
      <c r="CJ11" s="26">
        <f t="shared" si="6"/>
        <v>350506.84931506851</v>
      </c>
      <c r="CK11" s="27">
        <f t="shared" si="6"/>
        <v>362190.41095890413</v>
      </c>
      <c r="CL11" s="149"/>
      <c r="CM11" s="21">
        <f t="shared" ca="1" si="3"/>
        <v>2664548</v>
      </c>
      <c r="CN11" s="21">
        <f t="shared" ca="1" si="3"/>
        <v>3672031</v>
      </c>
      <c r="CO11" s="21">
        <f t="shared" ca="1" si="3"/>
        <v>5127545.9794399999</v>
      </c>
      <c r="CP11" s="22">
        <f t="shared" ca="1" si="3"/>
        <v>4264500.0000000009</v>
      </c>
      <c r="CQ11" s="118">
        <f ca="1">SUM(CM11:CP11)</f>
        <v>15728624.97944</v>
      </c>
    </row>
    <row r="12" spans="1:95">
      <c r="A12" s="112">
        <f>ROW()</f>
        <v>12</v>
      </c>
      <c r="B12" s="192"/>
      <c r="C12" s="19"/>
      <c r="D12" s="17"/>
      <c r="E12" s="20"/>
      <c r="F12" s="60"/>
      <c r="G12" s="26"/>
      <c r="H12" s="26"/>
      <c r="I12" s="26"/>
      <c r="J12" s="26"/>
      <c r="K12" s="26"/>
      <c r="L12" s="26"/>
      <c r="M12" s="26"/>
      <c r="N12" s="26"/>
      <c r="O12" s="26"/>
      <c r="P12" s="26"/>
      <c r="Q12" s="27"/>
      <c r="R12" s="26"/>
      <c r="S12" s="26"/>
      <c r="T12" s="26"/>
      <c r="U12" s="26"/>
      <c r="V12" s="26"/>
      <c r="W12" s="26"/>
      <c r="X12" s="26"/>
      <c r="Y12" s="26"/>
      <c r="Z12" s="26"/>
      <c r="AA12" s="26"/>
      <c r="AB12" s="26"/>
      <c r="AC12" s="26"/>
      <c r="AD12" s="60"/>
      <c r="AE12" s="26"/>
      <c r="AF12" s="26"/>
      <c r="AG12" s="26"/>
      <c r="AH12" s="26"/>
      <c r="AI12" s="26"/>
      <c r="AJ12" s="26"/>
      <c r="AK12" s="26"/>
      <c r="AL12" s="26"/>
      <c r="AM12" s="26"/>
      <c r="AN12" s="26"/>
      <c r="AO12" s="27"/>
      <c r="AP12" s="26"/>
      <c r="AQ12" s="26"/>
      <c r="AR12" s="26"/>
      <c r="AS12" s="26"/>
      <c r="AT12" s="26"/>
      <c r="AU12" s="26"/>
      <c r="AV12" s="26"/>
      <c r="AW12" s="26"/>
      <c r="AX12" s="26"/>
      <c r="AY12" s="26"/>
      <c r="AZ12" s="26"/>
      <c r="BA12" s="26"/>
      <c r="BB12" s="60"/>
      <c r="BC12" s="26"/>
      <c r="BD12" s="26"/>
      <c r="BE12" s="26"/>
      <c r="BF12" s="26"/>
      <c r="BG12" s="26"/>
      <c r="BH12" s="26"/>
      <c r="BI12" s="26"/>
      <c r="BJ12" s="26"/>
      <c r="BK12" s="26"/>
      <c r="BL12" s="26"/>
      <c r="BM12" s="27"/>
      <c r="BN12" s="26"/>
      <c r="BO12" s="26"/>
      <c r="BP12" s="26"/>
      <c r="BQ12" s="26"/>
      <c r="BR12" s="26"/>
      <c r="BS12" s="26"/>
      <c r="BT12" s="26"/>
      <c r="BU12" s="26"/>
      <c r="BV12" s="26"/>
      <c r="BW12" s="26"/>
      <c r="BX12" s="26"/>
      <c r="BY12" s="26"/>
      <c r="BZ12" s="60"/>
      <c r="CA12" s="26"/>
      <c r="CB12" s="26"/>
      <c r="CC12" s="26"/>
      <c r="CD12" s="26"/>
      <c r="CE12" s="26"/>
      <c r="CF12" s="26"/>
      <c r="CG12" s="26"/>
      <c r="CH12" s="26"/>
      <c r="CI12" s="26"/>
      <c r="CJ12" s="26"/>
      <c r="CK12" s="27"/>
      <c r="CL12" s="149"/>
      <c r="CM12" s="17"/>
      <c r="CN12" s="17"/>
      <c r="CO12" s="17"/>
      <c r="CP12" s="18"/>
      <c r="CQ12" s="117"/>
    </row>
    <row r="13" spans="1:95" ht="12.75" customHeight="1">
      <c r="A13" s="112">
        <f>ROW()</f>
        <v>13</v>
      </c>
      <c r="B13" s="192"/>
      <c r="C13" s="197" t="s">
        <v>17</v>
      </c>
      <c r="D13" s="198"/>
      <c r="E13" s="198"/>
      <c r="F13" s="60"/>
      <c r="G13" s="26"/>
      <c r="H13" s="26"/>
      <c r="I13" s="26"/>
      <c r="J13" s="26"/>
      <c r="K13" s="26"/>
      <c r="L13" s="26"/>
      <c r="M13" s="26"/>
      <c r="N13" s="26"/>
      <c r="O13" s="26"/>
      <c r="P13" s="26"/>
      <c r="Q13" s="27"/>
      <c r="R13" s="26"/>
      <c r="S13" s="26"/>
      <c r="T13" s="26"/>
      <c r="U13" s="26"/>
      <c r="V13" s="26"/>
      <c r="W13" s="26"/>
      <c r="X13" s="26"/>
      <c r="Y13" s="26"/>
      <c r="Z13" s="26"/>
      <c r="AA13" s="26"/>
      <c r="AB13" s="26"/>
      <c r="AC13" s="26"/>
      <c r="AD13" s="60"/>
      <c r="AE13" s="26"/>
      <c r="AF13" s="26"/>
      <c r="AG13" s="26"/>
      <c r="AH13" s="26"/>
      <c r="AI13" s="26"/>
      <c r="AJ13" s="26"/>
      <c r="AK13" s="26"/>
      <c r="AL13" s="26"/>
      <c r="AM13" s="26"/>
      <c r="AN13" s="26"/>
      <c r="AO13" s="27"/>
      <c r="AP13" s="26"/>
      <c r="AQ13" s="26"/>
      <c r="AR13" s="26"/>
      <c r="AS13" s="26"/>
      <c r="AT13" s="26"/>
      <c r="AU13" s="26"/>
      <c r="AV13" s="26"/>
      <c r="AW13" s="26"/>
      <c r="AX13" s="26"/>
      <c r="AY13" s="26"/>
      <c r="AZ13" s="26"/>
      <c r="BA13" s="26"/>
      <c r="BB13" s="60"/>
      <c r="BC13" s="26"/>
      <c r="BD13" s="26"/>
      <c r="BE13" s="26"/>
      <c r="BF13" s="26"/>
      <c r="BG13" s="26"/>
      <c r="BH13" s="26"/>
      <c r="BI13" s="26"/>
      <c r="BJ13" s="26"/>
      <c r="BK13" s="26"/>
      <c r="BL13" s="26"/>
      <c r="BM13" s="27"/>
      <c r="BN13" s="26"/>
      <c r="BO13" s="26"/>
      <c r="BP13" s="26"/>
      <c r="BQ13" s="26"/>
      <c r="BR13" s="26"/>
      <c r="BS13" s="26"/>
      <c r="BT13" s="26"/>
      <c r="BU13" s="26"/>
      <c r="BV13" s="26"/>
      <c r="BW13" s="26"/>
      <c r="BX13" s="26"/>
      <c r="BY13" s="26"/>
      <c r="BZ13" s="60"/>
      <c r="CA13" s="26"/>
      <c r="CB13" s="26"/>
      <c r="CC13" s="26"/>
      <c r="CD13" s="26"/>
      <c r="CE13" s="26"/>
      <c r="CF13" s="26"/>
      <c r="CG13" s="26"/>
      <c r="CH13" s="26"/>
      <c r="CI13" s="26"/>
      <c r="CJ13" s="26"/>
      <c r="CK13" s="27"/>
      <c r="CL13" s="149"/>
      <c r="CM13" s="17"/>
      <c r="CN13" s="17"/>
      <c r="CO13" s="17"/>
      <c r="CP13" s="18"/>
      <c r="CQ13" s="117"/>
    </row>
    <row r="14" spans="1:95">
      <c r="A14" s="112">
        <f>ROW()</f>
        <v>14</v>
      </c>
      <c r="B14" s="192"/>
      <c r="C14" s="19"/>
      <c r="D14" s="17" t="s">
        <v>0</v>
      </c>
      <c r="E14" s="25" t="str">
        <f>"("&amp;A8&amp;") / 12"</f>
        <v>(8) / 12</v>
      </c>
      <c r="F14" s="60"/>
      <c r="G14" s="26"/>
      <c r="H14" s="26"/>
      <c r="I14" s="26"/>
      <c r="J14" s="26"/>
      <c r="K14" s="26"/>
      <c r="L14" s="26"/>
      <c r="M14" s="26"/>
      <c r="N14" s="26"/>
      <c r="O14" s="26">
        <f t="shared" ref="O14:AK14" si="7">O8/12</f>
        <v>5951.916666666667</v>
      </c>
      <c r="P14" s="26">
        <f t="shared" si="7"/>
        <v>4764.416666666667</v>
      </c>
      <c r="Q14" s="27">
        <f t="shared" si="7"/>
        <v>4954</v>
      </c>
      <c r="R14" s="26">
        <f t="shared" si="7"/>
        <v>3305.1666666666665</v>
      </c>
      <c r="S14" s="26">
        <f t="shared" si="7"/>
        <v>2851.0833333333335</v>
      </c>
      <c r="T14" s="26">
        <f t="shared" si="7"/>
        <v>3818.6666666666665</v>
      </c>
      <c r="U14" s="26">
        <f t="shared" si="7"/>
        <v>2418.9166666666665</v>
      </c>
      <c r="V14" s="26">
        <f t="shared" si="7"/>
        <v>3725.6666666666665</v>
      </c>
      <c r="W14" s="26">
        <f t="shared" si="7"/>
        <v>2632.5</v>
      </c>
      <c r="X14" s="26">
        <f t="shared" si="7"/>
        <v>2536.6666666666665</v>
      </c>
      <c r="Y14" s="26">
        <f t="shared" si="7"/>
        <v>4202</v>
      </c>
      <c r="Z14" s="26">
        <f t="shared" si="7"/>
        <v>2851.3333333333335</v>
      </c>
      <c r="AA14" s="26">
        <f t="shared" si="7"/>
        <v>5657.333333333333</v>
      </c>
      <c r="AB14" s="26">
        <f t="shared" si="7"/>
        <v>4551.25</v>
      </c>
      <c r="AC14" s="26">
        <f t="shared" si="7"/>
        <v>4165.916666666667</v>
      </c>
      <c r="AD14" s="60">
        <f t="shared" si="7"/>
        <v>4646.916666666667</v>
      </c>
      <c r="AE14" s="26">
        <f t="shared" si="7"/>
        <v>4768.666666666667</v>
      </c>
      <c r="AF14" s="26">
        <f t="shared" si="7"/>
        <v>5372.5</v>
      </c>
      <c r="AG14" s="26">
        <f t="shared" si="7"/>
        <v>4411.416666666667</v>
      </c>
      <c r="AH14" s="26">
        <f t="shared" si="7"/>
        <v>3942.1666666666665</v>
      </c>
      <c r="AI14" s="26">
        <f t="shared" si="7"/>
        <v>4479.333333333333</v>
      </c>
      <c r="AJ14" s="26">
        <f t="shared" si="7"/>
        <v>3620.9166666666665</v>
      </c>
      <c r="AK14" s="26">
        <f t="shared" si="7"/>
        <v>3901.5</v>
      </c>
      <c r="AL14" s="26">
        <f t="shared" ref="AL14:BQ14" si="8">AL8/12</f>
        <v>3699.5833333333335</v>
      </c>
      <c r="AM14" s="26">
        <f t="shared" si="8"/>
        <v>5242.25</v>
      </c>
      <c r="AN14" s="26">
        <f t="shared" si="8"/>
        <v>6333.916666666667</v>
      </c>
      <c r="AO14" s="27">
        <f t="shared" si="8"/>
        <v>6160.833333333333</v>
      </c>
      <c r="AP14" s="26">
        <f t="shared" si="8"/>
        <v>6821</v>
      </c>
      <c r="AQ14" s="26">
        <f t="shared" si="8"/>
        <v>6115.666666666667</v>
      </c>
      <c r="AR14" s="26">
        <f t="shared" si="8"/>
        <v>8384</v>
      </c>
      <c r="AS14" s="26">
        <f t="shared" si="8"/>
        <v>6363.083333333333</v>
      </c>
      <c r="AT14" s="26">
        <f t="shared" si="8"/>
        <v>12413.416666666666</v>
      </c>
      <c r="AU14" s="26">
        <f t="shared" si="8"/>
        <v>4003.4166666666665</v>
      </c>
      <c r="AV14" s="26">
        <f t="shared" si="8"/>
        <v>5204.333333333333</v>
      </c>
      <c r="AW14" s="26">
        <f t="shared" si="8"/>
        <v>24637.416666666668</v>
      </c>
      <c r="AX14" s="26">
        <f t="shared" si="8"/>
        <v>7129.166666666667</v>
      </c>
      <c r="AY14" s="26">
        <f t="shared" si="8"/>
        <v>19869.666666666668</v>
      </c>
      <c r="AZ14" s="26">
        <f t="shared" si="8"/>
        <v>12088.666666666666</v>
      </c>
      <c r="BA14" s="26">
        <f t="shared" si="8"/>
        <v>8626.25</v>
      </c>
      <c r="BB14" s="60">
        <f t="shared" si="8"/>
        <v>12992.833333333334</v>
      </c>
      <c r="BC14" s="26">
        <f t="shared" si="8"/>
        <v>9641.0833333333339</v>
      </c>
      <c r="BD14" s="26">
        <f t="shared" si="8"/>
        <v>11881.416666666666</v>
      </c>
      <c r="BE14" s="26">
        <f t="shared" si="8"/>
        <v>9730.25</v>
      </c>
      <c r="BF14" s="26">
        <f t="shared" si="8"/>
        <v>7945.75</v>
      </c>
      <c r="BG14" s="26">
        <f t="shared" si="8"/>
        <v>6989.083333333333</v>
      </c>
      <c r="BH14" s="26">
        <f t="shared" si="8"/>
        <v>8963.9166666666661</v>
      </c>
      <c r="BI14" s="26">
        <f t="shared" si="8"/>
        <v>5093.666666666667</v>
      </c>
      <c r="BJ14" s="26">
        <f t="shared" si="8"/>
        <v>9854.9166666666661</v>
      </c>
      <c r="BK14" s="26">
        <f t="shared" si="8"/>
        <v>10712.166666666666</v>
      </c>
      <c r="BL14" s="26">
        <f t="shared" si="8"/>
        <v>10799.416666666666</v>
      </c>
      <c r="BM14" s="27">
        <f t="shared" si="8"/>
        <v>11272.416666666666</v>
      </c>
      <c r="BN14" s="26">
        <f t="shared" si="8"/>
        <v>4439.8566666666666</v>
      </c>
      <c r="BO14" s="26">
        <f t="shared" si="8"/>
        <v>11353.245499999999</v>
      </c>
      <c r="BP14" s="26">
        <f t="shared" si="8"/>
        <v>12248.345666666666</v>
      </c>
      <c r="BQ14" s="26">
        <f t="shared" si="8"/>
        <v>11075.460786666668</v>
      </c>
      <c r="BR14" s="26">
        <f t="shared" ref="BR14:CK14" si="9">BR8/12</f>
        <v>16427.371666666666</v>
      </c>
      <c r="BS14" s="26">
        <f t="shared" si="9"/>
        <v>15045.612333333333</v>
      </c>
      <c r="BT14" s="26">
        <f t="shared" si="9"/>
        <v>12210.583333333334</v>
      </c>
      <c r="BU14" s="26">
        <f t="shared" si="9"/>
        <v>12486.996666666666</v>
      </c>
      <c r="BV14" s="26">
        <f t="shared" si="9"/>
        <v>16847.025666666665</v>
      </c>
      <c r="BW14" s="26">
        <f t="shared" si="9"/>
        <v>17199.166666666668</v>
      </c>
      <c r="BX14" s="26">
        <f t="shared" si="9"/>
        <v>20563.166666666668</v>
      </c>
      <c r="BY14" s="26">
        <f t="shared" si="9"/>
        <v>31423</v>
      </c>
      <c r="BZ14" s="60">
        <f t="shared" si="9"/>
        <v>13514.468062250546</v>
      </c>
      <c r="CA14" s="26">
        <f t="shared" si="9"/>
        <v>12206.616314290817</v>
      </c>
      <c r="CB14" s="26">
        <f t="shared" si="9"/>
        <v>13514.468062250546</v>
      </c>
      <c r="CC14" s="26">
        <f t="shared" si="9"/>
        <v>13078.517479597302</v>
      </c>
      <c r="CD14" s="26">
        <f t="shared" si="9"/>
        <v>13514.468062250546</v>
      </c>
      <c r="CE14" s="26">
        <f t="shared" si="9"/>
        <v>13078.517479597302</v>
      </c>
      <c r="CF14" s="26">
        <f t="shared" si="9"/>
        <v>13514.468062250546</v>
      </c>
      <c r="CG14" s="26">
        <f t="shared" si="9"/>
        <v>13514.468062250546</v>
      </c>
      <c r="CH14" s="26">
        <f t="shared" si="9"/>
        <v>13078.517479597302</v>
      </c>
      <c r="CI14" s="26">
        <f t="shared" si="9"/>
        <v>13514.468062250546</v>
      </c>
      <c r="CJ14" s="26">
        <f t="shared" si="9"/>
        <v>13078.517479597302</v>
      </c>
      <c r="CK14" s="27">
        <f t="shared" si="9"/>
        <v>13514.468062250546</v>
      </c>
      <c r="CL14" s="149"/>
      <c r="CM14" s="26">
        <f t="shared" ref="CM14:CP17" ca="1" si="10">SUM(OFFSET($AP14:$BA14,0,12*(CM$5-$CM$5)))</f>
        <v>121656.08333333334</v>
      </c>
      <c r="CN14" s="26">
        <f t="shared" ca="1" si="10"/>
        <v>115876.9166666667</v>
      </c>
      <c r="CO14" s="26">
        <f t="shared" ca="1" si="10"/>
        <v>181319.83161999998</v>
      </c>
      <c r="CP14" s="27">
        <f t="shared" ca="1" si="10"/>
        <v>159121.96266843384</v>
      </c>
      <c r="CQ14" s="120">
        <f ca="1">SUM(CM14:CP14)</f>
        <v>577974.79428843386</v>
      </c>
    </row>
    <row r="15" spans="1:95">
      <c r="A15" s="112">
        <f>ROW()</f>
        <v>15</v>
      </c>
      <c r="B15" s="192"/>
      <c r="C15" s="19"/>
      <c r="D15" s="17" t="s">
        <v>1</v>
      </c>
      <c r="E15" s="25" t="str">
        <f>"("&amp;A9&amp;") / 12"</f>
        <v>(9) / 12</v>
      </c>
      <c r="F15" s="60"/>
      <c r="G15" s="26"/>
      <c r="H15" s="26"/>
      <c r="I15" s="26"/>
      <c r="J15" s="26"/>
      <c r="K15" s="26"/>
      <c r="L15" s="26"/>
      <c r="M15" s="26"/>
      <c r="N15" s="26"/>
      <c r="O15" s="26">
        <f t="shared" ref="O15:AK15" si="11">O9/12</f>
        <v>4981.7249999999995</v>
      </c>
      <c r="P15" s="26">
        <f t="shared" si="11"/>
        <v>9035.1</v>
      </c>
      <c r="Q15" s="27">
        <f t="shared" si="11"/>
        <v>116119.875</v>
      </c>
      <c r="R15" s="26">
        <f t="shared" si="11"/>
        <v>8630.4</v>
      </c>
      <c r="S15" s="26">
        <f t="shared" si="11"/>
        <v>7419.8249999999998</v>
      </c>
      <c r="T15" s="26">
        <f t="shared" si="11"/>
        <v>16337.625</v>
      </c>
      <c r="U15" s="26">
        <f t="shared" si="11"/>
        <v>10910.625</v>
      </c>
      <c r="V15" s="26">
        <f t="shared" si="11"/>
        <v>18340.725000000002</v>
      </c>
      <c r="W15" s="26">
        <f t="shared" si="11"/>
        <v>18912</v>
      </c>
      <c r="X15" s="26">
        <f t="shared" si="11"/>
        <v>17901.45</v>
      </c>
      <c r="Y15" s="26">
        <f t="shared" si="11"/>
        <v>26882.850000000002</v>
      </c>
      <c r="Z15" s="26">
        <f t="shared" si="11"/>
        <v>18419.399999999998</v>
      </c>
      <c r="AA15" s="26">
        <f t="shared" si="11"/>
        <v>7572.5999999999995</v>
      </c>
      <c r="AB15" s="26">
        <f t="shared" si="11"/>
        <v>16271.025</v>
      </c>
      <c r="AC15" s="26">
        <f t="shared" si="11"/>
        <v>10928.25</v>
      </c>
      <c r="AD15" s="60">
        <f t="shared" si="11"/>
        <v>3372.6749999999997</v>
      </c>
      <c r="AE15" s="26">
        <f t="shared" si="11"/>
        <v>3421.35</v>
      </c>
      <c r="AF15" s="26">
        <f t="shared" si="11"/>
        <v>6358.875</v>
      </c>
      <c r="AG15" s="26">
        <f t="shared" si="11"/>
        <v>15358.275</v>
      </c>
      <c r="AH15" s="26">
        <f t="shared" si="11"/>
        <v>6012.1500000000005</v>
      </c>
      <c r="AI15" s="26">
        <f t="shared" si="11"/>
        <v>3243.375</v>
      </c>
      <c r="AJ15" s="26">
        <f t="shared" si="11"/>
        <v>9935.25</v>
      </c>
      <c r="AK15" s="26">
        <f t="shared" si="11"/>
        <v>7263.6750000000002</v>
      </c>
      <c r="AL15" s="26">
        <f t="shared" ref="AL15:BQ15" si="12">AL9/12</f>
        <v>24647.325000000001</v>
      </c>
      <c r="AM15" s="26">
        <f t="shared" si="12"/>
        <v>8366.1</v>
      </c>
      <c r="AN15" s="26">
        <f t="shared" si="12"/>
        <v>5602.5</v>
      </c>
      <c r="AO15" s="27">
        <f t="shared" si="12"/>
        <v>33789.75</v>
      </c>
      <c r="AP15" s="26">
        <f t="shared" si="12"/>
        <v>4708.4250000000002</v>
      </c>
      <c r="AQ15" s="26">
        <f t="shared" si="12"/>
        <v>5798.3249999999998</v>
      </c>
      <c r="AR15" s="26">
        <f t="shared" si="12"/>
        <v>11580.975</v>
      </c>
      <c r="AS15" s="26">
        <f t="shared" si="12"/>
        <v>16202.4</v>
      </c>
      <c r="AT15" s="26">
        <f t="shared" si="12"/>
        <v>3698.4</v>
      </c>
      <c r="AU15" s="26">
        <f t="shared" si="12"/>
        <v>10690.574999999999</v>
      </c>
      <c r="AV15" s="26">
        <f t="shared" si="12"/>
        <v>2879.1</v>
      </c>
      <c r="AW15" s="26">
        <f t="shared" si="12"/>
        <v>4352.625</v>
      </c>
      <c r="AX15" s="26">
        <f t="shared" si="12"/>
        <v>13057.725</v>
      </c>
      <c r="AY15" s="26">
        <f t="shared" si="12"/>
        <v>5815.95</v>
      </c>
      <c r="AZ15" s="26">
        <f t="shared" si="12"/>
        <v>10290.9</v>
      </c>
      <c r="BA15" s="26">
        <f t="shared" si="12"/>
        <v>1275.2250000000001</v>
      </c>
      <c r="BB15" s="60">
        <f t="shared" si="12"/>
        <v>3530.1</v>
      </c>
      <c r="BC15" s="26">
        <f t="shared" si="12"/>
        <v>3894.9749999999999</v>
      </c>
      <c r="BD15" s="26">
        <f t="shared" si="12"/>
        <v>4782.5999999999995</v>
      </c>
      <c r="BE15" s="26">
        <f t="shared" si="12"/>
        <v>6282.75</v>
      </c>
      <c r="BF15" s="26">
        <f t="shared" si="12"/>
        <v>10235.925000000001</v>
      </c>
      <c r="BG15" s="26">
        <f t="shared" si="12"/>
        <v>6992.625</v>
      </c>
      <c r="BH15" s="26">
        <f t="shared" si="12"/>
        <v>11367.975</v>
      </c>
      <c r="BI15" s="26">
        <f t="shared" si="12"/>
        <v>7727.0999999999995</v>
      </c>
      <c r="BJ15" s="26">
        <f t="shared" si="12"/>
        <v>34512</v>
      </c>
      <c r="BK15" s="26">
        <f t="shared" si="12"/>
        <v>21277.125</v>
      </c>
      <c r="BL15" s="26">
        <f t="shared" si="12"/>
        <v>50164.35</v>
      </c>
      <c r="BM15" s="27">
        <f t="shared" si="12"/>
        <v>10345.574999999999</v>
      </c>
      <c r="BN15" s="26">
        <f t="shared" si="12"/>
        <v>26994.600000000002</v>
      </c>
      <c r="BO15" s="26">
        <f t="shared" si="12"/>
        <v>15281.625</v>
      </c>
      <c r="BP15" s="26">
        <f t="shared" si="12"/>
        <v>47897.1</v>
      </c>
      <c r="BQ15" s="26">
        <f t="shared" si="12"/>
        <v>1199.55</v>
      </c>
      <c r="BR15" s="26">
        <f t="shared" ref="BR15:CK15" si="13">BR9/12</f>
        <v>4913.7750000000005</v>
      </c>
      <c r="BS15" s="26">
        <f t="shared" si="13"/>
        <v>36676.799999999996</v>
      </c>
      <c r="BT15" s="26">
        <f t="shared" si="13"/>
        <v>19205.850000000002</v>
      </c>
      <c r="BU15" s="26">
        <f t="shared" si="13"/>
        <v>9591.8249999999989</v>
      </c>
      <c r="BV15" s="26">
        <f t="shared" si="13"/>
        <v>24609.225000000002</v>
      </c>
      <c r="BW15" s="26">
        <f t="shared" si="13"/>
        <v>6453.5250000000005</v>
      </c>
      <c r="BX15" s="26">
        <f t="shared" si="13"/>
        <v>19362.45</v>
      </c>
      <c r="BY15" s="26">
        <f t="shared" si="13"/>
        <v>9191.7749999999996</v>
      </c>
      <c r="BZ15" s="60">
        <f t="shared" si="13"/>
        <v>15001.259565892316</v>
      </c>
      <c r="CA15" s="26">
        <f t="shared" si="13"/>
        <v>13549.524769193062</v>
      </c>
      <c r="CB15" s="26">
        <f t="shared" si="13"/>
        <v>15001.259565892316</v>
      </c>
      <c r="CC15" s="26">
        <f t="shared" si="13"/>
        <v>14517.347966992565</v>
      </c>
      <c r="CD15" s="26">
        <f t="shared" si="13"/>
        <v>15001.259565892316</v>
      </c>
      <c r="CE15" s="26">
        <f t="shared" si="13"/>
        <v>14517.347966992565</v>
      </c>
      <c r="CF15" s="26">
        <f t="shared" si="13"/>
        <v>15001.259565892316</v>
      </c>
      <c r="CG15" s="26">
        <f t="shared" si="13"/>
        <v>15001.259565892316</v>
      </c>
      <c r="CH15" s="26">
        <f t="shared" si="13"/>
        <v>14517.347966992565</v>
      </c>
      <c r="CI15" s="26">
        <f t="shared" si="13"/>
        <v>15001.259565892316</v>
      </c>
      <c r="CJ15" s="26">
        <f t="shared" si="13"/>
        <v>14517.347966992565</v>
      </c>
      <c r="CK15" s="27">
        <f t="shared" si="13"/>
        <v>15001.259565892316</v>
      </c>
      <c r="CL15" s="149"/>
      <c r="CM15" s="26">
        <f t="shared" ca="1" si="10"/>
        <v>90350.625</v>
      </c>
      <c r="CN15" s="26">
        <f t="shared" ca="1" si="10"/>
        <v>171113.1</v>
      </c>
      <c r="CO15" s="26">
        <f t="shared" ca="1" si="10"/>
        <v>221378.10000000003</v>
      </c>
      <c r="CP15" s="27">
        <f t="shared" ca="1" si="10"/>
        <v>176627.73359840948</v>
      </c>
      <c r="CQ15" s="120">
        <f ca="1">SUM(CM15:CP15)</f>
        <v>659469.55859840952</v>
      </c>
    </row>
    <row r="16" spans="1:95">
      <c r="A16" s="112">
        <f>ROW()</f>
        <v>16</v>
      </c>
      <c r="B16" s="192"/>
      <c r="C16" s="19"/>
      <c r="D16" s="17" t="s">
        <v>2</v>
      </c>
      <c r="E16" s="25" t="str">
        <f>"("&amp;A10&amp;") / 12"</f>
        <v>(10) / 12</v>
      </c>
      <c r="F16" s="61"/>
      <c r="G16" s="28"/>
      <c r="H16" s="28"/>
      <c r="I16" s="28"/>
      <c r="J16" s="28"/>
      <c r="K16" s="28"/>
      <c r="L16" s="28"/>
      <c r="M16" s="28"/>
      <c r="N16" s="28"/>
      <c r="O16" s="28">
        <f t="shared" ref="O16:AK16" si="14">O10/12</f>
        <v>553.52499999999998</v>
      </c>
      <c r="P16" s="28">
        <f t="shared" si="14"/>
        <v>1003.9</v>
      </c>
      <c r="Q16" s="29">
        <f t="shared" si="14"/>
        <v>12902.208333333334</v>
      </c>
      <c r="R16" s="28">
        <f t="shared" si="14"/>
        <v>958.93333333333339</v>
      </c>
      <c r="S16" s="28">
        <f t="shared" si="14"/>
        <v>824.42500000000007</v>
      </c>
      <c r="T16" s="28">
        <f t="shared" si="14"/>
        <v>1815.2916666666667</v>
      </c>
      <c r="U16" s="28">
        <f t="shared" si="14"/>
        <v>1212.2916666666667</v>
      </c>
      <c r="V16" s="28">
        <f t="shared" si="14"/>
        <v>2037.8583333333333</v>
      </c>
      <c r="W16" s="28">
        <f t="shared" si="14"/>
        <v>2101.3333333333335</v>
      </c>
      <c r="X16" s="28">
        <f t="shared" si="14"/>
        <v>1989.05</v>
      </c>
      <c r="Y16" s="28">
        <f t="shared" si="14"/>
        <v>2986.9833333333336</v>
      </c>
      <c r="Z16" s="28">
        <f t="shared" si="14"/>
        <v>2046.6000000000001</v>
      </c>
      <c r="AA16" s="28">
        <f t="shared" si="14"/>
        <v>841.4</v>
      </c>
      <c r="AB16" s="28">
        <f t="shared" si="14"/>
        <v>1807.8916666666667</v>
      </c>
      <c r="AC16" s="28">
        <f t="shared" si="14"/>
        <v>1214.25</v>
      </c>
      <c r="AD16" s="61">
        <f t="shared" si="14"/>
        <v>374.74166666666662</v>
      </c>
      <c r="AE16" s="28">
        <f t="shared" si="14"/>
        <v>380.15000000000003</v>
      </c>
      <c r="AF16" s="28">
        <f t="shared" si="14"/>
        <v>706.54166666666663</v>
      </c>
      <c r="AG16" s="28">
        <f t="shared" si="14"/>
        <v>1706.4750000000001</v>
      </c>
      <c r="AH16" s="28">
        <f t="shared" si="14"/>
        <v>668.01666666666665</v>
      </c>
      <c r="AI16" s="28">
        <f t="shared" si="14"/>
        <v>360.375</v>
      </c>
      <c r="AJ16" s="28">
        <f t="shared" si="14"/>
        <v>1103.9166666666667</v>
      </c>
      <c r="AK16" s="28">
        <f t="shared" si="14"/>
        <v>807.07499999999993</v>
      </c>
      <c r="AL16" s="28">
        <f t="shared" ref="AL16:BQ16" si="15">AL10/12</f>
        <v>2738.5916666666667</v>
      </c>
      <c r="AM16" s="28">
        <f t="shared" si="15"/>
        <v>929.56666666666661</v>
      </c>
      <c r="AN16" s="28">
        <f t="shared" si="15"/>
        <v>622.5</v>
      </c>
      <c r="AO16" s="29">
        <f t="shared" si="15"/>
        <v>3754.4166666666665</v>
      </c>
      <c r="AP16" s="28">
        <f t="shared" si="15"/>
        <v>523.1583333333333</v>
      </c>
      <c r="AQ16" s="28">
        <f t="shared" si="15"/>
        <v>644.25833333333333</v>
      </c>
      <c r="AR16" s="28">
        <f t="shared" si="15"/>
        <v>1286.7749999999999</v>
      </c>
      <c r="AS16" s="28">
        <f t="shared" si="15"/>
        <v>1800.2666666666667</v>
      </c>
      <c r="AT16" s="28">
        <f t="shared" si="15"/>
        <v>410.93333333333334</v>
      </c>
      <c r="AU16" s="28">
        <f t="shared" si="15"/>
        <v>1187.8416666666667</v>
      </c>
      <c r="AV16" s="28">
        <f t="shared" si="15"/>
        <v>319.90000000000003</v>
      </c>
      <c r="AW16" s="28">
        <f t="shared" si="15"/>
        <v>483.625</v>
      </c>
      <c r="AX16" s="28">
        <f t="shared" si="15"/>
        <v>1450.8583333333333</v>
      </c>
      <c r="AY16" s="28">
        <f t="shared" si="15"/>
        <v>646.2166666666667</v>
      </c>
      <c r="AZ16" s="28">
        <f t="shared" si="15"/>
        <v>1143.4333333333334</v>
      </c>
      <c r="BA16" s="28">
        <f t="shared" si="15"/>
        <v>141.69166666666666</v>
      </c>
      <c r="BB16" s="61">
        <f t="shared" si="15"/>
        <v>392.23333333333335</v>
      </c>
      <c r="BC16" s="28">
        <f t="shared" si="15"/>
        <v>432.77500000000003</v>
      </c>
      <c r="BD16" s="28">
        <f t="shared" si="15"/>
        <v>531.4</v>
      </c>
      <c r="BE16" s="28">
        <f t="shared" si="15"/>
        <v>698.08333333333337</v>
      </c>
      <c r="BF16" s="28">
        <f t="shared" si="15"/>
        <v>1137.325</v>
      </c>
      <c r="BG16" s="28">
        <f t="shared" si="15"/>
        <v>776.95833333333337</v>
      </c>
      <c r="BH16" s="28">
        <f t="shared" si="15"/>
        <v>1263.1083333333333</v>
      </c>
      <c r="BI16" s="28">
        <f t="shared" si="15"/>
        <v>858.56666666666661</v>
      </c>
      <c r="BJ16" s="28">
        <f t="shared" si="15"/>
        <v>3834.6666666666665</v>
      </c>
      <c r="BK16" s="28">
        <f t="shared" si="15"/>
        <v>2364.125</v>
      </c>
      <c r="BL16" s="28">
        <f t="shared" si="15"/>
        <v>5573.8166666666666</v>
      </c>
      <c r="BM16" s="29">
        <f t="shared" si="15"/>
        <v>1149.5083333333334</v>
      </c>
      <c r="BN16" s="28">
        <f t="shared" si="15"/>
        <v>2999.4</v>
      </c>
      <c r="BO16" s="28">
        <f t="shared" si="15"/>
        <v>1697.9583333333333</v>
      </c>
      <c r="BP16" s="28">
        <f t="shared" si="15"/>
        <v>5321.9000000000005</v>
      </c>
      <c r="BQ16" s="28">
        <f t="shared" si="15"/>
        <v>133.28333333333333</v>
      </c>
      <c r="BR16" s="28">
        <f t="shared" ref="BR16:CK16" si="16">BR10/12</f>
        <v>545.97500000000002</v>
      </c>
      <c r="BS16" s="28">
        <f t="shared" si="16"/>
        <v>4075.2000000000003</v>
      </c>
      <c r="BT16" s="28">
        <f t="shared" si="16"/>
        <v>2133.9833333333331</v>
      </c>
      <c r="BU16" s="28">
        <f t="shared" si="16"/>
        <v>1065.7583333333334</v>
      </c>
      <c r="BV16" s="28">
        <f t="shared" si="16"/>
        <v>2734.3583333333336</v>
      </c>
      <c r="BW16" s="28">
        <f t="shared" si="16"/>
        <v>717.05833333333339</v>
      </c>
      <c r="BX16" s="28">
        <f t="shared" si="16"/>
        <v>2151.3833333333332</v>
      </c>
      <c r="BY16" s="28">
        <f t="shared" si="16"/>
        <v>1021.3083333333334</v>
      </c>
      <c r="BZ16" s="61">
        <f t="shared" si="16"/>
        <v>1666.8066184324798</v>
      </c>
      <c r="CA16" s="28">
        <f t="shared" si="16"/>
        <v>1505.5027521325626</v>
      </c>
      <c r="CB16" s="28">
        <f t="shared" si="16"/>
        <v>1666.8066184324798</v>
      </c>
      <c r="CC16" s="28">
        <f t="shared" si="16"/>
        <v>1613.0386629991738</v>
      </c>
      <c r="CD16" s="28">
        <f t="shared" si="16"/>
        <v>1666.8066184324798</v>
      </c>
      <c r="CE16" s="28">
        <f t="shared" si="16"/>
        <v>1613.0386629991738</v>
      </c>
      <c r="CF16" s="28">
        <f t="shared" si="16"/>
        <v>1666.8066184324798</v>
      </c>
      <c r="CG16" s="28">
        <f t="shared" si="16"/>
        <v>1666.8066184324798</v>
      </c>
      <c r="CH16" s="28">
        <f t="shared" si="16"/>
        <v>1613.0386629991738</v>
      </c>
      <c r="CI16" s="28">
        <f t="shared" si="16"/>
        <v>1666.8066184324798</v>
      </c>
      <c r="CJ16" s="28">
        <f t="shared" si="16"/>
        <v>1613.0386629991738</v>
      </c>
      <c r="CK16" s="29">
        <f t="shared" si="16"/>
        <v>1666.8066184324798</v>
      </c>
      <c r="CL16" s="149"/>
      <c r="CM16" s="28">
        <f t="shared" ca="1" si="10"/>
        <v>10038.958333333334</v>
      </c>
      <c r="CN16" s="28">
        <f t="shared" ca="1" si="10"/>
        <v>19012.566666666669</v>
      </c>
      <c r="CO16" s="28">
        <f t="shared" ca="1" si="10"/>
        <v>24597.566666666673</v>
      </c>
      <c r="CP16" s="29">
        <f t="shared" ca="1" si="10"/>
        <v>19625.303733156616</v>
      </c>
      <c r="CQ16" s="121">
        <f ca="1">SUM(CM16:CP16)</f>
        <v>73274.39539982329</v>
      </c>
    </row>
    <row r="17" spans="1:95">
      <c r="A17" s="112">
        <f>ROW()</f>
        <v>17</v>
      </c>
      <c r="B17" s="192"/>
      <c r="C17" s="19"/>
      <c r="D17" s="17" t="s">
        <v>3</v>
      </c>
      <c r="E17" s="25" t="str">
        <f>"("&amp;A14&amp;")+"&amp;"("&amp;A15&amp;")+"&amp;"("&amp;A16&amp;")"</f>
        <v>(14)+(15)+(16)</v>
      </c>
      <c r="F17" s="60"/>
      <c r="G17" s="26"/>
      <c r="H17" s="26"/>
      <c r="I17" s="26"/>
      <c r="J17" s="26"/>
      <c r="K17" s="26"/>
      <c r="L17" s="26"/>
      <c r="M17" s="26"/>
      <c r="N17" s="26"/>
      <c r="O17" s="26">
        <f t="shared" ref="O17:AK17" si="17">SUM(O14:O16)</f>
        <v>11487.166666666666</v>
      </c>
      <c r="P17" s="26">
        <f t="shared" si="17"/>
        <v>14803.416666666666</v>
      </c>
      <c r="Q17" s="27">
        <f t="shared" si="17"/>
        <v>133976.08333333334</v>
      </c>
      <c r="R17" s="26">
        <f t="shared" si="17"/>
        <v>12894.5</v>
      </c>
      <c r="S17" s="26">
        <f t="shared" si="17"/>
        <v>11095.333333333332</v>
      </c>
      <c r="T17" s="26">
        <f t="shared" si="17"/>
        <v>21971.583333333336</v>
      </c>
      <c r="U17" s="26">
        <f t="shared" si="17"/>
        <v>14541.833333333332</v>
      </c>
      <c r="V17" s="26">
        <f t="shared" si="17"/>
        <v>24104.250000000004</v>
      </c>
      <c r="W17" s="26">
        <f t="shared" si="17"/>
        <v>23645.833333333332</v>
      </c>
      <c r="X17" s="26">
        <f t="shared" si="17"/>
        <v>22427.166666666668</v>
      </c>
      <c r="Y17" s="26">
        <f t="shared" si="17"/>
        <v>34071.833333333336</v>
      </c>
      <c r="Z17" s="26">
        <f t="shared" si="17"/>
        <v>23317.333333333328</v>
      </c>
      <c r="AA17" s="26">
        <f t="shared" si="17"/>
        <v>14071.333333333332</v>
      </c>
      <c r="AB17" s="26">
        <f t="shared" si="17"/>
        <v>22630.166666666668</v>
      </c>
      <c r="AC17" s="26">
        <f t="shared" si="17"/>
        <v>16308.416666666668</v>
      </c>
      <c r="AD17" s="60">
        <f t="shared" si="17"/>
        <v>8394.3333333333339</v>
      </c>
      <c r="AE17" s="26">
        <f t="shared" si="17"/>
        <v>8570.1666666666661</v>
      </c>
      <c r="AF17" s="26">
        <f t="shared" si="17"/>
        <v>12437.916666666666</v>
      </c>
      <c r="AG17" s="26">
        <f t="shared" si="17"/>
        <v>21476.166666666664</v>
      </c>
      <c r="AH17" s="26">
        <f t="shared" si="17"/>
        <v>10622.333333333334</v>
      </c>
      <c r="AI17" s="26">
        <f t="shared" si="17"/>
        <v>8083.083333333333</v>
      </c>
      <c r="AJ17" s="26">
        <f t="shared" si="17"/>
        <v>14660.083333333332</v>
      </c>
      <c r="AK17" s="26">
        <f t="shared" si="17"/>
        <v>11972.25</v>
      </c>
      <c r="AL17" s="26">
        <f t="shared" ref="AL17:BQ17" si="18">SUM(AL14:AL16)</f>
        <v>31085.5</v>
      </c>
      <c r="AM17" s="26">
        <f t="shared" si="18"/>
        <v>14537.916666666668</v>
      </c>
      <c r="AN17" s="26">
        <f t="shared" si="18"/>
        <v>12558.916666666668</v>
      </c>
      <c r="AO17" s="27">
        <f t="shared" si="18"/>
        <v>43705</v>
      </c>
      <c r="AP17" s="26">
        <f t="shared" si="18"/>
        <v>12052.583333333332</v>
      </c>
      <c r="AQ17" s="26">
        <f t="shared" si="18"/>
        <v>12558.25</v>
      </c>
      <c r="AR17" s="26">
        <f t="shared" si="18"/>
        <v>21251.75</v>
      </c>
      <c r="AS17" s="26">
        <f t="shared" si="18"/>
        <v>24365.75</v>
      </c>
      <c r="AT17" s="26">
        <f t="shared" si="18"/>
        <v>16522.75</v>
      </c>
      <c r="AU17" s="26">
        <f t="shared" si="18"/>
        <v>15881.833333333332</v>
      </c>
      <c r="AV17" s="26">
        <f t="shared" si="18"/>
        <v>8403.3333333333321</v>
      </c>
      <c r="AW17" s="26">
        <f t="shared" si="18"/>
        <v>29473.666666666668</v>
      </c>
      <c r="AX17" s="26">
        <f t="shared" si="18"/>
        <v>21637.75</v>
      </c>
      <c r="AY17" s="26">
        <f t="shared" si="18"/>
        <v>26331.833333333336</v>
      </c>
      <c r="AZ17" s="26">
        <f t="shared" si="18"/>
        <v>23523</v>
      </c>
      <c r="BA17" s="26">
        <f t="shared" si="18"/>
        <v>10043.166666666668</v>
      </c>
      <c r="BB17" s="60">
        <f t="shared" si="18"/>
        <v>16915.166666666668</v>
      </c>
      <c r="BC17" s="26">
        <f t="shared" si="18"/>
        <v>13968.833333333334</v>
      </c>
      <c r="BD17" s="26">
        <f t="shared" si="18"/>
        <v>17195.416666666668</v>
      </c>
      <c r="BE17" s="26">
        <f t="shared" si="18"/>
        <v>16711.083333333332</v>
      </c>
      <c r="BF17" s="26">
        <f t="shared" si="18"/>
        <v>19319.000000000004</v>
      </c>
      <c r="BG17" s="26">
        <f t="shared" si="18"/>
        <v>14758.666666666666</v>
      </c>
      <c r="BH17" s="26">
        <f t="shared" si="18"/>
        <v>21595</v>
      </c>
      <c r="BI17" s="26">
        <f t="shared" si="18"/>
        <v>13679.333333333332</v>
      </c>
      <c r="BJ17" s="26">
        <f t="shared" si="18"/>
        <v>48201.583333333328</v>
      </c>
      <c r="BK17" s="26">
        <f t="shared" si="18"/>
        <v>34353.416666666664</v>
      </c>
      <c r="BL17" s="26">
        <f t="shared" si="18"/>
        <v>66537.583333333328</v>
      </c>
      <c r="BM17" s="27">
        <f t="shared" si="18"/>
        <v>22767.5</v>
      </c>
      <c r="BN17" s="26">
        <f t="shared" si="18"/>
        <v>34433.856666666667</v>
      </c>
      <c r="BO17" s="26">
        <f t="shared" si="18"/>
        <v>28332.828833333329</v>
      </c>
      <c r="BP17" s="26">
        <f t="shared" si="18"/>
        <v>65467.345666666668</v>
      </c>
      <c r="BQ17" s="26">
        <f t="shared" si="18"/>
        <v>12408.29412</v>
      </c>
      <c r="BR17" s="26">
        <f t="shared" ref="BR17:CK17" si="19">SUM(BR14:BR16)</f>
        <v>21887.121666666666</v>
      </c>
      <c r="BS17" s="26">
        <f t="shared" si="19"/>
        <v>55797.612333333323</v>
      </c>
      <c r="BT17" s="26">
        <f t="shared" si="19"/>
        <v>33550.416666666664</v>
      </c>
      <c r="BU17" s="26">
        <f t="shared" si="19"/>
        <v>23144.579999999998</v>
      </c>
      <c r="BV17" s="26">
        <f t="shared" si="19"/>
        <v>44190.608999999997</v>
      </c>
      <c r="BW17" s="26">
        <f t="shared" si="19"/>
        <v>24369.750000000004</v>
      </c>
      <c r="BX17" s="26">
        <f t="shared" si="19"/>
        <v>42077</v>
      </c>
      <c r="BY17" s="26">
        <f t="shared" si="19"/>
        <v>41636.083333333336</v>
      </c>
      <c r="BZ17" s="60">
        <f t="shared" si="19"/>
        <v>30182.534246575342</v>
      </c>
      <c r="CA17" s="26">
        <f t="shared" si="19"/>
        <v>27261.64383561644</v>
      </c>
      <c r="CB17" s="26">
        <f t="shared" si="19"/>
        <v>30182.534246575342</v>
      </c>
      <c r="CC17" s="26">
        <f t="shared" si="19"/>
        <v>29208.904109589039</v>
      </c>
      <c r="CD17" s="26">
        <f t="shared" si="19"/>
        <v>30182.534246575342</v>
      </c>
      <c r="CE17" s="26">
        <f t="shared" si="19"/>
        <v>29208.904109589039</v>
      </c>
      <c r="CF17" s="26">
        <f t="shared" si="19"/>
        <v>30182.534246575342</v>
      </c>
      <c r="CG17" s="26">
        <f t="shared" si="19"/>
        <v>30182.534246575342</v>
      </c>
      <c r="CH17" s="26">
        <f t="shared" si="19"/>
        <v>29208.904109589039</v>
      </c>
      <c r="CI17" s="26">
        <f t="shared" si="19"/>
        <v>30182.534246575342</v>
      </c>
      <c r="CJ17" s="26">
        <f t="shared" si="19"/>
        <v>29208.904109589039</v>
      </c>
      <c r="CK17" s="27">
        <f t="shared" si="19"/>
        <v>30182.534246575342</v>
      </c>
      <c r="CL17" s="149"/>
      <c r="CM17" s="21">
        <f t="shared" ca="1" si="10"/>
        <v>222045.66666666666</v>
      </c>
      <c r="CN17" s="21">
        <f t="shared" ca="1" si="10"/>
        <v>306002.58333333331</v>
      </c>
      <c r="CO17" s="21">
        <f t="shared" ca="1" si="10"/>
        <v>427295.49828666664</v>
      </c>
      <c r="CP17" s="22">
        <f t="shared" ca="1" si="10"/>
        <v>355374.99999999994</v>
      </c>
      <c r="CQ17" s="118">
        <f ca="1">SUM(CM17:CP17)</f>
        <v>1310718.7482866666</v>
      </c>
    </row>
    <row r="18" spans="1:95">
      <c r="A18" s="112">
        <f>ROW()</f>
        <v>18</v>
      </c>
      <c r="B18" s="192"/>
      <c r="C18" s="19"/>
      <c r="D18" s="17"/>
      <c r="E18" s="20"/>
      <c r="F18" s="60"/>
      <c r="G18" s="26"/>
      <c r="H18" s="26"/>
      <c r="I18" s="26"/>
      <c r="J18" s="26"/>
      <c r="K18" s="26"/>
      <c r="L18" s="26"/>
      <c r="M18" s="26"/>
      <c r="N18" s="26"/>
      <c r="O18" s="26"/>
      <c r="P18" s="26"/>
      <c r="Q18" s="27"/>
      <c r="R18" s="26"/>
      <c r="S18" s="26"/>
      <c r="T18" s="26"/>
      <c r="U18" s="26"/>
      <c r="V18" s="26"/>
      <c r="W18" s="26"/>
      <c r="X18" s="26"/>
      <c r="Y18" s="26"/>
      <c r="Z18" s="26"/>
      <c r="AA18" s="26"/>
      <c r="AB18" s="26"/>
      <c r="AC18" s="26"/>
      <c r="AD18" s="60"/>
      <c r="AE18" s="26"/>
      <c r="AF18" s="26"/>
      <c r="AG18" s="26"/>
      <c r="AH18" s="26"/>
      <c r="AI18" s="26"/>
      <c r="AJ18" s="26"/>
      <c r="AK18" s="26"/>
      <c r="AL18" s="26"/>
      <c r="AM18" s="26"/>
      <c r="AN18" s="26"/>
      <c r="AO18" s="27"/>
      <c r="AP18" s="26"/>
      <c r="AQ18" s="26"/>
      <c r="AR18" s="26"/>
      <c r="AS18" s="26"/>
      <c r="AT18" s="26"/>
      <c r="AU18" s="26"/>
      <c r="AV18" s="26"/>
      <c r="AW18" s="26"/>
      <c r="AX18" s="26"/>
      <c r="AY18" s="26"/>
      <c r="AZ18" s="26"/>
      <c r="BA18" s="26"/>
      <c r="BB18" s="60"/>
      <c r="BC18" s="26"/>
      <c r="BD18" s="26"/>
      <c r="BE18" s="26"/>
      <c r="BF18" s="26"/>
      <c r="BG18" s="26"/>
      <c r="BH18" s="26"/>
      <c r="BI18" s="26"/>
      <c r="BJ18" s="26"/>
      <c r="BK18" s="26"/>
      <c r="BL18" s="26"/>
      <c r="BM18" s="27"/>
      <c r="BN18" s="26"/>
      <c r="BO18" s="26"/>
      <c r="BP18" s="26"/>
      <c r="BQ18" s="26"/>
      <c r="BR18" s="26"/>
      <c r="BS18" s="26"/>
      <c r="BT18" s="26"/>
      <c r="BU18" s="26"/>
      <c r="BV18" s="26"/>
      <c r="BW18" s="26"/>
      <c r="BX18" s="26"/>
      <c r="BY18" s="26"/>
      <c r="BZ18" s="60"/>
      <c r="CA18" s="26"/>
      <c r="CB18" s="26"/>
      <c r="CC18" s="26"/>
      <c r="CD18" s="26"/>
      <c r="CE18" s="26"/>
      <c r="CF18" s="26"/>
      <c r="CG18" s="26"/>
      <c r="CH18" s="26"/>
      <c r="CI18" s="26"/>
      <c r="CJ18" s="26"/>
      <c r="CK18" s="27"/>
      <c r="CL18" s="149"/>
      <c r="CM18" s="17"/>
      <c r="CN18" s="17"/>
      <c r="CO18" s="17"/>
      <c r="CP18" s="18"/>
      <c r="CQ18" s="117"/>
    </row>
    <row r="19" spans="1:95" ht="12.75" customHeight="1">
      <c r="A19" s="112">
        <f>ROW()</f>
        <v>19</v>
      </c>
      <c r="B19" s="192"/>
      <c r="C19" s="197" t="s">
        <v>22</v>
      </c>
      <c r="D19" s="198"/>
      <c r="E19" s="198"/>
      <c r="F19" s="60"/>
      <c r="G19" s="26"/>
      <c r="H19" s="26"/>
      <c r="I19" s="26"/>
      <c r="J19" s="26"/>
      <c r="K19" s="26"/>
      <c r="L19" s="26"/>
      <c r="M19" s="26"/>
      <c r="N19" s="26"/>
      <c r="O19" s="26"/>
      <c r="P19" s="26"/>
      <c r="Q19" s="27"/>
      <c r="R19" s="26"/>
      <c r="S19" s="26"/>
      <c r="T19" s="26"/>
      <c r="U19" s="26"/>
      <c r="V19" s="26"/>
      <c r="W19" s="26"/>
      <c r="X19" s="26"/>
      <c r="Y19" s="26"/>
      <c r="Z19" s="26"/>
      <c r="AA19" s="26"/>
      <c r="AB19" s="26"/>
      <c r="AC19" s="26"/>
      <c r="AD19" s="60"/>
      <c r="AE19" s="26"/>
      <c r="AF19" s="26"/>
      <c r="AG19" s="26"/>
      <c r="AH19" s="26"/>
      <c r="AI19" s="26"/>
      <c r="AJ19" s="26"/>
      <c r="AK19" s="26"/>
      <c r="AL19" s="26"/>
      <c r="AM19" s="26"/>
      <c r="AN19" s="26"/>
      <c r="AO19" s="27"/>
      <c r="AP19" s="26"/>
      <c r="AQ19" s="26"/>
      <c r="AR19" s="26"/>
      <c r="AS19" s="26"/>
      <c r="AT19" s="26"/>
      <c r="AU19" s="26"/>
      <c r="AV19" s="26"/>
      <c r="AW19" s="26"/>
      <c r="AX19" s="26"/>
      <c r="AY19" s="26"/>
      <c r="AZ19" s="26"/>
      <c r="BA19" s="26"/>
      <c r="BB19" s="60"/>
      <c r="BC19" s="26"/>
      <c r="BD19" s="26"/>
      <c r="BE19" s="26"/>
      <c r="BF19" s="26"/>
      <c r="BG19" s="26"/>
      <c r="BH19" s="26"/>
      <c r="BI19" s="26"/>
      <c r="BJ19" s="26"/>
      <c r="BK19" s="26"/>
      <c r="BL19" s="26"/>
      <c r="BM19" s="27"/>
      <c r="BN19" s="26"/>
      <c r="BO19" s="26"/>
      <c r="BP19" s="26"/>
      <c r="BQ19" s="26"/>
      <c r="BR19" s="26"/>
      <c r="BS19" s="26"/>
      <c r="BT19" s="26"/>
      <c r="BU19" s="26"/>
      <c r="BV19" s="26"/>
      <c r="BW19" s="26"/>
      <c r="BX19" s="26"/>
      <c r="BY19" s="26"/>
      <c r="BZ19" s="60"/>
      <c r="CA19" s="26"/>
      <c r="CB19" s="26"/>
      <c r="CC19" s="26"/>
      <c r="CD19" s="26"/>
      <c r="CE19" s="26"/>
      <c r="CF19" s="26"/>
      <c r="CG19" s="26"/>
      <c r="CH19" s="26"/>
      <c r="CI19" s="26"/>
      <c r="CJ19" s="26"/>
      <c r="CK19" s="27"/>
      <c r="CL19" s="149"/>
      <c r="CM19" s="17"/>
      <c r="CN19" s="17"/>
      <c r="CO19" s="17"/>
      <c r="CP19" s="18"/>
      <c r="CQ19" s="117"/>
    </row>
    <row r="20" spans="1:95">
      <c r="A20" s="112">
        <f>ROW()</f>
        <v>20</v>
      </c>
      <c r="B20" s="192"/>
      <c r="C20" s="19"/>
      <c r="D20" s="17" t="s">
        <v>0</v>
      </c>
      <c r="E20" s="25" t="str">
        <f>"("&amp;A14&amp;") accumulated"</f>
        <v>(14) accumulated</v>
      </c>
      <c r="F20" s="60"/>
      <c r="G20" s="26"/>
      <c r="H20" s="26"/>
      <c r="I20" s="26"/>
      <c r="J20" s="26"/>
      <c r="K20" s="26"/>
      <c r="L20" s="26"/>
      <c r="M20" s="26"/>
      <c r="N20" s="26"/>
      <c r="O20" s="26">
        <f t="shared" ref="O20:AL20" si="20">O14+N20</f>
        <v>5951.916666666667</v>
      </c>
      <c r="P20" s="26">
        <f t="shared" si="20"/>
        <v>10716.333333333334</v>
      </c>
      <c r="Q20" s="27">
        <f t="shared" si="20"/>
        <v>15670.333333333334</v>
      </c>
      <c r="R20" s="26">
        <f t="shared" si="20"/>
        <v>18975.5</v>
      </c>
      <c r="S20" s="26">
        <f t="shared" si="20"/>
        <v>21826.583333333332</v>
      </c>
      <c r="T20" s="26">
        <f t="shared" si="20"/>
        <v>25645.25</v>
      </c>
      <c r="U20" s="26">
        <f t="shared" si="20"/>
        <v>28064.166666666668</v>
      </c>
      <c r="V20" s="26">
        <f t="shared" si="20"/>
        <v>31789.833333333336</v>
      </c>
      <c r="W20" s="26">
        <f t="shared" si="20"/>
        <v>34422.333333333336</v>
      </c>
      <c r="X20" s="26">
        <f t="shared" si="20"/>
        <v>36959</v>
      </c>
      <c r="Y20" s="26">
        <f t="shared" si="20"/>
        <v>41161</v>
      </c>
      <c r="Z20" s="26">
        <f t="shared" si="20"/>
        <v>44012.333333333336</v>
      </c>
      <c r="AA20" s="26">
        <f t="shared" si="20"/>
        <v>49669.666666666672</v>
      </c>
      <c r="AB20" s="26">
        <f t="shared" si="20"/>
        <v>54220.916666666672</v>
      </c>
      <c r="AC20" s="26">
        <f t="shared" si="20"/>
        <v>58386.833333333336</v>
      </c>
      <c r="AD20" s="60">
        <f t="shared" si="20"/>
        <v>63033.75</v>
      </c>
      <c r="AE20" s="26">
        <f t="shared" si="20"/>
        <v>67802.416666666672</v>
      </c>
      <c r="AF20" s="26">
        <f t="shared" si="20"/>
        <v>73174.916666666672</v>
      </c>
      <c r="AG20" s="26">
        <f t="shared" si="20"/>
        <v>77586.333333333343</v>
      </c>
      <c r="AH20" s="26">
        <f t="shared" si="20"/>
        <v>81528.500000000015</v>
      </c>
      <c r="AI20" s="26">
        <f t="shared" si="20"/>
        <v>86007.833333333343</v>
      </c>
      <c r="AJ20" s="26">
        <f t="shared" si="20"/>
        <v>89628.750000000015</v>
      </c>
      <c r="AK20" s="26">
        <f t="shared" si="20"/>
        <v>93530.250000000015</v>
      </c>
      <c r="AL20" s="26">
        <f t="shared" si="20"/>
        <v>97229.833333333343</v>
      </c>
      <c r="AM20" s="26">
        <f t="shared" ref="AM20:BR20" si="21">AM14+AL20</f>
        <v>102472.08333333334</v>
      </c>
      <c r="AN20" s="26">
        <f t="shared" si="21"/>
        <v>108806.00000000001</v>
      </c>
      <c r="AO20" s="27">
        <f t="shared" si="21"/>
        <v>114966.83333333334</v>
      </c>
      <c r="AP20" s="26">
        <f t="shared" si="21"/>
        <v>121787.83333333334</v>
      </c>
      <c r="AQ20" s="26">
        <f t="shared" si="21"/>
        <v>127903.50000000001</v>
      </c>
      <c r="AR20" s="26">
        <f t="shared" si="21"/>
        <v>136287.5</v>
      </c>
      <c r="AS20" s="26">
        <f t="shared" si="21"/>
        <v>142650.58333333334</v>
      </c>
      <c r="AT20" s="26">
        <f t="shared" si="21"/>
        <v>155064</v>
      </c>
      <c r="AU20" s="26">
        <f t="shared" si="21"/>
        <v>159067.41666666666</v>
      </c>
      <c r="AV20" s="26">
        <f t="shared" si="21"/>
        <v>164271.75</v>
      </c>
      <c r="AW20" s="26">
        <f t="shared" si="21"/>
        <v>188909.16666666666</v>
      </c>
      <c r="AX20" s="26">
        <f t="shared" si="21"/>
        <v>196038.33333333331</v>
      </c>
      <c r="AY20" s="26">
        <f t="shared" si="21"/>
        <v>215907.99999999997</v>
      </c>
      <c r="AZ20" s="26">
        <f t="shared" si="21"/>
        <v>227996.66666666663</v>
      </c>
      <c r="BA20" s="26">
        <f t="shared" si="21"/>
        <v>236622.91666666663</v>
      </c>
      <c r="BB20" s="60">
        <f t="shared" si="21"/>
        <v>249615.74999999997</v>
      </c>
      <c r="BC20" s="26">
        <f t="shared" si="21"/>
        <v>259256.83333333331</v>
      </c>
      <c r="BD20" s="26">
        <f t="shared" si="21"/>
        <v>271138.25</v>
      </c>
      <c r="BE20" s="26">
        <f t="shared" si="21"/>
        <v>280868.5</v>
      </c>
      <c r="BF20" s="26">
        <f t="shared" si="21"/>
        <v>288814.25</v>
      </c>
      <c r="BG20" s="26">
        <f t="shared" si="21"/>
        <v>295803.33333333331</v>
      </c>
      <c r="BH20" s="26">
        <f t="shared" si="21"/>
        <v>304767.25</v>
      </c>
      <c r="BI20" s="26">
        <f t="shared" si="21"/>
        <v>309860.91666666669</v>
      </c>
      <c r="BJ20" s="26">
        <f t="shared" si="21"/>
        <v>319715.83333333337</v>
      </c>
      <c r="BK20" s="26">
        <f t="shared" si="21"/>
        <v>330428.00000000006</v>
      </c>
      <c r="BL20" s="26">
        <f t="shared" si="21"/>
        <v>341227.41666666674</v>
      </c>
      <c r="BM20" s="27">
        <f t="shared" si="21"/>
        <v>352499.83333333343</v>
      </c>
      <c r="BN20" s="26">
        <f t="shared" si="21"/>
        <v>356939.69000000012</v>
      </c>
      <c r="BO20" s="26">
        <f t="shared" si="21"/>
        <v>368292.93550000014</v>
      </c>
      <c r="BP20" s="26">
        <f t="shared" si="21"/>
        <v>380541.28116666683</v>
      </c>
      <c r="BQ20" s="26">
        <f t="shared" si="21"/>
        <v>391616.74195333349</v>
      </c>
      <c r="BR20" s="26">
        <f t="shared" si="21"/>
        <v>408044.11362000013</v>
      </c>
      <c r="BS20" s="26">
        <f t="shared" ref="BS20:CK20" si="22">BS14+BR20</f>
        <v>423089.72595333349</v>
      </c>
      <c r="BT20" s="26">
        <f t="shared" si="22"/>
        <v>435300.3092866668</v>
      </c>
      <c r="BU20" s="26">
        <f t="shared" si="22"/>
        <v>447787.30595333345</v>
      </c>
      <c r="BV20" s="26">
        <f t="shared" si="22"/>
        <v>464634.33162000013</v>
      </c>
      <c r="BW20" s="26">
        <f t="shared" si="22"/>
        <v>481833.49828666681</v>
      </c>
      <c r="BX20" s="26">
        <f t="shared" si="22"/>
        <v>502396.6649533335</v>
      </c>
      <c r="BY20" s="26">
        <f t="shared" si="22"/>
        <v>533819.66495333356</v>
      </c>
      <c r="BZ20" s="60">
        <f t="shared" si="22"/>
        <v>547334.13301558408</v>
      </c>
      <c r="CA20" s="26">
        <f t="shared" si="22"/>
        <v>559540.74932987487</v>
      </c>
      <c r="CB20" s="26">
        <f t="shared" si="22"/>
        <v>573055.2173921254</v>
      </c>
      <c r="CC20" s="26">
        <f t="shared" si="22"/>
        <v>586133.73487172276</v>
      </c>
      <c r="CD20" s="26">
        <f t="shared" si="22"/>
        <v>599648.20293397328</v>
      </c>
      <c r="CE20" s="26">
        <f t="shared" si="22"/>
        <v>612726.72041357064</v>
      </c>
      <c r="CF20" s="26">
        <f t="shared" si="22"/>
        <v>626241.18847582117</v>
      </c>
      <c r="CG20" s="26">
        <f t="shared" si="22"/>
        <v>639755.65653807169</v>
      </c>
      <c r="CH20" s="26">
        <f t="shared" si="22"/>
        <v>652834.17401766905</v>
      </c>
      <c r="CI20" s="26">
        <f t="shared" si="22"/>
        <v>666348.64207991958</v>
      </c>
      <c r="CJ20" s="26">
        <f t="shared" si="22"/>
        <v>679427.15955951693</v>
      </c>
      <c r="CK20" s="27">
        <f t="shared" si="22"/>
        <v>692941.62762176746</v>
      </c>
      <c r="CL20" s="149"/>
      <c r="CM20" s="30">
        <f t="shared" ref="CM20:CP23" ca="1" si="23">SUM(OFFSET($AP20:$BA20,0,12*(CM$5-$CM$5)))</f>
        <v>2072507.6666666665</v>
      </c>
      <c r="CN20" s="30">
        <f t="shared" ca="1" si="23"/>
        <v>3603996.1666666665</v>
      </c>
      <c r="CO20" s="30">
        <f t="shared" ca="1" si="23"/>
        <v>5194296.2632466685</v>
      </c>
      <c r="CP20" s="31">
        <f t="shared" ca="1" si="23"/>
        <v>7435987.206249617</v>
      </c>
      <c r="CQ20" s="122">
        <f ca="1">SUM(CM20:CP20)</f>
        <v>18306787.302829619</v>
      </c>
    </row>
    <row r="21" spans="1:95">
      <c r="A21" s="112">
        <f>ROW()</f>
        <v>21</v>
      </c>
      <c r="B21" s="192"/>
      <c r="C21" s="19"/>
      <c r="D21" s="17" t="s">
        <v>1</v>
      </c>
      <c r="E21" s="25" t="str">
        <f>"("&amp;A15&amp;") accumulated"</f>
        <v>(15) accumulated</v>
      </c>
      <c r="F21" s="60"/>
      <c r="G21" s="26"/>
      <c r="H21" s="26"/>
      <c r="I21" s="26"/>
      <c r="J21" s="26"/>
      <c r="K21" s="26"/>
      <c r="L21" s="26"/>
      <c r="M21" s="26"/>
      <c r="N21" s="26"/>
      <c r="O21" s="26">
        <f t="shared" ref="O21:AL21" si="24">O15+N21</f>
        <v>4981.7249999999995</v>
      </c>
      <c r="P21" s="26">
        <f t="shared" si="24"/>
        <v>14016.825000000001</v>
      </c>
      <c r="Q21" s="27">
        <f t="shared" si="24"/>
        <v>130136.7</v>
      </c>
      <c r="R21" s="26">
        <f t="shared" si="24"/>
        <v>138767.1</v>
      </c>
      <c r="S21" s="26">
        <f t="shared" si="24"/>
        <v>146186.92500000002</v>
      </c>
      <c r="T21" s="26">
        <f t="shared" si="24"/>
        <v>162524.55000000002</v>
      </c>
      <c r="U21" s="26">
        <f t="shared" si="24"/>
        <v>173435.17500000002</v>
      </c>
      <c r="V21" s="26">
        <f t="shared" si="24"/>
        <v>191775.90000000002</v>
      </c>
      <c r="W21" s="26">
        <f t="shared" si="24"/>
        <v>210687.90000000002</v>
      </c>
      <c r="X21" s="26">
        <f t="shared" si="24"/>
        <v>228589.35000000003</v>
      </c>
      <c r="Y21" s="26">
        <f t="shared" si="24"/>
        <v>255472.20000000004</v>
      </c>
      <c r="Z21" s="26">
        <f t="shared" si="24"/>
        <v>273891.60000000003</v>
      </c>
      <c r="AA21" s="26">
        <f t="shared" si="24"/>
        <v>281464.2</v>
      </c>
      <c r="AB21" s="26">
        <f t="shared" si="24"/>
        <v>297735.22500000003</v>
      </c>
      <c r="AC21" s="26">
        <f t="shared" si="24"/>
        <v>308663.47500000003</v>
      </c>
      <c r="AD21" s="60">
        <f t="shared" si="24"/>
        <v>312036.15000000002</v>
      </c>
      <c r="AE21" s="26">
        <f t="shared" si="24"/>
        <v>315457.5</v>
      </c>
      <c r="AF21" s="26">
        <f t="shared" si="24"/>
        <v>321816.375</v>
      </c>
      <c r="AG21" s="26">
        <f t="shared" si="24"/>
        <v>337174.65</v>
      </c>
      <c r="AH21" s="26">
        <f t="shared" si="24"/>
        <v>343186.80000000005</v>
      </c>
      <c r="AI21" s="26">
        <f t="shared" si="24"/>
        <v>346430.17500000005</v>
      </c>
      <c r="AJ21" s="26">
        <f t="shared" si="24"/>
        <v>356365.42500000005</v>
      </c>
      <c r="AK21" s="26">
        <f t="shared" si="24"/>
        <v>363629.10000000003</v>
      </c>
      <c r="AL21" s="26">
        <f t="shared" si="24"/>
        <v>388276.42500000005</v>
      </c>
      <c r="AM21" s="26">
        <f t="shared" ref="AM21:BR21" si="25">AM15+AL21</f>
        <v>396642.52500000002</v>
      </c>
      <c r="AN21" s="26">
        <f t="shared" si="25"/>
        <v>402245.02500000002</v>
      </c>
      <c r="AO21" s="27">
        <f t="shared" si="25"/>
        <v>436034.77500000002</v>
      </c>
      <c r="AP21" s="26">
        <f t="shared" si="25"/>
        <v>440743.2</v>
      </c>
      <c r="AQ21" s="26">
        <f t="shared" si="25"/>
        <v>446541.52500000002</v>
      </c>
      <c r="AR21" s="26">
        <f t="shared" si="25"/>
        <v>458122.5</v>
      </c>
      <c r="AS21" s="26">
        <f t="shared" si="25"/>
        <v>474324.9</v>
      </c>
      <c r="AT21" s="26">
        <f t="shared" si="25"/>
        <v>478023.30000000005</v>
      </c>
      <c r="AU21" s="26">
        <f t="shared" si="25"/>
        <v>488713.87500000006</v>
      </c>
      <c r="AV21" s="26">
        <f t="shared" si="25"/>
        <v>491592.97500000003</v>
      </c>
      <c r="AW21" s="26">
        <f t="shared" si="25"/>
        <v>495945.60000000003</v>
      </c>
      <c r="AX21" s="26">
        <f t="shared" si="25"/>
        <v>509003.32500000001</v>
      </c>
      <c r="AY21" s="26">
        <f t="shared" si="25"/>
        <v>514819.27500000002</v>
      </c>
      <c r="AZ21" s="26">
        <f t="shared" si="25"/>
        <v>525110.17500000005</v>
      </c>
      <c r="BA21" s="26">
        <f t="shared" si="25"/>
        <v>526385.4</v>
      </c>
      <c r="BB21" s="60">
        <f t="shared" si="25"/>
        <v>529915.5</v>
      </c>
      <c r="BC21" s="26">
        <f t="shared" si="25"/>
        <v>533810.47499999998</v>
      </c>
      <c r="BD21" s="26">
        <f t="shared" si="25"/>
        <v>538593.07499999995</v>
      </c>
      <c r="BE21" s="26">
        <f t="shared" si="25"/>
        <v>544875.82499999995</v>
      </c>
      <c r="BF21" s="26">
        <f t="shared" si="25"/>
        <v>555111.75</v>
      </c>
      <c r="BG21" s="26">
        <f t="shared" si="25"/>
        <v>562104.375</v>
      </c>
      <c r="BH21" s="26">
        <f t="shared" si="25"/>
        <v>573472.35</v>
      </c>
      <c r="BI21" s="26">
        <f t="shared" si="25"/>
        <v>581199.44999999995</v>
      </c>
      <c r="BJ21" s="26">
        <f t="shared" si="25"/>
        <v>615711.44999999995</v>
      </c>
      <c r="BK21" s="26">
        <f t="shared" si="25"/>
        <v>636988.57499999995</v>
      </c>
      <c r="BL21" s="26">
        <f t="shared" si="25"/>
        <v>687152.92499999993</v>
      </c>
      <c r="BM21" s="27">
        <f t="shared" si="25"/>
        <v>697498.49999999988</v>
      </c>
      <c r="BN21" s="26">
        <f t="shared" si="25"/>
        <v>724493.09999999986</v>
      </c>
      <c r="BO21" s="26">
        <f t="shared" si="25"/>
        <v>739774.72499999986</v>
      </c>
      <c r="BP21" s="26">
        <f t="shared" si="25"/>
        <v>787671.82499999984</v>
      </c>
      <c r="BQ21" s="26">
        <f t="shared" si="25"/>
        <v>788871.37499999988</v>
      </c>
      <c r="BR21" s="26">
        <f t="shared" si="25"/>
        <v>793785.14999999991</v>
      </c>
      <c r="BS21" s="26">
        <f t="shared" ref="BS21:CK21" si="26">BS15+BR21</f>
        <v>830461.95</v>
      </c>
      <c r="BT21" s="26">
        <f t="shared" si="26"/>
        <v>849667.79999999993</v>
      </c>
      <c r="BU21" s="26">
        <f t="shared" si="26"/>
        <v>859259.62499999988</v>
      </c>
      <c r="BV21" s="26">
        <f t="shared" si="26"/>
        <v>883868.84999999986</v>
      </c>
      <c r="BW21" s="26">
        <f t="shared" si="26"/>
        <v>890322.37499999988</v>
      </c>
      <c r="BX21" s="26">
        <f t="shared" si="26"/>
        <v>909684.82499999984</v>
      </c>
      <c r="BY21" s="26">
        <f t="shared" si="26"/>
        <v>918876.59999999986</v>
      </c>
      <c r="BZ21" s="60">
        <f t="shared" si="26"/>
        <v>933877.85956589214</v>
      </c>
      <c r="CA21" s="26">
        <f t="shared" si="26"/>
        <v>947427.38433508517</v>
      </c>
      <c r="CB21" s="26">
        <f t="shared" si="26"/>
        <v>962428.64390097745</v>
      </c>
      <c r="CC21" s="26">
        <f t="shared" si="26"/>
        <v>976945.99186796998</v>
      </c>
      <c r="CD21" s="26">
        <f t="shared" si="26"/>
        <v>991947.25143386226</v>
      </c>
      <c r="CE21" s="26">
        <f t="shared" si="26"/>
        <v>1006464.5994008548</v>
      </c>
      <c r="CF21" s="26">
        <f t="shared" si="26"/>
        <v>1021465.8589667471</v>
      </c>
      <c r="CG21" s="26">
        <f t="shared" si="26"/>
        <v>1036467.1185326393</v>
      </c>
      <c r="CH21" s="26">
        <f t="shared" si="26"/>
        <v>1050984.466499632</v>
      </c>
      <c r="CI21" s="26">
        <f t="shared" si="26"/>
        <v>1065985.7260655244</v>
      </c>
      <c r="CJ21" s="26">
        <f t="shared" si="26"/>
        <v>1080503.0740325169</v>
      </c>
      <c r="CK21" s="27">
        <f t="shared" si="26"/>
        <v>1095504.3335984093</v>
      </c>
      <c r="CL21" s="149"/>
      <c r="CM21" s="30">
        <f t="shared" ca="1" si="23"/>
        <v>5849326.0500000007</v>
      </c>
      <c r="CN21" s="30">
        <f t="shared" ca="1" si="23"/>
        <v>7056434.25</v>
      </c>
      <c r="CO21" s="30">
        <f t="shared" ca="1" si="23"/>
        <v>9976738.1999999974</v>
      </c>
      <c r="CP21" s="31">
        <f t="shared" ca="1" si="23"/>
        <v>12170002.30820011</v>
      </c>
      <c r="CQ21" s="122">
        <f ca="1">SUM(CM21:CP21)</f>
        <v>35052500.808200106</v>
      </c>
    </row>
    <row r="22" spans="1:95">
      <c r="A22" s="112">
        <f>ROW()</f>
        <v>22</v>
      </c>
      <c r="B22" s="192"/>
      <c r="C22" s="19"/>
      <c r="D22" s="17" t="s">
        <v>2</v>
      </c>
      <c r="E22" s="25" t="str">
        <f>"("&amp;A16&amp;") accumulated"</f>
        <v>(16) accumulated</v>
      </c>
      <c r="F22" s="61"/>
      <c r="G22" s="28"/>
      <c r="H22" s="28"/>
      <c r="I22" s="28"/>
      <c r="J22" s="28"/>
      <c r="K22" s="28"/>
      <c r="L22" s="28"/>
      <c r="M22" s="28"/>
      <c r="N22" s="28"/>
      <c r="O22" s="28">
        <f t="shared" ref="O22:AL22" si="27">O16+N22</f>
        <v>553.52499999999998</v>
      </c>
      <c r="P22" s="28">
        <f t="shared" si="27"/>
        <v>1557.425</v>
      </c>
      <c r="Q22" s="29">
        <f t="shared" si="27"/>
        <v>14459.633333333333</v>
      </c>
      <c r="R22" s="28">
        <f t="shared" si="27"/>
        <v>15418.566666666666</v>
      </c>
      <c r="S22" s="28">
        <f t="shared" si="27"/>
        <v>16242.991666666665</v>
      </c>
      <c r="T22" s="28">
        <f t="shared" si="27"/>
        <v>18058.283333333333</v>
      </c>
      <c r="U22" s="28">
        <f t="shared" si="27"/>
        <v>19270.575000000001</v>
      </c>
      <c r="V22" s="28">
        <f t="shared" si="27"/>
        <v>21308.433333333334</v>
      </c>
      <c r="W22" s="28">
        <f t="shared" si="27"/>
        <v>23409.766666666666</v>
      </c>
      <c r="X22" s="28">
        <f t="shared" si="27"/>
        <v>25398.816666666666</v>
      </c>
      <c r="Y22" s="28">
        <f t="shared" si="27"/>
        <v>28385.8</v>
      </c>
      <c r="Z22" s="28">
        <f t="shared" si="27"/>
        <v>30432.399999999998</v>
      </c>
      <c r="AA22" s="28">
        <f t="shared" si="27"/>
        <v>31273.8</v>
      </c>
      <c r="AB22" s="28">
        <f t="shared" si="27"/>
        <v>33081.691666666666</v>
      </c>
      <c r="AC22" s="28">
        <f t="shared" si="27"/>
        <v>34295.941666666666</v>
      </c>
      <c r="AD22" s="61">
        <f t="shared" si="27"/>
        <v>34670.683333333334</v>
      </c>
      <c r="AE22" s="28">
        <f t="shared" si="27"/>
        <v>35050.833333333336</v>
      </c>
      <c r="AF22" s="28">
        <f t="shared" si="27"/>
        <v>35757.375</v>
      </c>
      <c r="AG22" s="28">
        <f t="shared" si="27"/>
        <v>37463.85</v>
      </c>
      <c r="AH22" s="28">
        <f t="shared" si="27"/>
        <v>38131.866666666669</v>
      </c>
      <c r="AI22" s="28">
        <f t="shared" si="27"/>
        <v>38492.241666666669</v>
      </c>
      <c r="AJ22" s="28">
        <f t="shared" si="27"/>
        <v>39596.158333333333</v>
      </c>
      <c r="AK22" s="28">
        <f t="shared" si="27"/>
        <v>40403.23333333333</v>
      </c>
      <c r="AL22" s="28">
        <f t="shared" si="27"/>
        <v>43141.824999999997</v>
      </c>
      <c r="AM22" s="28">
        <f t="shared" ref="AM22:BR22" si="28">AM16+AL22</f>
        <v>44071.391666666663</v>
      </c>
      <c r="AN22" s="28">
        <f t="shared" si="28"/>
        <v>44693.891666666663</v>
      </c>
      <c r="AO22" s="29">
        <f t="shared" si="28"/>
        <v>48448.308333333327</v>
      </c>
      <c r="AP22" s="28">
        <f t="shared" si="28"/>
        <v>48971.46666666666</v>
      </c>
      <c r="AQ22" s="28">
        <f t="shared" si="28"/>
        <v>49615.724999999991</v>
      </c>
      <c r="AR22" s="28">
        <f t="shared" si="28"/>
        <v>50902.499999999993</v>
      </c>
      <c r="AS22" s="28">
        <f t="shared" si="28"/>
        <v>52702.766666666663</v>
      </c>
      <c r="AT22" s="28">
        <f t="shared" si="28"/>
        <v>53113.7</v>
      </c>
      <c r="AU22" s="28">
        <f t="shared" si="28"/>
        <v>54301.541666666664</v>
      </c>
      <c r="AV22" s="28">
        <f t="shared" si="28"/>
        <v>54621.441666666666</v>
      </c>
      <c r="AW22" s="28">
        <f t="shared" si="28"/>
        <v>55105.066666666666</v>
      </c>
      <c r="AX22" s="28">
        <f t="shared" si="28"/>
        <v>56555.924999999996</v>
      </c>
      <c r="AY22" s="28">
        <f t="shared" si="28"/>
        <v>57202.141666666663</v>
      </c>
      <c r="AZ22" s="28">
        <f t="shared" si="28"/>
        <v>58345.574999999997</v>
      </c>
      <c r="BA22" s="28">
        <f t="shared" si="28"/>
        <v>58487.266666666663</v>
      </c>
      <c r="BB22" s="61">
        <f t="shared" si="28"/>
        <v>58879.499999999993</v>
      </c>
      <c r="BC22" s="28">
        <f t="shared" si="28"/>
        <v>59312.274999999994</v>
      </c>
      <c r="BD22" s="28">
        <f t="shared" si="28"/>
        <v>59843.674999999996</v>
      </c>
      <c r="BE22" s="28">
        <f t="shared" si="28"/>
        <v>60541.758333333331</v>
      </c>
      <c r="BF22" s="28">
        <f t="shared" si="28"/>
        <v>61679.083333333328</v>
      </c>
      <c r="BG22" s="28">
        <f t="shared" si="28"/>
        <v>62456.041666666664</v>
      </c>
      <c r="BH22" s="28">
        <f t="shared" si="28"/>
        <v>63719.149999999994</v>
      </c>
      <c r="BI22" s="28">
        <f t="shared" si="28"/>
        <v>64577.71666666666</v>
      </c>
      <c r="BJ22" s="28">
        <f t="shared" si="28"/>
        <v>68412.383333333331</v>
      </c>
      <c r="BK22" s="28">
        <f t="shared" si="28"/>
        <v>70776.508333333331</v>
      </c>
      <c r="BL22" s="28">
        <f t="shared" si="28"/>
        <v>76350.324999999997</v>
      </c>
      <c r="BM22" s="29">
        <f t="shared" si="28"/>
        <v>77499.833333333328</v>
      </c>
      <c r="BN22" s="28">
        <f t="shared" si="28"/>
        <v>80499.233333333323</v>
      </c>
      <c r="BO22" s="28">
        <f t="shared" si="28"/>
        <v>82197.191666666651</v>
      </c>
      <c r="BP22" s="28">
        <f t="shared" si="28"/>
        <v>87519.091666666645</v>
      </c>
      <c r="BQ22" s="28">
        <f t="shared" si="28"/>
        <v>87652.374999999985</v>
      </c>
      <c r="BR22" s="28">
        <f t="shared" si="28"/>
        <v>88198.349999999991</v>
      </c>
      <c r="BS22" s="28">
        <f t="shared" ref="BS22:CK22" si="29">BS16+BR22</f>
        <v>92273.549999999988</v>
      </c>
      <c r="BT22" s="28">
        <f t="shared" si="29"/>
        <v>94407.533333333326</v>
      </c>
      <c r="BU22" s="28">
        <f t="shared" si="29"/>
        <v>95473.291666666657</v>
      </c>
      <c r="BV22" s="28">
        <f t="shared" si="29"/>
        <v>98207.65</v>
      </c>
      <c r="BW22" s="28">
        <f t="shared" si="29"/>
        <v>98924.708333333328</v>
      </c>
      <c r="BX22" s="28">
        <f t="shared" si="29"/>
        <v>101076.09166666666</v>
      </c>
      <c r="BY22" s="28">
        <f t="shared" si="29"/>
        <v>102097.4</v>
      </c>
      <c r="BZ22" s="61">
        <f t="shared" si="29"/>
        <v>103764.20661843248</v>
      </c>
      <c r="CA22" s="28">
        <f t="shared" si="29"/>
        <v>105269.70937056505</v>
      </c>
      <c r="CB22" s="28">
        <f t="shared" si="29"/>
        <v>106936.51598899753</v>
      </c>
      <c r="CC22" s="28">
        <f t="shared" si="29"/>
        <v>108549.5546519967</v>
      </c>
      <c r="CD22" s="28">
        <f t="shared" si="29"/>
        <v>110216.36127042919</v>
      </c>
      <c r="CE22" s="28">
        <f t="shared" si="29"/>
        <v>111829.39993342836</v>
      </c>
      <c r="CF22" s="28">
        <f t="shared" si="29"/>
        <v>113496.20655186084</v>
      </c>
      <c r="CG22" s="28">
        <f t="shared" si="29"/>
        <v>115163.01317029333</v>
      </c>
      <c r="CH22" s="28">
        <f t="shared" si="29"/>
        <v>116776.0518332925</v>
      </c>
      <c r="CI22" s="28">
        <f t="shared" si="29"/>
        <v>118442.85845172498</v>
      </c>
      <c r="CJ22" s="28">
        <f t="shared" si="29"/>
        <v>120055.89711472415</v>
      </c>
      <c r="CK22" s="29">
        <f t="shared" si="29"/>
        <v>121722.70373315664</v>
      </c>
      <c r="CL22" s="149"/>
      <c r="CM22" s="32">
        <f t="shared" ca="1" si="23"/>
        <v>649925.11666666646</v>
      </c>
      <c r="CN22" s="32">
        <f t="shared" ca="1" si="23"/>
        <v>784048.24999999988</v>
      </c>
      <c r="CO22" s="32">
        <f t="shared" ca="1" si="23"/>
        <v>1108526.4666666666</v>
      </c>
      <c r="CP22" s="33">
        <f t="shared" ca="1" si="23"/>
        <v>1352222.4786889018</v>
      </c>
      <c r="CQ22" s="123">
        <f ca="1">SUM(CM22:CP22)</f>
        <v>3894722.3120222348</v>
      </c>
    </row>
    <row r="23" spans="1:95">
      <c r="A23" s="112">
        <f>ROW()</f>
        <v>23</v>
      </c>
      <c r="B23" s="192"/>
      <c r="C23" s="19"/>
      <c r="D23" s="17" t="s">
        <v>3</v>
      </c>
      <c r="E23" s="25" t="str">
        <f>"("&amp;A20&amp;")+"&amp;"("&amp;A21&amp;")+"&amp;"("&amp;A22&amp;")"</f>
        <v>(20)+(21)+(22)</v>
      </c>
      <c r="F23" s="60"/>
      <c r="G23" s="26"/>
      <c r="H23" s="26"/>
      <c r="I23" s="26"/>
      <c r="J23" s="26"/>
      <c r="K23" s="26"/>
      <c r="L23" s="26"/>
      <c r="M23" s="26"/>
      <c r="N23" s="26"/>
      <c r="O23" s="26">
        <f t="shared" ref="O23:AK23" si="30">SUM(O20:O22)</f>
        <v>11487.166666666666</v>
      </c>
      <c r="P23" s="26">
        <f t="shared" si="30"/>
        <v>26290.583333333332</v>
      </c>
      <c r="Q23" s="27">
        <f t="shared" si="30"/>
        <v>160266.66666666666</v>
      </c>
      <c r="R23" s="26">
        <f t="shared" si="30"/>
        <v>173161.16666666669</v>
      </c>
      <c r="S23" s="26">
        <f t="shared" si="30"/>
        <v>184256.50000000003</v>
      </c>
      <c r="T23" s="26">
        <f t="shared" si="30"/>
        <v>206228.08333333334</v>
      </c>
      <c r="U23" s="26">
        <f t="shared" si="30"/>
        <v>220769.91666666669</v>
      </c>
      <c r="V23" s="26">
        <f t="shared" si="30"/>
        <v>244874.16666666669</v>
      </c>
      <c r="W23" s="26">
        <f t="shared" si="30"/>
        <v>268520.00000000006</v>
      </c>
      <c r="X23" s="26">
        <f t="shared" si="30"/>
        <v>290947.16666666669</v>
      </c>
      <c r="Y23" s="26">
        <f t="shared" si="30"/>
        <v>325019.00000000006</v>
      </c>
      <c r="Z23" s="26">
        <f t="shared" si="30"/>
        <v>348336.33333333337</v>
      </c>
      <c r="AA23" s="26">
        <f t="shared" si="30"/>
        <v>362407.66666666669</v>
      </c>
      <c r="AB23" s="26">
        <f t="shared" si="30"/>
        <v>385037.83333333337</v>
      </c>
      <c r="AC23" s="26">
        <f t="shared" si="30"/>
        <v>401346.25</v>
      </c>
      <c r="AD23" s="60">
        <f t="shared" si="30"/>
        <v>409740.58333333337</v>
      </c>
      <c r="AE23" s="26">
        <f t="shared" si="30"/>
        <v>418310.75</v>
      </c>
      <c r="AF23" s="26">
        <f t="shared" si="30"/>
        <v>430748.66666666669</v>
      </c>
      <c r="AG23" s="26">
        <f t="shared" si="30"/>
        <v>452224.83333333337</v>
      </c>
      <c r="AH23" s="26">
        <f t="shared" si="30"/>
        <v>462847.16666666674</v>
      </c>
      <c r="AI23" s="26">
        <f t="shared" si="30"/>
        <v>470930.25000000012</v>
      </c>
      <c r="AJ23" s="26">
        <f t="shared" si="30"/>
        <v>485590.33333333337</v>
      </c>
      <c r="AK23" s="26">
        <f t="shared" si="30"/>
        <v>497562.58333333337</v>
      </c>
      <c r="AL23" s="26">
        <f t="shared" ref="AL23:BQ23" si="31">SUM(AL20:AL22)</f>
        <v>528648.08333333337</v>
      </c>
      <c r="AM23" s="26">
        <f t="shared" si="31"/>
        <v>543186</v>
      </c>
      <c r="AN23" s="26">
        <f t="shared" si="31"/>
        <v>555744.91666666674</v>
      </c>
      <c r="AO23" s="27">
        <f t="shared" si="31"/>
        <v>599449.91666666674</v>
      </c>
      <c r="AP23" s="26">
        <f t="shared" si="31"/>
        <v>611502.5</v>
      </c>
      <c r="AQ23" s="26">
        <f t="shared" si="31"/>
        <v>624060.75</v>
      </c>
      <c r="AR23" s="26">
        <f t="shared" si="31"/>
        <v>645312.5</v>
      </c>
      <c r="AS23" s="26">
        <f t="shared" si="31"/>
        <v>669678.25</v>
      </c>
      <c r="AT23" s="26">
        <f t="shared" si="31"/>
        <v>686201</v>
      </c>
      <c r="AU23" s="26">
        <f t="shared" si="31"/>
        <v>702082.83333333337</v>
      </c>
      <c r="AV23" s="26">
        <f t="shared" si="31"/>
        <v>710486.16666666674</v>
      </c>
      <c r="AW23" s="26">
        <f t="shared" si="31"/>
        <v>739959.83333333337</v>
      </c>
      <c r="AX23" s="26">
        <f t="shared" si="31"/>
        <v>761597.58333333337</v>
      </c>
      <c r="AY23" s="26">
        <f t="shared" si="31"/>
        <v>787929.41666666674</v>
      </c>
      <c r="AZ23" s="26">
        <f t="shared" si="31"/>
        <v>811452.41666666663</v>
      </c>
      <c r="BA23" s="26">
        <f t="shared" si="31"/>
        <v>821495.58333333326</v>
      </c>
      <c r="BB23" s="60">
        <f t="shared" si="31"/>
        <v>838410.75</v>
      </c>
      <c r="BC23" s="26">
        <f t="shared" si="31"/>
        <v>852379.58333333337</v>
      </c>
      <c r="BD23" s="26">
        <f t="shared" si="31"/>
        <v>869575</v>
      </c>
      <c r="BE23" s="26">
        <f t="shared" si="31"/>
        <v>886286.08333333326</v>
      </c>
      <c r="BF23" s="26">
        <f t="shared" si="31"/>
        <v>905605.08333333337</v>
      </c>
      <c r="BG23" s="26">
        <f t="shared" si="31"/>
        <v>920363.74999999988</v>
      </c>
      <c r="BH23" s="26">
        <f t="shared" si="31"/>
        <v>941958.75</v>
      </c>
      <c r="BI23" s="26">
        <f t="shared" si="31"/>
        <v>955638.08333333337</v>
      </c>
      <c r="BJ23" s="26">
        <f t="shared" si="31"/>
        <v>1003839.6666666666</v>
      </c>
      <c r="BK23" s="26">
        <f t="shared" si="31"/>
        <v>1038193.0833333333</v>
      </c>
      <c r="BL23" s="26">
        <f t="shared" si="31"/>
        <v>1104730.6666666667</v>
      </c>
      <c r="BM23" s="27">
        <f t="shared" si="31"/>
        <v>1127498.1666666665</v>
      </c>
      <c r="BN23" s="26">
        <f t="shared" si="31"/>
        <v>1161932.0233333334</v>
      </c>
      <c r="BO23" s="26">
        <f t="shared" si="31"/>
        <v>1190264.8521666666</v>
      </c>
      <c r="BP23" s="26">
        <f t="shared" si="31"/>
        <v>1255732.1978333332</v>
      </c>
      <c r="BQ23" s="26">
        <f t="shared" si="31"/>
        <v>1268140.4919533334</v>
      </c>
      <c r="BR23" s="26">
        <f t="shared" ref="BR23:CK23" si="32">SUM(BR20:BR22)</f>
        <v>1290027.6136200002</v>
      </c>
      <c r="BS23" s="26">
        <f t="shared" si="32"/>
        <v>1345825.2259533335</v>
      </c>
      <c r="BT23" s="26">
        <f t="shared" si="32"/>
        <v>1379375.6426200001</v>
      </c>
      <c r="BU23" s="26">
        <f t="shared" si="32"/>
        <v>1402520.2226200001</v>
      </c>
      <c r="BV23" s="26">
        <f t="shared" si="32"/>
        <v>1446710.8316199998</v>
      </c>
      <c r="BW23" s="26">
        <f t="shared" si="32"/>
        <v>1471080.5816200001</v>
      </c>
      <c r="BX23" s="26">
        <f t="shared" si="32"/>
        <v>1513157.5816199998</v>
      </c>
      <c r="BY23" s="26">
        <f t="shared" si="32"/>
        <v>1554793.6649533333</v>
      </c>
      <c r="BZ23" s="60">
        <f t="shared" si="32"/>
        <v>1584976.1991999086</v>
      </c>
      <c r="CA23" s="26">
        <f t="shared" si="32"/>
        <v>1612237.8430355252</v>
      </c>
      <c r="CB23" s="26">
        <f t="shared" si="32"/>
        <v>1642420.3772821003</v>
      </c>
      <c r="CC23" s="26">
        <f t="shared" si="32"/>
        <v>1671629.2813916896</v>
      </c>
      <c r="CD23" s="26">
        <f t="shared" si="32"/>
        <v>1701811.8156382646</v>
      </c>
      <c r="CE23" s="26">
        <f t="shared" si="32"/>
        <v>1731020.7197478537</v>
      </c>
      <c r="CF23" s="26">
        <f t="shared" si="32"/>
        <v>1761203.253994429</v>
      </c>
      <c r="CG23" s="26">
        <f t="shared" si="32"/>
        <v>1791385.7882410043</v>
      </c>
      <c r="CH23" s="26">
        <f t="shared" si="32"/>
        <v>1820594.6923505934</v>
      </c>
      <c r="CI23" s="26">
        <f t="shared" si="32"/>
        <v>1850777.2265971689</v>
      </c>
      <c r="CJ23" s="26">
        <f t="shared" si="32"/>
        <v>1879986.130706758</v>
      </c>
      <c r="CK23" s="27">
        <f t="shared" si="32"/>
        <v>1910168.6649533336</v>
      </c>
      <c r="CL23" s="149"/>
      <c r="CM23" s="21">
        <f t="shared" ca="1" si="23"/>
        <v>8571758.833333334</v>
      </c>
      <c r="CN23" s="21">
        <f t="shared" ca="1" si="23"/>
        <v>11444478.666666666</v>
      </c>
      <c r="CO23" s="21">
        <f t="shared" ca="1" si="23"/>
        <v>16279560.929913331</v>
      </c>
      <c r="CP23" s="22">
        <f t="shared" ca="1" si="23"/>
        <v>20958211.993138626</v>
      </c>
      <c r="CQ23" s="118">
        <f ca="1">SUM(CM23:CP23)</f>
        <v>57254010.423051953</v>
      </c>
    </row>
    <row r="24" spans="1:95">
      <c r="A24" s="112">
        <f>ROW()</f>
        <v>24</v>
      </c>
      <c r="B24" s="193"/>
      <c r="C24" s="34"/>
      <c r="D24" s="35"/>
      <c r="E24" s="36"/>
      <c r="F24" s="34"/>
      <c r="G24" s="35"/>
      <c r="H24" s="35"/>
      <c r="I24" s="35"/>
      <c r="J24" s="35"/>
      <c r="K24" s="35"/>
      <c r="L24" s="35"/>
      <c r="M24" s="35"/>
      <c r="N24" s="37"/>
      <c r="O24" s="37"/>
      <c r="P24" s="37"/>
      <c r="Q24" s="135"/>
      <c r="R24" s="37"/>
      <c r="S24" s="37"/>
      <c r="T24" s="37"/>
      <c r="U24" s="37"/>
      <c r="V24" s="37"/>
      <c r="W24" s="37"/>
      <c r="X24" s="37"/>
      <c r="Y24" s="37"/>
      <c r="Z24" s="37"/>
      <c r="AA24" s="35"/>
      <c r="AB24" s="35"/>
      <c r="AC24" s="35"/>
      <c r="AD24" s="34"/>
      <c r="AE24" s="35"/>
      <c r="AF24" s="35"/>
      <c r="AG24" s="35"/>
      <c r="AH24" s="35"/>
      <c r="AI24" s="35"/>
      <c r="AJ24" s="35"/>
      <c r="AK24" s="35"/>
      <c r="AL24" s="35"/>
      <c r="AM24" s="35"/>
      <c r="AN24" s="35"/>
      <c r="AO24" s="135"/>
      <c r="AP24" s="137"/>
      <c r="AQ24" s="35"/>
      <c r="AR24" s="35"/>
      <c r="AS24" s="35"/>
      <c r="AT24" s="35"/>
      <c r="AU24" s="35"/>
      <c r="AV24" s="35"/>
      <c r="AW24" s="35"/>
      <c r="AX24" s="35"/>
      <c r="AY24" s="35"/>
      <c r="AZ24" s="35"/>
      <c r="BA24" s="35"/>
      <c r="BB24" s="34"/>
      <c r="BC24" s="35"/>
      <c r="BD24" s="35"/>
      <c r="BE24" s="35"/>
      <c r="BF24" s="35"/>
      <c r="BG24" s="35"/>
      <c r="BH24" s="35"/>
      <c r="BI24" s="35"/>
      <c r="BJ24" s="35"/>
      <c r="BK24" s="35"/>
      <c r="BL24" s="35"/>
      <c r="BM24" s="38"/>
      <c r="BN24" s="35"/>
      <c r="BO24" s="35"/>
      <c r="BP24" s="35"/>
      <c r="BQ24" s="35"/>
      <c r="BR24" s="35"/>
      <c r="BS24" s="35"/>
      <c r="BT24" s="35"/>
      <c r="BU24" s="35"/>
      <c r="BV24" s="35"/>
      <c r="BW24" s="35"/>
      <c r="BX24" s="35"/>
      <c r="BY24" s="35"/>
      <c r="BZ24" s="34"/>
      <c r="CA24" s="35"/>
      <c r="CB24" s="35"/>
      <c r="CC24" s="35"/>
      <c r="CD24" s="35"/>
      <c r="CE24" s="35"/>
      <c r="CF24" s="35"/>
      <c r="CG24" s="35"/>
      <c r="CH24" s="35"/>
      <c r="CI24" s="35"/>
      <c r="CJ24" s="35"/>
      <c r="CK24" s="38"/>
      <c r="CL24" s="150"/>
      <c r="CM24" s="35"/>
      <c r="CN24" s="35"/>
      <c r="CO24" s="35"/>
      <c r="CP24" s="38"/>
      <c r="CQ24" s="124"/>
    </row>
    <row r="25" spans="1:95" ht="12.75" customHeight="1">
      <c r="A25" s="112">
        <f>ROW()</f>
        <v>25</v>
      </c>
      <c r="B25" s="199" t="s">
        <v>18</v>
      </c>
      <c r="C25" s="69"/>
      <c r="D25" s="69"/>
      <c r="E25" s="104"/>
      <c r="F25" s="68"/>
      <c r="G25" s="69"/>
      <c r="H25" s="69"/>
      <c r="I25" s="69"/>
      <c r="J25" s="69"/>
      <c r="K25" s="69"/>
      <c r="L25" s="69"/>
      <c r="M25" s="69"/>
      <c r="N25" s="69"/>
      <c r="O25" s="69"/>
      <c r="P25" s="69"/>
      <c r="Q25" s="70"/>
      <c r="R25" s="69"/>
      <c r="S25" s="69"/>
      <c r="T25" s="69"/>
      <c r="U25" s="69"/>
      <c r="V25" s="69"/>
      <c r="W25" s="69"/>
      <c r="X25" s="69"/>
      <c r="Y25" s="69"/>
      <c r="Z25" s="69"/>
      <c r="AA25" s="69"/>
      <c r="AB25" s="69"/>
      <c r="AC25" s="69"/>
      <c r="AD25" s="68"/>
      <c r="AE25" s="69"/>
      <c r="AF25" s="69"/>
      <c r="AG25" s="69"/>
      <c r="AH25" s="69"/>
      <c r="AI25" s="69"/>
      <c r="AJ25" s="69"/>
      <c r="AK25" s="69"/>
      <c r="AL25" s="69"/>
      <c r="AM25" s="69"/>
      <c r="AN25" s="69"/>
      <c r="AO25" s="70"/>
      <c r="AP25" s="69"/>
      <c r="AQ25" s="69"/>
      <c r="AR25" s="69"/>
      <c r="AS25" s="69"/>
      <c r="AT25" s="69"/>
      <c r="AU25" s="69"/>
      <c r="AV25" s="69"/>
      <c r="AW25" s="69"/>
      <c r="AX25" s="69"/>
      <c r="AY25" s="69"/>
      <c r="AZ25" s="69"/>
      <c r="BA25" s="69"/>
      <c r="BB25" s="68"/>
      <c r="BC25" s="69"/>
      <c r="BD25" s="69"/>
      <c r="BE25" s="69"/>
      <c r="BF25" s="69"/>
      <c r="BG25" s="69"/>
      <c r="BH25" s="69"/>
      <c r="BI25" s="69"/>
      <c r="BJ25" s="69"/>
      <c r="BK25" s="69"/>
      <c r="BL25" s="69"/>
      <c r="BM25" s="70"/>
      <c r="BN25" s="138"/>
      <c r="BO25" s="69"/>
      <c r="BP25" s="69"/>
      <c r="BQ25" s="69"/>
      <c r="BR25" s="69"/>
      <c r="BS25" s="69"/>
      <c r="BT25" s="69"/>
      <c r="BU25" s="69"/>
      <c r="BV25" s="69"/>
      <c r="BW25" s="69"/>
      <c r="BX25" s="69"/>
      <c r="BY25" s="69"/>
      <c r="BZ25" s="68"/>
      <c r="CA25" s="69"/>
      <c r="CB25" s="69"/>
      <c r="CC25" s="69"/>
      <c r="CD25" s="69"/>
      <c r="CE25" s="69"/>
      <c r="CF25" s="69"/>
      <c r="CG25" s="69"/>
      <c r="CH25" s="69"/>
      <c r="CI25" s="69"/>
      <c r="CJ25" s="69"/>
      <c r="CK25" s="70"/>
      <c r="CL25" s="151"/>
      <c r="CM25" s="69"/>
      <c r="CN25" s="69"/>
      <c r="CO25" s="69"/>
      <c r="CP25" s="70"/>
      <c r="CQ25" s="82"/>
    </row>
    <row r="26" spans="1:95" s="99" customFormat="1" ht="12.75" customHeight="1">
      <c r="A26" s="112">
        <f>ROW()</f>
        <v>26</v>
      </c>
      <c r="B26" s="200"/>
      <c r="C26" s="202" t="s">
        <v>23</v>
      </c>
      <c r="D26" s="207"/>
      <c r="E26" s="207"/>
      <c r="F26" s="71"/>
      <c r="G26" s="72"/>
      <c r="H26" s="72"/>
      <c r="I26" s="72"/>
      <c r="J26" s="72"/>
      <c r="K26" s="72"/>
      <c r="L26" s="72"/>
      <c r="M26" s="72"/>
      <c r="N26" s="72"/>
      <c r="O26" s="96"/>
      <c r="P26" s="72"/>
      <c r="Q26" s="73"/>
      <c r="R26" s="72"/>
      <c r="S26" s="72"/>
      <c r="T26" s="72"/>
      <c r="U26" s="72"/>
      <c r="V26" s="72"/>
      <c r="W26" s="72"/>
      <c r="X26" s="72"/>
      <c r="Y26" s="72"/>
      <c r="Z26" s="96"/>
      <c r="AA26" s="72"/>
      <c r="AB26" s="72"/>
      <c r="AC26" s="72"/>
      <c r="AD26" s="71"/>
      <c r="AE26" s="72"/>
      <c r="AF26" s="72"/>
      <c r="AG26" s="72"/>
      <c r="AH26" s="72"/>
      <c r="AI26" s="72"/>
      <c r="AJ26" s="72"/>
      <c r="AK26" s="72"/>
      <c r="AL26" s="72"/>
      <c r="AM26" s="72"/>
      <c r="AN26" s="72"/>
      <c r="AO26" s="73"/>
      <c r="AP26" s="72"/>
      <c r="AQ26" s="72"/>
      <c r="AR26" s="72"/>
      <c r="AS26" s="72"/>
      <c r="AT26" s="72"/>
      <c r="AU26" s="72"/>
      <c r="AV26" s="72"/>
      <c r="AW26" s="72"/>
      <c r="AX26" s="72"/>
      <c r="AY26" s="72"/>
      <c r="AZ26" s="72"/>
      <c r="BA26" s="72"/>
      <c r="BB26" s="71"/>
      <c r="BC26" s="72"/>
      <c r="BD26" s="72"/>
      <c r="BE26" s="72"/>
      <c r="BF26" s="72"/>
      <c r="BG26" s="72"/>
      <c r="BH26" s="72"/>
      <c r="BI26" s="72"/>
      <c r="BJ26" s="72"/>
      <c r="BK26" s="72"/>
      <c r="BL26" s="72"/>
      <c r="BM26" s="98"/>
      <c r="BN26" s="96"/>
      <c r="BO26" s="96"/>
      <c r="BP26" s="96"/>
      <c r="BQ26" s="96"/>
      <c r="BR26" s="96"/>
      <c r="BS26" s="96"/>
      <c r="BT26" s="96"/>
      <c r="BU26" s="96"/>
      <c r="BV26" s="96"/>
      <c r="BW26" s="96"/>
      <c r="BX26" s="96"/>
      <c r="BY26" s="96"/>
      <c r="BZ26" s="97"/>
      <c r="CA26" s="96"/>
      <c r="CB26" s="96"/>
      <c r="CC26" s="96"/>
      <c r="CD26" s="96"/>
      <c r="CE26" s="96"/>
      <c r="CF26" s="96"/>
      <c r="CG26" s="96"/>
      <c r="CH26" s="96"/>
      <c r="CI26" s="96"/>
      <c r="CJ26" s="96"/>
      <c r="CK26" s="98"/>
      <c r="CL26" s="152"/>
      <c r="CM26" s="96"/>
      <c r="CN26" s="96"/>
      <c r="CO26" s="96"/>
      <c r="CP26" s="98"/>
      <c r="CQ26" s="125"/>
    </row>
    <row r="27" spans="1:95" s="99" customFormat="1">
      <c r="A27" s="112">
        <f>ROW()</f>
        <v>27</v>
      </c>
      <c r="B27" s="200"/>
      <c r="C27" s="95"/>
      <c r="D27" s="95" t="s">
        <v>0</v>
      </c>
      <c r="E27" s="100" t="str">
        <f>"("&amp;A14&amp;") accumulated"</f>
        <v>(14) accumulated</v>
      </c>
      <c r="F27" s="71"/>
      <c r="G27" s="72"/>
      <c r="H27" s="72"/>
      <c r="I27" s="72"/>
      <c r="J27" s="72"/>
      <c r="K27" s="72"/>
      <c r="L27" s="72"/>
      <c r="M27" s="72"/>
      <c r="N27" s="72"/>
      <c r="O27" s="96">
        <f>SUM($O14:O14)</f>
        <v>5951.916666666667</v>
      </c>
      <c r="P27" s="96">
        <f>SUM($O14:P14)</f>
        <v>10716.333333333334</v>
      </c>
      <c r="Q27" s="98">
        <f>SUM($O14:Q14)</f>
        <v>15670.333333333334</v>
      </c>
      <c r="R27" s="96">
        <f>SUM($O14:R14)</f>
        <v>18975.5</v>
      </c>
      <c r="S27" s="96">
        <f>SUM($O14:S14)</f>
        <v>21826.583333333332</v>
      </c>
      <c r="T27" s="96">
        <f>SUM($O14:T14)</f>
        <v>25645.25</v>
      </c>
      <c r="U27" s="96">
        <f>SUM($O14:U14)</f>
        <v>28064.166666666668</v>
      </c>
      <c r="V27" s="96">
        <f>SUM($O14:V14)</f>
        <v>31789.833333333336</v>
      </c>
      <c r="W27" s="96">
        <f>SUM($O14:W14)</f>
        <v>34422.333333333336</v>
      </c>
      <c r="X27" s="96">
        <f>SUM($O14:X14)</f>
        <v>36959</v>
      </c>
      <c r="Y27" s="96">
        <f>SUM($O14:Y14)</f>
        <v>41161</v>
      </c>
      <c r="Z27" s="96">
        <f>SUM($O14:Z14)</f>
        <v>44012.333333333336</v>
      </c>
      <c r="AA27" s="72"/>
      <c r="AB27" s="72"/>
      <c r="AC27" s="72"/>
      <c r="AD27" s="71"/>
      <c r="AE27" s="72"/>
      <c r="AF27" s="72"/>
      <c r="AG27" s="72"/>
      <c r="AH27" s="72"/>
      <c r="AI27" s="72"/>
      <c r="AJ27" s="72"/>
      <c r="AK27" s="72"/>
      <c r="AL27" s="72"/>
      <c r="AM27" s="115">
        <f>SUM($AM14:AM14)</f>
        <v>5242.25</v>
      </c>
      <c r="AN27" s="115">
        <f>SUM($AM14:AN14)</f>
        <v>11576.166666666668</v>
      </c>
      <c r="AO27" s="76">
        <f>SUM($AM14:AO14)</f>
        <v>17737</v>
      </c>
      <c r="AP27" s="75">
        <f>SUM($AM14:AP14)</f>
        <v>24558</v>
      </c>
      <c r="AQ27" s="75">
        <f>SUM($AM14:AQ14)</f>
        <v>30673.666666666668</v>
      </c>
      <c r="AR27" s="75">
        <f>SUM($AM14:AR14)</f>
        <v>39057.666666666672</v>
      </c>
      <c r="AS27" s="75">
        <f>SUM($AM14:AS14)</f>
        <v>45420.750000000007</v>
      </c>
      <c r="AT27" s="75">
        <f>SUM($AM14:AT14)</f>
        <v>57834.166666666672</v>
      </c>
      <c r="AU27" s="75">
        <f>SUM($AM14:AU14)</f>
        <v>61837.583333333336</v>
      </c>
      <c r="AV27" s="75">
        <f>SUM($AM14:AV14)</f>
        <v>67041.916666666672</v>
      </c>
      <c r="AW27" s="75">
        <f>SUM($AM14:AW14)</f>
        <v>91679.333333333343</v>
      </c>
      <c r="AX27" s="75">
        <f>SUM($AM14:AX14)</f>
        <v>98808.500000000015</v>
      </c>
      <c r="AY27" s="72"/>
      <c r="AZ27" s="72"/>
      <c r="BA27" s="72"/>
      <c r="BB27" s="74">
        <f>SUM($BB14:BB14)</f>
        <v>12992.833333333334</v>
      </c>
      <c r="BC27" s="75">
        <f>SUM($BB14:BC14)</f>
        <v>22633.916666666668</v>
      </c>
      <c r="BD27" s="75">
        <f>SUM($BB14:BD14)</f>
        <v>34515.333333333336</v>
      </c>
      <c r="BE27" s="75">
        <f>SUM($BB14:BE14)</f>
        <v>44245.583333333336</v>
      </c>
      <c r="BF27" s="75">
        <f>SUM($BB14:BF14)</f>
        <v>52191.333333333336</v>
      </c>
      <c r="BG27" s="75">
        <f>SUM($BB14:BG14)</f>
        <v>59180.416666666672</v>
      </c>
      <c r="BH27" s="75">
        <f>SUM($BB14:BH14)</f>
        <v>68144.333333333343</v>
      </c>
      <c r="BI27" s="75">
        <f>SUM($BB14:BI14)</f>
        <v>73238.000000000015</v>
      </c>
      <c r="BJ27" s="75">
        <f>SUM($BB14:BJ14)</f>
        <v>83092.916666666686</v>
      </c>
      <c r="BK27" s="75">
        <f>SUM($BB14:BK14)</f>
        <v>93805.083333333358</v>
      </c>
      <c r="BL27" s="75">
        <f>SUM($BB14:BL14)</f>
        <v>104604.50000000003</v>
      </c>
      <c r="BM27" s="76">
        <f>SUM($BB14:BM14)</f>
        <v>115876.9166666667</v>
      </c>
      <c r="BN27" s="72"/>
      <c r="BO27" s="72"/>
      <c r="BP27" s="72"/>
      <c r="BQ27" s="75"/>
      <c r="BR27" s="75"/>
      <c r="BS27" s="75"/>
      <c r="BT27" s="75"/>
      <c r="BU27" s="75"/>
      <c r="BV27" s="75"/>
      <c r="BW27" s="75"/>
      <c r="BX27" s="75"/>
      <c r="BY27" s="75"/>
      <c r="BZ27" s="74"/>
      <c r="CA27" s="75"/>
      <c r="CB27" s="75"/>
      <c r="CC27" s="75"/>
      <c r="CD27" s="75"/>
      <c r="CE27" s="75"/>
      <c r="CF27" s="75"/>
      <c r="CG27" s="75"/>
      <c r="CH27" s="75"/>
      <c r="CI27" s="75"/>
      <c r="CJ27" s="75"/>
      <c r="CK27" s="75"/>
      <c r="CL27" s="152"/>
      <c r="CM27" s="75">
        <f t="shared" ref="CM27:CP30" ca="1" si="33">SUM(OFFSET($AP27:$BA27,0,12*(CM$5-$CM$5)))</f>
        <v>516911.58333333337</v>
      </c>
      <c r="CN27" s="75">
        <f t="shared" ca="1" si="33"/>
        <v>764521.16666666674</v>
      </c>
      <c r="CO27" s="75">
        <f t="shared" ca="1" si="33"/>
        <v>0</v>
      </c>
      <c r="CP27" s="76">
        <f t="shared" ca="1" si="33"/>
        <v>0</v>
      </c>
      <c r="CQ27" s="85">
        <f ca="1">SUM(CM27:CP27)</f>
        <v>1281432.75</v>
      </c>
    </row>
    <row r="28" spans="1:95" s="99" customFormat="1">
      <c r="A28" s="112">
        <f>ROW()</f>
        <v>28</v>
      </c>
      <c r="B28" s="200"/>
      <c r="C28" s="95"/>
      <c r="D28" s="95" t="s">
        <v>1</v>
      </c>
      <c r="E28" s="100" t="str">
        <f>"("&amp;A15&amp;") accumulated"</f>
        <v>(15) accumulated</v>
      </c>
      <c r="F28" s="71"/>
      <c r="G28" s="72"/>
      <c r="H28" s="72"/>
      <c r="I28" s="72"/>
      <c r="J28" s="72"/>
      <c r="K28" s="72"/>
      <c r="L28" s="72"/>
      <c r="M28" s="72"/>
      <c r="N28" s="72"/>
      <c r="O28" s="96">
        <f>SUM($O15:O15)</f>
        <v>4981.7249999999995</v>
      </c>
      <c r="P28" s="96">
        <f>SUM($O15:P15)</f>
        <v>14016.825000000001</v>
      </c>
      <c r="Q28" s="98">
        <f>SUM($O15:Q15)</f>
        <v>130136.7</v>
      </c>
      <c r="R28" s="96">
        <f>SUM($O15:R15)</f>
        <v>138767.1</v>
      </c>
      <c r="S28" s="96">
        <f>SUM($O15:S15)</f>
        <v>146186.92500000002</v>
      </c>
      <c r="T28" s="96">
        <f>SUM($O15:T15)</f>
        <v>162524.55000000002</v>
      </c>
      <c r="U28" s="96">
        <f>SUM($O15:U15)</f>
        <v>173435.17500000002</v>
      </c>
      <c r="V28" s="96">
        <f>SUM($O15:V15)</f>
        <v>191775.90000000002</v>
      </c>
      <c r="W28" s="96">
        <f>SUM($O15:W15)</f>
        <v>210687.90000000002</v>
      </c>
      <c r="X28" s="96">
        <f>SUM($O15:X15)</f>
        <v>228589.35000000003</v>
      </c>
      <c r="Y28" s="96">
        <f>SUM($O15:Y15)</f>
        <v>255472.20000000004</v>
      </c>
      <c r="Z28" s="96">
        <f>SUM($O15:Z15)</f>
        <v>273891.60000000003</v>
      </c>
      <c r="AA28" s="72"/>
      <c r="AB28" s="72"/>
      <c r="AC28" s="72"/>
      <c r="AD28" s="71"/>
      <c r="AE28" s="72"/>
      <c r="AF28" s="72"/>
      <c r="AG28" s="72"/>
      <c r="AH28" s="72"/>
      <c r="AI28" s="72"/>
      <c r="AJ28" s="72"/>
      <c r="AK28" s="72"/>
      <c r="AL28" s="72"/>
      <c r="AM28" s="75">
        <f>SUM($AM15:AM15)</f>
        <v>8366.1</v>
      </c>
      <c r="AN28" s="75">
        <f>SUM($AM15:AN15)</f>
        <v>13968.6</v>
      </c>
      <c r="AO28" s="76">
        <f>SUM($AM15:AO15)</f>
        <v>47758.35</v>
      </c>
      <c r="AP28" s="75">
        <f>SUM($AM15:AP15)</f>
        <v>52466.775000000001</v>
      </c>
      <c r="AQ28" s="75">
        <f>SUM($AM15:AQ15)</f>
        <v>58265.1</v>
      </c>
      <c r="AR28" s="75">
        <f>SUM($AM15:AR15)</f>
        <v>69846.074999999997</v>
      </c>
      <c r="AS28" s="75">
        <f>SUM($AM15:AS15)</f>
        <v>86048.474999999991</v>
      </c>
      <c r="AT28" s="75">
        <f>SUM($AM15:AT15)</f>
        <v>89746.874999999985</v>
      </c>
      <c r="AU28" s="75">
        <f>SUM($AM15:AU15)</f>
        <v>100437.44999999998</v>
      </c>
      <c r="AV28" s="75">
        <f>SUM($AM15:AV15)</f>
        <v>103316.54999999999</v>
      </c>
      <c r="AW28" s="75">
        <f>SUM($AM15:AW15)</f>
        <v>107669.17499999999</v>
      </c>
      <c r="AX28" s="75">
        <f>SUM($AM15:AX15)</f>
        <v>120726.9</v>
      </c>
      <c r="AY28" s="72"/>
      <c r="AZ28" s="72"/>
      <c r="BA28" s="72"/>
      <c r="BB28" s="74">
        <f>SUM($BB15:BB15)</f>
        <v>3530.1</v>
      </c>
      <c r="BC28" s="75">
        <f>SUM($BB15:BC15)</f>
        <v>7425.0749999999998</v>
      </c>
      <c r="BD28" s="75">
        <f>SUM($BB15:BD15)</f>
        <v>12207.674999999999</v>
      </c>
      <c r="BE28" s="75">
        <f>SUM($BB15:BE15)</f>
        <v>18490.424999999999</v>
      </c>
      <c r="BF28" s="75">
        <f>SUM($BB15:BF15)</f>
        <v>28726.35</v>
      </c>
      <c r="BG28" s="75">
        <f>SUM($BB15:BG15)</f>
        <v>35718.974999999999</v>
      </c>
      <c r="BH28" s="75">
        <f>SUM($BB15:BH15)</f>
        <v>47086.95</v>
      </c>
      <c r="BI28" s="75">
        <f>SUM($BB15:BI15)</f>
        <v>54814.049999999996</v>
      </c>
      <c r="BJ28" s="75">
        <f>SUM($BB15:BJ15)</f>
        <v>89326.049999999988</v>
      </c>
      <c r="BK28" s="75">
        <f>SUM($BB15:BK15)</f>
        <v>110603.17499999999</v>
      </c>
      <c r="BL28" s="75">
        <f>SUM($BB15:BL15)</f>
        <v>160767.52499999999</v>
      </c>
      <c r="BM28" s="76">
        <f>SUM($BB15:BM15)</f>
        <v>171113.1</v>
      </c>
      <c r="BN28" s="72"/>
      <c r="BO28" s="72"/>
      <c r="BP28" s="72"/>
      <c r="BQ28" s="75"/>
      <c r="BR28" s="75"/>
      <c r="BS28" s="75"/>
      <c r="BT28" s="75"/>
      <c r="BU28" s="75"/>
      <c r="BV28" s="75"/>
      <c r="BW28" s="75"/>
      <c r="BX28" s="75"/>
      <c r="BY28" s="75"/>
      <c r="BZ28" s="74"/>
      <c r="CA28" s="75"/>
      <c r="CB28" s="75"/>
      <c r="CC28" s="75"/>
      <c r="CD28" s="75"/>
      <c r="CE28" s="75"/>
      <c r="CF28" s="75"/>
      <c r="CG28" s="75"/>
      <c r="CH28" s="75"/>
      <c r="CI28" s="75"/>
      <c r="CJ28" s="75"/>
      <c r="CK28" s="75"/>
      <c r="CL28" s="152"/>
      <c r="CM28" s="75">
        <f t="shared" ca="1" si="33"/>
        <v>788523.37500000012</v>
      </c>
      <c r="CN28" s="75">
        <f t="shared" ca="1" si="33"/>
        <v>739809.45</v>
      </c>
      <c r="CO28" s="75">
        <f t="shared" ca="1" si="33"/>
        <v>0</v>
      </c>
      <c r="CP28" s="76">
        <f t="shared" ca="1" si="33"/>
        <v>0</v>
      </c>
      <c r="CQ28" s="85">
        <f ca="1">SUM(CM28:CP28)</f>
        <v>1528332.8250000002</v>
      </c>
    </row>
    <row r="29" spans="1:95" s="99" customFormat="1" ht="15">
      <c r="A29" s="112">
        <f>ROW()</f>
        <v>29</v>
      </c>
      <c r="B29" s="200"/>
      <c r="C29" s="95"/>
      <c r="D29" s="95" t="s">
        <v>2</v>
      </c>
      <c r="E29" s="100" t="str">
        <f>"("&amp;A16&amp;") accumulated"</f>
        <v>(16) accumulated</v>
      </c>
      <c r="F29" s="71"/>
      <c r="G29" s="72"/>
      <c r="H29" s="72"/>
      <c r="I29" s="72"/>
      <c r="J29" s="72"/>
      <c r="K29" s="72"/>
      <c r="L29" s="72"/>
      <c r="M29" s="72"/>
      <c r="N29" s="72"/>
      <c r="O29" s="101">
        <f>SUM($O16:O16)</f>
        <v>553.52499999999998</v>
      </c>
      <c r="P29" s="101">
        <f>SUM($O16:P16)</f>
        <v>1557.425</v>
      </c>
      <c r="Q29" s="136">
        <f>SUM($O16:Q16)</f>
        <v>14459.633333333333</v>
      </c>
      <c r="R29" s="101">
        <f>SUM($O16:R16)</f>
        <v>15418.566666666666</v>
      </c>
      <c r="S29" s="101">
        <f>SUM($O16:S16)</f>
        <v>16242.991666666665</v>
      </c>
      <c r="T29" s="101">
        <f>SUM($O16:T16)</f>
        <v>18058.283333333333</v>
      </c>
      <c r="U29" s="101">
        <f>SUM($O16:U16)</f>
        <v>19270.575000000001</v>
      </c>
      <c r="V29" s="101">
        <f>SUM($O16:V16)</f>
        <v>21308.433333333334</v>
      </c>
      <c r="W29" s="101">
        <f>SUM($O16:W16)</f>
        <v>23409.766666666666</v>
      </c>
      <c r="X29" s="101">
        <f>SUM($O16:X16)</f>
        <v>25398.816666666666</v>
      </c>
      <c r="Y29" s="101">
        <f>SUM($O16:Y16)</f>
        <v>28385.8</v>
      </c>
      <c r="Z29" s="101">
        <f>SUM($O16:Z16)</f>
        <v>30432.399999999998</v>
      </c>
      <c r="AA29" s="72"/>
      <c r="AB29" s="72"/>
      <c r="AC29" s="72"/>
      <c r="AD29" s="71"/>
      <c r="AE29" s="72"/>
      <c r="AF29" s="72"/>
      <c r="AG29" s="72"/>
      <c r="AH29" s="72"/>
      <c r="AI29" s="72"/>
      <c r="AJ29" s="72"/>
      <c r="AK29" s="72"/>
      <c r="AL29" s="72"/>
      <c r="AM29" s="78">
        <f>SUM($AM16:AM16)</f>
        <v>929.56666666666661</v>
      </c>
      <c r="AN29" s="78">
        <f>SUM($AM16:AN16)</f>
        <v>1552.0666666666666</v>
      </c>
      <c r="AO29" s="79">
        <f>SUM($AM16:AO16)</f>
        <v>5306.4833333333336</v>
      </c>
      <c r="AP29" s="78">
        <f>SUM($AM16:AP16)</f>
        <v>5829.6416666666664</v>
      </c>
      <c r="AQ29" s="78">
        <f>SUM($AM16:AQ16)</f>
        <v>6473.9</v>
      </c>
      <c r="AR29" s="78">
        <f>SUM($AM16:AR16)</f>
        <v>7760.6749999999993</v>
      </c>
      <c r="AS29" s="78">
        <f>SUM($AM16:AS16)</f>
        <v>9560.9416666666657</v>
      </c>
      <c r="AT29" s="78">
        <f>SUM($AM16:AT16)</f>
        <v>9971.8749999999982</v>
      </c>
      <c r="AU29" s="78">
        <f>SUM($AM16:AU16)</f>
        <v>11159.716666666665</v>
      </c>
      <c r="AV29" s="78">
        <f>SUM($AM16:AV16)</f>
        <v>11479.616666666665</v>
      </c>
      <c r="AW29" s="78">
        <f>SUM($AM16:AW16)</f>
        <v>11963.241666666665</v>
      </c>
      <c r="AX29" s="78">
        <f>SUM($AM16:AX16)</f>
        <v>13414.099999999999</v>
      </c>
      <c r="AY29" s="72"/>
      <c r="AZ29" s="72"/>
      <c r="BA29" s="72"/>
      <c r="BB29" s="77">
        <f>SUM($BB16:BB16)</f>
        <v>392.23333333333335</v>
      </c>
      <c r="BC29" s="78">
        <f>SUM($BB16:BC16)</f>
        <v>825.00833333333344</v>
      </c>
      <c r="BD29" s="78">
        <f>SUM($BB16:BD16)</f>
        <v>1356.4083333333333</v>
      </c>
      <c r="BE29" s="78">
        <f>SUM($BB16:BE16)</f>
        <v>2054.4916666666668</v>
      </c>
      <c r="BF29" s="78">
        <f>SUM($BB16:BF16)</f>
        <v>3191.8166666666666</v>
      </c>
      <c r="BG29" s="78">
        <f>SUM($BB16:BG16)</f>
        <v>3968.7750000000001</v>
      </c>
      <c r="BH29" s="78">
        <f>SUM($BB16:BH16)</f>
        <v>5231.8833333333332</v>
      </c>
      <c r="BI29" s="78">
        <f>SUM($BB16:BI16)</f>
        <v>6090.45</v>
      </c>
      <c r="BJ29" s="78">
        <f>SUM($BB16:BJ16)</f>
        <v>9925.1166666666668</v>
      </c>
      <c r="BK29" s="78">
        <f>SUM($BB16:BK16)</f>
        <v>12289.241666666667</v>
      </c>
      <c r="BL29" s="78">
        <f>SUM($BB16:BL16)</f>
        <v>17863.058333333334</v>
      </c>
      <c r="BM29" s="79">
        <f>SUM($BB16:BM16)</f>
        <v>19012.566666666669</v>
      </c>
      <c r="BN29" s="72"/>
      <c r="BO29" s="72"/>
      <c r="BP29" s="72"/>
      <c r="BQ29" s="78"/>
      <c r="BR29" s="78"/>
      <c r="BS29" s="78"/>
      <c r="BT29" s="78"/>
      <c r="BU29" s="78"/>
      <c r="BV29" s="78"/>
      <c r="BW29" s="78"/>
      <c r="BX29" s="78"/>
      <c r="BY29" s="78"/>
      <c r="BZ29" s="77"/>
      <c r="CA29" s="78"/>
      <c r="CB29" s="78"/>
      <c r="CC29" s="166"/>
      <c r="CD29" s="166"/>
      <c r="CE29" s="166"/>
      <c r="CF29" s="166"/>
      <c r="CG29" s="166"/>
      <c r="CH29" s="166"/>
      <c r="CI29" s="166"/>
      <c r="CJ29" s="166"/>
      <c r="CK29" s="166"/>
      <c r="CL29" s="152"/>
      <c r="CM29" s="78">
        <f t="shared" ca="1" si="33"/>
        <v>87613.708333333343</v>
      </c>
      <c r="CN29" s="78">
        <f t="shared" ca="1" si="33"/>
        <v>82201.05</v>
      </c>
      <c r="CO29" s="78">
        <f t="shared" ca="1" si="33"/>
        <v>0</v>
      </c>
      <c r="CP29" s="79">
        <f t="shared" ca="1" si="33"/>
        <v>0</v>
      </c>
      <c r="CQ29" s="88">
        <f ca="1">SUM(CM29:CP29)</f>
        <v>169814.75833333336</v>
      </c>
    </row>
    <row r="30" spans="1:95" s="99" customFormat="1">
      <c r="A30" s="112">
        <f>ROW()</f>
        <v>30</v>
      </c>
      <c r="B30" s="200"/>
      <c r="C30" s="95"/>
      <c r="D30" s="95" t="s">
        <v>3</v>
      </c>
      <c r="E30" s="100" t="str">
        <f>"("&amp;A27&amp;")+"&amp;"("&amp;A28&amp;")+"&amp;"("&amp;A29&amp;")"</f>
        <v>(27)+(28)+(29)</v>
      </c>
      <c r="F30" s="71"/>
      <c r="G30" s="72"/>
      <c r="H30" s="72"/>
      <c r="I30" s="72"/>
      <c r="J30" s="72"/>
      <c r="K30" s="72"/>
      <c r="L30" s="72"/>
      <c r="M30" s="72"/>
      <c r="N30" s="72"/>
      <c r="O30" s="96">
        <f>SUM(O27:O29)</f>
        <v>11487.166666666666</v>
      </c>
      <c r="P30" s="96">
        <f t="shared" ref="P30:Z30" si="34">SUM(P27:P29)</f>
        <v>26290.583333333332</v>
      </c>
      <c r="Q30" s="96">
        <f t="shared" si="34"/>
        <v>160266.66666666666</v>
      </c>
      <c r="R30" s="96">
        <f t="shared" si="34"/>
        <v>173161.16666666669</v>
      </c>
      <c r="S30" s="96">
        <f t="shared" si="34"/>
        <v>184256.50000000003</v>
      </c>
      <c r="T30" s="96">
        <f t="shared" si="34"/>
        <v>206228.08333333334</v>
      </c>
      <c r="U30" s="96">
        <f t="shared" si="34"/>
        <v>220769.91666666669</v>
      </c>
      <c r="V30" s="96">
        <f t="shared" si="34"/>
        <v>244874.16666666669</v>
      </c>
      <c r="W30" s="96">
        <f t="shared" si="34"/>
        <v>268520.00000000006</v>
      </c>
      <c r="X30" s="96">
        <f t="shared" si="34"/>
        <v>290947.16666666669</v>
      </c>
      <c r="Y30" s="96">
        <f t="shared" si="34"/>
        <v>325019.00000000006</v>
      </c>
      <c r="Z30" s="96">
        <f t="shared" si="34"/>
        <v>348336.33333333337</v>
      </c>
      <c r="AA30" s="72"/>
      <c r="AB30" s="72"/>
      <c r="AC30" s="72"/>
      <c r="AD30" s="71"/>
      <c r="AE30" s="72"/>
      <c r="AF30" s="72"/>
      <c r="AG30" s="72"/>
      <c r="AH30" s="72"/>
      <c r="AI30" s="72"/>
      <c r="AJ30" s="72"/>
      <c r="AK30" s="72"/>
      <c r="AL30" s="72"/>
      <c r="AM30" s="75">
        <f>SUM(AM27:AM29)</f>
        <v>14537.916666666668</v>
      </c>
      <c r="AN30" s="75">
        <f t="shared" ref="AN30:AX30" si="35">SUM(AN27:AN29)</f>
        <v>27096.833333333336</v>
      </c>
      <c r="AO30" s="76">
        <f t="shared" si="35"/>
        <v>70801.833333333328</v>
      </c>
      <c r="AP30" s="75">
        <f t="shared" si="35"/>
        <v>82854.416666666657</v>
      </c>
      <c r="AQ30" s="75">
        <f t="shared" si="35"/>
        <v>95412.666666666657</v>
      </c>
      <c r="AR30" s="75">
        <f t="shared" si="35"/>
        <v>116664.41666666667</v>
      </c>
      <c r="AS30" s="75">
        <f t="shared" si="35"/>
        <v>141030.16666666669</v>
      </c>
      <c r="AT30" s="75">
        <f t="shared" si="35"/>
        <v>157552.91666666666</v>
      </c>
      <c r="AU30" s="75">
        <f t="shared" si="35"/>
        <v>173434.75</v>
      </c>
      <c r="AV30" s="75">
        <f t="shared" si="35"/>
        <v>181838.08333333334</v>
      </c>
      <c r="AW30" s="75">
        <f t="shared" si="35"/>
        <v>211311.75</v>
      </c>
      <c r="AX30" s="75">
        <f t="shared" si="35"/>
        <v>232949.50000000003</v>
      </c>
      <c r="AY30" s="72"/>
      <c r="AZ30" s="72"/>
      <c r="BA30" s="72"/>
      <c r="BB30" s="74">
        <f>SUM(BB27:BB29)</f>
        <v>16915.166666666668</v>
      </c>
      <c r="BC30" s="75">
        <f t="shared" ref="BC30:BM30" si="36">SUM(BC27:BC29)</f>
        <v>30884.000000000004</v>
      </c>
      <c r="BD30" s="75">
        <f t="shared" si="36"/>
        <v>48079.416666666664</v>
      </c>
      <c r="BE30" s="75">
        <f t="shared" si="36"/>
        <v>64790.5</v>
      </c>
      <c r="BF30" s="75">
        <f t="shared" si="36"/>
        <v>84109.5</v>
      </c>
      <c r="BG30" s="75">
        <f t="shared" si="36"/>
        <v>98868.166666666657</v>
      </c>
      <c r="BH30" s="75">
        <f t="shared" si="36"/>
        <v>120463.16666666667</v>
      </c>
      <c r="BI30" s="75">
        <f t="shared" si="36"/>
        <v>134142.50000000003</v>
      </c>
      <c r="BJ30" s="75">
        <f t="shared" si="36"/>
        <v>182344.08333333334</v>
      </c>
      <c r="BK30" s="75">
        <f t="shared" si="36"/>
        <v>216697.50000000003</v>
      </c>
      <c r="BL30" s="75">
        <f t="shared" si="36"/>
        <v>283235.08333333337</v>
      </c>
      <c r="BM30" s="76">
        <f t="shared" si="36"/>
        <v>306002.58333333337</v>
      </c>
      <c r="BN30" s="72"/>
      <c r="BO30" s="72"/>
      <c r="BP30" s="72"/>
      <c r="BQ30" s="75"/>
      <c r="BR30" s="75"/>
      <c r="BS30" s="75"/>
      <c r="BT30" s="75"/>
      <c r="BU30" s="75"/>
      <c r="BV30" s="75"/>
      <c r="BW30" s="75"/>
      <c r="BX30" s="75"/>
      <c r="BY30" s="75"/>
      <c r="BZ30" s="74"/>
      <c r="CA30" s="75"/>
      <c r="CB30" s="75"/>
      <c r="CC30" s="75"/>
      <c r="CD30" s="75"/>
      <c r="CE30" s="75"/>
      <c r="CF30" s="75"/>
      <c r="CG30" s="75"/>
      <c r="CH30" s="75"/>
      <c r="CI30" s="75"/>
      <c r="CJ30" s="75"/>
      <c r="CK30" s="75"/>
      <c r="CL30" s="152"/>
      <c r="CM30" s="115">
        <f t="shared" ca="1" si="33"/>
        <v>1393048.6666666667</v>
      </c>
      <c r="CN30" s="115">
        <f t="shared" ca="1" si="33"/>
        <v>1586531.666666667</v>
      </c>
      <c r="CO30" s="115">
        <f t="shared" ca="1" si="33"/>
        <v>0</v>
      </c>
      <c r="CP30" s="116">
        <f t="shared" ca="1" si="33"/>
        <v>0</v>
      </c>
      <c r="CQ30" s="126">
        <f ca="1">SUM(CM30:CP30)</f>
        <v>2979580.333333334</v>
      </c>
    </row>
    <row r="31" spans="1:95" s="99" customFormat="1" ht="24.75" customHeight="1">
      <c r="A31" s="112">
        <f>ROW()</f>
        <v>31</v>
      </c>
      <c r="B31" s="200"/>
      <c r="C31" s="208" t="s">
        <v>12</v>
      </c>
      <c r="D31" s="209"/>
      <c r="E31" s="209"/>
      <c r="F31" s="71"/>
      <c r="G31" s="72"/>
      <c r="H31" s="72"/>
      <c r="I31" s="72"/>
      <c r="J31" s="72"/>
      <c r="K31" s="72"/>
      <c r="L31" s="72"/>
      <c r="M31" s="72"/>
      <c r="N31" s="72"/>
      <c r="O31" s="96"/>
      <c r="P31" s="96"/>
      <c r="Q31" s="98"/>
      <c r="R31" s="96"/>
      <c r="S31" s="96"/>
      <c r="T31" s="96"/>
      <c r="U31" s="96"/>
      <c r="V31" s="96"/>
      <c r="W31" s="96"/>
      <c r="X31" s="96"/>
      <c r="Y31" s="96"/>
      <c r="Z31" s="96"/>
      <c r="AA31" s="72"/>
      <c r="AB31" s="72"/>
      <c r="AC31" s="72"/>
      <c r="AD31" s="71"/>
      <c r="AE31" s="72"/>
      <c r="AF31" s="72"/>
      <c r="AG31" s="72"/>
      <c r="AH31" s="72"/>
      <c r="AI31" s="72"/>
      <c r="AJ31" s="72"/>
      <c r="AK31" s="72"/>
      <c r="AL31" s="72"/>
      <c r="AM31" s="75"/>
      <c r="AN31" s="75"/>
      <c r="AO31" s="76"/>
      <c r="AP31" s="75"/>
      <c r="AQ31" s="75"/>
      <c r="AR31" s="75"/>
      <c r="AS31" s="75"/>
      <c r="AT31" s="75"/>
      <c r="AU31" s="75"/>
      <c r="AV31" s="75"/>
      <c r="AW31" s="75"/>
      <c r="AX31" s="75"/>
      <c r="AY31" s="72"/>
      <c r="AZ31" s="72"/>
      <c r="BA31" s="72"/>
      <c r="BB31" s="71"/>
      <c r="BC31" s="72"/>
      <c r="BD31" s="72"/>
      <c r="BE31" s="72"/>
      <c r="BF31" s="72"/>
      <c r="BG31" s="72"/>
      <c r="BH31" s="72"/>
      <c r="BI31" s="72"/>
      <c r="BJ31" s="72"/>
      <c r="BK31" s="72"/>
      <c r="BL31" s="72"/>
      <c r="BM31" s="73"/>
      <c r="BN31" s="72"/>
      <c r="BO31" s="72"/>
      <c r="BP31" s="72"/>
      <c r="BQ31" s="72"/>
      <c r="BR31" s="72"/>
      <c r="BS31" s="72"/>
      <c r="BT31" s="72"/>
      <c r="BU31" s="72"/>
      <c r="BV31" s="72"/>
      <c r="BW31" s="72"/>
      <c r="BX31" s="72"/>
      <c r="BY31" s="72"/>
      <c r="BZ31" s="71"/>
      <c r="CA31" s="72"/>
      <c r="CB31" s="72"/>
      <c r="CC31" s="72"/>
      <c r="CD31" s="72"/>
      <c r="CE31" s="72"/>
      <c r="CF31" s="72"/>
      <c r="CG31" s="72"/>
      <c r="CH31" s="72"/>
      <c r="CI31" s="72"/>
      <c r="CJ31" s="72"/>
      <c r="CK31" s="73"/>
      <c r="CL31" s="152"/>
      <c r="CM31" s="96"/>
      <c r="CN31" s="96"/>
      <c r="CO31" s="96"/>
      <c r="CP31" s="98"/>
      <c r="CQ31" s="125"/>
    </row>
    <row r="32" spans="1:95" s="99" customFormat="1">
      <c r="A32" s="112">
        <f>ROW()</f>
        <v>32</v>
      </c>
      <c r="B32" s="200"/>
      <c r="C32" s="95"/>
      <c r="D32" s="95"/>
      <c r="E32" s="102"/>
      <c r="F32" s="71"/>
      <c r="G32" s="72"/>
      <c r="H32" s="72"/>
      <c r="I32" s="72"/>
      <c r="J32" s="72"/>
      <c r="K32" s="72"/>
      <c r="L32" s="72"/>
      <c r="M32" s="72"/>
      <c r="N32" s="72"/>
      <c r="O32" s="96"/>
      <c r="P32" s="72"/>
      <c r="Q32" s="73"/>
      <c r="R32" s="72"/>
      <c r="S32" s="72"/>
      <c r="T32" s="72"/>
      <c r="U32" s="72"/>
      <c r="V32" s="72"/>
      <c r="W32" s="72"/>
      <c r="X32" s="72"/>
      <c r="Y32" s="72"/>
      <c r="Z32" s="96"/>
      <c r="AA32" s="72"/>
      <c r="AB32" s="72"/>
      <c r="AC32" s="72"/>
      <c r="AD32" s="71"/>
      <c r="AE32" s="72"/>
      <c r="AF32" s="72"/>
      <c r="AG32" s="72"/>
      <c r="AH32" s="72"/>
      <c r="AI32" s="72"/>
      <c r="AJ32" s="72"/>
      <c r="AK32" s="72"/>
      <c r="AL32" s="72"/>
      <c r="AM32" s="72"/>
      <c r="AN32" s="72"/>
      <c r="AO32" s="73"/>
      <c r="AP32" s="72"/>
      <c r="AQ32" s="72"/>
      <c r="AR32" s="72"/>
      <c r="AS32" s="72"/>
      <c r="AT32" s="72"/>
      <c r="AU32" s="72"/>
      <c r="AV32" s="72"/>
      <c r="AW32" s="72"/>
      <c r="AX32" s="72"/>
      <c r="AY32" s="72"/>
      <c r="AZ32" s="72"/>
      <c r="BA32" s="72"/>
      <c r="BB32" s="71"/>
      <c r="BC32" s="72"/>
      <c r="BD32" s="72"/>
      <c r="BE32" s="72"/>
      <c r="BF32" s="72"/>
      <c r="BG32" s="72"/>
      <c r="BH32" s="72"/>
      <c r="BI32" s="72"/>
      <c r="BJ32" s="72"/>
      <c r="BK32" s="72"/>
      <c r="BL32" s="72"/>
      <c r="BM32" s="73"/>
      <c r="BN32" s="72"/>
      <c r="BO32" s="72"/>
      <c r="BP32" s="72"/>
      <c r="BQ32" s="72"/>
      <c r="BR32" s="72"/>
      <c r="BS32" s="72"/>
      <c r="BT32" s="72"/>
      <c r="BU32" s="72"/>
      <c r="BV32" s="72"/>
      <c r="BW32" s="72"/>
      <c r="BX32" s="72"/>
      <c r="BY32" s="72"/>
      <c r="BZ32" s="71"/>
      <c r="CA32" s="72"/>
      <c r="CB32" s="72"/>
      <c r="CC32" s="72"/>
      <c r="CD32" s="72"/>
      <c r="CE32" s="72"/>
      <c r="CF32" s="72"/>
      <c r="CG32" s="72"/>
      <c r="CH32" s="72"/>
      <c r="CI32" s="72"/>
      <c r="CJ32" s="72"/>
      <c r="CK32" s="73"/>
      <c r="CL32" s="152"/>
      <c r="CM32" s="72"/>
      <c r="CN32" s="72"/>
      <c r="CO32" s="72"/>
      <c r="CP32" s="73"/>
      <c r="CQ32" s="82"/>
    </row>
    <row r="33" spans="1:95" s="99" customFormat="1" ht="23.25" customHeight="1">
      <c r="A33" s="112">
        <f>ROW()</f>
        <v>33</v>
      </c>
      <c r="B33" s="200"/>
      <c r="C33" s="202" t="s">
        <v>24</v>
      </c>
      <c r="D33" s="207"/>
      <c r="E33" s="207"/>
      <c r="F33" s="71"/>
      <c r="G33" s="72"/>
      <c r="H33" s="72"/>
      <c r="I33" s="72"/>
      <c r="J33" s="72"/>
      <c r="K33" s="72"/>
      <c r="L33" s="72"/>
      <c r="M33" s="72"/>
      <c r="N33" s="72"/>
      <c r="O33" s="72"/>
      <c r="P33" s="72"/>
      <c r="Q33" s="116"/>
      <c r="R33" s="72"/>
      <c r="S33" s="72"/>
      <c r="T33" s="72"/>
      <c r="U33" s="72"/>
      <c r="V33" s="72"/>
      <c r="W33" s="72"/>
      <c r="X33" s="72"/>
      <c r="Y33" s="72"/>
      <c r="Z33" s="72"/>
      <c r="AA33" s="72"/>
      <c r="AB33" s="72"/>
      <c r="AC33" s="72"/>
      <c r="AD33" s="71"/>
      <c r="AE33" s="72"/>
      <c r="AF33" s="72"/>
      <c r="AG33" s="72"/>
      <c r="AH33" s="72"/>
      <c r="AI33" s="72"/>
      <c r="AJ33" s="72"/>
      <c r="AK33" s="72"/>
      <c r="AL33" s="72"/>
      <c r="AM33" s="72"/>
      <c r="AN33" s="72"/>
      <c r="AO33" s="73"/>
      <c r="AP33" s="72"/>
      <c r="AQ33" s="72"/>
      <c r="AR33" s="72"/>
      <c r="AS33" s="72"/>
      <c r="AT33" s="72"/>
      <c r="AU33" s="72"/>
      <c r="AV33" s="72"/>
      <c r="AW33" s="72"/>
      <c r="AX33" s="72"/>
      <c r="AY33" s="72"/>
      <c r="AZ33" s="72"/>
      <c r="BA33" s="72"/>
      <c r="BB33" s="71"/>
      <c r="BC33" s="72"/>
      <c r="BD33" s="72"/>
      <c r="BE33" s="72"/>
      <c r="BF33" s="72"/>
      <c r="BG33" s="72"/>
      <c r="BH33" s="72"/>
      <c r="BI33" s="72"/>
      <c r="BJ33" s="72"/>
      <c r="BK33" s="72"/>
      <c r="BL33" s="72"/>
      <c r="BM33" s="73"/>
      <c r="BN33" s="72"/>
      <c r="BO33" s="72"/>
      <c r="BP33" s="72"/>
      <c r="BQ33" s="72"/>
      <c r="BR33" s="72"/>
      <c r="BS33" s="72"/>
      <c r="BT33" s="72"/>
      <c r="BU33" s="72"/>
      <c r="BV33" s="72"/>
      <c r="BW33" s="72"/>
      <c r="BX33" s="72"/>
      <c r="BY33" s="72"/>
      <c r="BZ33" s="71"/>
      <c r="CA33" s="72"/>
      <c r="CB33" s="72"/>
      <c r="CC33" s="72"/>
      <c r="CD33" s="72"/>
      <c r="CE33" s="72"/>
      <c r="CF33" s="72"/>
      <c r="CG33" s="72"/>
      <c r="CH33" s="72"/>
      <c r="CI33" s="72"/>
      <c r="CJ33" s="72"/>
      <c r="CK33" s="73"/>
      <c r="CL33" s="152"/>
      <c r="CM33" s="72"/>
      <c r="CN33" s="72"/>
      <c r="CO33" s="72"/>
      <c r="CP33" s="73"/>
      <c r="CQ33" s="82"/>
    </row>
    <row r="34" spans="1:95" s="99" customFormat="1" ht="13.5" customHeight="1">
      <c r="A34" s="112">
        <f>ROW()</f>
        <v>34</v>
      </c>
      <c r="B34" s="200"/>
      <c r="C34" s="173"/>
      <c r="D34" s="167"/>
      <c r="E34" s="167"/>
      <c r="F34" s="71"/>
      <c r="G34" s="72"/>
      <c r="H34" s="72"/>
      <c r="I34" s="72"/>
      <c r="J34" s="72"/>
      <c r="K34" s="72"/>
      <c r="L34" s="72"/>
      <c r="M34" s="72"/>
      <c r="N34" s="72"/>
      <c r="O34" s="72"/>
      <c r="P34" s="72"/>
      <c r="Q34" s="116"/>
      <c r="R34" s="72"/>
      <c r="S34" s="72"/>
      <c r="T34" s="72"/>
      <c r="U34" s="72"/>
      <c r="V34" s="72"/>
      <c r="W34" s="72"/>
      <c r="X34" s="72"/>
      <c r="Y34" s="72"/>
      <c r="Z34" s="72"/>
      <c r="AA34" s="72"/>
      <c r="AB34" s="72"/>
      <c r="AC34" s="72"/>
      <c r="AD34" s="71"/>
      <c r="AE34" s="72"/>
      <c r="AF34" s="72"/>
      <c r="AG34" s="72"/>
      <c r="AH34" s="72"/>
      <c r="AI34" s="72"/>
      <c r="AJ34" s="72"/>
      <c r="AK34" s="72"/>
      <c r="AL34" s="72"/>
      <c r="AM34" s="72"/>
      <c r="AN34" s="72"/>
      <c r="AO34" s="73"/>
      <c r="AP34" s="72"/>
      <c r="AQ34" s="72"/>
      <c r="AR34" s="72"/>
      <c r="AS34" s="72"/>
      <c r="AT34" s="72"/>
      <c r="AU34" s="72"/>
      <c r="AV34" s="72"/>
      <c r="AW34" s="72"/>
      <c r="AX34" s="72"/>
      <c r="AY34" s="72"/>
      <c r="AZ34" s="72"/>
      <c r="BA34" s="72"/>
      <c r="BB34" s="71"/>
      <c r="BC34" s="72"/>
      <c r="BD34" s="72"/>
      <c r="BE34" s="72"/>
      <c r="BF34" s="72"/>
      <c r="BG34" s="72"/>
      <c r="BH34" s="72"/>
      <c r="BI34" s="72"/>
      <c r="BJ34" s="72"/>
      <c r="BK34" s="72"/>
      <c r="BL34" s="72"/>
      <c r="BM34" s="73"/>
      <c r="BN34" s="72"/>
      <c r="BO34" s="72"/>
      <c r="BP34" s="72"/>
      <c r="BQ34" s="72"/>
      <c r="BR34" s="72"/>
      <c r="BS34" s="72"/>
      <c r="BT34" s="72"/>
      <c r="BU34" s="72"/>
      <c r="BV34" s="72"/>
      <c r="BW34" s="72"/>
      <c r="BX34" s="72"/>
      <c r="BY34" s="72"/>
      <c r="BZ34" s="71"/>
      <c r="CA34" s="72"/>
      <c r="CB34" s="72"/>
      <c r="CC34" s="72"/>
      <c r="CD34" s="72"/>
      <c r="CE34" s="72"/>
      <c r="CF34" s="72"/>
      <c r="CG34" s="72"/>
      <c r="CH34" s="72"/>
      <c r="CI34" s="72"/>
      <c r="CJ34" s="72"/>
      <c r="CK34" s="73"/>
      <c r="CL34" s="152"/>
      <c r="CM34" s="72"/>
      <c r="CN34" s="72"/>
      <c r="CO34" s="72"/>
      <c r="CP34" s="73"/>
      <c r="CQ34" s="82"/>
    </row>
    <row r="35" spans="1:95">
      <c r="A35" s="112">
        <f>ROW()</f>
        <v>35</v>
      </c>
      <c r="B35" s="200"/>
      <c r="C35" s="1"/>
      <c r="D35" s="190" t="s">
        <v>13</v>
      </c>
      <c r="E35" s="190"/>
      <c r="F35" s="68"/>
      <c r="G35" s="69"/>
      <c r="H35" s="69"/>
      <c r="I35" s="69"/>
      <c r="J35" s="69"/>
      <c r="K35" s="69"/>
      <c r="L35" s="69"/>
      <c r="M35" s="69"/>
      <c r="N35" s="69"/>
      <c r="O35" s="69"/>
      <c r="P35" s="69"/>
      <c r="Q35" s="141"/>
      <c r="R35" s="69"/>
      <c r="S35" s="69"/>
      <c r="T35" s="69"/>
      <c r="U35" s="69"/>
      <c r="V35" s="69"/>
      <c r="W35" s="69"/>
      <c r="X35" s="69"/>
      <c r="Y35" s="69"/>
      <c r="Z35" s="69"/>
      <c r="AA35" s="69"/>
      <c r="AB35" s="69"/>
      <c r="AC35" s="69"/>
      <c r="AD35" s="68"/>
      <c r="AE35" s="69"/>
      <c r="AF35" s="69"/>
      <c r="AG35" s="69"/>
      <c r="AH35" s="69"/>
      <c r="AI35" s="69"/>
      <c r="AJ35" s="69"/>
      <c r="AK35" s="69"/>
      <c r="AL35" s="69"/>
      <c r="AM35" s="69"/>
      <c r="AN35" s="69"/>
      <c r="AO35" s="70"/>
      <c r="AP35" s="69"/>
      <c r="AQ35" s="69"/>
      <c r="AR35" s="69"/>
      <c r="AS35" s="69"/>
      <c r="AT35" s="69"/>
      <c r="AU35" s="69"/>
      <c r="AV35" s="69"/>
      <c r="AW35" s="69"/>
      <c r="AX35" s="69"/>
      <c r="AY35" s="69"/>
      <c r="AZ35" s="69"/>
      <c r="BA35" s="69"/>
      <c r="BB35" s="68"/>
      <c r="BC35" s="69"/>
      <c r="BD35" s="69"/>
      <c r="BE35" s="69"/>
      <c r="BF35" s="69"/>
      <c r="BG35" s="69"/>
      <c r="BH35" s="69"/>
      <c r="BI35" s="69"/>
      <c r="BJ35" s="69"/>
      <c r="BK35" s="69"/>
      <c r="BL35" s="69"/>
      <c r="BM35" s="70"/>
      <c r="BN35" s="69"/>
      <c r="BO35" s="69"/>
      <c r="BP35" s="69"/>
      <c r="BQ35" s="69"/>
      <c r="BR35" s="69"/>
      <c r="BS35" s="69"/>
      <c r="BT35" s="69"/>
      <c r="BU35" s="69"/>
      <c r="BV35" s="69"/>
      <c r="BW35" s="69"/>
      <c r="BX35" s="69"/>
      <c r="BY35" s="69"/>
      <c r="BZ35" s="68"/>
      <c r="CA35" s="69"/>
      <c r="CB35" s="69"/>
      <c r="CC35" s="69"/>
      <c r="CD35" s="69"/>
      <c r="CE35" s="69"/>
      <c r="CF35" s="69"/>
      <c r="CG35" s="69"/>
      <c r="CH35" s="69"/>
      <c r="CI35" s="69"/>
      <c r="CJ35" s="69"/>
      <c r="CK35" s="70"/>
      <c r="CL35" s="151"/>
      <c r="CM35" s="72"/>
      <c r="CN35" s="72"/>
      <c r="CO35" s="72"/>
      <c r="CP35" s="73"/>
      <c r="CQ35" s="82"/>
    </row>
    <row r="36" spans="1:95">
      <c r="A36" s="112">
        <f>ROW()</f>
        <v>36</v>
      </c>
      <c r="B36" s="200"/>
      <c r="C36" s="1"/>
      <c r="D36" s="1" t="s">
        <v>0</v>
      </c>
      <c r="E36" s="3" t="str">
        <f>"See ("&amp;A$40&amp;")"</f>
        <v>See (40)</v>
      </c>
      <c r="F36" s="68"/>
      <c r="G36" s="69"/>
      <c r="H36" s="69"/>
      <c r="I36" s="69"/>
      <c r="J36" s="69"/>
      <c r="K36" s="69"/>
      <c r="L36" s="69"/>
      <c r="M36" s="69"/>
      <c r="N36" s="69"/>
      <c r="O36" s="69"/>
      <c r="P36" s="69"/>
      <c r="Q36" s="141"/>
      <c r="R36" s="69"/>
      <c r="S36" s="69"/>
      <c r="T36" s="69"/>
      <c r="U36" s="69"/>
      <c r="V36" s="69"/>
      <c r="W36" s="69"/>
      <c r="X36" s="69"/>
      <c r="Y36" s="69"/>
      <c r="Z36" s="69"/>
      <c r="AA36" s="69"/>
      <c r="AB36" s="69"/>
      <c r="AC36" s="69"/>
      <c r="AD36" s="68"/>
      <c r="AE36" s="69"/>
      <c r="AF36" s="69"/>
      <c r="AG36" s="69"/>
      <c r="AH36" s="69"/>
      <c r="AI36" s="69"/>
      <c r="AJ36" s="69"/>
      <c r="AK36" s="69"/>
      <c r="AL36" s="69"/>
      <c r="AM36" s="69"/>
      <c r="AN36" s="69"/>
      <c r="AO36" s="70"/>
      <c r="AP36" s="63">
        <f>($N20+SUM($O27:$Z27)/12)</f>
        <v>26266.215277777777</v>
      </c>
      <c r="AQ36" s="63">
        <f t="shared" ref="AQ36:CK36" si="37">($N20+SUM($O27:$Z27)/12)</f>
        <v>26266.215277777777</v>
      </c>
      <c r="AR36" s="63">
        <f t="shared" si="37"/>
        <v>26266.215277777777</v>
      </c>
      <c r="AS36" s="63">
        <f t="shared" si="37"/>
        <v>26266.215277777777</v>
      </c>
      <c r="AT36" s="63">
        <f t="shared" si="37"/>
        <v>26266.215277777777</v>
      </c>
      <c r="AU36" s="63">
        <f t="shared" si="37"/>
        <v>26266.215277777777</v>
      </c>
      <c r="AV36" s="63">
        <f t="shared" si="37"/>
        <v>26266.215277777777</v>
      </c>
      <c r="AW36" s="63">
        <f t="shared" si="37"/>
        <v>26266.215277777777</v>
      </c>
      <c r="AX36" s="63">
        <f t="shared" si="37"/>
        <v>26266.215277777777</v>
      </c>
      <c r="AY36" s="63">
        <f t="shared" si="37"/>
        <v>26266.215277777777</v>
      </c>
      <c r="AZ36" s="63">
        <f t="shared" si="37"/>
        <v>26266.215277777777</v>
      </c>
      <c r="BA36" s="63">
        <f t="shared" si="37"/>
        <v>26266.215277777777</v>
      </c>
      <c r="BB36" s="62">
        <f t="shared" si="37"/>
        <v>26266.215277777777</v>
      </c>
      <c r="BC36" s="63">
        <f t="shared" si="37"/>
        <v>26266.215277777777</v>
      </c>
      <c r="BD36" s="63">
        <f t="shared" si="37"/>
        <v>26266.215277777777</v>
      </c>
      <c r="BE36" s="63">
        <f t="shared" si="37"/>
        <v>26266.215277777777</v>
      </c>
      <c r="BF36" s="63">
        <f t="shared" si="37"/>
        <v>26266.215277777777</v>
      </c>
      <c r="BG36" s="63">
        <f t="shared" si="37"/>
        <v>26266.215277777777</v>
      </c>
      <c r="BH36" s="63">
        <f t="shared" si="37"/>
        <v>26266.215277777777</v>
      </c>
      <c r="BI36" s="63">
        <f t="shared" si="37"/>
        <v>26266.215277777777</v>
      </c>
      <c r="BJ36" s="63">
        <f t="shared" si="37"/>
        <v>26266.215277777777</v>
      </c>
      <c r="BK36" s="63">
        <f t="shared" si="37"/>
        <v>26266.215277777777</v>
      </c>
      <c r="BL36" s="63">
        <f t="shared" si="37"/>
        <v>26266.215277777777</v>
      </c>
      <c r="BM36" s="64">
        <f t="shared" si="37"/>
        <v>26266.215277777777</v>
      </c>
      <c r="BN36" s="63">
        <f t="shared" si="37"/>
        <v>26266.215277777777</v>
      </c>
      <c r="BO36" s="63">
        <f t="shared" si="37"/>
        <v>26266.215277777777</v>
      </c>
      <c r="BP36" s="63">
        <f t="shared" si="37"/>
        <v>26266.215277777777</v>
      </c>
      <c r="BQ36" s="63">
        <f t="shared" si="37"/>
        <v>26266.215277777777</v>
      </c>
      <c r="BR36" s="63">
        <f t="shared" si="37"/>
        <v>26266.215277777777</v>
      </c>
      <c r="BS36" s="63">
        <f t="shared" si="37"/>
        <v>26266.215277777777</v>
      </c>
      <c r="BT36" s="63">
        <f t="shared" si="37"/>
        <v>26266.215277777777</v>
      </c>
      <c r="BU36" s="63">
        <f t="shared" si="37"/>
        <v>26266.215277777777</v>
      </c>
      <c r="BV36" s="63">
        <f t="shared" si="37"/>
        <v>26266.215277777777</v>
      </c>
      <c r="BW36" s="63">
        <f t="shared" si="37"/>
        <v>26266.215277777777</v>
      </c>
      <c r="BX36" s="63">
        <f t="shared" si="37"/>
        <v>26266.215277777777</v>
      </c>
      <c r="BY36" s="63">
        <f t="shared" si="37"/>
        <v>26266.215277777777</v>
      </c>
      <c r="BZ36" s="62">
        <f t="shared" si="37"/>
        <v>26266.215277777777</v>
      </c>
      <c r="CA36" s="63">
        <f t="shared" si="37"/>
        <v>26266.215277777777</v>
      </c>
      <c r="CB36" s="63">
        <f t="shared" si="37"/>
        <v>26266.215277777777</v>
      </c>
      <c r="CC36" s="63">
        <f t="shared" si="37"/>
        <v>26266.215277777777</v>
      </c>
      <c r="CD36" s="63">
        <f t="shared" si="37"/>
        <v>26266.215277777777</v>
      </c>
      <c r="CE36" s="63">
        <f t="shared" si="37"/>
        <v>26266.215277777777</v>
      </c>
      <c r="CF36" s="63">
        <f t="shared" si="37"/>
        <v>26266.215277777777</v>
      </c>
      <c r="CG36" s="63">
        <f t="shared" si="37"/>
        <v>26266.215277777777</v>
      </c>
      <c r="CH36" s="63">
        <f t="shared" si="37"/>
        <v>26266.215277777777</v>
      </c>
      <c r="CI36" s="63">
        <f t="shared" si="37"/>
        <v>26266.215277777777</v>
      </c>
      <c r="CJ36" s="63">
        <f t="shared" si="37"/>
        <v>26266.215277777777</v>
      </c>
      <c r="CK36" s="64">
        <f t="shared" si="37"/>
        <v>26266.215277777777</v>
      </c>
      <c r="CL36" s="151"/>
      <c r="CM36" s="75">
        <f t="shared" ref="CM36:CP39" ca="1" si="38">SUM(OFFSET($AP36:$BA36,0,12*(CM$5-$CM$5)))</f>
        <v>315194.58333333326</v>
      </c>
      <c r="CN36" s="75">
        <f t="shared" ca="1" si="38"/>
        <v>315194.58333333326</v>
      </c>
      <c r="CO36" s="75">
        <f t="shared" ca="1" si="38"/>
        <v>315194.58333333326</v>
      </c>
      <c r="CP36" s="76">
        <f t="shared" ca="1" si="38"/>
        <v>315194.58333333326</v>
      </c>
      <c r="CQ36" s="85">
        <f ca="1">SUM(CM36:CP36)</f>
        <v>1260778.333333333</v>
      </c>
    </row>
    <row r="37" spans="1:95">
      <c r="A37" s="112">
        <f>ROW()</f>
        <v>37</v>
      </c>
      <c r="B37" s="200"/>
      <c r="C37" s="1"/>
      <c r="D37" s="1" t="s">
        <v>1</v>
      </c>
      <c r="E37" s="3" t="str">
        <f>"See ("&amp;A$40&amp;")"</f>
        <v>See (40)</v>
      </c>
      <c r="F37" s="68"/>
      <c r="G37" s="69"/>
      <c r="H37" s="69"/>
      <c r="I37" s="69"/>
      <c r="J37" s="69"/>
      <c r="K37" s="69"/>
      <c r="L37" s="69"/>
      <c r="M37" s="69"/>
      <c r="N37" s="69"/>
      <c r="O37" s="69"/>
      <c r="P37" s="69"/>
      <c r="Q37" s="70"/>
      <c r="R37" s="69"/>
      <c r="S37" s="69"/>
      <c r="T37" s="69"/>
      <c r="U37" s="69"/>
      <c r="V37" s="69"/>
      <c r="W37" s="69"/>
      <c r="X37" s="69"/>
      <c r="Y37" s="69"/>
      <c r="Z37" s="69"/>
      <c r="AA37" s="69"/>
      <c r="AB37" s="69"/>
      <c r="AC37" s="69"/>
      <c r="AD37" s="68"/>
      <c r="AE37" s="69"/>
      <c r="AF37" s="69"/>
      <c r="AG37" s="69"/>
      <c r="AH37" s="69"/>
      <c r="AI37" s="69"/>
      <c r="AJ37" s="69"/>
      <c r="AK37" s="69"/>
      <c r="AL37" s="69"/>
      <c r="AM37" s="69"/>
      <c r="AN37" s="69"/>
      <c r="AO37" s="70"/>
      <c r="AP37" s="63">
        <f t="shared" ref="AP37:CK37" si="39">($N21+SUM($O28:$Z28)/12)</f>
        <v>160872.16250000003</v>
      </c>
      <c r="AQ37" s="63">
        <f t="shared" si="39"/>
        <v>160872.16250000003</v>
      </c>
      <c r="AR37" s="63">
        <f t="shared" si="39"/>
        <v>160872.16250000003</v>
      </c>
      <c r="AS37" s="63">
        <f t="shared" si="39"/>
        <v>160872.16250000003</v>
      </c>
      <c r="AT37" s="63">
        <f t="shared" si="39"/>
        <v>160872.16250000003</v>
      </c>
      <c r="AU37" s="63">
        <f t="shared" si="39"/>
        <v>160872.16250000003</v>
      </c>
      <c r="AV37" s="63">
        <f t="shared" si="39"/>
        <v>160872.16250000003</v>
      </c>
      <c r="AW37" s="63">
        <f t="shared" si="39"/>
        <v>160872.16250000003</v>
      </c>
      <c r="AX37" s="63">
        <f t="shared" si="39"/>
        <v>160872.16250000003</v>
      </c>
      <c r="AY37" s="63">
        <f t="shared" si="39"/>
        <v>160872.16250000003</v>
      </c>
      <c r="AZ37" s="63">
        <f t="shared" si="39"/>
        <v>160872.16250000003</v>
      </c>
      <c r="BA37" s="63">
        <f t="shared" si="39"/>
        <v>160872.16250000003</v>
      </c>
      <c r="BB37" s="62">
        <f t="shared" si="39"/>
        <v>160872.16250000003</v>
      </c>
      <c r="BC37" s="63">
        <f t="shared" si="39"/>
        <v>160872.16250000003</v>
      </c>
      <c r="BD37" s="63">
        <f t="shared" si="39"/>
        <v>160872.16250000003</v>
      </c>
      <c r="BE37" s="63">
        <f t="shared" si="39"/>
        <v>160872.16250000003</v>
      </c>
      <c r="BF37" s="63">
        <f t="shared" si="39"/>
        <v>160872.16250000003</v>
      </c>
      <c r="BG37" s="63">
        <f t="shared" si="39"/>
        <v>160872.16250000003</v>
      </c>
      <c r="BH37" s="63">
        <f t="shared" si="39"/>
        <v>160872.16250000003</v>
      </c>
      <c r="BI37" s="63">
        <f t="shared" si="39"/>
        <v>160872.16250000003</v>
      </c>
      <c r="BJ37" s="63">
        <f t="shared" si="39"/>
        <v>160872.16250000003</v>
      </c>
      <c r="BK37" s="63">
        <f t="shared" si="39"/>
        <v>160872.16250000003</v>
      </c>
      <c r="BL37" s="63">
        <f t="shared" si="39"/>
        <v>160872.16250000003</v>
      </c>
      <c r="BM37" s="64">
        <f t="shared" si="39"/>
        <v>160872.16250000003</v>
      </c>
      <c r="BN37" s="63">
        <f t="shared" si="39"/>
        <v>160872.16250000003</v>
      </c>
      <c r="BO37" s="63">
        <f t="shared" si="39"/>
        <v>160872.16250000003</v>
      </c>
      <c r="BP37" s="63">
        <f t="shared" si="39"/>
        <v>160872.16250000003</v>
      </c>
      <c r="BQ37" s="63">
        <f t="shared" si="39"/>
        <v>160872.16250000003</v>
      </c>
      <c r="BR37" s="63">
        <f t="shared" si="39"/>
        <v>160872.16250000003</v>
      </c>
      <c r="BS37" s="63">
        <f t="shared" si="39"/>
        <v>160872.16250000003</v>
      </c>
      <c r="BT37" s="63">
        <f t="shared" si="39"/>
        <v>160872.16250000003</v>
      </c>
      <c r="BU37" s="63">
        <f t="shared" si="39"/>
        <v>160872.16250000003</v>
      </c>
      <c r="BV37" s="63">
        <f t="shared" si="39"/>
        <v>160872.16250000003</v>
      </c>
      <c r="BW37" s="63">
        <f t="shared" si="39"/>
        <v>160872.16250000003</v>
      </c>
      <c r="BX37" s="63">
        <f t="shared" si="39"/>
        <v>160872.16250000003</v>
      </c>
      <c r="BY37" s="63">
        <f t="shared" si="39"/>
        <v>160872.16250000003</v>
      </c>
      <c r="BZ37" s="62">
        <f t="shared" si="39"/>
        <v>160872.16250000003</v>
      </c>
      <c r="CA37" s="63">
        <f t="shared" si="39"/>
        <v>160872.16250000003</v>
      </c>
      <c r="CB37" s="63">
        <f t="shared" si="39"/>
        <v>160872.16250000003</v>
      </c>
      <c r="CC37" s="63">
        <f t="shared" si="39"/>
        <v>160872.16250000003</v>
      </c>
      <c r="CD37" s="63">
        <f t="shared" si="39"/>
        <v>160872.16250000003</v>
      </c>
      <c r="CE37" s="63">
        <f t="shared" si="39"/>
        <v>160872.16250000003</v>
      </c>
      <c r="CF37" s="63">
        <f t="shared" si="39"/>
        <v>160872.16250000003</v>
      </c>
      <c r="CG37" s="63">
        <f t="shared" si="39"/>
        <v>160872.16250000003</v>
      </c>
      <c r="CH37" s="63">
        <f t="shared" si="39"/>
        <v>160872.16250000003</v>
      </c>
      <c r="CI37" s="63">
        <f t="shared" si="39"/>
        <v>160872.16250000003</v>
      </c>
      <c r="CJ37" s="63">
        <f t="shared" si="39"/>
        <v>160872.16250000003</v>
      </c>
      <c r="CK37" s="64">
        <f t="shared" si="39"/>
        <v>160872.16250000003</v>
      </c>
      <c r="CL37" s="151"/>
      <c r="CM37" s="75">
        <f t="shared" ca="1" si="38"/>
        <v>1930465.9500000009</v>
      </c>
      <c r="CN37" s="75">
        <f t="shared" ca="1" si="38"/>
        <v>1930465.9500000009</v>
      </c>
      <c r="CO37" s="75">
        <f t="shared" ca="1" si="38"/>
        <v>1930465.9500000009</v>
      </c>
      <c r="CP37" s="76">
        <f t="shared" ca="1" si="38"/>
        <v>1930465.9500000009</v>
      </c>
      <c r="CQ37" s="85">
        <f ca="1">SUM(CM37:CP37)</f>
        <v>7721863.8000000035</v>
      </c>
    </row>
    <row r="38" spans="1:95">
      <c r="A38" s="112">
        <f>ROW()</f>
        <v>38</v>
      </c>
      <c r="B38" s="200"/>
      <c r="C38" s="1"/>
      <c r="D38" s="1" t="s">
        <v>2</v>
      </c>
      <c r="E38" s="3" t="str">
        <f>"See ("&amp;A$40&amp;")"</f>
        <v>See (40)</v>
      </c>
      <c r="F38" s="68"/>
      <c r="G38" s="69"/>
      <c r="H38" s="69"/>
      <c r="I38" s="69"/>
      <c r="J38" s="69"/>
      <c r="K38" s="69"/>
      <c r="L38" s="69"/>
      <c r="M38" s="69"/>
      <c r="N38" s="69"/>
      <c r="O38" s="69"/>
      <c r="P38" s="69"/>
      <c r="Q38" s="70"/>
      <c r="R38" s="69"/>
      <c r="S38" s="69"/>
      <c r="T38" s="69"/>
      <c r="U38" s="69"/>
      <c r="V38" s="69"/>
      <c r="W38" s="69"/>
      <c r="X38" s="69"/>
      <c r="Y38" s="69"/>
      <c r="Z38" s="69"/>
      <c r="AA38" s="69"/>
      <c r="AB38" s="69"/>
      <c r="AC38" s="69"/>
      <c r="AD38" s="68"/>
      <c r="AE38" s="69"/>
      <c r="AF38" s="69"/>
      <c r="AG38" s="69"/>
      <c r="AH38" s="69"/>
      <c r="AI38" s="69"/>
      <c r="AJ38" s="69"/>
      <c r="AK38" s="69"/>
      <c r="AL38" s="69"/>
      <c r="AM38" s="69"/>
      <c r="AN38" s="69"/>
      <c r="AO38" s="70"/>
      <c r="AP38" s="66">
        <f t="shared" ref="AP38:CK38" si="40">($N22+SUM($O29:$Z29)/12)</f>
        <v>17874.68472222222</v>
      </c>
      <c r="AQ38" s="66">
        <f t="shared" si="40"/>
        <v>17874.68472222222</v>
      </c>
      <c r="AR38" s="66">
        <f t="shared" si="40"/>
        <v>17874.68472222222</v>
      </c>
      <c r="AS38" s="66">
        <f t="shared" si="40"/>
        <v>17874.68472222222</v>
      </c>
      <c r="AT38" s="66">
        <f t="shared" si="40"/>
        <v>17874.68472222222</v>
      </c>
      <c r="AU38" s="66">
        <f t="shared" si="40"/>
        <v>17874.68472222222</v>
      </c>
      <c r="AV38" s="66">
        <f t="shared" si="40"/>
        <v>17874.68472222222</v>
      </c>
      <c r="AW38" s="66">
        <f t="shared" si="40"/>
        <v>17874.68472222222</v>
      </c>
      <c r="AX38" s="66">
        <f t="shared" si="40"/>
        <v>17874.68472222222</v>
      </c>
      <c r="AY38" s="66">
        <f t="shared" si="40"/>
        <v>17874.68472222222</v>
      </c>
      <c r="AZ38" s="66">
        <f t="shared" si="40"/>
        <v>17874.68472222222</v>
      </c>
      <c r="BA38" s="66">
        <f t="shared" si="40"/>
        <v>17874.68472222222</v>
      </c>
      <c r="BB38" s="65">
        <f t="shared" si="40"/>
        <v>17874.68472222222</v>
      </c>
      <c r="BC38" s="66">
        <f t="shared" si="40"/>
        <v>17874.68472222222</v>
      </c>
      <c r="BD38" s="66">
        <f t="shared" si="40"/>
        <v>17874.68472222222</v>
      </c>
      <c r="BE38" s="66">
        <f t="shared" si="40"/>
        <v>17874.68472222222</v>
      </c>
      <c r="BF38" s="66">
        <f t="shared" si="40"/>
        <v>17874.68472222222</v>
      </c>
      <c r="BG38" s="66">
        <f t="shared" si="40"/>
        <v>17874.68472222222</v>
      </c>
      <c r="BH38" s="66">
        <f t="shared" si="40"/>
        <v>17874.68472222222</v>
      </c>
      <c r="BI38" s="66">
        <f t="shared" si="40"/>
        <v>17874.68472222222</v>
      </c>
      <c r="BJ38" s="66">
        <f t="shared" si="40"/>
        <v>17874.68472222222</v>
      </c>
      <c r="BK38" s="66">
        <f t="shared" si="40"/>
        <v>17874.68472222222</v>
      </c>
      <c r="BL38" s="66">
        <f t="shared" si="40"/>
        <v>17874.68472222222</v>
      </c>
      <c r="BM38" s="67">
        <f t="shared" si="40"/>
        <v>17874.68472222222</v>
      </c>
      <c r="BN38" s="66">
        <f t="shared" si="40"/>
        <v>17874.68472222222</v>
      </c>
      <c r="BO38" s="66">
        <f t="shared" si="40"/>
        <v>17874.68472222222</v>
      </c>
      <c r="BP38" s="66">
        <f t="shared" si="40"/>
        <v>17874.68472222222</v>
      </c>
      <c r="BQ38" s="66">
        <f t="shared" si="40"/>
        <v>17874.68472222222</v>
      </c>
      <c r="BR38" s="66">
        <f t="shared" si="40"/>
        <v>17874.68472222222</v>
      </c>
      <c r="BS38" s="66">
        <f t="shared" si="40"/>
        <v>17874.68472222222</v>
      </c>
      <c r="BT38" s="66">
        <f t="shared" si="40"/>
        <v>17874.68472222222</v>
      </c>
      <c r="BU38" s="66">
        <f t="shared" si="40"/>
        <v>17874.68472222222</v>
      </c>
      <c r="BV38" s="66">
        <f t="shared" si="40"/>
        <v>17874.68472222222</v>
      </c>
      <c r="BW38" s="66">
        <f t="shared" si="40"/>
        <v>17874.68472222222</v>
      </c>
      <c r="BX38" s="66">
        <f t="shared" si="40"/>
        <v>17874.68472222222</v>
      </c>
      <c r="BY38" s="66">
        <f t="shared" si="40"/>
        <v>17874.68472222222</v>
      </c>
      <c r="BZ38" s="65">
        <f t="shared" si="40"/>
        <v>17874.68472222222</v>
      </c>
      <c r="CA38" s="66">
        <f t="shared" si="40"/>
        <v>17874.68472222222</v>
      </c>
      <c r="CB38" s="66">
        <f t="shared" si="40"/>
        <v>17874.68472222222</v>
      </c>
      <c r="CC38" s="66">
        <f t="shared" si="40"/>
        <v>17874.68472222222</v>
      </c>
      <c r="CD38" s="66">
        <f t="shared" si="40"/>
        <v>17874.68472222222</v>
      </c>
      <c r="CE38" s="66">
        <f t="shared" si="40"/>
        <v>17874.68472222222</v>
      </c>
      <c r="CF38" s="66">
        <f t="shared" si="40"/>
        <v>17874.68472222222</v>
      </c>
      <c r="CG38" s="66">
        <f t="shared" si="40"/>
        <v>17874.68472222222</v>
      </c>
      <c r="CH38" s="66">
        <f t="shared" si="40"/>
        <v>17874.68472222222</v>
      </c>
      <c r="CI38" s="66">
        <f t="shared" si="40"/>
        <v>17874.68472222222</v>
      </c>
      <c r="CJ38" s="66">
        <f t="shared" si="40"/>
        <v>17874.68472222222</v>
      </c>
      <c r="CK38" s="67">
        <f t="shared" si="40"/>
        <v>17874.68472222222</v>
      </c>
      <c r="CL38" s="151"/>
      <c r="CM38" s="78">
        <f t="shared" ca="1" si="38"/>
        <v>214496.21666666659</v>
      </c>
      <c r="CN38" s="78">
        <f t="shared" ca="1" si="38"/>
        <v>214496.21666666659</v>
      </c>
      <c r="CO38" s="78">
        <f t="shared" ca="1" si="38"/>
        <v>214496.21666666659</v>
      </c>
      <c r="CP38" s="79">
        <f t="shared" ca="1" si="38"/>
        <v>214496.21666666659</v>
      </c>
      <c r="CQ38" s="88">
        <f ca="1">SUM(CM38:CP38)</f>
        <v>857984.86666666635</v>
      </c>
    </row>
    <row r="39" spans="1:95">
      <c r="A39" s="112">
        <f>ROW()</f>
        <v>39</v>
      </c>
      <c r="B39" s="200"/>
      <c r="C39" s="1"/>
      <c r="D39" s="1" t="s">
        <v>3</v>
      </c>
      <c r="E39" s="4" t="str">
        <f>"("&amp;A36&amp;")+"&amp;"("&amp;A37&amp;")+"&amp;"("&amp;A38&amp;")"</f>
        <v>(36)+(37)+(38)</v>
      </c>
      <c r="F39" s="68"/>
      <c r="G39" s="69"/>
      <c r="H39" s="69"/>
      <c r="I39" s="69"/>
      <c r="J39" s="69"/>
      <c r="K39" s="69"/>
      <c r="L39" s="69"/>
      <c r="M39" s="69"/>
      <c r="N39" s="69"/>
      <c r="O39" s="69"/>
      <c r="P39" s="69"/>
      <c r="Q39" s="70"/>
      <c r="R39" s="69"/>
      <c r="S39" s="69"/>
      <c r="T39" s="69"/>
      <c r="U39" s="69"/>
      <c r="V39" s="69"/>
      <c r="W39" s="69"/>
      <c r="X39" s="69"/>
      <c r="Y39" s="69"/>
      <c r="Z39" s="69"/>
      <c r="AA39" s="69"/>
      <c r="AB39" s="69"/>
      <c r="AC39" s="69"/>
      <c r="AD39" s="68"/>
      <c r="AE39" s="69"/>
      <c r="AF39" s="69"/>
      <c r="AG39" s="69"/>
      <c r="AH39" s="69"/>
      <c r="AI39" s="69"/>
      <c r="AJ39" s="69"/>
      <c r="AK39" s="69"/>
      <c r="AL39" s="69"/>
      <c r="AM39" s="69"/>
      <c r="AN39" s="69"/>
      <c r="AO39" s="70"/>
      <c r="AP39" s="63">
        <f t="shared" ref="AP39:BU39" si="41">SUM(AP36:AP38)</f>
        <v>205013.06250000003</v>
      </c>
      <c r="AQ39" s="63">
        <f t="shared" si="41"/>
        <v>205013.06250000003</v>
      </c>
      <c r="AR39" s="63">
        <f t="shared" si="41"/>
        <v>205013.06250000003</v>
      </c>
      <c r="AS39" s="63">
        <f t="shared" si="41"/>
        <v>205013.06250000003</v>
      </c>
      <c r="AT39" s="63">
        <f t="shared" si="41"/>
        <v>205013.06250000003</v>
      </c>
      <c r="AU39" s="63">
        <f t="shared" si="41"/>
        <v>205013.06250000003</v>
      </c>
      <c r="AV39" s="63">
        <f t="shared" si="41"/>
        <v>205013.06250000003</v>
      </c>
      <c r="AW39" s="63">
        <f t="shared" si="41"/>
        <v>205013.06250000003</v>
      </c>
      <c r="AX39" s="63">
        <f t="shared" si="41"/>
        <v>205013.06250000003</v>
      </c>
      <c r="AY39" s="63">
        <f t="shared" si="41"/>
        <v>205013.06250000003</v>
      </c>
      <c r="AZ39" s="63">
        <f t="shared" si="41"/>
        <v>205013.06250000003</v>
      </c>
      <c r="BA39" s="63">
        <f t="shared" si="41"/>
        <v>205013.06250000003</v>
      </c>
      <c r="BB39" s="62">
        <f t="shared" si="41"/>
        <v>205013.06250000003</v>
      </c>
      <c r="BC39" s="63">
        <f t="shared" si="41"/>
        <v>205013.06250000003</v>
      </c>
      <c r="BD39" s="63">
        <f t="shared" si="41"/>
        <v>205013.06250000003</v>
      </c>
      <c r="BE39" s="63">
        <f t="shared" si="41"/>
        <v>205013.06250000003</v>
      </c>
      <c r="BF39" s="63">
        <f t="shared" si="41"/>
        <v>205013.06250000003</v>
      </c>
      <c r="BG39" s="63">
        <f t="shared" si="41"/>
        <v>205013.06250000003</v>
      </c>
      <c r="BH39" s="63">
        <f t="shared" si="41"/>
        <v>205013.06250000003</v>
      </c>
      <c r="BI39" s="63">
        <f t="shared" si="41"/>
        <v>205013.06250000003</v>
      </c>
      <c r="BJ39" s="63">
        <f t="shared" si="41"/>
        <v>205013.06250000003</v>
      </c>
      <c r="BK39" s="63">
        <f t="shared" si="41"/>
        <v>205013.06250000003</v>
      </c>
      <c r="BL39" s="63">
        <f t="shared" si="41"/>
        <v>205013.06250000003</v>
      </c>
      <c r="BM39" s="64">
        <f t="shared" si="41"/>
        <v>205013.06250000003</v>
      </c>
      <c r="BN39" s="63">
        <f t="shared" si="41"/>
        <v>205013.06250000003</v>
      </c>
      <c r="BO39" s="63">
        <f t="shared" si="41"/>
        <v>205013.06250000003</v>
      </c>
      <c r="BP39" s="63">
        <f t="shared" si="41"/>
        <v>205013.06250000003</v>
      </c>
      <c r="BQ39" s="63">
        <f t="shared" si="41"/>
        <v>205013.06250000003</v>
      </c>
      <c r="BR39" s="63">
        <f t="shared" si="41"/>
        <v>205013.06250000003</v>
      </c>
      <c r="BS39" s="63">
        <f t="shared" si="41"/>
        <v>205013.06250000003</v>
      </c>
      <c r="BT39" s="63">
        <f t="shared" si="41"/>
        <v>205013.06250000003</v>
      </c>
      <c r="BU39" s="63">
        <f t="shared" si="41"/>
        <v>205013.06250000003</v>
      </c>
      <c r="BV39" s="63">
        <f t="shared" ref="BV39:CK39" si="42">SUM(BV36:BV38)</f>
        <v>205013.06250000003</v>
      </c>
      <c r="BW39" s="63">
        <f t="shared" si="42"/>
        <v>205013.06250000003</v>
      </c>
      <c r="BX39" s="63">
        <f t="shared" si="42"/>
        <v>205013.06250000003</v>
      </c>
      <c r="BY39" s="63">
        <f t="shared" si="42"/>
        <v>205013.06250000003</v>
      </c>
      <c r="BZ39" s="62">
        <f t="shared" si="42"/>
        <v>205013.06250000003</v>
      </c>
      <c r="CA39" s="63">
        <f t="shared" si="42"/>
        <v>205013.06250000003</v>
      </c>
      <c r="CB39" s="63">
        <f t="shared" si="42"/>
        <v>205013.06250000003</v>
      </c>
      <c r="CC39" s="63">
        <f t="shared" si="42"/>
        <v>205013.06250000003</v>
      </c>
      <c r="CD39" s="63">
        <f t="shared" si="42"/>
        <v>205013.06250000003</v>
      </c>
      <c r="CE39" s="63">
        <f t="shared" si="42"/>
        <v>205013.06250000003</v>
      </c>
      <c r="CF39" s="63">
        <f t="shared" si="42"/>
        <v>205013.06250000003</v>
      </c>
      <c r="CG39" s="63">
        <f t="shared" si="42"/>
        <v>205013.06250000003</v>
      </c>
      <c r="CH39" s="63">
        <f t="shared" si="42"/>
        <v>205013.06250000003</v>
      </c>
      <c r="CI39" s="63">
        <f t="shared" si="42"/>
        <v>205013.06250000003</v>
      </c>
      <c r="CJ39" s="63">
        <f t="shared" si="42"/>
        <v>205013.06250000003</v>
      </c>
      <c r="CK39" s="64">
        <f t="shared" si="42"/>
        <v>205013.06250000003</v>
      </c>
      <c r="CL39" s="151"/>
      <c r="CM39" s="75">
        <f t="shared" ca="1" si="38"/>
        <v>2460156.7500000005</v>
      </c>
      <c r="CN39" s="75">
        <f t="shared" ca="1" si="38"/>
        <v>2460156.7500000005</v>
      </c>
      <c r="CO39" s="75">
        <f t="shared" ca="1" si="38"/>
        <v>2460156.7500000005</v>
      </c>
      <c r="CP39" s="76">
        <f t="shared" ca="1" si="38"/>
        <v>2460156.7500000005</v>
      </c>
      <c r="CQ39" s="85">
        <f ca="1">SUM(CM39:CP39)</f>
        <v>9840627.0000000019</v>
      </c>
    </row>
    <row r="40" spans="1:95" ht="41.25" customHeight="1">
      <c r="A40" s="112">
        <f>ROW()</f>
        <v>40</v>
      </c>
      <c r="B40" s="200"/>
      <c r="C40" s="1"/>
      <c r="D40" s="205" t="s">
        <v>25</v>
      </c>
      <c r="E40" s="206"/>
      <c r="F40" s="68"/>
      <c r="G40" s="69"/>
      <c r="H40" s="69"/>
      <c r="I40" s="69"/>
      <c r="J40" s="69"/>
      <c r="K40" s="69"/>
      <c r="L40" s="69"/>
      <c r="M40" s="69"/>
      <c r="N40" s="69"/>
      <c r="O40" s="69"/>
      <c r="P40" s="69"/>
      <c r="Q40" s="70"/>
      <c r="R40" s="69"/>
      <c r="S40" s="69"/>
      <c r="T40" s="69"/>
      <c r="U40" s="69"/>
      <c r="V40" s="69"/>
      <c r="W40" s="69"/>
      <c r="X40" s="69"/>
      <c r="Y40" s="69"/>
      <c r="Z40" s="69"/>
      <c r="AA40" s="69"/>
      <c r="AB40" s="69"/>
      <c r="AC40" s="69"/>
      <c r="AD40" s="68"/>
      <c r="AE40" s="69"/>
      <c r="AF40" s="69"/>
      <c r="AG40" s="69"/>
      <c r="AH40" s="69"/>
      <c r="AI40" s="69"/>
      <c r="AJ40" s="69"/>
      <c r="AK40" s="69"/>
      <c r="AL40" s="69"/>
      <c r="AM40" s="69"/>
      <c r="AN40" s="69"/>
      <c r="AO40" s="70"/>
      <c r="AP40" s="69"/>
      <c r="AQ40" s="69"/>
      <c r="AR40" s="69"/>
      <c r="AS40" s="69"/>
      <c r="AT40" s="69"/>
      <c r="AU40" s="69"/>
      <c r="AV40" s="69"/>
      <c r="AW40" s="69"/>
      <c r="AX40" s="69"/>
      <c r="AY40" s="69"/>
      <c r="AZ40" s="69"/>
      <c r="BA40" s="69"/>
      <c r="BB40" s="68"/>
      <c r="BC40" s="69"/>
      <c r="BD40" s="69"/>
      <c r="BE40" s="69"/>
      <c r="BF40" s="69"/>
      <c r="BG40" s="69"/>
      <c r="BH40" s="69"/>
      <c r="BI40" s="69"/>
      <c r="BJ40" s="69"/>
      <c r="BK40" s="69"/>
      <c r="BL40" s="69"/>
      <c r="BM40" s="70"/>
      <c r="BN40" s="69"/>
      <c r="BO40" s="69"/>
      <c r="BP40" s="69"/>
      <c r="BQ40" s="69"/>
      <c r="BR40" s="69"/>
      <c r="BS40" s="69"/>
      <c r="BT40" s="69"/>
      <c r="BU40" s="69"/>
      <c r="BV40" s="69"/>
      <c r="BW40" s="69"/>
      <c r="BX40" s="69"/>
      <c r="BY40" s="69"/>
      <c r="BZ40" s="68"/>
      <c r="CA40" s="69"/>
      <c r="CB40" s="69"/>
      <c r="CC40" s="69"/>
      <c r="CD40" s="69"/>
      <c r="CE40" s="69"/>
      <c r="CF40" s="69"/>
      <c r="CG40" s="69"/>
      <c r="CH40" s="69"/>
      <c r="CI40" s="69"/>
      <c r="CJ40" s="69"/>
      <c r="CK40" s="70"/>
      <c r="CL40" s="151"/>
      <c r="CM40" s="72"/>
      <c r="CN40" s="72"/>
      <c r="CO40" s="72"/>
      <c r="CP40" s="73"/>
      <c r="CQ40" s="82"/>
    </row>
    <row r="41" spans="1:95">
      <c r="A41" s="112">
        <f>ROW()</f>
        <v>41</v>
      </c>
      <c r="B41" s="200"/>
      <c r="C41" s="1"/>
      <c r="D41" s="1"/>
      <c r="E41" s="3"/>
      <c r="F41" s="68"/>
      <c r="G41" s="69"/>
      <c r="H41" s="69"/>
      <c r="I41" s="69"/>
      <c r="J41" s="69"/>
      <c r="K41" s="69"/>
      <c r="L41" s="69"/>
      <c r="M41" s="69"/>
      <c r="N41" s="69"/>
      <c r="O41" s="69"/>
      <c r="P41" s="69"/>
      <c r="Q41" s="70"/>
      <c r="R41" s="69"/>
      <c r="S41" s="69"/>
      <c r="T41" s="69"/>
      <c r="U41" s="69"/>
      <c r="V41" s="69"/>
      <c r="W41" s="69"/>
      <c r="X41" s="69"/>
      <c r="Y41" s="69"/>
      <c r="Z41" s="69"/>
      <c r="AA41" s="69"/>
      <c r="AB41" s="69"/>
      <c r="AC41" s="69"/>
      <c r="AD41" s="68"/>
      <c r="AE41" s="69"/>
      <c r="AF41" s="69"/>
      <c r="AG41" s="69"/>
      <c r="AH41" s="69"/>
      <c r="AI41" s="69"/>
      <c r="AJ41" s="69"/>
      <c r="AK41" s="69"/>
      <c r="AL41" s="69"/>
      <c r="AM41" s="69"/>
      <c r="AN41" s="69"/>
      <c r="AO41" s="70"/>
      <c r="AP41" s="69"/>
      <c r="AQ41" s="69"/>
      <c r="AR41" s="69"/>
      <c r="AS41" s="69"/>
      <c r="AT41" s="69"/>
      <c r="AU41" s="69"/>
      <c r="AV41" s="69"/>
      <c r="AW41" s="69"/>
      <c r="AX41" s="69"/>
      <c r="AY41" s="69"/>
      <c r="AZ41" s="69"/>
      <c r="BA41" s="69"/>
      <c r="BB41" s="68"/>
      <c r="BC41" s="69"/>
      <c r="BD41" s="69"/>
      <c r="BE41" s="69"/>
      <c r="BF41" s="69"/>
      <c r="BG41" s="69"/>
      <c r="BH41" s="69"/>
      <c r="BI41" s="69"/>
      <c r="BJ41" s="69"/>
      <c r="BK41" s="69"/>
      <c r="BL41" s="69"/>
      <c r="BM41" s="70"/>
      <c r="BN41" s="69"/>
      <c r="BO41" s="69"/>
      <c r="BP41" s="69"/>
      <c r="BQ41" s="69"/>
      <c r="BR41" s="69"/>
      <c r="BS41" s="69"/>
      <c r="BT41" s="69"/>
      <c r="BU41" s="69"/>
      <c r="BV41" s="69"/>
      <c r="BW41" s="69"/>
      <c r="BX41" s="69"/>
      <c r="BY41" s="69"/>
      <c r="BZ41" s="68"/>
      <c r="CA41" s="69"/>
      <c r="CB41" s="69"/>
      <c r="CC41" s="69"/>
      <c r="CD41" s="69"/>
      <c r="CE41" s="69"/>
      <c r="CF41" s="69"/>
      <c r="CG41" s="69"/>
      <c r="CH41" s="69"/>
      <c r="CI41" s="69"/>
      <c r="CJ41" s="69"/>
      <c r="CK41" s="70"/>
      <c r="CL41" s="151"/>
      <c r="CM41" s="72"/>
      <c r="CN41" s="72"/>
      <c r="CO41" s="72"/>
      <c r="CP41" s="73"/>
      <c r="CQ41" s="82"/>
    </row>
    <row r="42" spans="1:95" ht="20.25" customHeight="1">
      <c r="A42" s="112">
        <f>ROW()</f>
        <v>42</v>
      </c>
      <c r="B42" s="200"/>
      <c r="C42" s="1"/>
      <c r="D42" s="190" t="s">
        <v>14</v>
      </c>
      <c r="E42" s="190"/>
      <c r="F42" s="68"/>
      <c r="G42" s="69"/>
      <c r="H42" s="69"/>
      <c r="I42" s="69"/>
      <c r="J42" s="69"/>
      <c r="K42" s="69"/>
      <c r="L42" s="69"/>
      <c r="M42" s="69"/>
      <c r="N42" s="69"/>
      <c r="O42" s="69"/>
      <c r="P42" s="69"/>
      <c r="Q42" s="70"/>
      <c r="R42" s="69"/>
      <c r="S42" s="69"/>
      <c r="T42" s="69"/>
      <c r="U42" s="69"/>
      <c r="V42" s="69"/>
      <c r="W42" s="69"/>
      <c r="X42" s="69"/>
      <c r="Y42" s="69"/>
      <c r="Z42" s="69"/>
      <c r="AA42" s="69"/>
      <c r="AB42" s="69"/>
      <c r="AC42" s="69"/>
      <c r="AD42" s="68"/>
      <c r="AE42" s="69"/>
      <c r="AF42" s="69"/>
      <c r="AG42" s="69"/>
      <c r="AH42" s="69"/>
      <c r="AI42" s="69"/>
      <c r="AJ42" s="69"/>
      <c r="AK42" s="69"/>
      <c r="AL42" s="69"/>
      <c r="AM42" s="69"/>
      <c r="AN42" s="69"/>
      <c r="AO42" s="70"/>
      <c r="AP42" s="69"/>
      <c r="AQ42" s="69"/>
      <c r="AR42" s="69"/>
      <c r="AS42" s="69"/>
      <c r="AT42" s="69"/>
      <c r="AU42" s="69"/>
      <c r="AV42" s="69"/>
      <c r="AW42" s="69"/>
      <c r="AX42" s="69"/>
      <c r="AY42" s="69"/>
      <c r="AZ42" s="69"/>
      <c r="BA42" s="69"/>
      <c r="BB42" s="68"/>
      <c r="BC42" s="69"/>
      <c r="BD42" s="69"/>
      <c r="BE42" s="69"/>
      <c r="BF42" s="69"/>
      <c r="BG42" s="69"/>
      <c r="BH42" s="69"/>
      <c r="BI42" s="69"/>
      <c r="BJ42" s="69"/>
      <c r="BK42" s="69"/>
      <c r="BL42" s="69"/>
      <c r="BM42" s="70"/>
      <c r="BN42" s="69"/>
      <c r="BO42" s="69"/>
      <c r="BP42" s="69"/>
      <c r="BQ42" s="69"/>
      <c r="BR42" s="69"/>
      <c r="BS42" s="69"/>
      <c r="BT42" s="69"/>
      <c r="BU42" s="69"/>
      <c r="BV42" s="69"/>
      <c r="BW42" s="69"/>
      <c r="BX42" s="69"/>
      <c r="BY42" s="69"/>
      <c r="BZ42" s="68"/>
      <c r="CA42" s="69"/>
      <c r="CB42" s="69"/>
      <c r="CC42" s="69"/>
      <c r="CD42" s="69"/>
      <c r="CE42" s="69"/>
      <c r="CF42" s="69"/>
      <c r="CG42" s="69"/>
      <c r="CH42" s="69"/>
      <c r="CI42" s="69"/>
      <c r="CJ42" s="69"/>
      <c r="CK42" s="70"/>
      <c r="CL42" s="151"/>
      <c r="CM42" s="72"/>
      <c r="CN42" s="72"/>
      <c r="CO42" s="72"/>
      <c r="CP42" s="73"/>
      <c r="CQ42" s="82"/>
    </row>
    <row r="43" spans="1:95">
      <c r="A43" s="112">
        <f>ROW()</f>
        <v>43</v>
      </c>
      <c r="B43" s="200"/>
      <c r="C43" s="1"/>
      <c r="D43" s="1" t="s">
        <v>0</v>
      </c>
      <c r="E43" s="3" t="str">
        <f>"See ("&amp;A$47&amp;")"</f>
        <v>See (47)</v>
      </c>
      <c r="F43" s="68"/>
      <c r="G43" s="69"/>
      <c r="H43" s="69"/>
      <c r="I43" s="69"/>
      <c r="J43" s="69"/>
      <c r="K43" s="69"/>
      <c r="L43" s="69"/>
      <c r="M43" s="69"/>
      <c r="N43" s="69"/>
      <c r="O43" s="69"/>
      <c r="P43" s="69"/>
      <c r="Q43" s="70"/>
      <c r="R43" s="69"/>
      <c r="S43" s="69"/>
      <c r="T43" s="69"/>
      <c r="U43" s="69"/>
      <c r="V43" s="69"/>
      <c r="W43" s="69"/>
      <c r="X43" s="69"/>
      <c r="Y43" s="69"/>
      <c r="Z43" s="69"/>
      <c r="AA43" s="69"/>
      <c r="AB43" s="69"/>
      <c r="AC43" s="69"/>
      <c r="AD43" s="68"/>
      <c r="AE43" s="69"/>
      <c r="AF43" s="69"/>
      <c r="AG43" s="69"/>
      <c r="AH43" s="69"/>
      <c r="AI43" s="69"/>
      <c r="AJ43" s="69"/>
      <c r="AK43" s="69"/>
      <c r="AL43" s="69"/>
      <c r="AM43" s="69"/>
      <c r="AN43" s="69"/>
      <c r="AO43" s="70"/>
      <c r="AP43" s="69"/>
      <c r="AQ43" s="69"/>
      <c r="AR43" s="69"/>
      <c r="AS43" s="69"/>
      <c r="AT43" s="69"/>
      <c r="AU43" s="69"/>
      <c r="AV43" s="69"/>
      <c r="AW43" s="69"/>
      <c r="AX43" s="69"/>
      <c r="AY43" s="69"/>
      <c r="AZ43" s="69"/>
      <c r="BA43" s="69"/>
      <c r="BB43" s="68"/>
      <c r="BC43" s="69"/>
      <c r="BD43" s="69"/>
      <c r="BE43" s="69"/>
      <c r="BF43" s="69"/>
      <c r="BG43" s="69"/>
      <c r="BH43" s="69"/>
      <c r="BI43" s="69"/>
      <c r="BJ43" s="69"/>
      <c r="BK43" s="69"/>
      <c r="BL43" s="63">
        <f>($AL20+SUM($AM27:$AX27)/12)-BL36</f>
        <v>116919.20138888891</v>
      </c>
      <c r="BM43" s="64">
        <f t="shared" ref="BM43:CK43" si="43">($AL20+SUM($AM27:$AX27)/12)-BM36</f>
        <v>116919.20138888891</v>
      </c>
      <c r="BN43" s="63">
        <f t="shared" si="43"/>
        <v>116919.20138888891</v>
      </c>
      <c r="BO43" s="63">
        <f t="shared" si="43"/>
        <v>116919.20138888891</v>
      </c>
      <c r="BP43" s="63">
        <f t="shared" si="43"/>
        <v>116919.20138888891</v>
      </c>
      <c r="BQ43" s="63">
        <f t="shared" si="43"/>
        <v>116919.20138888891</v>
      </c>
      <c r="BR43" s="63">
        <f t="shared" si="43"/>
        <v>116919.20138888891</v>
      </c>
      <c r="BS43" s="63">
        <f t="shared" si="43"/>
        <v>116919.20138888891</v>
      </c>
      <c r="BT43" s="63">
        <f t="shared" si="43"/>
        <v>116919.20138888891</v>
      </c>
      <c r="BU43" s="63">
        <f t="shared" si="43"/>
        <v>116919.20138888891</v>
      </c>
      <c r="BV43" s="63">
        <f t="shared" si="43"/>
        <v>116919.20138888891</v>
      </c>
      <c r="BW43" s="63">
        <f t="shared" si="43"/>
        <v>116919.20138888891</v>
      </c>
      <c r="BX43" s="63">
        <f t="shared" si="43"/>
        <v>116919.20138888891</v>
      </c>
      <c r="BY43" s="63">
        <f t="shared" si="43"/>
        <v>116919.20138888891</v>
      </c>
      <c r="BZ43" s="62">
        <f t="shared" si="43"/>
        <v>116919.20138888891</v>
      </c>
      <c r="CA43" s="63">
        <f t="shared" si="43"/>
        <v>116919.20138888891</v>
      </c>
      <c r="CB43" s="63">
        <f t="shared" si="43"/>
        <v>116919.20138888891</v>
      </c>
      <c r="CC43" s="63">
        <f t="shared" si="43"/>
        <v>116919.20138888891</v>
      </c>
      <c r="CD43" s="63">
        <f t="shared" si="43"/>
        <v>116919.20138888891</v>
      </c>
      <c r="CE43" s="63">
        <f t="shared" si="43"/>
        <v>116919.20138888891</v>
      </c>
      <c r="CF43" s="63">
        <f t="shared" si="43"/>
        <v>116919.20138888891</v>
      </c>
      <c r="CG43" s="63">
        <f t="shared" si="43"/>
        <v>116919.20138888891</v>
      </c>
      <c r="CH43" s="63">
        <f t="shared" si="43"/>
        <v>116919.20138888891</v>
      </c>
      <c r="CI43" s="63">
        <f t="shared" si="43"/>
        <v>116919.20138888891</v>
      </c>
      <c r="CJ43" s="63">
        <f t="shared" si="43"/>
        <v>116919.20138888891</v>
      </c>
      <c r="CK43" s="64">
        <f t="shared" si="43"/>
        <v>116919.20138888891</v>
      </c>
      <c r="CL43" s="151"/>
      <c r="CM43" s="75">
        <f t="shared" ref="CM43:CP46" ca="1" si="44">SUM(OFFSET($AP43:$BA43,0,12*(CM$5-$CM$5)))</f>
        <v>0</v>
      </c>
      <c r="CN43" s="75">
        <f t="shared" ca="1" si="44"/>
        <v>233838.40277777781</v>
      </c>
      <c r="CO43" s="75">
        <f t="shared" ca="1" si="44"/>
        <v>1403030.416666667</v>
      </c>
      <c r="CP43" s="76">
        <f t="shared" ca="1" si="44"/>
        <v>1403030.416666667</v>
      </c>
      <c r="CQ43" s="85">
        <f ca="1">SUM(CM43:CP43)</f>
        <v>3039899.2361111119</v>
      </c>
    </row>
    <row r="44" spans="1:95">
      <c r="A44" s="112">
        <f>ROW()</f>
        <v>44</v>
      </c>
      <c r="B44" s="200"/>
      <c r="C44" s="1"/>
      <c r="D44" s="1" t="s">
        <v>1</v>
      </c>
      <c r="E44" s="3" t="str">
        <f>"See ("&amp;A$47&amp;")"</f>
        <v>See (47)</v>
      </c>
      <c r="F44" s="68"/>
      <c r="G44" s="69"/>
      <c r="H44" s="69"/>
      <c r="I44" s="69"/>
      <c r="J44" s="69"/>
      <c r="K44" s="69"/>
      <c r="L44" s="69"/>
      <c r="M44" s="69"/>
      <c r="N44" s="69"/>
      <c r="O44" s="69"/>
      <c r="P44" s="69"/>
      <c r="Q44" s="70"/>
      <c r="R44" s="69"/>
      <c r="S44" s="69"/>
      <c r="T44" s="69"/>
      <c r="U44" s="69"/>
      <c r="V44" s="69"/>
      <c r="W44" s="69"/>
      <c r="X44" s="69"/>
      <c r="Y44" s="69"/>
      <c r="Z44" s="69"/>
      <c r="AA44" s="69"/>
      <c r="AB44" s="69"/>
      <c r="AC44" s="69"/>
      <c r="AD44" s="68"/>
      <c r="AE44" s="69"/>
      <c r="AF44" s="69"/>
      <c r="AG44" s="69"/>
      <c r="AH44" s="69"/>
      <c r="AI44" s="69"/>
      <c r="AJ44" s="69"/>
      <c r="AK44" s="69"/>
      <c r="AL44" s="69"/>
      <c r="AM44" s="69"/>
      <c r="AN44" s="69"/>
      <c r="AO44" s="70"/>
      <c r="AP44" s="69"/>
      <c r="AQ44" s="69"/>
      <c r="AR44" s="69"/>
      <c r="AS44" s="69"/>
      <c r="AT44" s="69"/>
      <c r="AU44" s="69"/>
      <c r="AV44" s="69"/>
      <c r="AW44" s="69"/>
      <c r="AX44" s="69"/>
      <c r="AY44" s="69"/>
      <c r="AZ44" s="69"/>
      <c r="BA44" s="69"/>
      <c r="BB44" s="68"/>
      <c r="BC44" s="69"/>
      <c r="BD44" s="69"/>
      <c r="BE44" s="69"/>
      <c r="BF44" s="69"/>
      <c r="BG44" s="69"/>
      <c r="BH44" s="69"/>
      <c r="BI44" s="69"/>
      <c r="BJ44" s="69"/>
      <c r="BK44" s="69"/>
      <c r="BL44" s="63">
        <f t="shared" ref="BL44:CK44" si="45">($AL21+SUM($AM28:$AX28)/12)-BL37</f>
        <v>298955.63125000003</v>
      </c>
      <c r="BM44" s="64">
        <f t="shared" si="45"/>
        <v>298955.63125000003</v>
      </c>
      <c r="BN44" s="63">
        <f t="shared" si="45"/>
        <v>298955.63125000003</v>
      </c>
      <c r="BO44" s="63">
        <f t="shared" si="45"/>
        <v>298955.63125000003</v>
      </c>
      <c r="BP44" s="63">
        <f t="shared" si="45"/>
        <v>298955.63125000003</v>
      </c>
      <c r="BQ44" s="63">
        <f t="shared" si="45"/>
        <v>298955.63125000003</v>
      </c>
      <c r="BR44" s="63">
        <f t="shared" si="45"/>
        <v>298955.63125000003</v>
      </c>
      <c r="BS44" s="63">
        <f t="shared" si="45"/>
        <v>298955.63125000003</v>
      </c>
      <c r="BT44" s="63">
        <f t="shared" si="45"/>
        <v>298955.63125000003</v>
      </c>
      <c r="BU44" s="63">
        <f t="shared" si="45"/>
        <v>298955.63125000003</v>
      </c>
      <c r="BV44" s="63">
        <f t="shared" si="45"/>
        <v>298955.63125000003</v>
      </c>
      <c r="BW44" s="63">
        <f t="shared" si="45"/>
        <v>298955.63125000003</v>
      </c>
      <c r="BX44" s="63">
        <f t="shared" si="45"/>
        <v>298955.63125000003</v>
      </c>
      <c r="BY44" s="63">
        <f t="shared" si="45"/>
        <v>298955.63125000003</v>
      </c>
      <c r="BZ44" s="62">
        <f t="shared" si="45"/>
        <v>298955.63125000003</v>
      </c>
      <c r="CA44" s="63">
        <f t="shared" si="45"/>
        <v>298955.63125000003</v>
      </c>
      <c r="CB44" s="63">
        <f t="shared" si="45"/>
        <v>298955.63125000003</v>
      </c>
      <c r="CC44" s="63">
        <f t="shared" si="45"/>
        <v>298955.63125000003</v>
      </c>
      <c r="CD44" s="63">
        <f t="shared" si="45"/>
        <v>298955.63125000003</v>
      </c>
      <c r="CE44" s="63">
        <f t="shared" si="45"/>
        <v>298955.63125000003</v>
      </c>
      <c r="CF44" s="63">
        <f t="shared" si="45"/>
        <v>298955.63125000003</v>
      </c>
      <c r="CG44" s="63">
        <f t="shared" si="45"/>
        <v>298955.63125000003</v>
      </c>
      <c r="CH44" s="63">
        <f t="shared" si="45"/>
        <v>298955.63125000003</v>
      </c>
      <c r="CI44" s="63">
        <f t="shared" si="45"/>
        <v>298955.63125000003</v>
      </c>
      <c r="CJ44" s="63">
        <f t="shared" si="45"/>
        <v>298955.63125000003</v>
      </c>
      <c r="CK44" s="64">
        <f t="shared" si="45"/>
        <v>298955.63125000003</v>
      </c>
      <c r="CL44" s="151"/>
      <c r="CM44" s="75">
        <f t="shared" ca="1" si="44"/>
        <v>0</v>
      </c>
      <c r="CN44" s="75">
        <f t="shared" ca="1" si="44"/>
        <v>597911.26250000007</v>
      </c>
      <c r="CO44" s="75">
        <f t="shared" ca="1" si="44"/>
        <v>3587467.5750000007</v>
      </c>
      <c r="CP44" s="76">
        <f t="shared" ca="1" si="44"/>
        <v>3587467.5750000007</v>
      </c>
      <c r="CQ44" s="85">
        <f ca="1">SUM(CM44:CP44)</f>
        <v>7772846.4125000015</v>
      </c>
    </row>
    <row r="45" spans="1:95">
      <c r="A45" s="112">
        <f>ROW()</f>
        <v>45</v>
      </c>
      <c r="B45" s="200"/>
      <c r="C45" s="1"/>
      <c r="D45" s="1" t="s">
        <v>2</v>
      </c>
      <c r="E45" s="3" t="str">
        <f>"See ("&amp;A$47&amp;")"</f>
        <v>See (47)</v>
      </c>
      <c r="F45" s="68"/>
      <c r="G45" s="69"/>
      <c r="H45" s="69"/>
      <c r="I45" s="69"/>
      <c r="J45" s="69"/>
      <c r="K45" s="69"/>
      <c r="L45" s="69"/>
      <c r="M45" s="69"/>
      <c r="N45" s="69"/>
      <c r="O45" s="69"/>
      <c r="P45" s="69"/>
      <c r="Q45" s="70"/>
      <c r="R45" s="69"/>
      <c r="S45" s="69"/>
      <c r="T45" s="69"/>
      <c r="U45" s="69"/>
      <c r="V45" s="69"/>
      <c r="W45" s="69"/>
      <c r="X45" s="69"/>
      <c r="Y45" s="69"/>
      <c r="Z45" s="69"/>
      <c r="AA45" s="69"/>
      <c r="AB45" s="69"/>
      <c r="AC45" s="69"/>
      <c r="AD45" s="68"/>
      <c r="AE45" s="69"/>
      <c r="AF45" s="69"/>
      <c r="AG45" s="69"/>
      <c r="AH45" s="69"/>
      <c r="AI45" s="69"/>
      <c r="AJ45" s="69"/>
      <c r="AK45" s="69"/>
      <c r="AL45" s="69"/>
      <c r="AM45" s="69"/>
      <c r="AN45" s="69"/>
      <c r="AO45" s="70"/>
      <c r="AP45" s="69"/>
      <c r="AQ45" s="69"/>
      <c r="AR45" s="69"/>
      <c r="AS45" s="69"/>
      <c r="AT45" s="69"/>
      <c r="AU45" s="69"/>
      <c r="AV45" s="69"/>
      <c r="AW45" s="69"/>
      <c r="AX45" s="69"/>
      <c r="AY45" s="69"/>
      <c r="AZ45" s="69"/>
      <c r="BA45" s="69"/>
      <c r="BB45" s="68"/>
      <c r="BC45" s="69"/>
      <c r="BD45" s="69"/>
      <c r="BE45" s="69"/>
      <c r="BF45" s="69"/>
      <c r="BG45" s="69"/>
      <c r="BH45" s="69"/>
      <c r="BI45" s="69"/>
      <c r="BJ45" s="69"/>
      <c r="BK45" s="69"/>
      <c r="BL45" s="66">
        <f t="shared" ref="BL45:CK45" si="46">($AL22+SUM($AM29:$AX29)/12)-BL38</f>
        <v>33217.292361111111</v>
      </c>
      <c r="BM45" s="67">
        <f t="shared" si="46"/>
        <v>33217.292361111111</v>
      </c>
      <c r="BN45" s="66">
        <f t="shared" si="46"/>
        <v>33217.292361111111</v>
      </c>
      <c r="BO45" s="66">
        <f t="shared" si="46"/>
        <v>33217.292361111111</v>
      </c>
      <c r="BP45" s="66">
        <f t="shared" si="46"/>
        <v>33217.292361111111</v>
      </c>
      <c r="BQ45" s="66">
        <f t="shared" si="46"/>
        <v>33217.292361111111</v>
      </c>
      <c r="BR45" s="66">
        <f t="shared" si="46"/>
        <v>33217.292361111111</v>
      </c>
      <c r="BS45" s="66">
        <f t="shared" si="46"/>
        <v>33217.292361111111</v>
      </c>
      <c r="BT45" s="66">
        <f t="shared" si="46"/>
        <v>33217.292361111111</v>
      </c>
      <c r="BU45" s="66">
        <f t="shared" si="46"/>
        <v>33217.292361111111</v>
      </c>
      <c r="BV45" s="66">
        <f t="shared" si="46"/>
        <v>33217.292361111111</v>
      </c>
      <c r="BW45" s="66">
        <f t="shared" si="46"/>
        <v>33217.292361111111</v>
      </c>
      <c r="BX45" s="66">
        <f t="shared" si="46"/>
        <v>33217.292361111111</v>
      </c>
      <c r="BY45" s="66">
        <f t="shared" si="46"/>
        <v>33217.292361111111</v>
      </c>
      <c r="BZ45" s="65">
        <f t="shared" si="46"/>
        <v>33217.292361111111</v>
      </c>
      <c r="CA45" s="66">
        <f t="shared" si="46"/>
        <v>33217.292361111111</v>
      </c>
      <c r="CB45" s="66">
        <f t="shared" si="46"/>
        <v>33217.292361111111</v>
      </c>
      <c r="CC45" s="66">
        <f t="shared" si="46"/>
        <v>33217.292361111111</v>
      </c>
      <c r="CD45" s="66">
        <f t="shared" si="46"/>
        <v>33217.292361111111</v>
      </c>
      <c r="CE45" s="66">
        <f t="shared" si="46"/>
        <v>33217.292361111111</v>
      </c>
      <c r="CF45" s="66">
        <f t="shared" si="46"/>
        <v>33217.292361111111</v>
      </c>
      <c r="CG45" s="66">
        <f t="shared" si="46"/>
        <v>33217.292361111111</v>
      </c>
      <c r="CH45" s="66">
        <f t="shared" si="46"/>
        <v>33217.292361111111</v>
      </c>
      <c r="CI45" s="66">
        <f t="shared" si="46"/>
        <v>33217.292361111111</v>
      </c>
      <c r="CJ45" s="66">
        <f t="shared" si="46"/>
        <v>33217.292361111111</v>
      </c>
      <c r="CK45" s="67">
        <f t="shared" si="46"/>
        <v>33217.292361111111</v>
      </c>
      <c r="CL45" s="151"/>
      <c r="CM45" s="78">
        <f t="shared" ca="1" si="44"/>
        <v>0</v>
      </c>
      <c r="CN45" s="78">
        <f t="shared" ca="1" si="44"/>
        <v>66434.584722222222</v>
      </c>
      <c r="CO45" s="78">
        <f t="shared" ca="1" si="44"/>
        <v>398607.50833333324</v>
      </c>
      <c r="CP45" s="79">
        <f t="shared" ca="1" si="44"/>
        <v>398607.50833333324</v>
      </c>
      <c r="CQ45" s="88">
        <f ca="1">SUM(CM45:CP45)</f>
        <v>863649.60138888867</v>
      </c>
    </row>
    <row r="46" spans="1:95">
      <c r="A46" s="112">
        <f>ROW()</f>
        <v>46</v>
      </c>
      <c r="B46" s="200"/>
      <c r="C46" s="1"/>
      <c r="D46" s="1" t="s">
        <v>3</v>
      </c>
      <c r="E46" s="4" t="str">
        <f>"("&amp;A43&amp;")+"&amp;"("&amp;A44&amp;")+"&amp;"("&amp;A45&amp;")"</f>
        <v>(43)+(44)+(45)</v>
      </c>
      <c r="F46" s="68"/>
      <c r="G46" s="69"/>
      <c r="H46" s="69"/>
      <c r="I46" s="69"/>
      <c r="J46" s="69"/>
      <c r="K46" s="69"/>
      <c r="L46" s="69"/>
      <c r="M46" s="69"/>
      <c r="N46" s="69"/>
      <c r="O46" s="69"/>
      <c r="P46" s="69"/>
      <c r="Q46" s="70"/>
      <c r="R46" s="69"/>
      <c r="S46" s="69"/>
      <c r="T46" s="69"/>
      <c r="U46" s="69"/>
      <c r="V46" s="69"/>
      <c r="W46" s="69"/>
      <c r="X46" s="69"/>
      <c r="Y46" s="69"/>
      <c r="Z46" s="69"/>
      <c r="AA46" s="69"/>
      <c r="AB46" s="69"/>
      <c r="AC46" s="69"/>
      <c r="AD46" s="68"/>
      <c r="AE46" s="69"/>
      <c r="AF46" s="69"/>
      <c r="AG46" s="69"/>
      <c r="AH46" s="69"/>
      <c r="AI46" s="69"/>
      <c r="AJ46" s="69"/>
      <c r="AK46" s="69"/>
      <c r="AL46" s="69"/>
      <c r="AM46" s="69"/>
      <c r="AN46" s="69"/>
      <c r="AO46" s="70"/>
      <c r="AP46" s="69"/>
      <c r="AQ46" s="69"/>
      <c r="AR46" s="69"/>
      <c r="AS46" s="69"/>
      <c r="AT46" s="69"/>
      <c r="AU46" s="69"/>
      <c r="AV46" s="69"/>
      <c r="AW46" s="69"/>
      <c r="AX46" s="69"/>
      <c r="AY46" s="69"/>
      <c r="AZ46" s="69"/>
      <c r="BA46" s="69"/>
      <c r="BB46" s="68"/>
      <c r="BC46" s="69"/>
      <c r="BD46" s="69"/>
      <c r="BE46" s="69"/>
      <c r="BF46" s="69"/>
      <c r="BG46" s="69"/>
      <c r="BH46" s="69"/>
      <c r="BI46" s="69"/>
      <c r="BJ46" s="69"/>
      <c r="BK46" s="69"/>
      <c r="BL46" s="63">
        <f t="shared" ref="BL46:CK46" si="47">SUM(BL43:BL45)</f>
        <v>449092.12500000006</v>
      </c>
      <c r="BM46" s="64">
        <f t="shared" si="47"/>
        <v>449092.12500000006</v>
      </c>
      <c r="BN46" s="63">
        <f t="shared" si="47"/>
        <v>449092.12500000006</v>
      </c>
      <c r="BO46" s="63">
        <f t="shared" si="47"/>
        <v>449092.12500000006</v>
      </c>
      <c r="BP46" s="63">
        <f t="shared" si="47"/>
        <v>449092.12500000006</v>
      </c>
      <c r="BQ46" s="63">
        <f t="shared" si="47"/>
        <v>449092.12500000006</v>
      </c>
      <c r="BR46" s="63">
        <f t="shared" si="47"/>
        <v>449092.12500000006</v>
      </c>
      <c r="BS46" s="63">
        <f t="shared" si="47"/>
        <v>449092.12500000006</v>
      </c>
      <c r="BT46" s="63">
        <f t="shared" si="47"/>
        <v>449092.12500000006</v>
      </c>
      <c r="BU46" s="63">
        <f t="shared" si="47"/>
        <v>449092.12500000006</v>
      </c>
      <c r="BV46" s="63">
        <f t="shared" si="47"/>
        <v>449092.12500000006</v>
      </c>
      <c r="BW46" s="63">
        <f t="shared" si="47"/>
        <v>449092.12500000006</v>
      </c>
      <c r="BX46" s="63">
        <f t="shared" si="47"/>
        <v>449092.12500000006</v>
      </c>
      <c r="BY46" s="63">
        <f t="shared" si="47"/>
        <v>449092.12500000006</v>
      </c>
      <c r="BZ46" s="62">
        <f t="shared" si="47"/>
        <v>449092.12500000006</v>
      </c>
      <c r="CA46" s="63">
        <f t="shared" si="47"/>
        <v>449092.12500000006</v>
      </c>
      <c r="CB46" s="63">
        <f t="shared" si="47"/>
        <v>449092.12500000006</v>
      </c>
      <c r="CC46" s="63">
        <f t="shared" si="47"/>
        <v>449092.12500000006</v>
      </c>
      <c r="CD46" s="63">
        <f t="shared" si="47"/>
        <v>449092.12500000006</v>
      </c>
      <c r="CE46" s="63">
        <f t="shared" si="47"/>
        <v>449092.12500000006</v>
      </c>
      <c r="CF46" s="63">
        <f t="shared" si="47"/>
        <v>449092.12500000006</v>
      </c>
      <c r="CG46" s="63">
        <f t="shared" si="47"/>
        <v>449092.12500000006</v>
      </c>
      <c r="CH46" s="63">
        <f t="shared" si="47"/>
        <v>449092.12500000006</v>
      </c>
      <c r="CI46" s="63">
        <f t="shared" si="47"/>
        <v>449092.12500000006</v>
      </c>
      <c r="CJ46" s="63">
        <f t="shared" si="47"/>
        <v>449092.12500000006</v>
      </c>
      <c r="CK46" s="64">
        <f t="shared" si="47"/>
        <v>449092.12500000006</v>
      </c>
      <c r="CL46" s="151"/>
      <c r="CM46" s="75">
        <f t="shared" ca="1" si="44"/>
        <v>0</v>
      </c>
      <c r="CN46" s="75">
        <f t="shared" ca="1" si="44"/>
        <v>898184.25000000012</v>
      </c>
      <c r="CO46" s="75">
        <f t="shared" ca="1" si="44"/>
        <v>5389105.5000000009</v>
      </c>
      <c r="CP46" s="76">
        <f t="shared" ca="1" si="44"/>
        <v>5389105.5000000009</v>
      </c>
      <c r="CQ46" s="85">
        <f ca="1">SUM(CM46:CP46)</f>
        <v>11676395.250000002</v>
      </c>
    </row>
    <row r="47" spans="1:95" ht="66.75" customHeight="1">
      <c r="A47" s="112">
        <f>ROW()</f>
        <v>47</v>
      </c>
      <c r="B47" s="200"/>
      <c r="C47" s="1"/>
      <c r="D47" s="205" t="s">
        <v>26</v>
      </c>
      <c r="E47" s="206"/>
      <c r="F47" s="68"/>
      <c r="G47" s="69"/>
      <c r="H47" s="69"/>
      <c r="I47" s="69"/>
      <c r="J47" s="69"/>
      <c r="K47" s="69"/>
      <c r="L47" s="69"/>
      <c r="M47" s="69"/>
      <c r="N47" s="69"/>
      <c r="O47" s="69"/>
      <c r="P47" s="69"/>
      <c r="Q47" s="70"/>
      <c r="R47" s="69"/>
      <c r="S47" s="69"/>
      <c r="T47" s="69"/>
      <c r="U47" s="69"/>
      <c r="V47" s="69"/>
      <c r="W47" s="69"/>
      <c r="X47" s="69"/>
      <c r="Y47" s="69"/>
      <c r="Z47" s="69"/>
      <c r="AA47" s="69"/>
      <c r="AB47" s="69"/>
      <c r="AC47" s="69"/>
      <c r="AD47" s="68"/>
      <c r="AE47" s="69"/>
      <c r="AF47" s="69"/>
      <c r="AG47" s="69"/>
      <c r="AH47" s="69"/>
      <c r="AI47" s="69"/>
      <c r="AJ47" s="69"/>
      <c r="AK47" s="69"/>
      <c r="AL47" s="69"/>
      <c r="AM47" s="69"/>
      <c r="AN47" s="69"/>
      <c r="AO47" s="70"/>
      <c r="AP47" s="69"/>
      <c r="AQ47" s="69"/>
      <c r="AR47" s="69"/>
      <c r="AS47" s="69"/>
      <c r="AT47" s="69"/>
      <c r="AU47" s="69"/>
      <c r="AV47" s="69"/>
      <c r="AW47" s="69"/>
      <c r="AX47" s="69"/>
      <c r="AY47" s="69"/>
      <c r="AZ47" s="69"/>
      <c r="BA47" s="69"/>
      <c r="BB47" s="68"/>
      <c r="BC47" s="69"/>
      <c r="BD47" s="69"/>
      <c r="BE47" s="69"/>
      <c r="BF47" s="69"/>
      <c r="BG47" s="69"/>
      <c r="BH47" s="69"/>
      <c r="BI47" s="69"/>
      <c r="BJ47" s="69"/>
      <c r="BK47" s="69"/>
      <c r="BL47" s="69"/>
      <c r="BM47" s="70"/>
      <c r="BN47" s="69"/>
      <c r="BO47" s="69"/>
      <c r="BP47" s="69"/>
      <c r="BQ47" s="69"/>
      <c r="BR47" s="69"/>
      <c r="BS47" s="69"/>
      <c r="BT47" s="69"/>
      <c r="BU47" s="69"/>
      <c r="BV47" s="69"/>
      <c r="BW47" s="69"/>
      <c r="BX47" s="69"/>
      <c r="BY47" s="69"/>
      <c r="BZ47" s="68"/>
      <c r="CA47" s="69"/>
      <c r="CB47" s="69"/>
      <c r="CC47" s="69"/>
      <c r="CD47" s="69"/>
      <c r="CE47" s="69"/>
      <c r="CF47" s="69"/>
      <c r="CG47" s="69"/>
      <c r="CH47" s="69"/>
      <c r="CI47" s="69"/>
      <c r="CJ47" s="69"/>
      <c r="CK47" s="70"/>
      <c r="CL47" s="151"/>
      <c r="CM47" s="72"/>
      <c r="CN47" s="72"/>
      <c r="CO47" s="72"/>
      <c r="CP47" s="73"/>
      <c r="CQ47" s="82"/>
    </row>
    <row r="48" spans="1:95">
      <c r="A48" s="112">
        <f>ROW()</f>
        <v>48</v>
      </c>
      <c r="B48" s="200"/>
      <c r="C48" s="1"/>
      <c r="D48" s="133"/>
      <c r="E48" s="133"/>
      <c r="F48" s="68"/>
      <c r="G48" s="69"/>
      <c r="H48" s="69"/>
      <c r="I48" s="69"/>
      <c r="J48" s="69"/>
      <c r="K48" s="69"/>
      <c r="L48" s="69"/>
      <c r="M48" s="69"/>
      <c r="N48" s="69"/>
      <c r="O48" s="69"/>
      <c r="P48" s="69"/>
      <c r="Q48" s="70"/>
      <c r="R48" s="69"/>
      <c r="S48" s="69"/>
      <c r="T48" s="69"/>
      <c r="U48" s="69"/>
      <c r="V48" s="69"/>
      <c r="W48" s="69"/>
      <c r="X48" s="69"/>
      <c r="Y48" s="69"/>
      <c r="Z48" s="69"/>
      <c r="AA48" s="69"/>
      <c r="AB48" s="69"/>
      <c r="AC48" s="69"/>
      <c r="AD48" s="68"/>
      <c r="AE48" s="69"/>
      <c r="AF48" s="69"/>
      <c r="AG48" s="69"/>
      <c r="AH48" s="69"/>
      <c r="AI48" s="69"/>
      <c r="AJ48" s="69"/>
      <c r="AK48" s="69"/>
      <c r="AL48" s="69"/>
      <c r="AM48" s="69"/>
      <c r="AN48" s="69"/>
      <c r="AO48" s="70"/>
      <c r="AP48" s="69"/>
      <c r="AQ48" s="69"/>
      <c r="AR48" s="69"/>
      <c r="AS48" s="69"/>
      <c r="AT48" s="69"/>
      <c r="AU48" s="69"/>
      <c r="AV48" s="69"/>
      <c r="AW48" s="69"/>
      <c r="AX48" s="69"/>
      <c r="AY48" s="69"/>
      <c r="AZ48" s="69"/>
      <c r="BA48" s="69"/>
      <c r="BB48" s="68"/>
      <c r="BC48" s="69"/>
      <c r="BD48" s="69"/>
      <c r="BE48" s="69"/>
      <c r="BF48" s="69"/>
      <c r="BG48" s="69"/>
      <c r="BH48" s="69"/>
      <c r="BI48" s="69"/>
      <c r="BJ48" s="69"/>
      <c r="BK48" s="69"/>
      <c r="BL48" s="69"/>
      <c r="BM48" s="70"/>
      <c r="BN48" s="69"/>
      <c r="BO48" s="69"/>
      <c r="BP48" s="69"/>
      <c r="BQ48" s="69"/>
      <c r="BR48" s="69"/>
      <c r="BS48" s="69"/>
      <c r="BT48" s="69"/>
      <c r="BU48" s="69"/>
      <c r="BV48" s="69"/>
      <c r="BW48" s="69"/>
      <c r="BX48" s="69"/>
      <c r="BY48" s="69"/>
      <c r="BZ48" s="68"/>
      <c r="CA48" s="69"/>
      <c r="CB48" s="69"/>
      <c r="CC48" s="69"/>
      <c r="CD48" s="69"/>
      <c r="CE48" s="69"/>
      <c r="CF48" s="69"/>
      <c r="CG48" s="69"/>
      <c r="CH48" s="69"/>
      <c r="CI48" s="69"/>
      <c r="CJ48" s="69"/>
      <c r="CK48" s="70"/>
      <c r="CL48" s="151"/>
      <c r="CM48" s="72"/>
      <c r="CN48" s="72"/>
      <c r="CO48" s="72"/>
      <c r="CP48" s="73"/>
      <c r="CQ48" s="82"/>
    </row>
    <row r="49" spans="1:95">
      <c r="A49" s="112">
        <f>ROW()</f>
        <v>49</v>
      </c>
      <c r="B49" s="200"/>
      <c r="C49" s="1"/>
      <c r="D49" s="190" t="s">
        <v>15</v>
      </c>
      <c r="E49" s="190"/>
      <c r="F49" s="68"/>
      <c r="G49" s="69"/>
      <c r="H49" s="69"/>
      <c r="I49" s="69"/>
      <c r="J49" s="69"/>
      <c r="K49" s="69"/>
      <c r="L49" s="69"/>
      <c r="M49" s="69"/>
      <c r="N49" s="69"/>
      <c r="O49" s="69"/>
      <c r="P49" s="69"/>
      <c r="Q49" s="70"/>
      <c r="R49" s="69"/>
      <c r="S49" s="69"/>
      <c r="T49" s="69"/>
      <c r="U49" s="69"/>
      <c r="V49" s="69"/>
      <c r="W49" s="69"/>
      <c r="X49" s="69"/>
      <c r="Y49" s="69"/>
      <c r="Z49" s="69"/>
      <c r="AA49" s="69"/>
      <c r="AB49" s="69"/>
      <c r="AC49" s="69"/>
      <c r="AD49" s="68"/>
      <c r="AE49" s="69"/>
      <c r="AF49" s="69"/>
      <c r="AG49" s="69"/>
      <c r="AH49" s="69"/>
      <c r="AI49" s="69"/>
      <c r="AJ49" s="69"/>
      <c r="AK49" s="69"/>
      <c r="AL49" s="69"/>
      <c r="AM49" s="69"/>
      <c r="AN49" s="69"/>
      <c r="AO49" s="70"/>
      <c r="AP49" s="69"/>
      <c r="AQ49" s="69"/>
      <c r="AR49" s="69"/>
      <c r="AS49" s="69"/>
      <c r="AT49" s="69"/>
      <c r="AU49" s="69"/>
      <c r="AV49" s="69"/>
      <c r="AW49" s="69"/>
      <c r="AX49" s="69"/>
      <c r="AY49" s="69"/>
      <c r="AZ49" s="69"/>
      <c r="BA49" s="69"/>
      <c r="BB49" s="68"/>
      <c r="BC49" s="69"/>
      <c r="BD49" s="69"/>
      <c r="BE49" s="69"/>
      <c r="BF49" s="69"/>
      <c r="BG49" s="69"/>
      <c r="BH49" s="69"/>
      <c r="BI49" s="69"/>
      <c r="BJ49" s="69"/>
      <c r="BK49" s="69"/>
      <c r="BL49" s="69"/>
      <c r="BM49" s="70"/>
      <c r="BN49" s="69"/>
      <c r="BO49" s="69"/>
      <c r="BP49" s="69"/>
      <c r="BQ49" s="69"/>
      <c r="BR49" s="69"/>
      <c r="BS49" s="69"/>
      <c r="BT49" s="69"/>
      <c r="BU49" s="69"/>
      <c r="BV49" s="69"/>
      <c r="BW49" s="69"/>
      <c r="BX49" s="69"/>
      <c r="BY49" s="69"/>
      <c r="BZ49" s="68"/>
      <c r="CA49" s="69"/>
      <c r="CB49" s="69"/>
      <c r="CC49" s="63"/>
      <c r="CD49" s="69"/>
      <c r="CE49" s="69"/>
      <c r="CF49" s="69"/>
      <c r="CG49" s="69"/>
      <c r="CH49" s="69"/>
      <c r="CI49" s="69"/>
      <c r="CJ49" s="69"/>
      <c r="CK49" s="70"/>
      <c r="CL49" s="151"/>
      <c r="CM49" s="72"/>
      <c r="CN49" s="72"/>
      <c r="CO49" s="72"/>
      <c r="CP49" s="73"/>
      <c r="CQ49" s="82"/>
    </row>
    <row r="50" spans="1:95">
      <c r="A50" s="112">
        <f>ROW()</f>
        <v>50</v>
      </c>
      <c r="B50" s="200"/>
      <c r="C50" s="1"/>
      <c r="D50" s="1" t="s">
        <v>0</v>
      </c>
      <c r="E50" s="3" t="str">
        <f>"See ("&amp;A$54&amp;")"</f>
        <v>See (54)</v>
      </c>
      <c r="F50" s="68"/>
      <c r="G50" s="69"/>
      <c r="H50" s="69"/>
      <c r="I50" s="69"/>
      <c r="J50" s="69"/>
      <c r="K50" s="69"/>
      <c r="L50" s="69"/>
      <c r="M50" s="69"/>
      <c r="N50" s="69"/>
      <c r="O50" s="69"/>
      <c r="P50" s="69"/>
      <c r="Q50" s="70"/>
      <c r="R50" s="69"/>
      <c r="S50" s="69"/>
      <c r="T50" s="69"/>
      <c r="U50" s="69"/>
      <c r="V50" s="69"/>
      <c r="W50" s="69"/>
      <c r="X50" s="69"/>
      <c r="Y50" s="69"/>
      <c r="Z50" s="69"/>
      <c r="AA50" s="69"/>
      <c r="AB50" s="69"/>
      <c r="AC50" s="69"/>
      <c r="AD50" s="68"/>
      <c r="AE50" s="69"/>
      <c r="AF50" s="69"/>
      <c r="AG50" s="69"/>
      <c r="AH50" s="69"/>
      <c r="AI50" s="69"/>
      <c r="AJ50" s="69"/>
      <c r="AK50" s="69"/>
      <c r="AL50" s="69"/>
      <c r="AM50" s="69"/>
      <c r="AN50" s="69"/>
      <c r="AO50" s="70"/>
      <c r="AP50" s="69"/>
      <c r="AQ50" s="69"/>
      <c r="AR50" s="69"/>
      <c r="AS50" s="69"/>
      <c r="AT50" s="69"/>
      <c r="AU50" s="69"/>
      <c r="AV50" s="69"/>
      <c r="AW50" s="69"/>
      <c r="AX50" s="69"/>
      <c r="AY50" s="69"/>
      <c r="AZ50" s="69"/>
      <c r="BA50" s="69"/>
      <c r="BB50" s="68"/>
      <c r="BC50" s="69"/>
      <c r="BD50" s="69"/>
      <c r="BE50" s="69"/>
      <c r="BF50" s="69"/>
      <c r="BG50" s="69"/>
      <c r="BH50" s="69"/>
      <c r="BI50" s="69"/>
      <c r="BJ50" s="69"/>
      <c r="BK50" s="69"/>
      <c r="BL50" s="69"/>
      <c r="BM50" s="70"/>
      <c r="BN50" s="69"/>
      <c r="BO50" s="69"/>
      <c r="BP50" s="69"/>
      <c r="BQ50" s="69"/>
      <c r="BR50" s="69"/>
      <c r="BS50" s="69"/>
      <c r="BT50" s="69"/>
      <c r="BU50" s="69"/>
      <c r="BV50" s="69"/>
      <c r="BW50" s="69"/>
      <c r="BX50" s="69"/>
      <c r="BY50" s="69"/>
      <c r="BZ50" s="68"/>
      <c r="CA50" s="69"/>
      <c r="CB50" s="69"/>
      <c r="CC50" s="142">
        <f>($BA20+SUM($BB27:$BM27)/12)-CC43-CC36</f>
        <v>157147.59722222219</v>
      </c>
      <c r="CD50" s="142">
        <f t="shared" ref="CD50:CK50" si="48">($BA20+SUM($BB27:$BM27)/12)-CD43-CD36</f>
        <v>157147.59722222219</v>
      </c>
      <c r="CE50" s="142">
        <f t="shared" si="48"/>
        <v>157147.59722222219</v>
      </c>
      <c r="CF50" s="142">
        <f t="shared" si="48"/>
        <v>157147.59722222219</v>
      </c>
      <c r="CG50" s="142">
        <f t="shared" si="48"/>
        <v>157147.59722222219</v>
      </c>
      <c r="CH50" s="142">
        <f t="shared" si="48"/>
        <v>157147.59722222219</v>
      </c>
      <c r="CI50" s="142">
        <f t="shared" si="48"/>
        <v>157147.59722222219</v>
      </c>
      <c r="CJ50" s="142">
        <f t="shared" si="48"/>
        <v>157147.59722222219</v>
      </c>
      <c r="CK50" s="141">
        <f t="shared" si="48"/>
        <v>157147.59722222219</v>
      </c>
      <c r="CL50" s="151"/>
      <c r="CM50" s="75">
        <f t="shared" ref="CM50:CP53" ca="1" si="49">SUM(OFFSET($AP50:$BA50,0,12*(CM$5-$CM$5)))</f>
        <v>0</v>
      </c>
      <c r="CN50" s="75">
        <f t="shared" ca="1" si="49"/>
        <v>0</v>
      </c>
      <c r="CO50" s="75">
        <f t="shared" ca="1" si="49"/>
        <v>0</v>
      </c>
      <c r="CP50" s="76">
        <f t="shared" ca="1" si="49"/>
        <v>1414328.375</v>
      </c>
      <c r="CQ50" s="85">
        <f ca="1">SUM(CM50:CP50)</f>
        <v>1414328.375</v>
      </c>
    </row>
    <row r="51" spans="1:95">
      <c r="A51" s="112">
        <f>ROW()</f>
        <v>51</v>
      </c>
      <c r="B51" s="200"/>
      <c r="C51" s="1"/>
      <c r="D51" s="1" t="s">
        <v>1</v>
      </c>
      <c r="E51" s="3" t="str">
        <f>"See ("&amp;A$54&amp;")"</f>
        <v>See (54)</v>
      </c>
      <c r="F51" s="68"/>
      <c r="G51" s="69"/>
      <c r="H51" s="69"/>
      <c r="I51" s="69"/>
      <c r="J51" s="69"/>
      <c r="K51" s="69"/>
      <c r="L51" s="69"/>
      <c r="M51" s="69"/>
      <c r="N51" s="69"/>
      <c r="O51" s="69"/>
      <c r="P51" s="69"/>
      <c r="Q51" s="70"/>
      <c r="R51" s="69"/>
      <c r="S51" s="69"/>
      <c r="T51" s="69"/>
      <c r="U51" s="69"/>
      <c r="V51" s="69"/>
      <c r="W51" s="69"/>
      <c r="X51" s="69"/>
      <c r="Y51" s="69"/>
      <c r="Z51" s="69"/>
      <c r="AA51" s="69"/>
      <c r="AB51" s="69"/>
      <c r="AC51" s="69"/>
      <c r="AD51" s="68"/>
      <c r="AE51" s="69"/>
      <c r="AF51" s="69"/>
      <c r="AG51" s="69"/>
      <c r="AH51" s="69"/>
      <c r="AI51" s="69"/>
      <c r="AJ51" s="69"/>
      <c r="AK51" s="69"/>
      <c r="AL51" s="69"/>
      <c r="AM51" s="69"/>
      <c r="AN51" s="69"/>
      <c r="AO51" s="70"/>
      <c r="AP51" s="69"/>
      <c r="AQ51" s="69"/>
      <c r="AR51" s="69"/>
      <c r="AS51" s="69"/>
      <c r="AT51" s="69"/>
      <c r="AU51" s="69"/>
      <c r="AV51" s="69"/>
      <c r="AW51" s="69"/>
      <c r="AX51" s="69"/>
      <c r="AY51" s="69"/>
      <c r="AZ51" s="69"/>
      <c r="BA51" s="69"/>
      <c r="BB51" s="68"/>
      <c r="BC51" s="69"/>
      <c r="BD51" s="69"/>
      <c r="BE51" s="69"/>
      <c r="BF51" s="69"/>
      <c r="BG51" s="69"/>
      <c r="BH51" s="69"/>
      <c r="BI51" s="69"/>
      <c r="BJ51" s="69"/>
      <c r="BK51" s="69"/>
      <c r="BL51" s="69"/>
      <c r="BM51" s="70"/>
      <c r="BN51" s="69"/>
      <c r="BO51" s="69"/>
      <c r="BP51" s="69"/>
      <c r="BQ51" s="69"/>
      <c r="BR51" s="69"/>
      <c r="BS51" s="69"/>
      <c r="BT51" s="69"/>
      <c r="BU51" s="69"/>
      <c r="BV51" s="69"/>
      <c r="BW51" s="69"/>
      <c r="BX51" s="69"/>
      <c r="BY51" s="69"/>
      <c r="BZ51" s="68"/>
      <c r="CA51" s="69"/>
      <c r="CB51" s="69"/>
      <c r="CC51" s="63">
        <f t="shared" ref="CC51:CK51" si="50">($BA21+SUM($BB28:$BM28)/12)-CC44-CC37</f>
        <v>128208.39374999993</v>
      </c>
      <c r="CD51" s="63">
        <f t="shared" si="50"/>
        <v>128208.39374999993</v>
      </c>
      <c r="CE51" s="63">
        <f t="shared" si="50"/>
        <v>128208.39374999993</v>
      </c>
      <c r="CF51" s="63">
        <f t="shared" si="50"/>
        <v>128208.39374999993</v>
      </c>
      <c r="CG51" s="63">
        <f t="shared" si="50"/>
        <v>128208.39374999993</v>
      </c>
      <c r="CH51" s="63">
        <f t="shared" si="50"/>
        <v>128208.39374999993</v>
      </c>
      <c r="CI51" s="63">
        <f t="shared" si="50"/>
        <v>128208.39374999993</v>
      </c>
      <c r="CJ51" s="63">
        <f t="shared" si="50"/>
        <v>128208.39374999993</v>
      </c>
      <c r="CK51" s="64">
        <f t="shared" si="50"/>
        <v>128208.39374999993</v>
      </c>
      <c r="CL51" s="151"/>
      <c r="CM51" s="75">
        <f t="shared" ca="1" si="49"/>
        <v>0</v>
      </c>
      <c r="CN51" s="75">
        <f t="shared" ca="1" si="49"/>
        <v>0</v>
      </c>
      <c r="CO51" s="75">
        <f t="shared" ca="1" si="49"/>
        <v>0</v>
      </c>
      <c r="CP51" s="76">
        <f t="shared" ca="1" si="49"/>
        <v>1153875.5437499993</v>
      </c>
      <c r="CQ51" s="85">
        <f ca="1">SUM(CM51:CP51)</f>
        <v>1153875.5437499993</v>
      </c>
    </row>
    <row r="52" spans="1:95">
      <c r="A52" s="112">
        <f>ROW()</f>
        <v>52</v>
      </c>
      <c r="B52" s="200"/>
      <c r="C52" s="1"/>
      <c r="D52" s="1" t="s">
        <v>2</v>
      </c>
      <c r="E52" s="3" t="str">
        <f>"See ("&amp;A$54&amp;")"</f>
        <v>See (54)</v>
      </c>
      <c r="F52" s="68"/>
      <c r="G52" s="69"/>
      <c r="H52" s="69"/>
      <c r="I52" s="69"/>
      <c r="J52" s="69"/>
      <c r="K52" s="69"/>
      <c r="L52" s="69"/>
      <c r="M52" s="69"/>
      <c r="N52" s="69"/>
      <c r="O52" s="69"/>
      <c r="P52" s="69"/>
      <c r="Q52" s="70"/>
      <c r="R52" s="69"/>
      <c r="S52" s="69"/>
      <c r="T52" s="69"/>
      <c r="U52" s="69"/>
      <c r="V52" s="69"/>
      <c r="W52" s="69"/>
      <c r="X52" s="69"/>
      <c r="Y52" s="69"/>
      <c r="Z52" s="69"/>
      <c r="AA52" s="69"/>
      <c r="AB52" s="69"/>
      <c r="AC52" s="69"/>
      <c r="AD52" s="68"/>
      <c r="AE52" s="69"/>
      <c r="AF52" s="69"/>
      <c r="AG52" s="69"/>
      <c r="AH52" s="69"/>
      <c r="AI52" s="69"/>
      <c r="AJ52" s="69"/>
      <c r="AK52" s="69"/>
      <c r="AL52" s="69"/>
      <c r="AM52" s="69"/>
      <c r="AN52" s="69"/>
      <c r="AO52" s="70"/>
      <c r="AP52" s="69"/>
      <c r="AQ52" s="69"/>
      <c r="AR52" s="69"/>
      <c r="AS52" s="69"/>
      <c r="AT52" s="69"/>
      <c r="AU52" s="69"/>
      <c r="AV52" s="69"/>
      <c r="AW52" s="69"/>
      <c r="AX52" s="69"/>
      <c r="AY52" s="69"/>
      <c r="AZ52" s="69"/>
      <c r="BA52" s="69"/>
      <c r="BB52" s="68"/>
      <c r="BC52" s="69"/>
      <c r="BD52" s="69"/>
      <c r="BE52" s="69"/>
      <c r="BF52" s="69"/>
      <c r="BG52" s="69"/>
      <c r="BH52" s="69"/>
      <c r="BI52" s="69"/>
      <c r="BJ52" s="69"/>
      <c r="BK52" s="69"/>
      <c r="BL52" s="69"/>
      <c r="BM52" s="70"/>
      <c r="BN52" s="69"/>
      <c r="BO52" s="69"/>
      <c r="BP52" s="69"/>
      <c r="BQ52" s="69"/>
      <c r="BR52" s="69"/>
      <c r="BS52" s="69"/>
      <c r="BT52" s="69"/>
      <c r="BU52" s="69"/>
      <c r="BV52" s="69"/>
      <c r="BW52" s="69"/>
      <c r="BX52" s="69"/>
      <c r="BY52" s="69"/>
      <c r="BZ52" s="68"/>
      <c r="CA52" s="69"/>
      <c r="CB52" s="69"/>
      <c r="CC52" s="66">
        <f t="shared" ref="CC52:CK52" si="51">($BA22+SUM($BB29:$BM29)/12)-CC45-CC38</f>
        <v>14245.377083333333</v>
      </c>
      <c r="CD52" s="66">
        <f t="shared" si="51"/>
        <v>14245.377083333333</v>
      </c>
      <c r="CE52" s="66">
        <f t="shared" si="51"/>
        <v>14245.377083333333</v>
      </c>
      <c r="CF52" s="66">
        <f t="shared" si="51"/>
        <v>14245.377083333333</v>
      </c>
      <c r="CG52" s="66">
        <f t="shared" si="51"/>
        <v>14245.377083333333</v>
      </c>
      <c r="CH52" s="66">
        <f t="shared" si="51"/>
        <v>14245.377083333333</v>
      </c>
      <c r="CI52" s="66">
        <f t="shared" si="51"/>
        <v>14245.377083333333</v>
      </c>
      <c r="CJ52" s="66">
        <f t="shared" si="51"/>
        <v>14245.377083333333</v>
      </c>
      <c r="CK52" s="67">
        <f t="shared" si="51"/>
        <v>14245.377083333333</v>
      </c>
      <c r="CL52" s="151"/>
      <c r="CM52" s="78">
        <f t="shared" ca="1" si="49"/>
        <v>0</v>
      </c>
      <c r="CN52" s="78">
        <f t="shared" ca="1" si="49"/>
        <v>0</v>
      </c>
      <c r="CO52" s="78">
        <f t="shared" ca="1" si="49"/>
        <v>0</v>
      </c>
      <c r="CP52" s="79">
        <f t="shared" ca="1" si="49"/>
        <v>128208.39374999996</v>
      </c>
      <c r="CQ52" s="88">
        <f ca="1">SUM(CM52:CP52)</f>
        <v>128208.39374999996</v>
      </c>
    </row>
    <row r="53" spans="1:95">
      <c r="A53" s="112">
        <f>ROW()</f>
        <v>53</v>
      </c>
      <c r="B53" s="200"/>
      <c r="C53" s="1"/>
      <c r="D53" s="1" t="s">
        <v>3</v>
      </c>
      <c r="E53" s="4" t="str">
        <f>"("&amp;A50&amp;")+"&amp;"("&amp;A51&amp;")+"&amp;"("&amp;A52&amp;")"</f>
        <v>(50)+(51)+(52)</v>
      </c>
      <c r="F53" s="68"/>
      <c r="G53" s="69"/>
      <c r="H53" s="69"/>
      <c r="I53" s="69"/>
      <c r="J53" s="69"/>
      <c r="K53" s="69"/>
      <c r="L53" s="69"/>
      <c r="M53" s="69"/>
      <c r="N53" s="69"/>
      <c r="O53" s="69"/>
      <c r="P53" s="69"/>
      <c r="Q53" s="70"/>
      <c r="R53" s="69"/>
      <c r="S53" s="69"/>
      <c r="T53" s="69"/>
      <c r="U53" s="69"/>
      <c r="V53" s="69"/>
      <c r="W53" s="69"/>
      <c r="X53" s="69"/>
      <c r="Y53" s="69"/>
      <c r="Z53" s="69"/>
      <c r="AA53" s="69"/>
      <c r="AB53" s="69"/>
      <c r="AC53" s="69"/>
      <c r="AD53" s="68"/>
      <c r="AE53" s="69"/>
      <c r="AF53" s="69"/>
      <c r="AG53" s="69"/>
      <c r="AH53" s="69"/>
      <c r="AI53" s="69"/>
      <c r="AJ53" s="69"/>
      <c r="AK53" s="69"/>
      <c r="AL53" s="69"/>
      <c r="AM53" s="69"/>
      <c r="AN53" s="69"/>
      <c r="AO53" s="70"/>
      <c r="AP53" s="69"/>
      <c r="AQ53" s="69"/>
      <c r="AR53" s="69"/>
      <c r="AS53" s="69"/>
      <c r="AT53" s="69"/>
      <c r="AU53" s="69"/>
      <c r="AV53" s="69"/>
      <c r="AW53" s="69"/>
      <c r="AX53" s="69"/>
      <c r="AY53" s="69"/>
      <c r="AZ53" s="69"/>
      <c r="BA53" s="69"/>
      <c r="BB53" s="68"/>
      <c r="BC53" s="69"/>
      <c r="BD53" s="69"/>
      <c r="BE53" s="69"/>
      <c r="BF53" s="69"/>
      <c r="BG53" s="69"/>
      <c r="BH53" s="69"/>
      <c r="BI53" s="69"/>
      <c r="BJ53" s="69"/>
      <c r="BK53" s="69"/>
      <c r="BL53" s="69"/>
      <c r="BM53" s="70"/>
      <c r="BN53" s="69"/>
      <c r="BO53" s="69"/>
      <c r="BP53" s="69"/>
      <c r="BQ53" s="69"/>
      <c r="BR53" s="69"/>
      <c r="BS53" s="69"/>
      <c r="BT53" s="69"/>
      <c r="BU53" s="69"/>
      <c r="BV53" s="69"/>
      <c r="BW53" s="69"/>
      <c r="BX53" s="69"/>
      <c r="BY53" s="69"/>
      <c r="BZ53" s="68"/>
      <c r="CA53" s="69"/>
      <c r="CB53" s="69"/>
      <c r="CC53" s="63">
        <f t="shared" ref="CC53:CK53" si="52">SUM(CC50:CC52)</f>
        <v>299601.36805555545</v>
      </c>
      <c r="CD53" s="63">
        <f t="shared" si="52"/>
        <v>299601.36805555545</v>
      </c>
      <c r="CE53" s="63">
        <f t="shared" si="52"/>
        <v>299601.36805555545</v>
      </c>
      <c r="CF53" s="63">
        <f t="shared" si="52"/>
        <v>299601.36805555545</v>
      </c>
      <c r="CG53" s="63">
        <f t="shared" si="52"/>
        <v>299601.36805555545</v>
      </c>
      <c r="CH53" s="63">
        <f t="shared" si="52"/>
        <v>299601.36805555545</v>
      </c>
      <c r="CI53" s="63">
        <f t="shared" si="52"/>
        <v>299601.36805555545</v>
      </c>
      <c r="CJ53" s="63">
        <f t="shared" si="52"/>
        <v>299601.36805555545</v>
      </c>
      <c r="CK53" s="64">
        <f t="shared" si="52"/>
        <v>299601.36805555545</v>
      </c>
      <c r="CL53" s="151"/>
      <c r="CM53" s="75">
        <f t="shared" ca="1" si="49"/>
        <v>0</v>
      </c>
      <c r="CN53" s="75">
        <f t="shared" ca="1" si="49"/>
        <v>0</v>
      </c>
      <c r="CO53" s="75">
        <f t="shared" ca="1" si="49"/>
        <v>0</v>
      </c>
      <c r="CP53" s="76">
        <f t="shared" ca="1" si="49"/>
        <v>2696412.3124999991</v>
      </c>
      <c r="CQ53" s="85">
        <f ca="1">SUM(CM53:CP53)</f>
        <v>2696412.3124999991</v>
      </c>
    </row>
    <row r="54" spans="1:95" ht="51.75" customHeight="1">
      <c r="A54" s="112">
        <f>ROW()</f>
        <v>54</v>
      </c>
      <c r="B54" s="200"/>
      <c r="C54" s="1"/>
      <c r="D54" s="205" t="s">
        <v>27</v>
      </c>
      <c r="E54" s="206"/>
      <c r="F54" s="68"/>
      <c r="G54" s="69"/>
      <c r="H54" s="69"/>
      <c r="I54" s="69"/>
      <c r="J54" s="69"/>
      <c r="K54" s="69"/>
      <c r="L54" s="69"/>
      <c r="M54" s="69"/>
      <c r="N54" s="69"/>
      <c r="O54" s="69"/>
      <c r="P54" s="69"/>
      <c r="Q54" s="70"/>
      <c r="R54" s="69"/>
      <c r="S54" s="69"/>
      <c r="T54" s="69"/>
      <c r="U54" s="69"/>
      <c r="V54" s="69"/>
      <c r="W54" s="69"/>
      <c r="X54" s="69"/>
      <c r="Y54" s="69"/>
      <c r="Z54" s="69"/>
      <c r="AA54" s="69"/>
      <c r="AB54" s="69"/>
      <c r="AC54" s="69"/>
      <c r="AD54" s="68"/>
      <c r="AE54" s="69"/>
      <c r="AF54" s="69"/>
      <c r="AG54" s="69"/>
      <c r="AH54" s="69"/>
      <c r="AI54" s="69"/>
      <c r="AJ54" s="69"/>
      <c r="AK54" s="69"/>
      <c r="AL54" s="69"/>
      <c r="AM54" s="69"/>
      <c r="AN54" s="69"/>
      <c r="AO54" s="70"/>
      <c r="AP54" s="69"/>
      <c r="AQ54" s="69"/>
      <c r="AR54" s="69"/>
      <c r="AS54" s="69"/>
      <c r="AT54" s="69"/>
      <c r="AU54" s="69"/>
      <c r="AV54" s="69"/>
      <c r="AW54" s="69"/>
      <c r="AX54" s="69"/>
      <c r="AY54" s="69"/>
      <c r="AZ54" s="69"/>
      <c r="BA54" s="69"/>
      <c r="BB54" s="68"/>
      <c r="BC54" s="69"/>
      <c r="BD54" s="69"/>
      <c r="BE54" s="69"/>
      <c r="BF54" s="69"/>
      <c r="BG54" s="69"/>
      <c r="BH54" s="69"/>
      <c r="BI54" s="69"/>
      <c r="BJ54" s="69"/>
      <c r="BK54" s="69"/>
      <c r="BL54" s="69"/>
      <c r="BM54" s="70"/>
      <c r="BN54" s="69"/>
      <c r="BO54" s="69"/>
      <c r="BP54" s="69"/>
      <c r="BQ54" s="69"/>
      <c r="BR54" s="69"/>
      <c r="BS54" s="69"/>
      <c r="BT54" s="69"/>
      <c r="BU54" s="69"/>
      <c r="BV54" s="69"/>
      <c r="BW54" s="69"/>
      <c r="BX54" s="69"/>
      <c r="BY54" s="69"/>
      <c r="BZ54" s="68"/>
      <c r="CA54" s="69"/>
      <c r="CB54" s="69"/>
      <c r="CC54" s="69"/>
      <c r="CD54" s="69"/>
      <c r="CE54" s="69"/>
      <c r="CF54" s="69"/>
      <c r="CG54" s="69"/>
      <c r="CH54" s="69"/>
      <c r="CI54" s="69"/>
      <c r="CJ54" s="69"/>
      <c r="CK54" s="70"/>
      <c r="CL54" s="151"/>
      <c r="CM54" s="72"/>
      <c r="CN54" s="72"/>
      <c r="CO54" s="72"/>
      <c r="CP54" s="73"/>
      <c r="CQ54" s="82"/>
    </row>
    <row r="55" spans="1:95">
      <c r="A55" s="112">
        <f>ROW()</f>
        <v>55</v>
      </c>
      <c r="B55" s="200"/>
      <c r="C55" s="1"/>
      <c r="D55" s="1"/>
      <c r="E55" s="3"/>
      <c r="F55" s="68"/>
      <c r="G55" s="69"/>
      <c r="H55" s="69"/>
      <c r="I55" s="69"/>
      <c r="J55" s="69"/>
      <c r="K55" s="69"/>
      <c r="L55" s="69"/>
      <c r="M55" s="69"/>
      <c r="N55" s="69"/>
      <c r="O55" s="69"/>
      <c r="P55" s="69"/>
      <c r="Q55" s="70"/>
      <c r="R55" s="69"/>
      <c r="S55" s="69"/>
      <c r="T55" s="69"/>
      <c r="U55" s="69"/>
      <c r="V55" s="69"/>
      <c r="W55" s="69"/>
      <c r="X55" s="69"/>
      <c r="Y55" s="69"/>
      <c r="Z55" s="69"/>
      <c r="AA55" s="69"/>
      <c r="AB55" s="69"/>
      <c r="AC55" s="69"/>
      <c r="AD55" s="68"/>
      <c r="AE55" s="69"/>
      <c r="AF55" s="69"/>
      <c r="AG55" s="69"/>
      <c r="AH55" s="69"/>
      <c r="AI55" s="69"/>
      <c r="AJ55" s="69"/>
      <c r="AK55" s="69"/>
      <c r="AL55" s="69"/>
      <c r="AM55" s="69"/>
      <c r="AN55" s="69"/>
      <c r="AO55" s="70"/>
      <c r="AP55" s="69"/>
      <c r="AQ55" s="69"/>
      <c r="AR55" s="69"/>
      <c r="AS55" s="69"/>
      <c r="AT55" s="69"/>
      <c r="AU55" s="69"/>
      <c r="AV55" s="69"/>
      <c r="AW55" s="69"/>
      <c r="AX55" s="69"/>
      <c r="AY55" s="69"/>
      <c r="AZ55" s="69"/>
      <c r="BA55" s="69"/>
      <c r="BB55" s="68"/>
      <c r="BC55" s="69"/>
      <c r="BD55" s="69"/>
      <c r="BE55" s="69"/>
      <c r="BF55" s="69"/>
      <c r="BG55" s="69"/>
      <c r="BH55" s="69"/>
      <c r="BI55" s="69"/>
      <c r="BJ55" s="69"/>
      <c r="BK55" s="69"/>
      <c r="BL55" s="69"/>
      <c r="BM55" s="70"/>
      <c r="BN55" s="69"/>
      <c r="BO55" s="69"/>
      <c r="BP55" s="69"/>
      <c r="BQ55" s="69"/>
      <c r="BR55" s="69"/>
      <c r="BS55" s="69"/>
      <c r="BT55" s="69"/>
      <c r="BU55" s="69"/>
      <c r="BV55" s="69"/>
      <c r="BW55" s="69"/>
      <c r="BX55" s="69"/>
      <c r="BY55" s="69"/>
      <c r="BZ55" s="68"/>
      <c r="CA55" s="69"/>
      <c r="CB55" s="69"/>
      <c r="CC55" s="69"/>
      <c r="CD55" s="69"/>
      <c r="CE55" s="69"/>
      <c r="CF55" s="69"/>
      <c r="CG55" s="69"/>
      <c r="CH55" s="69"/>
      <c r="CI55" s="69"/>
      <c r="CJ55" s="69"/>
      <c r="CK55" s="70"/>
      <c r="CL55" s="151"/>
      <c r="CM55" s="72"/>
      <c r="CN55" s="72"/>
      <c r="CO55" s="72"/>
      <c r="CP55" s="73"/>
      <c r="CQ55" s="82"/>
    </row>
    <row r="56" spans="1:95" ht="25.5" customHeight="1">
      <c r="A56" s="112">
        <f>ROW()</f>
        <v>56</v>
      </c>
      <c r="B56" s="200"/>
      <c r="C56" s="1"/>
      <c r="D56" s="190" t="s">
        <v>28</v>
      </c>
      <c r="E56" s="190"/>
      <c r="F56" s="68"/>
      <c r="G56" s="69"/>
      <c r="H56" s="69"/>
      <c r="I56" s="69"/>
      <c r="J56" s="69"/>
      <c r="K56" s="69"/>
      <c r="L56" s="69"/>
      <c r="M56" s="69"/>
      <c r="N56" s="69"/>
      <c r="O56" s="69"/>
      <c r="P56" s="69"/>
      <c r="Q56" s="70"/>
      <c r="R56" s="69"/>
      <c r="S56" s="69"/>
      <c r="T56" s="69"/>
      <c r="U56" s="69"/>
      <c r="V56" s="69"/>
      <c r="W56" s="69"/>
      <c r="X56" s="69"/>
      <c r="Y56" s="69"/>
      <c r="Z56" s="69"/>
      <c r="AA56" s="69"/>
      <c r="AB56" s="69"/>
      <c r="AC56" s="69"/>
      <c r="AD56" s="68"/>
      <c r="AE56" s="69"/>
      <c r="AF56" s="69"/>
      <c r="AG56" s="69"/>
      <c r="AH56" s="69"/>
      <c r="AI56" s="69"/>
      <c r="AJ56" s="69"/>
      <c r="AK56" s="69"/>
      <c r="AL56" s="69"/>
      <c r="AM56" s="69"/>
      <c r="AN56" s="69"/>
      <c r="AO56" s="70"/>
      <c r="AP56" s="69"/>
      <c r="AQ56" s="69"/>
      <c r="AR56" s="69"/>
      <c r="AS56" s="69"/>
      <c r="AT56" s="69"/>
      <c r="AU56" s="69"/>
      <c r="AV56" s="69"/>
      <c r="AW56" s="69"/>
      <c r="AX56" s="69"/>
      <c r="AY56" s="69"/>
      <c r="AZ56" s="69"/>
      <c r="BA56" s="69"/>
      <c r="BB56" s="68"/>
      <c r="BC56" s="69"/>
      <c r="BD56" s="69"/>
      <c r="BE56" s="69"/>
      <c r="BF56" s="69"/>
      <c r="BG56" s="69"/>
      <c r="BH56" s="69"/>
      <c r="BI56" s="69"/>
      <c r="BJ56" s="69"/>
      <c r="BK56" s="69"/>
      <c r="BL56" s="69"/>
      <c r="BM56" s="70"/>
      <c r="BN56" s="69"/>
      <c r="BO56" s="69"/>
      <c r="BP56" s="69"/>
      <c r="BQ56" s="69"/>
      <c r="BR56" s="69"/>
      <c r="BS56" s="69"/>
      <c r="BT56" s="69"/>
      <c r="BU56" s="69"/>
      <c r="BV56" s="69"/>
      <c r="BW56" s="69"/>
      <c r="BX56" s="69"/>
      <c r="BY56" s="69"/>
      <c r="BZ56" s="68"/>
      <c r="CA56" s="69"/>
      <c r="CB56" s="69"/>
      <c r="CC56" s="69"/>
      <c r="CD56" s="69"/>
      <c r="CE56" s="69"/>
      <c r="CF56" s="69"/>
      <c r="CG56" s="69"/>
      <c r="CH56" s="69"/>
      <c r="CI56" s="69"/>
      <c r="CJ56" s="69"/>
      <c r="CK56" s="70"/>
      <c r="CL56" s="151"/>
      <c r="CM56" s="72"/>
      <c r="CN56" s="72"/>
      <c r="CO56" s="72"/>
      <c r="CP56" s="73"/>
      <c r="CQ56" s="82"/>
    </row>
    <row r="57" spans="1:95">
      <c r="A57" s="112">
        <f>ROW()</f>
        <v>57</v>
      </c>
      <c r="B57" s="200"/>
      <c r="C57" s="1"/>
      <c r="D57" s="1" t="s">
        <v>0</v>
      </c>
      <c r="E57" s="4" t="str">
        <f>"("&amp;A36&amp;")+"&amp;"("&amp;A43&amp;")+"&amp;"("&amp;A50&amp;")"</f>
        <v>(36)+(43)+(50)</v>
      </c>
      <c r="F57" s="68"/>
      <c r="G57" s="69"/>
      <c r="H57" s="69"/>
      <c r="I57" s="69"/>
      <c r="J57" s="69"/>
      <c r="K57" s="69"/>
      <c r="L57" s="69"/>
      <c r="M57" s="69"/>
      <c r="N57" s="69"/>
      <c r="O57" s="69"/>
      <c r="P57" s="69"/>
      <c r="Q57" s="70"/>
      <c r="R57" s="69"/>
      <c r="S57" s="69"/>
      <c r="T57" s="69"/>
      <c r="U57" s="69"/>
      <c r="V57" s="69"/>
      <c r="W57" s="69"/>
      <c r="X57" s="69"/>
      <c r="Y57" s="69"/>
      <c r="Z57" s="69"/>
      <c r="AA57" s="69"/>
      <c r="AB57" s="69"/>
      <c r="AC57" s="69"/>
      <c r="AD57" s="68"/>
      <c r="AE57" s="69"/>
      <c r="AF57" s="69"/>
      <c r="AG57" s="69"/>
      <c r="AH57" s="69"/>
      <c r="AI57" s="69"/>
      <c r="AJ57" s="69"/>
      <c r="AK57" s="69"/>
      <c r="AL57" s="69"/>
      <c r="AM57" s="69"/>
      <c r="AN57" s="69"/>
      <c r="AO57" s="70"/>
      <c r="AP57" s="63">
        <f>AP36+AP43+AP50</f>
        <v>26266.215277777777</v>
      </c>
      <c r="AQ57" s="63">
        <f t="shared" ref="AQ57:CK57" si="53">AQ36+AQ43+AQ50</f>
        <v>26266.215277777777</v>
      </c>
      <c r="AR57" s="63">
        <f t="shared" si="53"/>
        <v>26266.215277777777</v>
      </c>
      <c r="AS57" s="63">
        <f t="shared" si="53"/>
        <v>26266.215277777777</v>
      </c>
      <c r="AT57" s="63">
        <f t="shared" si="53"/>
        <v>26266.215277777777</v>
      </c>
      <c r="AU57" s="63">
        <f t="shared" si="53"/>
        <v>26266.215277777777</v>
      </c>
      <c r="AV57" s="63">
        <f t="shared" si="53"/>
        <v>26266.215277777777</v>
      </c>
      <c r="AW57" s="63">
        <f t="shared" si="53"/>
        <v>26266.215277777777</v>
      </c>
      <c r="AX57" s="63">
        <f t="shared" si="53"/>
        <v>26266.215277777777</v>
      </c>
      <c r="AY57" s="63">
        <f t="shared" si="53"/>
        <v>26266.215277777777</v>
      </c>
      <c r="AZ57" s="63">
        <f t="shared" si="53"/>
        <v>26266.215277777777</v>
      </c>
      <c r="BA57" s="63">
        <f t="shared" si="53"/>
        <v>26266.215277777777</v>
      </c>
      <c r="BB57" s="62">
        <f t="shared" si="53"/>
        <v>26266.215277777777</v>
      </c>
      <c r="BC57" s="63">
        <f t="shared" si="53"/>
        <v>26266.215277777777</v>
      </c>
      <c r="BD57" s="63">
        <f t="shared" si="53"/>
        <v>26266.215277777777</v>
      </c>
      <c r="BE57" s="63">
        <f t="shared" si="53"/>
        <v>26266.215277777777</v>
      </c>
      <c r="BF57" s="63">
        <f t="shared" si="53"/>
        <v>26266.215277777777</v>
      </c>
      <c r="BG57" s="63">
        <f t="shared" si="53"/>
        <v>26266.215277777777</v>
      </c>
      <c r="BH57" s="63">
        <f t="shared" si="53"/>
        <v>26266.215277777777</v>
      </c>
      <c r="BI57" s="63">
        <f t="shared" si="53"/>
        <v>26266.215277777777</v>
      </c>
      <c r="BJ57" s="63">
        <f t="shared" si="53"/>
        <v>26266.215277777777</v>
      </c>
      <c r="BK57" s="63">
        <f t="shared" si="53"/>
        <v>26266.215277777777</v>
      </c>
      <c r="BL57" s="63">
        <f t="shared" si="53"/>
        <v>143185.41666666669</v>
      </c>
      <c r="BM57" s="64">
        <f t="shared" si="53"/>
        <v>143185.41666666669</v>
      </c>
      <c r="BN57" s="63">
        <f t="shared" si="53"/>
        <v>143185.41666666669</v>
      </c>
      <c r="BO57" s="63">
        <f t="shared" si="53"/>
        <v>143185.41666666669</v>
      </c>
      <c r="BP57" s="63">
        <f t="shared" si="53"/>
        <v>143185.41666666669</v>
      </c>
      <c r="BQ57" s="63">
        <f t="shared" si="53"/>
        <v>143185.41666666669</v>
      </c>
      <c r="BR57" s="63">
        <f t="shared" si="53"/>
        <v>143185.41666666669</v>
      </c>
      <c r="BS57" s="63">
        <f t="shared" si="53"/>
        <v>143185.41666666669</v>
      </c>
      <c r="BT57" s="63">
        <f t="shared" si="53"/>
        <v>143185.41666666669</v>
      </c>
      <c r="BU57" s="63">
        <f t="shared" si="53"/>
        <v>143185.41666666669</v>
      </c>
      <c r="BV57" s="63">
        <f t="shared" si="53"/>
        <v>143185.41666666669</v>
      </c>
      <c r="BW57" s="63">
        <f t="shared" si="53"/>
        <v>143185.41666666669</v>
      </c>
      <c r="BX57" s="63">
        <f t="shared" si="53"/>
        <v>143185.41666666669</v>
      </c>
      <c r="BY57" s="63">
        <f t="shared" si="53"/>
        <v>143185.41666666669</v>
      </c>
      <c r="BZ57" s="62">
        <f t="shared" si="53"/>
        <v>143185.41666666669</v>
      </c>
      <c r="CA57" s="63">
        <f t="shared" si="53"/>
        <v>143185.41666666669</v>
      </c>
      <c r="CB57" s="63">
        <f t="shared" si="53"/>
        <v>143185.41666666669</v>
      </c>
      <c r="CC57" s="63">
        <f t="shared" si="53"/>
        <v>300333.01388888888</v>
      </c>
      <c r="CD57" s="63">
        <f t="shared" si="53"/>
        <v>300333.01388888888</v>
      </c>
      <c r="CE57" s="63">
        <f t="shared" si="53"/>
        <v>300333.01388888888</v>
      </c>
      <c r="CF57" s="63">
        <f t="shared" si="53"/>
        <v>300333.01388888888</v>
      </c>
      <c r="CG57" s="63">
        <f t="shared" si="53"/>
        <v>300333.01388888888</v>
      </c>
      <c r="CH57" s="63">
        <f t="shared" si="53"/>
        <v>300333.01388888888</v>
      </c>
      <c r="CI57" s="63">
        <f t="shared" si="53"/>
        <v>300333.01388888888</v>
      </c>
      <c r="CJ57" s="63">
        <f t="shared" si="53"/>
        <v>300333.01388888888</v>
      </c>
      <c r="CK57" s="64">
        <f t="shared" si="53"/>
        <v>300333.01388888888</v>
      </c>
      <c r="CL57" s="151"/>
      <c r="CM57" s="75">
        <f t="shared" ref="CM57:CP60" ca="1" si="54">SUM(OFFSET($AP57:$BA57,0,12*(CM$5-$CM$5)))</f>
        <v>315194.58333333326</v>
      </c>
      <c r="CN57" s="75">
        <f t="shared" ca="1" si="54"/>
        <v>549032.98611111112</v>
      </c>
      <c r="CO57" s="75">
        <f t="shared" ca="1" si="54"/>
        <v>1718225.0000000007</v>
      </c>
      <c r="CP57" s="76">
        <f t="shared" ca="1" si="54"/>
        <v>3132553.3750000005</v>
      </c>
      <c r="CQ57" s="85">
        <f ca="1">SUM(CM57:CP57)</f>
        <v>5715005.9444444459</v>
      </c>
    </row>
    <row r="58" spans="1:95">
      <c r="A58" s="112">
        <f>ROW()</f>
        <v>58</v>
      </c>
      <c r="B58" s="200"/>
      <c r="C58" s="1"/>
      <c r="D58" s="1" t="s">
        <v>1</v>
      </c>
      <c r="E58" s="4" t="str">
        <f t="shared" ref="E58:E59" si="55">"("&amp;A37&amp;")+"&amp;"("&amp;A44&amp;")+"&amp;"("&amp;A51&amp;")"</f>
        <v>(37)+(44)+(51)</v>
      </c>
      <c r="F58" s="68"/>
      <c r="G58" s="69"/>
      <c r="H58" s="69"/>
      <c r="I58" s="69"/>
      <c r="J58" s="69"/>
      <c r="K58" s="69"/>
      <c r="L58" s="69"/>
      <c r="M58" s="69"/>
      <c r="N58" s="69"/>
      <c r="O58" s="69"/>
      <c r="P58" s="69"/>
      <c r="Q58" s="70"/>
      <c r="R58" s="69"/>
      <c r="S58" s="69"/>
      <c r="T58" s="69"/>
      <c r="U58" s="69"/>
      <c r="V58" s="69"/>
      <c r="W58" s="69"/>
      <c r="X58" s="69"/>
      <c r="Y58" s="69"/>
      <c r="Z58" s="69"/>
      <c r="AA58" s="69"/>
      <c r="AB58" s="69"/>
      <c r="AC58" s="69"/>
      <c r="AD58" s="68"/>
      <c r="AE58" s="69"/>
      <c r="AF58" s="69"/>
      <c r="AG58" s="69"/>
      <c r="AH58" s="69"/>
      <c r="AI58" s="69"/>
      <c r="AJ58" s="69"/>
      <c r="AK58" s="69"/>
      <c r="AL58" s="69"/>
      <c r="AM58" s="69"/>
      <c r="AN58" s="69"/>
      <c r="AO58" s="70"/>
      <c r="AP58" s="63">
        <f t="shared" ref="AP58:CK58" si="56">AP37+AP44+AP51</f>
        <v>160872.16250000003</v>
      </c>
      <c r="AQ58" s="63">
        <f t="shared" si="56"/>
        <v>160872.16250000003</v>
      </c>
      <c r="AR58" s="63">
        <f t="shared" si="56"/>
        <v>160872.16250000003</v>
      </c>
      <c r="AS58" s="63">
        <f t="shared" si="56"/>
        <v>160872.16250000003</v>
      </c>
      <c r="AT58" s="63">
        <f t="shared" si="56"/>
        <v>160872.16250000003</v>
      </c>
      <c r="AU58" s="63">
        <f t="shared" si="56"/>
        <v>160872.16250000003</v>
      </c>
      <c r="AV58" s="63">
        <f t="shared" si="56"/>
        <v>160872.16250000003</v>
      </c>
      <c r="AW58" s="63">
        <f t="shared" si="56"/>
        <v>160872.16250000003</v>
      </c>
      <c r="AX58" s="63">
        <f t="shared" si="56"/>
        <v>160872.16250000003</v>
      </c>
      <c r="AY58" s="63">
        <f t="shared" si="56"/>
        <v>160872.16250000003</v>
      </c>
      <c r="AZ58" s="63">
        <f t="shared" si="56"/>
        <v>160872.16250000003</v>
      </c>
      <c r="BA58" s="63">
        <f t="shared" si="56"/>
        <v>160872.16250000003</v>
      </c>
      <c r="BB58" s="62">
        <f t="shared" si="56"/>
        <v>160872.16250000003</v>
      </c>
      <c r="BC58" s="63">
        <f t="shared" si="56"/>
        <v>160872.16250000003</v>
      </c>
      <c r="BD58" s="63">
        <f t="shared" si="56"/>
        <v>160872.16250000003</v>
      </c>
      <c r="BE58" s="63">
        <f t="shared" si="56"/>
        <v>160872.16250000003</v>
      </c>
      <c r="BF58" s="63">
        <f t="shared" si="56"/>
        <v>160872.16250000003</v>
      </c>
      <c r="BG58" s="63">
        <f t="shared" si="56"/>
        <v>160872.16250000003</v>
      </c>
      <c r="BH58" s="63">
        <f t="shared" si="56"/>
        <v>160872.16250000003</v>
      </c>
      <c r="BI58" s="63">
        <f t="shared" si="56"/>
        <v>160872.16250000003</v>
      </c>
      <c r="BJ58" s="63">
        <f t="shared" si="56"/>
        <v>160872.16250000003</v>
      </c>
      <c r="BK58" s="63">
        <f t="shared" si="56"/>
        <v>160872.16250000003</v>
      </c>
      <c r="BL58" s="63">
        <f t="shared" si="56"/>
        <v>459827.79375000007</v>
      </c>
      <c r="BM58" s="64">
        <f t="shared" si="56"/>
        <v>459827.79375000007</v>
      </c>
      <c r="BN58" s="63">
        <f t="shared" si="56"/>
        <v>459827.79375000007</v>
      </c>
      <c r="BO58" s="63">
        <f t="shared" si="56"/>
        <v>459827.79375000007</v>
      </c>
      <c r="BP58" s="63">
        <f t="shared" si="56"/>
        <v>459827.79375000007</v>
      </c>
      <c r="BQ58" s="63">
        <f t="shared" si="56"/>
        <v>459827.79375000007</v>
      </c>
      <c r="BR58" s="63">
        <f t="shared" si="56"/>
        <v>459827.79375000007</v>
      </c>
      <c r="BS58" s="63">
        <f t="shared" si="56"/>
        <v>459827.79375000007</v>
      </c>
      <c r="BT58" s="63">
        <f t="shared" si="56"/>
        <v>459827.79375000007</v>
      </c>
      <c r="BU58" s="63">
        <f t="shared" si="56"/>
        <v>459827.79375000007</v>
      </c>
      <c r="BV58" s="63">
        <f t="shared" si="56"/>
        <v>459827.79375000007</v>
      </c>
      <c r="BW58" s="63">
        <f t="shared" si="56"/>
        <v>459827.79375000007</v>
      </c>
      <c r="BX58" s="63">
        <f t="shared" si="56"/>
        <v>459827.79375000007</v>
      </c>
      <c r="BY58" s="63">
        <f t="shared" si="56"/>
        <v>459827.79375000007</v>
      </c>
      <c r="BZ58" s="62">
        <f t="shared" si="56"/>
        <v>459827.79375000007</v>
      </c>
      <c r="CA58" s="63">
        <f t="shared" si="56"/>
        <v>459827.79375000007</v>
      </c>
      <c r="CB58" s="63">
        <f t="shared" si="56"/>
        <v>459827.79375000007</v>
      </c>
      <c r="CC58" s="63">
        <f t="shared" si="56"/>
        <v>588036.1875</v>
      </c>
      <c r="CD58" s="63">
        <f t="shared" si="56"/>
        <v>588036.1875</v>
      </c>
      <c r="CE58" s="63">
        <f t="shared" si="56"/>
        <v>588036.1875</v>
      </c>
      <c r="CF58" s="63">
        <f t="shared" si="56"/>
        <v>588036.1875</v>
      </c>
      <c r="CG58" s="63">
        <f t="shared" si="56"/>
        <v>588036.1875</v>
      </c>
      <c r="CH58" s="63">
        <f t="shared" si="56"/>
        <v>588036.1875</v>
      </c>
      <c r="CI58" s="63">
        <f t="shared" si="56"/>
        <v>588036.1875</v>
      </c>
      <c r="CJ58" s="63">
        <f t="shared" si="56"/>
        <v>588036.1875</v>
      </c>
      <c r="CK58" s="64">
        <f t="shared" si="56"/>
        <v>588036.1875</v>
      </c>
      <c r="CL58" s="151"/>
      <c r="CM58" s="75">
        <f t="shared" ca="1" si="54"/>
        <v>1930465.9500000009</v>
      </c>
      <c r="CN58" s="75">
        <f t="shared" ca="1" si="54"/>
        <v>2528377.2125000008</v>
      </c>
      <c r="CO58" s="75">
        <f t="shared" ca="1" si="54"/>
        <v>5517933.5250000013</v>
      </c>
      <c r="CP58" s="76">
        <f t="shared" ca="1" si="54"/>
        <v>6671809.0687499996</v>
      </c>
      <c r="CQ58" s="85">
        <f ca="1">SUM(CM58:CP58)</f>
        <v>16648585.756250003</v>
      </c>
    </row>
    <row r="59" spans="1:95">
      <c r="A59" s="112">
        <f>ROW()</f>
        <v>59</v>
      </c>
      <c r="B59" s="200"/>
      <c r="C59" s="1"/>
      <c r="D59" s="1" t="s">
        <v>2</v>
      </c>
      <c r="E59" s="4" t="str">
        <f t="shared" si="55"/>
        <v>(38)+(45)+(52)</v>
      </c>
      <c r="F59" s="68"/>
      <c r="G59" s="69"/>
      <c r="H59" s="69"/>
      <c r="I59" s="69"/>
      <c r="J59" s="69"/>
      <c r="K59" s="69"/>
      <c r="L59" s="69"/>
      <c r="M59" s="69"/>
      <c r="N59" s="69"/>
      <c r="O59" s="69"/>
      <c r="P59" s="69"/>
      <c r="Q59" s="70"/>
      <c r="R59" s="69"/>
      <c r="S59" s="69"/>
      <c r="T59" s="69"/>
      <c r="U59" s="69"/>
      <c r="V59" s="69"/>
      <c r="W59" s="69"/>
      <c r="X59" s="69"/>
      <c r="Y59" s="69"/>
      <c r="Z59" s="69"/>
      <c r="AA59" s="69"/>
      <c r="AB59" s="69"/>
      <c r="AC59" s="69"/>
      <c r="AD59" s="68"/>
      <c r="AE59" s="69"/>
      <c r="AF59" s="69"/>
      <c r="AG59" s="69"/>
      <c r="AH59" s="69"/>
      <c r="AI59" s="69"/>
      <c r="AJ59" s="69"/>
      <c r="AK59" s="69"/>
      <c r="AL59" s="69"/>
      <c r="AM59" s="69"/>
      <c r="AN59" s="69"/>
      <c r="AO59" s="70"/>
      <c r="AP59" s="66">
        <f t="shared" ref="AP59:CK59" si="57">AP38+AP45+AP52</f>
        <v>17874.68472222222</v>
      </c>
      <c r="AQ59" s="66">
        <f t="shared" si="57"/>
        <v>17874.68472222222</v>
      </c>
      <c r="AR59" s="66">
        <f t="shared" si="57"/>
        <v>17874.68472222222</v>
      </c>
      <c r="AS59" s="66">
        <f t="shared" si="57"/>
        <v>17874.68472222222</v>
      </c>
      <c r="AT59" s="66">
        <f t="shared" si="57"/>
        <v>17874.68472222222</v>
      </c>
      <c r="AU59" s="66">
        <f t="shared" si="57"/>
        <v>17874.68472222222</v>
      </c>
      <c r="AV59" s="66">
        <f t="shared" si="57"/>
        <v>17874.68472222222</v>
      </c>
      <c r="AW59" s="66">
        <f t="shared" si="57"/>
        <v>17874.68472222222</v>
      </c>
      <c r="AX59" s="66">
        <f t="shared" si="57"/>
        <v>17874.68472222222</v>
      </c>
      <c r="AY59" s="66">
        <f t="shared" si="57"/>
        <v>17874.68472222222</v>
      </c>
      <c r="AZ59" s="66">
        <f t="shared" si="57"/>
        <v>17874.68472222222</v>
      </c>
      <c r="BA59" s="66">
        <f t="shared" si="57"/>
        <v>17874.68472222222</v>
      </c>
      <c r="BB59" s="65">
        <f t="shared" si="57"/>
        <v>17874.68472222222</v>
      </c>
      <c r="BC59" s="66">
        <f t="shared" si="57"/>
        <v>17874.68472222222</v>
      </c>
      <c r="BD59" s="66">
        <f t="shared" si="57"/>
        <v>17874.68472222222</v>
      </c>
      <c r="BE59" s="66">
        <f t="shared" si="57"/>
        <v>17874.68472222222</v>
      </c>
      <c r="BF59" s="66">
        <f t="shared" si="57"/>
        <v>17874.68472222222</v>
      </c>
      <c r="BG59" s="66">
        <f t="shared" si="57"/>
        <v>17874.68472222222</v>
      </c>
      <c r="BH59" s="66">
        <f t="shared" si="57"/>
        <v>17874.68472222222</v>
      </c>
      <c r="BI59" s="66">
        <f t="shared" si="57"/>
        <v>17874.68472222222</v>
      </c>
      <c r="BJ59" s="66">
        <f t="shared" si="57"/>
        <v>17874.68472222222</v>
      </c>
      <c r="BK59" s="66">
        <f t="shared" si="57"/>
        <v>17874.68472222222</v>
      </c>
      <c r="BL59" s="66">
        <f t="shared" si="57"/>
        <v>51091.977083333331</v>
      </c>
      <c r="BM59" s="67">
        <f t="shared" si="57"/>
        <v>51091.977083333331</v>
      </c>
      <c r="BN59" s="66">
        <f t="shared" si="57"/>
        <v>51091.977083333331</v>
      </c>
      <c r="BO59" s="66">
        <f t="shared" si="57"/>
        <v>51091.977083333331</v>
      </c>
      <c r="BP59" s="66">
        <f t="shared" si="57"/>
        <v>51091.977083333331</v>
      </c>
      <c r="BQ59" s="66">
        <f t="shared" si="57"/>
        <v>51091.977083333331</v>
      </c>
      <c r="BR59" s="66">
        <f t="shared" si="57"/>
        <v>51091.977083333331</v>
      </c>
      <c r="BS59" s="66">
        <f t="shared" si="57"/>
        <v>51091.977083333331</v>
      </c>
      <c r="BT59" s="66">
        <f t="shared" si="57"/>
        <v>51091.977083333331</v>
      </c>
      <c r="BU59" s="66">
        <f t="shared" si="57"/>
        <v>51091.977083333331</v>
      </c>
      <c r="BV59" s="66">
        <f t="shared" si="57"/>
        <v>51091.977083333331</v>
      </c>
      <c r="BW59" s="66">
        <f t="shared" si="57"/>
        <v>51091.977083333331</v>
      </c>
      <c r="BX59" s="66">
        <f t="shared" si="57"/>
        <v>51091.977083333331</v>
      </c>
      <c r="BY59" s="66">
        <f t="shared" si="57"/>
        <v>51091.977083333331</v>
      </c>
      <c r="BZ59" s="65">
        <f t="shared" si="57"/>
        <v>51091.977083333331</v>
      </c>
      <c r="CA59" s="66">
        <f t="shared" si="57"/>
        <v>51091.977083333331</v>
      </c>
      <c r="CB59" s="66">
        <f t="shared" si="57"/>
        <v>51091.977083333331</v>
      </c>
      <c r="CC59" s="66">
        <f t="shared" si="57"/>
        <v>65337.354166666664</v>
      </c>
      <c r="CD59" s="66">
        <f t="shared" si="57"/>
        <v>65337.354166666664</v>
      </c>
      <c r="CE59" s="66">
        <f t="shared" si="57"/>
        <v>65337.354166666664</v>
      </c>
      <c r="CF59" s="66">
        <f t="shared" si="57"/>
        <v>65337.354166666664</v>
      </c>
      <c r="CG59" s="66">
        <f t="shared" si="57"/>
        <v>65337.354166666664</v>
      </c>
      <c r="CH59" s="66">
        <f t="shared" si="57"/>
        <v>65337.354166666664</v>
      </c>
      <c r="CI59" s="66">
        <f t="shared" si="57"/>
        <v>65337.354166666664</v>
      </c>
      <c r="CJ59" s="66">
        <f t="shared" si="57"/>
        <v>65337.354166666664</v>
      </c>
      <c r="CK59" s="67">
        <f t="shared" si="57"/>
        <v>65337.354166666664</v>
      </c>
      <c r="CL59" s="151"/>
      <c r="CM59" s="78">
        <f t="shared" ca="1" si="54"/>
        <v>214496.21666666659</v>
      </c>
      <c r="CN59" s="78">
        <f t="shared" ca="1" si="54"/>
        <v>280930.80138888885</v>
      </c>
      <c r="CO59" s="78">
        <f t="shared" ca="1" si="54"/>
        <v>613103.72499999986</v>
      </c>
      <c r="CP59" s="79">
        <f t="shared" ca="1" si="54"/>
        <v>741312.11874999991</v>
      </c>
      <c r="CQ59" s="88">
        <f ca="1">SUM(CM59:CP59)</f>
        <v>1849842.8618055552</v>
      </c>
    </row>
    <row r="60" spans="1:95">
      <c r="A60" s="112">
        <f>ROW()</f>
        <v>60</v>
      </c>
      <c r="B60" s="200"/>
      <c r="C60" s="1"/>
      <c r="D60" s="1" t="s">
        <v>3</v>
      </c>
      <c r="E60" s="4" t="str">
        <f>"("&amp;A57&amp;")+"&amp;"("&amp;A58&amp;")+"&amp;"("&amp;A59&amp;")"</f>
        <v>(57)+(58)+(59)</v>
      </c>
      <c r="F60" s="68"/>
      <c r="G60" s="69"/>
      <c r="H60" s="69"/>
      <c r="I60" s="69"/>
      <c r="J60" s="69"/>
      <c r="K60" s="69"/>
      <c r="L60" s="69"/>
      <c r="M60" s="69"/>
      <c r="N60" s="69"/>
      <c r="O60" s="69"/>
      <c r="P60" s="69"/>
      <c r="Q60" s="70"/>
      <c r="R60" s="69"/>
      <c r="S60" s="69"/>
      <c r="T60" s="69"/>
      <c r="U60" s="69"/>
      <c r="V60" s="69"/>
      <c r="W60" s="69"/>
      <c r="X60" s="69"/>
      <c r="Y60" s="69"/>
      <c r="Z60" s="69"/>
      <c r="AA60" s="69"/>
      <c r="AB60" s="69"/>
      <c r="AC60" s="69"/>
      <c r="AD60" s="68"/>
      <c r="AE60" s="69"/>
      <c r="AF60" s="69"/>
      <c r="AG60" s="69"/>
      <c r="AH60" s="69"/>
      <c r="AI60" s="69"/>
      <c r="AJ60" s="69"/>
      <c r="AK60" s="69"/>
      <c r="AL60" s="69"/>
      <c r="AM60" s="69"/>
      <c r="AN60" s="69"/>
      <c r="AO60" s="70"/>
      <c r="AP60" s="63">
        <f t="shared" ref="AP60:BU60" si="58">SUM(AP57:AP59)</f>
        <v>205013.06250000003</v>
      </c>
      <c r="AQ60" s="63">
        <f t="shared" si="58"/>
        <v>205013.06250000003</v>
      </c>
      <c r="AR60" s="63">
        <f t="shared" si="58"/>
        <v>205013.06250000003</v>
      </c>
      <c r="AS60" s="63">
        <f t="shared" si="58"/>
        <v>205013.06250000003</v>
      </c>
      <c r="AT60" s="63">
        <f t="shared" si="58"/>
        <v>205013.06250000003</v>
      </c>
      <c r="AU60" s="63">
        <f t="shared" si="58"/>
        <v>205013.06250000003</v>
      </c>
      <c r="AV60" s="63">
        <f t="shared" si="58"/>
        <v>205013.06250000003</v>
      </c>
      <c r="AW60" s="63">
        <f t="shared" si="58"/>
        <v>205013.06250000003</v>
      </c>
      <c r="AX60" s="63">
        <f t="shared" si="58"/>
        <v>205013.06250000003</v>
      </c>
      <c r="AY60" s="63">
        <f t="shared" si="58"/>
        <v>205013.06250000003</v>
      </c>
      <c r="AZ60" s="63">
        <f t="shared" si="58"/>
        <v>205013.06250000003</v>
      </c>
      <c r="BA60" s="63">
        <f t="shared" si="58"/>
        <v>205013.06250000003</v>
      </c>
      <c r="BB60" s="62">
        <f t="shared" si="58"/>
        <v>205013.06250000003</v>
      </c>
      <c r="BC60" s="63">
        <f t="shared" si="58"/>
        <v>205013.06250000003</v>
      </c>
      <c r="BD60" s="63">
        <f t="shared" si="58"/>
        <v>205013.06250000003</v>
      </c>
      <c r="BE60" s="63">
        <f t="shared" si="58"/>
        <v>205013.06250000003</v>
      </c>
      <c r="BF60" s="63">
        <f t="shared" si="58"/>
        <v>205013.06250000003</v>
      </c>
      <c r="BG60" s="63">
        <f t="shared" si="58"/>
        <v>205013.06250000003</v>
      </c>
      <c r="BH60" s="63">
        <f t="shared" si="58"/>
        <v>205013.06250000003</v>
      </c>
      <c r="BI60" s="63">
        <f t="shared" si="58"/>
        <v>205013.06250000003</v>
      </c>
      <c r="BJ60" s="63">
        <f t="shared" si="58"/>
        <v>205013.06250000003</v>
      </c>
      <c r="BK60" s="63">
        <f t="shared" si="58"/>
        <v>205013.06250000003</v>
      </c>
      <c r="BL60" s="63">
        <f t="shared" si="58"/>
        <v>654105.1875</v>
      </c>
      <c r="BM60" s="64">
        <f t="shared" si="58"/>
        <v>654105.1875</v>
      </c>
      <c r="BN60" s="63">
        <f t="shared" si="58"/>
        <v>654105.1875</v>
      </c>
      <c r="BO60" s="63">
        <f t="shared" si="58"/>
        <v>654105.1875</v>
      </c>
      <c r="BP60" s="63">
        <f t="shared" si="58"/>
        <v>654105.1875</v>
      </c>
      <c r="BQ60" s="63">
        <f t="shared" si="58"/>
        <v>654105.1875</v>
      </c>
      <c r="BR60" s="63">
        <f t="shared" si="58"/>
        <v>654105.1875</v>
      </c>
      <c r="BS60" s="63">
        <f t="shared" si="58"/>
        <v>654105.1875</v>
      </c>
      <c r="BT60" s="63">
        <f t="shared" si="58"/>
        <v>654105.1875</v>
      </c>
      <c r="BU60" s="63">
        <f t="shared" si="58"/>
        <v>654105.1875</v>
      </c>
      <c r="BV60" s="63">
        <f t="shared" ref="BV60:CK60" si="59">SUM(BV57:BV59)</f>
        <v>654105.1875</v>
      </c>
      <c r="BW60" s="63">
        <f t="shared" si="59"/>
        <v>654105.1875</v>
      </c>
      <c r="BX60" s="63">
        <f t="shared" si="59"/>
        <v>654105.1875</v>
      </c>
      <c r="BY60" s="63">
        <f t="shared" si="59"/>
        <v>654105.1875</v>
      </c>
      <c r="BZ60" s="62">
        <f t="shared" si="59"/>
        <v>654105.1875</v>
      </c>
      <c r="CA60" s="63">
        <f t="shared" si="59"/>
        <v>654105.1875</v>
      </c>
      <c r="CB60" s="63">
        <f t="shared" si="59"/>
        <v>654105.1875</v>
      </c>
      <c r="CC60" s="63">
        <f t="shared" si="59"/>
        <v>953706.5555555555</v>
      </c>
      <c r="CD60" s="63">
        <f t="shared" si="59"/>
        <v>953706.5555555555</v>
      </c>
      <c r="CE60" s="63">
        <f t="shared" si="59"/>
        <v>953706.5555555555</v>
      </c>
      <c r="CF60" s="63">
        <f t="shared" si="59"/>
        <v>953706.5555555555</v>
      </c>
      <c r="CG60" s="63">
        <f t="shared" si="59"/>
        <v>953706.5555555555</v>
      </c>
      <c r="CH60" s="63">
        <f t="shared" si="59"/>
        <v>953706.5555555555</v>
      </c>
      <c r="CI60" s="63">
        <f t="shared" si="59"/>
        <v>953706.5555555555</v>
      </c>
      <c r="CJ60" s="63">
        <f t="shared" si="59"/>
        <v>953706.5555555555</v>
      </c>
      <c r="CK60" s="64">
        <f t="shared" si="59"/>
        <v>953706.5555555555</v>
      </c>
      <c r="CL60" s="151"/>
      <c r="CM60" s="75">
        <f t="shared" ca="1" si="54"/>
        <v>2460156.7500000005</v>
      </c>
      <c r="CN60" s="75">
        <f t="shared" ca="1" si="54"/>
        <v>3358341</v>
      </c>
      <c r="CO60" s="75">
        <f t="shared" ca="1" si="54"/>
        <v>7849262.25</v>
      </c>
      <c r="CP60" s="76">
        <f t="shared" ca="1" si="54"/>
        <v>10545674.562500002</v>
      </c>
      <c r="CQ60" s="85">
        <f ca="1">SUM(CM60:CP60)</f>
        <v>24213434.5625</v>
      </c>
    </row>
    <row r="61" spans="1:95">
      <c r="A61" s="112">
        <f>ROW()</f>
        <v>61</v>
      </c>
      <c r="B61" s="200"/>
      <c r="C61" s="68"/>
      <c r="D61" s="69"/>
      <c r="E61" s="172"/>
      <c r="F61" s="68"/>
      <c r="G61" s="69"/>
      <c r="H61" s="69"/>
      <c r="I61" s="69"/>
      <c r="J61" s="69"/>
      <c r="K61" s="69"/>
      <c r="L61" s="69"/>
      <c r="M61" s="69"/>
      <c r="N61" s="69"/>
      <c r="O61" s="69"/>
      <c r="P61" s="69"/>
      <c r="Q61" s="70"/>
      <c r="R61" s="69"/>
      <c r="S61" s="69"/>
      <c r="T61" s="69"/>
      <c r="U61" s="69"/>
      <c r="V61" s="69"/>
      <c r="W61" s="69"/>
      <c r="X61" s="69"/>
      <c r="Y61" s="69"/>
      <c r="Z61" s="69"/>
      <c r="AA61" s="69"/>
      <c r="AB61" s="69"/>
      <c r="AC61" s="69"/>
      <c r="AD61" s="68"/>
      <c r="AE61" s="69"/>
      <c r="AF61" s="69"/>
      <c r="AG61" s="69"/>
      <c r="AH61" s="69"/>
      <c r="AI61" s="69"/>
      <c r="AJ61" s="69"/>
      <c r="AK61" s="69"/>
      <c r="AL61" s="69"/>
      <c r="AM61" s="69"/>
      <c r="AN61" s="69"/>
      <c r="AO61" s="70"/>
      <c r="AP61" s="69"/>
      <c r="AQ61" s="69"/>
      <c r="AR61" s="69"/>
      <c r="AS61" s="69"/>
      <c r="AT61" s="69"/>
      <c r="AU61" s="69"/>
      <c r="AV61" s="69"/>
      <c r="AW61" s="69"/>
      <c r="AX61" s="69"/>
      <c r="AY61" s="69"/>
      <c r="AZ61" s="69"/>
      <c r="BA61" s="69"/>
      <c r="BB61" s="68"/>
      <c r="BC61" s="69"/>
      <c r="BD61" s="69"/>
      <c r="BE61" s="69"/>
      <c r="BF61" s="69"/>
      <c r="BG61" s="69"/>
      <c r="BH61" s="69"/>
      <c r="BI61" s="69"/>
      <c r="BJ61" s="69"/>
      <c r="BK61" s="69"/>
      <c r="BL61" s="69"/>
      <c r="BM61" s="70"/>
      <c r="BN61" s="69"/>
      <c r="BO61" s="69"/>
      <c r="BP61" s="69"/>
      <c r="BQ61" s="69"/>
      <c r="BR61" s="69"/>
      <c r="BS61" s="69"/>
      <c r="BT61" s="69"/>
      <c r="BU61" s="69"/>
      <c r="BV61" s="69"/>
      <c r="BW61" s="69"/>
      <c r="BX61" s="69"/>
      <c r="BY61" s="69"/>
      <c r="BZ61" s="68"/>
      <c r="CA61" s="69"/>
      <c r="CB61" s="69"/>
      <c r="CC61" s="69"/>
      <c r="CD61" s="69"/>
      <c r="CE61" s="69"/>
      <c r="CF61" s="69"/>
      <c r="CG61" s="69"/>
      <c r="CH61" s="69"/>
      <c r="CI61" s="69"/>
      <c r="CJ61" s="69"/>
      <c r="CK61" s="70"/>
      <c r="CL61" s="151"/>
      <c r="CM61" s="69"/>
      <c r="CN61" s="69"/>
      <c r="CO61" s="69"/>
      <c r="CP61" s="70"/>
      <c r="CQ61" s="82"/>
    </row>
    <row r="62" spans="1:95" ht="24" customHeight="1">
      <c r="A62" s="112">
        <f>ROW()</f>
        <v>62</v>
      </c>
      <c r="B62" s="200"/>
      <c r="C62" s="202" t="s">
        <v>29</v>
      </c>
      <c r="D62" s="203"/>
      <c r="E62" s="204"/>
      <c r="F62" s="80"/>
      <c r="G62" s="81"/>
      <c r="H62" s="81"/>
      <c r="I62" s="81"/>
      <c r="J62" s="81"/>
      <c r="K62" s="81"/>
      <c r="L62" s="81"/>
      <c r="M62" s="81"/>
      <c r="N62" s="81"/>
      <c r="O62" s="81"/>
      <c r="P62" s="81"/>
      <c r="Q62" s="82"/>
      <c r="R62" s="81"/>
      <c r="S62" s="81"/>
      <c r="T62" s="81"/>
      <c r="U62" s="81"/>
      <c r="V62" s="81"/>
      <c r="W62" s="81"/>
      <c r="X62" s="81"/>
      <c r="Y62" s="81"/>
      <c r="Z62" s="81"/>
      <c r="AA62" s="81"/>
      <c r="AB62" s="81"/>
      <c r="AC62" s="81"/>
      <c r="AD62" s="80"/>
      <c r="AE62" s="81"/>
      <c r="AF62" s="81"/>
      <c r="AG62" s="81"/>
      <c r="AH62" s="81"/>
      <c r="AI62" s="81"/>
      <c r="AJ62" s="81"/>
      <c r="AK62" s="81"/>
      <c r="AL62" s="81"/>
      <c r="AM62" s="81"/>
      <c r="AN62" s="81"/>
      <c r="AO62" s="82"/>
      <c r="AP62" s="81"/>
      <c r="AQ62" s="81"/>
      <c r="AR62" s="81"/>
      <c r="AS62" s="81"/>
      <c r="AT62" s="81"/>
      <c r="AU62" s="81"/>
      <c r="AV62" s="81"/>
      <c r="AW62" s="81"/>
      <c r="AX62" s="81"/>
      <c r="AY62" s="81"/>
      <c r="AZ62" s="81"/>
      <c r="BA62" s="81"/>
      <c r="BB62" s="80"/>
      <c r="BC62" s="81"/>
      <c r="BD62" s="81"/>
      <c r="BE62" s="81"/>
      <c r="BF62" s="81"/>
      <c r="BG62" s="81"/>
      <c r="BH62" s="81"/>
      <c r="BI62" s="81"/>
      <c r="BJ62" s="81"/>
      <c r="BK62" s="81"/>
      <c r="BL62" s="81"/>
      <c r="BM62" s="82"/>
      <c r="BN62" s="81"/>
      <c r="BO62" s="81"/>
      <c r="BP62" s="81"/>
      <c r="BQ62" s="81"/>
      <c r="BR62" s="81"/>
      <c r="BS62" s="81"/>
      <c r="BT62" s="81"/>
      <c r="BU62" s="81"/>
      <c r="BV62" s="81"/>
      <c r="BW62" s="81"/>
      <c r="BX62" s="81"/>
      <c r="BY62" s="81"/>
      <c r="BZ62" s="80"/>
      <c r="CA62" s="81"/>
      <c r="CB62" s="81"/>
      <c r="CC62" s="81"/>
      <c r="CD62" s="81"/>
      <c r="CE62" s="81"/>
      <c r="CF62" s="81"/>
      <c r="CG62" s="81"/>
      <c r="CH62" s="81"/>
      <c r="CI62" s="81"/>
      <c r="CJ62" s="81"/>
      <c r="CK62" s="82"/>
      <c r="CL62" s="153"/>
      <c r="CM62" s="81"/>
      <c r="CN62" s="81"/>
      <c r="CO62" s="81"/>
      <c r="CP62" s="82"/>
      <c r="CQ62" s="82"/>
    </row>
    <row r="63" spans="1:95">
      <c r="A63" s="112">
        <f>ROW()</f>
        <v>63</v>
      </c>
      <c r="B63" s="200"/>
      <c r="C63" s="80"/>
      <c r="D63" s="81" t="s">
        <v>0</v>
      </c>
      <c r="E63" s="174" t="str">
        <f>"("&amp;A20&amp;") - "&amp;"("&amp;A57&amp;")"</f>
        <v>(20) - (57)</v>
      </c>
      <c r="F63" s="83"/>
      <c r="G63" s="84"/>
      <c r="H63" s="84"/>
      <c r="I63" s="84"/>
      <c r="J63" s="84"/>
      <c r="K63" s="84"/>
      <c r="L63" s="84"/>
      <c r="M63" s="84"/>
      <c r="N63" s="84"/>
      <c r="O63" s="84"/>
      <c r="P63" s="84"/>
      <c r="Q63" s="85"/>
      <c r="R63" s="84"/>
      <c r="S63" s="84"/>
      <c r="T63" s="84"/>
      <c r="U63" s="84"/>
      <c r="V63" s="84"/>
      <c r="W63" s="84"/>
      <c r="X63" s="84"/>
      <c r="Y63" s="84"/>
      <c r="Z63" s="84"/>
      <c r="AA63" s="84"/>
      <c r="AB63" s="84"/>
      <c r="AC63" s="84"/>
      <c r="AD63" s="83"/>
      <c r="AE63" s="84"/>
      <c r="AF63" s="84"/>
      <c r="AG63" s="84"/>
      <c r="AH63" s="84"/>
      <c r="AI63" s="84"/>
      <c r="AJ63" s="84"/>
      <c r="AK63" s="84"/>
      <c r="AL63" s="84"/>
      <c r="AM63" s="84"/>
      <c r="AN63" s="84"/>
      <c r="AO63" s="85"/>
      <c r="AP63" s="84">
        <f>AP20-AP57</f>
        <v>95521.618055555562</v>
      </c>
      <c r="AQ63" s="84">
        <f t="shared" ref="AQ63:CK63" si="60">AQ20-AQ57</f>
        <v>101637.28472222223</v>
      </c>
      <c r="AR63" s="84">
        <f t="shared" si="60"/>
        <v>110021.28472222222</v>
      </c>
      <c r="AS63" s="84">
        <f t="shared" si="60"/>
        <v>116384.36805555556</v>
      </c>
      <c r="AT63" s="84">
        <f t="shared" si="60"/>
        <v>128797.78472222222</v>
      </c>
      <c r="AU63" s="84">
        <f t="shared" si="60"/>
        <v>132801.20138888888</v>
      </c>
      <c r="AV63" s="84">
        <f t="shared" si="60"/>
        <v>138005.53472222222</v>
      </c>
      <c r="AW63" s="84">
        <f t="shared" si="60"/>
        <v>162642.95138888888</v>
      </c>
      <c r="AX63" s="84">
        <f t="shared" si="60"/>
        <v>169772.11805555553</v>
      </c>
      <c r="AY63" s="84">
        <f t="shared" si="60"/>
        <v>189641.78472222219</v>
      </c>
      <c r="AZ63" s="84">
        <f t="shared" si="60"/>
        <v>201730.45138888885</v>
      </c>
      <c r="BA63" s="84">
        <f t="shared" si="60"/>
        <v>210356.70138888885</v>
      </c>
      <c r="BB63" s="83">
        <f t="shared" si="60"/>
        <v>223349.53472222219</v>
      </c>
      <c r="BC63" s="84">
        <f t="shared" si="60"/>
        <v>232990.61805555553</v>
      </c>
      <c r="BD63" s="84">
        <f t="shared" si="60"/>
        <v>244872.03472222222</v>
      </c>
      <c r="BE63" s="84">
        <f t="shared" si="60"/>
        <v>254602.28472222222</v>
      </c>
      <c r="BF63" s="84">
        <f t="shared" si="60"/>
        <v>262548.03472222225</v>
      </c>
      <c r="BG63" s="84">
        <f t="shared" si="60"/>
        <v>269537.11805555556</v>
      </c>
      <c r="BH63" s="84">
        <f t="shared" si="60"/>
        <v>278501.03472222225</v>
      </c>
      <c r="BI63" s="84">
        <f t="shared" si="60"/>
        <v>283594.70138888893</v>
      </c>
      <c r="BJ63" s="84">
        <f t="shared" si="60"/>
        <v>293449.61805555562</v>
      </c>
      <c r="BK63" s="84">
        <f t="shared" si="60"/>
        <v>304161.78472222231</v>
      </c>
      <c r="BL63" s="84">
        <f t="shared" si="60"/>
        <v>198042.00000000006</v>
      </c>
      <c r="BM63" s="85">
        <f t="shared" si="60"/>
        <v>209314.41666666674</v>
      </c>
      <c r="BN63" s="84">
        <f t="shared" si="60"/>
        <v>213754.27333333343</v>
      </c>
      <c r="BO63" s="84">
        <f t="shared" si="60"/>
        <v>225107.51883333345</v>
      </c>
      <c r="BP63" s="84">
        <f t="shared" si="60"/>
        <v>237355.86450000014</v>
      </c>
      <c r="BQ63" s="84">
        <f t="shared" si="60"/>
        <v>248431.3252866668</v>
      </c>
      <c r="BR63" s="84">
        <f t="shared" si="60"/>
        <v>264858.69695333345</v>
      </c>
      <c r="BS63" s="84">
        <f t="shared" si="60"/>
        <v>279904.3092866668</v>
      </c>
      <c r="BT63" s="84">
        <f t="shared" si="60"/>
        <v>292114.89262000012</v>
      </c>
      <c r="BU63" s="84">
        <f t="shared" si="60"/>
        <v>304601.88928666676</v>
      </c>
      <c r="BV63" s="84">
        <f t="shared" si="60"/>
        <v>321448.91495333344</v>
      </c>
      <c r="BW63" s="84">
        <f t="shared" si="60"/>
        <v>338648.08162000013</v>
      </c>
      <c r="BX63" s="84">
        <f t="shared" si="60"/>
        <v>359211.24828666681</v>
      </c>
      <c r="BY63" s="84">
        <f t="shared" si="60"/>
        <v>390634.24828666687</v>
      </c>
      <c r="BZ63" s="83">
        <f t="shared" si="60"/>
        <v>404148.7163489174</v>
      </c>
      <c r="CA63" s="84">
        <f t="shared" si="60"/>
        <v>416355.33266320819</v>
      </c>
      <c r="CB63" s="84">
        <f t="shared" si="60"/>
        <v>429869.80072545871</v>
      </c>
      <c r="CC63" s="84">
        <f t="shared" si="60"/>
        <v>285800.72098283388</v>
      </c>
      <c r="CD63" s="84">
        <f t="shared" si="60"/>
        <v>299315.18904508441</v>
      </c>
      <c r="CE63" s="84">
        <f t="shared" si="60"/>
        <v>312393.70652468177</v>
      </c>
      <c r="CF63" s="84">
        <f t="shared" si="60"/>
        <v>325908.17458693229</v>
      </c>
      <c r="CG63" s="84">
        <f t="shared" si="60"/>
        <v>339422.64264918282</v>
      </c>
      <c r="CH63" s="84">
        <f t="shared" si="60"/>
        <v>352501.16012878018</v>
      </c>
      <c r="CI63" s="84">
        <f t="shared" si="60"/>
        <v>366015.6281910307</v>
      </c>
      <c r="CJ63" s="84">
        <f t="shared" si="60"/>
        <v>379094.14567062806</v>
      </c>
      <c r="CK63" s="85">
        <f t="shared" si="60"/>
        <v>392608.61373287858</v>
      </c>
      <c r="CL63" s="153"/>
      <c r="CM63" s="84">
        <f t="shared" ref="CM63:CP66" ca="1" si="61">SUM(OFFSET($AP63:$BA63,0,12*(CM$5-$CM$5)))</f>
        <v>1757313.083333333</v>
      </c>
      <c r="CN63" s="84">
        <f t="shared" ca="1" si="61"/>
        <v>3054963.180555556</v>
      </c>
      <c r="CO63" s="84">
        <f t="shared" ca="1" si="61"/>
        <v>3476071.263246668</v>
      </c>
      <c r="CP63" s="85">
        <f t="shared" ca="1" si="61"/>
        <v>4303433.831249617</v>
      </c>
      <c r="CQ63" s="85">
        <f ca="1">SUM(CM63:CP63)</f>
        <v>12591781.358385174</v>
      </c>
    </row>
    <row r="64" spans="1:95">
      <c r="A64" s="112">
        <f>ROW()</f>
        <v>64</v>
      </c>
      <c r="B64" s="200"/>
      <c r="C64" s="80"/>
      <c r="D64" s="81" t="s">
        <v>1</v>
      </c>
      <c r="E64" s="174" t="str">
        <f>"("&amp;A21&amp;") - "&amp;"("&amp;A58&amp;")"</f>
        <v>(21) - (58)</v>
      </c>
      <c r="F64" s="83"/>
      <c r="G64" s="84"/>
      <c r="H64" s="84"/>
      <c r="I64" s="84"/>
      <c r="J64" s="84"/>
      <c r="K64" s="84"/>
      <c r="L64" s="84"/>
      <c r="M64" s="84"/>
      <c r="N64" s="84"/>
      <c r="O64" s="84"/>
      <c r="P64" s="84"/>
      <c r="Q64" s="85"/>
      <c r="R64" s="84"/>
      <c r="S64" s="84"/>
      <c r="T64" s="84"/>
      <c r="U64" s="84"/>
      <c r="V64" s="84"/>
      <c r="W64" s="84"/>
      <c r="X64" s="84"/>
      <c r="Y64" s="84"/>
      <c r="Z64" s="84"/>
      <c r="AA64" s="84"/>
      <c r="AB64" s="84"/>
      <c r="AC64" s="84"/>
      <c r="AD64" s="83"/>
      <c r="AE64" s="84"/>
      <c r="AF64" s="84"/>
      <c r="AG64" s="84"/>
      <c r="AH64" s="84"/>
      <c r="AI64" s="84"/>
      <c r="AJ64" s="84"/>
      <c r="AK64" s="84"/>
      <c r="AL64" s="84"/>
      <c r="AM64" s="84"/>
      <c r="AN64" s="84"/>
      <c r="AO64" s="85"/>
      <c r="AP64" s="84">
        <f t="shared" ref="AP64:CK64" si="62">AP21-AP58</f>
        <v>279871.03749999998</v>
      </c>
      <c r="AQ64" s="84">
        <f t="shared" si="62"/>
        <v>285669.36249999999</v>
      </c>
      <c r="AR64" s="84">
        <f t="shared" si="62"/>
        <v>297250.33749999997</v>
      </c>
      <c r="AS64" s="84">
        <f t="shared" si="62"/>
        <v>313452.73749999999</v>
      </c>
      <c r="AT64" s="84">
        <f t="shared" si="62"/>
        <v>317151.13750000001</v>
      </c>
      <c r="AU64" s="84">
        <f t="shared" si="62"/>
        <v>327841.71250000002</v>
      </c>
      <c r="AV64" s="84">
        <f t="shared" si="62"/>
        <v>330720.8125</v>
      </c>
      <c r="AW64" s="84">
        <f t="shared" si="62"/>
        <v>335073.4375</v>
      </c>
      <c r="AX64" s="84">
        <f t="shared" si="62"/>
        <v>348131.16249999998</v>
      </c>
      <c r="AY64" s="84">
        <f t="shared" si="62"/>
        <v>353947.11249999999</v>
      </c>
      <c r="AZ64" s="84">
        <f t="shared" si="62"/>
        <v>364238.01250000001</v>
      </c>
      <c r="BA64" s="84">
        <f t="shared" si="62"/>
        <v>365513.23749999999</v>
      </c>
      <c r="BB64" s="83">
        <f t="shared" si="62"/>
        <v>369043.33749999997</v>
      </c>
      <c r="BC64" s="84">
        <f t="shared" si="62"/>
        <v>372938.31249999994</v>
      </c>
      <c r="BD64" s="84">
        <f t="shared" si="62"/>
        <v>377720.91249999992</v>
      </c>
      <c r="BE64" s="84">
        <f t="shared" si="62"/>
        <v>384003.66249999992</v>
      </c>
      <c r="BF64" s="84">
        <f t="shared" si="62"/>
        <v>394239.58749999997</v>
      </c>
      <c r="BG64" s="84">
        <f t="shared" si="62"/>
        <v>401232.21249999997</v>
      </c>
      <c r="BH64" s="84">
        <f t="shared" si="62"/>
        <v>412600.18749999994</v>
      </c>
      <c r="BI64" s="84">
        <f t="shared" si="62"/>
        <v>420327.28749999992</v>
      </c>
      <c r="BJ64" s="84">
        <f t="shared" si="62"/>
        <v>454839.28749999992</v>
      </c>
      <c r="BK64" s="84">
        <f t="shared" si="62"/>
        <v>476116.41249999992</v>
      </c>
      <c r="BL64" s="84">
        <f t="shared" si="62"/>
        <v>227325.13124999986</v>
      </c>
      <c r="BM64" s="85">
        <f t="shared" si="62"/>
        <v>237670.70624999981</v>
      </c>
      <c r="BN64" s="84">
        <f t="shared" si="62"/>
        <v>264665.30624999979</v>
      </c>
      <c r="BO64" s="84">
        <f t="shared" si="62"/>
        <v>279946.93124999979</v>
      </c>
      <c r="BP64" s="84">
        <f t="shared" si="62"/>
        <v>327844.03124999977</v>
      </c>
      <c r="BQ64" s="84">
        <f t="shared" si="62"/>
        <v>329043.58124999981</v>
      </c>
      <c r="BR64" s="84">
        <f t="shared" si="62"/>
        <v>333957.35624999984</v>
      </c>
      <c r="BS64" s="84">
        <f t="shared" si="62"/>
        <v>370634.15624999988</v>
      </c>
      <c r="BT64" s="84">
        <f t="shared" si="62"/>
        <v>389840.00624999986</v>
      </c>
      <c r="BU64" s="84">
        <f t="shared" si="62"/>
        <v>399431.83124999981</v>
      </c>
      <c r="BV64" s="84">
        <f t="shared" si="62"/>
        <v>424041.05624999979</v>
      </c>
      <c r="BW64" s="84">
        <f t="shared" si="62"/>
        <v>430494.58124999981</v>
      </c>
      <c r="BX64" s="84">
        <f t="shared" si="62"/>
        <v>449857.03124999977</v>
      </c>
      <c r="BY64" s="84">
        <f t="shared" si="62"/>
        <v>459048.80624999979</v>
      </c>
      <c r="BZ64" s="83">
        <f t="shared" si="62"/>
        <v>474050.06581589207</v>
      </c>
      <c r="CA64" s="84">
        <f t="shared" si="62"/>
        <v>487599.5905850851</v>
      </c>
      <c r="CB64" s="84">
        <f t="shared" si="62"/>
        <v>502600.85015097738</v>
      </c>
      <c r="CC64" s="84">
        <f t="shared" si="62"/>
        <v>388909.80436796998</v>
      </c>
      <c r="CD64" s="84">
        <f t="shared" si="62"/>
        <v>403911.06393386226</v>
      </c>
      <c r="CE64" s="84">
        <f t="shared" si="62"/>
        <v>418428.41190085479</v>
      </c>
      <c r="CF64" s="84">
        <f t="shared" si="62"/>
        <v>433429.67146674707</v>
      </c>
      <c r="CG64" s="84">
        <f t="shared" si="62"/>
        <v>448430.93103263935</v>
      </c>
      <c r="CH64" s="84">
        <f t="shared" si="62"/>
        <v>462948.27899963199</v>
      </c>
      <c r="CI64" s="84">
        <f t="shared" si="62"/>
        <v>477949.53856552439</v>
      </c>
      <c r="CJ64" s="84">
        <f t="shared" si="62"/>
        <v>492466.88653251692</v>
      </c>
      <c r="CK64" s="85">
        <f t="shared" si="62"/>
        <v>507468.14609840931</v>
      </c>
      <c r="CL64" s="153"/>
      <c r="CM64" s="84">
        <f t="shared" ca="1" si="61"/>
        <v>3918860.0999999996</v>
      </c>
      <c r="CN64" s="84">
        <f t="shared" ca="1" si="61"/>
        <v>4528057.0374999996</v>
      </c>
      <c r="CO64" s="84">
        <f t="shared" ca="1" si="61"/>
        <v>4458804.674999997</v>
      </c>
      <c r="CP64" s="85">
        <f t="shared" ca="1" si="61"/>
        <v>5498193.2394501101</v>
      </c>
      <c r="CQ64" s="85">
        <f ca="1">SUM(CM64:CP64)</f>
        <v>18403915.051950105</v>
      </c>
    </row>
    <row r="65" spans="1:95">
      <c r="A65" s="112">
        <f>ROW()</f>
        <v>65</v>
      </c>
      <c r="B65" s="200"/>
      <c r="C65" s="80"/>
      <c r="D65" s="81" t="s">
        <v>2</v>
      </c>
      <c r="E65" s="174" t="str">
        <f>"("&amp;A22&amp;") - "&amp;"("&amp;A59&amp;")"</f>
        <v>(22) - (59)</v>
      </c>
      <c r="F65" s="86"/>
      <c r="G65" s="87"/>
      <c r="H65" s="87"/>
      <c r="I65" s="87"/>
      <c r="J65" s="87"/>
      <c r="K65" s="87"/>
      <c r="L65" s="87"/>
      <c r="M65" s="87"/>
      <c r="N65" s="87"/>
      <c r="O65" s="87"/>
      <c r="P65" s="87"/>
      <c r="Q65" s="88"/>
      <c r="R65" s="87"/>
      <c r="S65" s="87"/>
      <c r="T65" s="87"/>
      <c r="U65" s="87"/>
      <c r="V65" s="87"/>
      <c r="W65" s="87"/>
      <c r="X65" s="87"/>
      <c r="Y65" s="87"/>
      <c r="Z65" s="87"/>
      <c r="AA65" s="87"/>
      <c r="AB65" s="87"/>
      <c r="AC65" s="87"/>
      <c r="AD65" s="86"/>
      <c r="AE65" s="87"/>
      <c r="AF65" s="87"/>
      <c r="AG65" s="87"/>
      <c r="AH65" s="87"/>
      <c r="AI65" s="87"/>
      <c r="AJ65" s="87"/>
      <c r="AK65" s="87"/>
      <c r="AL65" s="87"/>
      <c r="AM65" s="87"/>
      <c r="AN65" s="87"/>
      <c r="AO65" s="88"/>
      <c r="AP65" s="87">
        <f t="shared" ref="AP65:CK65" si="63">AP22-AP59</f>
        <v>31096.781944444439</v>
      </c>
      <c r="AQ65" s="87">
        <f t="shared" si="63"/>
        <v>31741.040277777771</v>
      </c>
      <c r="AR65" s="87">
        <f t="shared" si="63"/>
        <v>33027.815277777772</v>
      </c>
      <c r="AS65" s="87">
        <f t="shared" si="63"/>
        <v>34828.081944444442</v>
      </c>
      <c r="AT65" s="87">
        <f t="shared" si="63"/>
        <v>35239.015277777777</v>
      </c>
      <c r="AU65" s="87">
        <f t="shared" si="63"/>
        <v>36426.856944444444</v>
      </c>
      <c r="AV65" s="87">
        <f t="shared" si="63"/>
        <v>36746.756944444445</v>
      </c>
      <c r="AW65" s="87">
        <f t="shared" si="63"/>
        <v>37230.381944444445</v>
      </c>
      <c r="AX65" s="87">
        <f t="shared" si="63"/>
        <v>38681.240277777775</v>
      </c>
      <c r="AY65" s="87">
        <f t="shared" si="63"/>
        <v>39327.456944444442</v>
      </c>
      <c r="AZ65" s="87">
        <f t="shared" si="63"/>
        <v>40470.890277777777</v>
      </c>
      <c r="BA65" s="87">
        <f t="shared" si="63"/>
        <v>40612.581944444442</v>
      </c>
      <c r="BB65" s="86">
        <f t="shared" si="63"/>
        <v>41004.815277777772</v>
      </c>
      <c r="BC65" s="87">
        <f t="shared" si="63"/>
        <v>41437.590277777774</v>
      </c>
      <c r="BD65" s="87">
        <f t="shared" si="63"/>
        <v>41968.990277777775</v>
      </c>
      <c r="BE65" s="87">
        <f t="shared" si="63"/>
        <v>42667.073611111111</v>
      </c>
      <c r="BF65" s="87">
        <f t="shared" si="63"/>
        <v>43804.398611111108</v>
      </c>
      <c r="BG65" s="87">
        <f t="shared" si="63"/>
        <v>44581.356944444444</v>
      </c>
      <c r="BH65" s="87">
        <f t="shared" si="63"/>
        <v>45844.465277777774</v>
      </c>
      <c r="BI65" s="87">
        <f t="shared" si="63"/>
        <v>46703.031944444439</v>
      </c>
      <c r="BJ65" s="87">
        <f t="shared" si="63"/>
        <v>50537.698611111111</v>
      </c>
      <c r="BK65" s="87">
        <f t="shared" si="63"/>
        <v>52901.823611111111</v>
      </c>
      <c r="BL65" s="87">
        <f t="shared" si="63"/>
        <v>25258.347916666666</v>
      </c>
      <c r="BM65" s="88">
        <f t="shared" si="63"/>
        <v>26407.856249999997</v>
      </c>
      <c r="BN65" s="87">
        <f t="shared" si="63"/>
        <v>29407.256249999991</v>
      </c>
      <c r="BO65" s="87">
        <f t="shared" si="63"/>
        <v>31105.21458333332</v>
      </c>
      <c r="BP65" s="87">
        <f t="shared" si="63"/>
        <v>36427.114583333314</v>
      </c>
      <c r="BQ65" s="87">
        <f t="shared" si="63"/>
        <v>36560.397916666654</v>
      </c>
      <c r="BR65" s="87">
        <f t="shared" si="63"/>
        <v>37106.37291666666</v>
      </c>
      <c r="BS65" s="87">
        <f t="shared" si="63"/>
        <v>41181.572916666657</v>
      </c>
      <c r="BT65" s="87">
        <f t="shared" si="63"/>
        <v>43315.556249999994</v>
      </c>
      <c r="BU65" s="87">
        <f t="shared" si="63"/>
        <v>44381.314583333326</v>
      </c>
      <c r="BV65" s="87">
        <f t="shared" si="63"/>
        <v>47115.672916666663</v>
      </c>
      <c r="BW65" s="87">
        <f t="shared" si="63"/>
        <v>47832.731249999997</v>
      </c>
      <c r="BX65" s="87">
        <f t="shared" si="63"/>
        <v>49984.114583333328</v>
      </c>
      <c r="BY65" s="87">
        <f t="shared" si="63"/>
        <v>51005.422916666663</v>
      </c>
      <c r="BZ65" s="86">
        <f t="shared" si="63"/>
        <v>52672.229535099148</v>
      </c>
      <c r="CA65" s="87">
        <f t="shared" si="63"/>
        <v>54177.732287231716</v>
      </c>
      <c r="CB65" s="87">
        <f t="shared" si="63"/>
        <v>55844.538905664202</v>
      </c>
      <c r="CC65" s="87">
        <f t="shared" si="63"/>
        <v>43212.200485330039</v>
      </c>
      <c r="CD65" s="87">
        <f t="shared" si="63"/>
        <v>44879.007103762524</v>
      </c>
      <c r="CE65" s="87">
        <f t="shared" si="63"/>
        <v>46492.045766761694</v>
      </c>
      <c r="CF65" s="87">
        <f t="shared" si="63"/>
        <v>48158.852385194179</v>
      </c>
      <c r="CG65" s="87">
        <f t="shared" si="63"/>
        <v>49825.659003626664</v>
      </c>
      <c r="CH65" s="87">
        <f t="shared" si="63"/>
        <v>51438.697666625834</v>
      </c>
      <c r="CI65" s="87">
        <f t="shared" si="63"/>
        <v>53105.50428505832</v>
      </c>
      <c r="CJ65" s="87">
        <f t="shared" si="63"/>
        <v>54718.542948057489</v>
      </c>
      <c r="CK65" s="88">
        <f t="shared" si="63"/>
        <v>56385.349566489975</v>
      </c>
      <c r="CL65" s="153"/>
      <c r="CM65" s="87">
        <f t="shared" ca="1" si="61"/>
        <v>435428.9</v>
      </c>
      <c r="CN65" s="87">
        <f t="shared" ca="1" si="61"/>
        <v>503117.44861111103</v>
      </c>
      <c r="CO65" s="87">
        <f t="shared" ca="1" si="61"/>
        <v>495422.74166666658</v>
      </c>
      <c r="CP65" s="88">
        <f t="shared" ca="1" si="61"/>
        <v>610910.35993890173</v>
      </c>
      <c r="CQ65" s="88">
        <f ca="1">SUM(CM65:CP65)</f>
        <v>2044879.4502166794</v>
      </c>
    </row>
    <row r="66" spans="1:95">
      <c r="A66" s="112">
        <f>ROW()</f>
        <v>66</v>
      </c>
      <c r="B66" s="200"/>
      <c r="C66" s="80"/>
      <c r="D66" s="81" t="s">
        <v>3</v>
      </c>
      <c r="E66" s="174" t="str">
        <f>"("&amp;A63&amp;")+"&amp;"("&amp;A64&amp;")+"&amp;"("&amp;A65&amp;")"</f>
        <v>(63)+(64)+(65)</v>
      </c>
      <c r="F66" s="83"/>
      <c r="G66" s="84"/>
      <c r="H66" s="84"/>
      <c r="I66" s="84"/>
      <c r="J66" s="84"/>
      <c r="K66" s="84"/>
      <c r="L66" s="84"/>
      <c r="M66" s="84"/>
      <c r="N66" s="84"/>
      <c r="O66" s="84"/>
      <c r="P66" s="84"/>
      <c r="Q66" s="85"/>
      <c r="R66" s="84"/>
      <c r="S66" s="84"/>
      <c r="T66" s="84"/>
      <c r="U66" s="84"/>
      <c r="V66" s="84"/>
      <c r="W66" s="84"/>
      <c r="X66" s="84"/>
      <c r="Y66" s="84"/>
      <c r="Z66" s="84"/>
      <c r="AA66" s="84"/>
      <c r="AB66" s="84"/>
      <c r="AC66" s="84"/>
      <c r="AD66" s="83"/>
      <c r="AE66" s="84"/>
      <c r="AF66" s="84"/>
      <c r="AG66" s="84"/>
      <c r="AH66" s="84"/>
      <c r="AI66" s="84"/>
      <c r="AJ66" s="84"/>
      <c r="AK66" s="84"/>
      <c r="AL66" s="84"/>
      <c r="AM66" s="84"/>
      <c r="AN66" s="84"/>
      <c r="AO66" s="85"/>
      <c r="AP66" s="84">
        <f t="shared" ref="AP66:BQ66" si="64">SUM(AP63:AP65)</f>
        <v>406489.4375</v>
      </c>
      <c r="AQ66" s="84">
        <f t="shared" si="64"/>
        <v>419047.6875</v>
      </c>
      <c r="AR66" s="84">
        <f t="shared" si="64"/>
        <v>440299.43749999994</v>
      </c>
      <c r="AS66" s="84">
        <f t="shared" si="64"/>
        <v>464665.1875</v>
      </c>
      <c r="AT66" s="84">
        <f t="shared" si="64"/>
        <v>481187.9375</v>
      </c>
      <c r="AU66" s="84">
        <f t="shared" si="64"/>
        <v>497069.77083333337</v>
      </c>
      <c r="AV66" s="84">
        <f t="shared" si="64"/>
        <v>505473.10416666669</v>
      </c>
      <c r="AW66" s="84">
        <f t="shared" si="64"/>
        <v>534946.77083333337</v>
      </c>
      <c r="AX66" s="84">
        <f t="shared" si="64"/>
        <v>556584.52083333326</v>
      </c>
      <c r="AY66" s="84">
        <f t="shared" si="64"/>
        <v>582916.35416666663</v>
      </c>
      <c r="AZ66" s="84">
        <f t="shared" si="64"/>
        <v>606439.35416666663</v>
      </c>
      <c r="BA66" s="84">
        <f t="shared" si="64"/>
        <v>616482.52083333326</v>
      </c>
      <c r="BB66" s="83">
        <f t="shared" si="64"/>
        <v>633397.68749999988</v>
      </c>
      <c r="BC66" s="84">
        <f t="shared" si="64"/>
        <v>647366.52083333326</v>
      </c>
      <c r="BD66" s="84">
        <f t="shared" si="64"/>
        <v>664561.93749999988</v>
      </c>
      <c r="BE66" s="84">
        <f t="shared" si="64"/>
        <v>681273.02083333326</v>
      </c>
      <c r="BF66" s="84">
        <f t="shared" si="64"/>
        <v>700592.02083333326</v>
      </c>
      <c r="BG66" s="84">
        <f t="shared" si="64"/>
        <v>715350.6875</v>
      </c>
      <c r="BH66" s="84">
        <f t="shared" si="64"/>
        <v>736945.6875</v>
      </c>
      <c r="BI66" s="84">
        <f t="shared" si="64"/>
        <v>750625.02083333326</v>
      </c>
      <c r="BJ66" s="84">
        <f t="shared" si="64"/>
        <v>798826.60416666674</v>
      </c>
      <c r="BK66" s="84">
        <f t="shared" si="64"/>
        <v>833180.02083333337</v>
      </c>
      <c r="BL66" s="84">
        <f t="shared" si="64"/>
        <v>450625.47916666657</v>
      </c>
      <c r="BM66" s="85">
        <f t="shared" si="64"/>
        <v>473392.97916666657</v>
      </c>
      <c r="BN66" s="84">
        <f t="shared" si="64"/>
        <v>507826.8358333332</v>
      </c>
      <c r="BO66" s="84">
        <f t="shared" si="64"/>
        <v>536159.66466666653</v>
      </c>
      <c r="BP66" s="84">
        <f t="shared" si="64"/>
        <v>601627.01033333316</v>
      </c>
      <c r="BQ66" s="84">
        <f t="shared" si="64"/>
        <v>614035.30445333337</v>
      </c>
      <c r="BR66" s="84">
        <f t="shared" ref="BR66:CK66" si="65">SUM(BR63:BR65)</f>
        <v>635922.42611999996</v>
      </c>
      <c r="BS66" s="84">
        <f t="shared" si="65"/>
        <v>691720.03845333331</v>
      </c>
      <c r="BT66" s="84">
        <f t="shared" si="65"/>
        <v>725270.45511999994</v>
      </c>
      <c r="BU66" s="84">
        <f t="shared" si="65"/>
        <v>748415.0351199999</v>
      </c>
      <c r="BV66" s="84">
        <f t="shared" si="65"/>
        <v>792605.64411999984</v>
      </c>
      <c r="BW66" s="84">
        <f t="shared" si="65"/>
        <v>816975.39411999984</v>
      </c>
      <c r="BX66" s="84">
        <f t="shared" si="65"/>
        <v>859052.39411999995</v>
      </c>
      <c r="BY66" s="84">
        <f t="shared" si="65"/>
        <v>900688.47745333333</v>
      </c>
      <c r="BZ66" s="83">
        <f t="shared" si="65"/>
        <v>930871.01169990865</v>
      </c>
      <c r="CA66" s="84">
        <f t="shared" si="65"/>
        <v>958132.65553552506</v>
      </c>
      <c r="CB66" s="84">
        <f t="shared" si="65"/>
        <v>988315.18978210038</v>
      </c>
      <c r="CC66" s="84">
        <f t="shared" si="65"/>
        <v>717922.72583613393</v>
      </c>
      <c r="CD66" s="84">
        <f t="shared" si="65"/>
        <v>748105.26008270914</v>
      </c>
      <c r="CE66" s="84">
        <f t="shared" si="65"/>
        <v>777314.16419229819</v>
      </c>
      <c r="CF66" s="84">
        <f t="shared" si="65"/>
        <v>807496.69843887351</v>
      </c>
      <c r="CG66" s="84">
        <f t="shared" si="65"/>
        <v>837679.23268544883</v>
      </c>
      <c r="CH66" s="84">
        <f t="shared" si="65"/>
        <v>866888.13679503801</v>
      </c>
      <c r="CI66" s="84">
        <f t="shared" si="65"/>
        <v>897070.67104161344</v>
      </c>
      <c r="CJ66" s="84">
        <f t="shared" si="65"/>
        <v>926279.5751512025</v>
      </c>
      <c r="CK66" s="85">
        <f t="shared" si="65"/>
        <v>956462.10939777782</v>
      </c>
      <c r="CL66" s="153"/>
      <c r="CM66" s="84">
        <f t="shared" ca="1" si="61"/>
        <v>6111602.083333334</v>
      </c>
      <c r="CN66" s="84">
        <f t="shared" ca="1" si="61"/>
        <v>8086137.666666666</v>
      </c>
      <c r="CO66" s="84">
        <f t="shared" ca="1" si="61"/>
        <v>8430298.6799133345</v>
      </c>
      <c r="CP66" s="85">
        <f t="shared" ca="1" si="61"/>
        <v>10412537.43063863</v>
      </c>
      <c r="CQ66" s="85">
        <f ca="1">SUM(CM66:CP66)</f>
        <v>33040575.860551964</v>
      </c>
    </row>
    <row r="67" spans="1:95">
      <c r="A67" s="112">
        <f>ROW()</f>
        <v>67</v>
      </c>
      <c r="B67" s="201"/>
      <c r="C67" s="108"/>
      <c r="D67" s="109"/>
      <c r="E67" s="175"/>
      <c r="F67" s="108"/>
      <c r="G67" s="109"/>
      <c r="H67" s="109"/>
      <c r="I67" s="109"/>
      <c r="J67" s="109"/>
      <c r="K67" s="109"/>
      <c r="L67" s="109"/>
      <c r="M67" s="109"/>
      <c r="N67" s="109"/>
      <c r="O67" s="109"/>
      <c r="P67" s="109"/>
      <c r="Q67" s="110"/>
      <c r="R67" s="109"/>
      <c r="S67" s="109"/>
      <c r="T67" s="109"/>
      <c r="U67" s="109"/>
      <c r="V67" s="109"/>
      <c r="W67" s="109"/>
      <c r="X67" s="109"/>
      <c r="Y67" s="109"/>
      <c r="Z67" s="109"/>
      <c r="AA67" s="109"/>
      <c r="AB67" s="109"/>
      <c r="AC67" s="109"/>
      <c r="AD67" s="108"/>
      <c r="AE67" s="109"/>
      <c r="AF67" s="109"/>
      <c r="AG67" s="109"/>
      <c r="AH67" s="109"/>
      <c r="AI67" s="109"/>
      <c r="AJ67" s="109"/>
      <c r="AK67" s="109"/>
      <c r="AL67" s="109"/>
      <c r="AM67" s="109"/>
      <c r="AN67" s="109"/>
      <c r="AO67" s="110"/>
      <c r="AP67" s="109"/>
      <c r="AQ67" s="109"/>
      <c r="AR67" s="109"/>
      <c r="AS67" s="109"/>
      <c r="AT67" s="109"/>
      <c r="AU67" s="109"/>
      <c r="AV67" s="109"/>
      <c r="AW67" s="109"/>
      <c r="AX67" s="109"/>
      <c r="AY67" s="109"/>
      <c r="AZ67" s="109"/>
      <c r="BA67" s="109"/>
      <c r="BB67" s="108"/>
      <c r="BC67" s="109"/>
      <c r="BD67" s="109"/>
      <c r="BE67" s="109"/>
      <c r="BF67" s="109"/>
      <c r="BG67" s="109"/>
      <c r="BH67" s="109"/>
      <c r="BI67" s="109"/>
      <c r="BJ67" s="109"/>
      <c r="BK67" s="109"/>
      <c r="BL67" s="109"/>
      <c r="BM67" s="110"/>
      <c r="BN67" s="139"/>
      <c r="BO67" s="109"/>
      <c r="BP67" s="109"/>
      <c r="BQ67" s="109"/>
      <c r="BR67" s="109"/>
      <c r="BS67" s="109"/>
      <c r="BT67" s="109"/>
      <c r="BU67" s="109"/>
      <c r="BV67" s="109"/>
      <c r="BW67" s="109"/>
      <c r="BX67" s="109"/>
      <c r="BY67" s="109"/>
      <c r="BZ67" s="108"/>
      <c r="CA67" s="109"/>
      <c r="CB67" s="109"/>
      <c r="CC67" s="109"/>
      <c r="CD67" s="109"/>
      <c r="CE67" s="109"/>
      <c r="CF67" s="109"/>
      <c r="CG67" s="109"/>
      <c r="CH67" s="109"/>
      <c r="CI67" s="109"/>
      <c r="CJ67" s="109"/>
      <c r="CK67" s="110"/>
      <c r="CL67" s="154"/>
      <c r="CM67" s="109"/>
      <c r="CN67" s="109"/>
      <c r="CO67" s="109"/>
      <c r="CP67" s="169"/>
      <c r="CQ67" s="127"/>
    </row>
    <row r="68" spans="1:95" ht="12.75" customHeight="1">
      <c r="A68" s="112">
        <f>ROW()</f>
        <v>68</v>
      </c>
      <c r="B68" s="194"/>
      <c r="C68" s="105"/>
      <c r="D68" s="106"/>
      <c r="E68" s="176"/>
      <c r="F68" s="105"/>
      <c r="G68" s="106"/>
      <c r="H68" s="106"/>
      <c r="I68" s="106"/>
      <c r="J68" s="106"/>
      <c r="K68" s="106"/>
      <c r="L68" s="106"/>
      <c r="M68" s="106"/>
      <c r="N68" s="106"/>
      <c r="O68" s="106"/>
      <c r="P68" s="106"/>
      <c r="Q68" s="107"/>
      <c r="R68" s="106"/>
      <c r="S68" s="106"/>
      <c r="T68" s="106"/>
      <c r="U68" s="106"/>
      <c r="V68" s="106"/>
      <c r="W68" s="106"/>
      <c r="X68" s="106"/>
      <c r="Y68" s="106"/>
      <c r="Z68" s="106"/>
      <c r="AA68" s="106"/>
      <c r="AB68" s="106"/>
      <c r="AC68" s="106"/>
      <c r="AD68" s="105"/>
      <c r="AE68" s="106"/>
      <c r="AF68" s="106"/>
      <c r="AG68" s="106"/>
      <c r="AH68" s="106"/>
      <c r="AI68" s="106"/>
      <c r="AJ68" s="106"/>
      <c r="AK68" s="106"/>
      <c r="AL68" s="106"/>
      <c r="AM68" s="106"/>
      <c r="AN68" s="106"/>
      <c r="AO68" s="107"/>
      <c r="AP68" s="106"/>
      <c r="AQ68" s="106"/>
      <c r="AR68" s="106"/>
      <c r="AS68" s="106"/>
      <c r="AT68" s="106"/>
      <c r="AU68" s="106"/>
      <c r="AV68" s="106"/>
      <c r="AW68" s="106"/>
      <c r="AX68" s="106"/>
      <c r="AY68" s="106"/>
      <c r="AZ68" s="106"/>
      <c r="BA68" s="106"/>
      <c r="BB68" s="105"/>
      <c r="BC68" s="106"/>
      <c r="BD68" s="106"/>
      <c r="BE68" s="106"/>
      <c r="BF68" s="106"/>
      <c r="BG68" s="106"/>
      <c r="BH68" s="106"/>
      <c r="BI68" s="106"/>
      <c r="BJ68" s="106"/>
      <c r="BK68" s="106"/>
      <c r="BL68" s="106"/>
      <c r="BM68" s="107"/>
      <c r="BN68" s="140"/>
      <c r="BO68" s="106"/>
      <c r="BP68" s="106"/>
      <c r="BQ68" s="106"/>
      <c r="BR68" s="106"/>
      <c r="BS68" s="106"/>
      <c r="BT68" s="106"/>
      <c r="BU68" s="106"/>
      <c r="BV68" s="106"/>
      <c r="BW68" s="106"/>
      <c r="BX68" s="106"/>
      <c r="BY68" s="106"/>
      <c r="BZ68" s="105"/>
      <c r="CA68" s="106"/>
      <c r="CB68" s="106"/>
      <c r="CC68" s="106"/>
      <c r="CD68" s="106"/>
      <c r="CE68" s="106"/>
      <c r="CF68" s="106"/>
      <c r="CG68" s="106"/>
      <c r="CH68" s="106"/>
      <c r="CI68" s="106"/>
      <c r="CJ68" s="106"/>
      <c r="CK68" s="107"/>
      <c r="CL68" s="155"/>
      <c r="CM68" s="106"/>
      <c r="CN68" s="106"/>
      <c r="CO68" s="106"/>
      <c r="CP68" s="107"/>
      <c r="CQ68" s="128"/>
    </row>
    <row r="69" spans="1:95">
      <c r="A69" s="112">
        <f>ROW()</f>
        <v>69</v>
      </c>
      <c r="B69" s="195"/>
      <c r="C69" s="189" t="s">
        <v>19</v>
      </c>
      <c r="D69" s="187"/>
      <c r="E69" s="188"/>
      <c r="F69" s="39"/>
      <c r="G69" s="40"/>
      <c r="H69" s="40"/>
      <c r="I69" s="40"/>
      <c r="J69" s="40"/>
      <c r="K69" s="40"/>
      <c r="L69" s="40"/>
      <c r="M69" s="40"/>
      <c r="N69" s="46"/>
      <c r="O69" s="46"/>
      <c r="P69" s="46"/>
      <c r="Q69" s="94"/>
      <c r="R69" s="46"/>
      <c r="S69" s="46"/>
      <c r="T69" s="46"/>
      <c r="U69" s="46"/>
      <c r="V69" s="46"/>
      <c r="W69" s="46"/>
      <c r="X69" s="46"/>
      <c r="Y69" s="46"/>
      <c r="Z69" s="46"/>
      <c r="AA69" s="46"/>
      <c r="AB69" s="46"/>
      <c r="AC69" s="46"/>
      <c r="AD69" s="93"/>
      <c r="AE69" s="46"/>
      <c r="AF69" s="40"/>
      <c r="AG69" s="40"/>
      <c r="AH69" s="40"/>
      <c r="AI69" s="40"/>
      <c r="AJ69" s="40"/>
      <c r="AK69" s="40"/>
      <c r="AL69" s="40"/>
      <c r="AM69" s="40"/>
      <c r="AN69" s="40"/>
      <c r="AO69" s="45"/>
      <c r="AP69" s="40"/>
      <c r="AQ69" s="40"/>
      <c r="AR69" s="40"/>
      <c r="AS69" s="40"/>
      <c r="AT69" s="40"/>
      <c r="AU69" s="40"/>
      <c r="AV69" s="40"/>
      <c r="AW69" s="40"/>
      <c r="AX69" s="40"/>
      <c r="AY69" s="40"/>
      <c r="AZ69" s="40"/>
      <c r="BA69" s="40"/>
      <c r="BB69" s="39"/>
      <c r="BC69" s="40"/>
      <c r="BD69" s="40"/>
      <c r="BE69" s="40"/>
      <c r="BF69" s="40"/>
      <c r="BG69" s="40"/>
      <c r="BH69" s="40"/>
      <c r="BI69" s="40"/>
      <c r="BJ69" s="40"/>
      <c r="BK69" s="40"/>
      <c r="BL69" s="40"/>
      <c r="BM69" s="45"/>
      <c r="BN69" s="40"/>
      <c r="BO69" s="40"/>
      <c r="BP69" s="40"/>
      <c r="BQ69" s="40"/>
      <c r="BR69" s="40"/>
      <c r="BS69" s="40"/>
      <c r="BT69" s="40"/>
      <c r="BU69" s="40"/>
      <c r="BV69" s="40"/>
      <c r="BW69" s="40"/>
      <c r="BX69" s="40"/>
      <c r="BY69" s="40"/>
      <c r="BZ69" s="39"/>
      <c r="CA69" s="147"/>
      <c r="CB69" s="147"/>
      <c r="CC69" s="147"/>
      <c r="CD69" s="147"/>
      <c r="CE69" s="147"/>
      <c r="CF69" s="147"/>
      <c r="CG69" s="147"/>
      <c r="CH69" s="147"/>
      <c r="CI69" s="147"/>
      <c r="CJ69" s="147"/>
      <c r="CK69" s="148"/>
      <c r="CL69" s="156"/>
      <c r="CM69" s="40"/>
      <c r="CN69" s="40"/>
      <c r="CO69" s="40"/>
      <c r="CP69" s="45"/>
      <c r="CQ69" s="128"/>
    </row>
    <row r="70" spans="1:95">
      <c r="A70" s="112">
        <f>ROW()</f>
        <v>70</v>
      </c>
      <c r="B70" s="195"/>
      <c r="C70" s="39"/>
      <c r="D70" s="40" t="s">
        <v>0</v>
      </c>
      <c r="E70" s="177" t="s">
        <v>5</v>
      </c>
      <c r="F70" s="144"/>
      <c r="G70" s="145"/>
      <c r="H70" s="145"/>
      <c r="I70" s="145"/>
      <c r="J70" s="145"/>
      <c r="K70" s="145"/>
      <c r="L70" s="145"/>
      <c r="M70" s="145"/>
      <c r="N70" s="145"/>
      <c r="O70" s="145"/>
      <c r="P70" s="145"/>
      <c r="Q70" s="146"/>
      <c r="R70" s="145"/>
      <c r="S70" s="145"/>
      <c r="T70" s="145"/>
      <c r="U70" s="145"/>
      <c r="V70" s="145"/>
      <c r="W70" s="145"/>
      <c r="X70" s="145"/>
      <c r="Y70" s="145"/>
      <c r="Z70" s="145"/>
      <c r="AA70" s="145"/>
      <c r="AB70" s="145"/>
      <c r="AC70" s="145"/>
      <c r="AD70" s="144"/>
      <c r="AE70" s="145"/>
      <c r="AF70" s="145"/>
      <c r="AG70" s="145"/>
      <c r="AH70" s="145"/>
      <c r="AI70" s="145"/>
      <c r="AJ70" s="145"/>
      <c r="AK70" s="145"/>
      <c r="AL70" s="145"/>
      <c r="AM70" s="145"/>
      <c r="AN70" s="145"/>
      <c r="AO70" s="146"/>
      <c r="AP70" s="89">
        <v>0.30038999999999999</v>
      </c>
      <c r="AQ70" s="41">
        <v>0.30038999999999999</v>
      </c>
      <c r="AR70" s="41">
        <v>0.30038999999999999</v>
      </c>
      <c r="AS70" s="41">
        <v>0.30038999999999999</v>
      </c>
      <c r="AT70" s="41">
        <v>0.30038999999999999</v>
      </c>
      <c r="AU70" s="41">
        <v>0.30038999999999999</v>
      </c>
      <c r="AV70" s="41">
        <v>0.30038999999999999</v>
      </c>
      <c r="AW70" s="41">
        <v>0.30038999999999999</v>
      </c>
      <c r="AX70" s="41">
        <v>0.30038999999999999</v>
      </c>
      <c r="AY70" s="41">
        <v>0.30038999999999999</v>
      </c>
      <c r="AZ70" s="41">
        <v>0.33606000000000003</v>
      </c>
      <c r="BA70" s="42">
        <v>0.33606000000000003</v>
      </c>
      <c r="BB70" s="89">
        <v>0.30038999999999999</v>
      </c>
      <c r="BC70" s="41">
        <v>0.30038999999999999</v>
      </c>
      <c r="BD70" s="41">
        <v>0.30038999999999999</v>
      </c>
      <c r="BE70" s="41">
        <v>0.30038999999999999</v>
      </c>
      <c r="BF70" s="41">
        <v>0.30038999999999999</v>
      </c>
      <c r="BG70" s="41">
        <v>0.30038999999999999</v>
      </c>
      <c r="BH70" s="41">
        <v>0.30038999999999999</v>
      </c>
      <c r="BI70" s="41">
        <v>0.30038999999999999</v>
      </c>
      <c r="BJ70" s="41">
        <v>0.30038999999999999</v>
      </c>
      <c r="BK70" s="41">
        <v>0.30038999999999999</v>
      </c>
      <c r="BL70" s="41">
        <v>0.33606000000000003</v>
      </c>
      <c r="BM70" s="42">
        <v>0.33606000000000003</v>
      </c>
      <c r="BN70" s="41">
        <v>0.33606000000000003</v>
      </c>
      <c r="BO70" s="41">
        <v>0.33606000000000003</v>
      </c>
      <c r="BP70" s="41">
        <v>0.33606000000000003</v>
      </c>
      <c r="BQ70" s="41">
        <v>0.33606000000000003</v>
      </c>
      <c r="BR70" s="41">
        <v>0.33606000000000003</v>
      </c>
      <c r="BS70" s="41">
        <v>0.33606000000000003</v>
      </c>
      <c r="BT70" s="41">
        <v>0.33606000000000003</v>
      </c>
      <c r="BU70" s="41">
        <v>0.33606000000000003</v>
      </c>
      <c r="BV70" s="41">
        <v>0.33606000000000003</v>
      </c>
      <c r="BW70" s="41">
        <v>0.33606000000000003</v>
      </c>
      <c r="BX70" s="41">
        <v>0.33606000000000003</v>
      </c>
      <c r="BY70" s="41">
        <v>0.33606000000000003</v>
      </c>
      <c r="BZ70" s="89">
        <v>0.33606000000000003</v>
      </c>
      <c r="CA70" s="41">
        <v>0.33606000000000003</v>
      </c>
      <c r="CB70" s="41">
        <v>0.33606000000000003</v>
      </c>
      <c r="CC70" s="41">
        <v>0.34897</v>
      </c>
      <c r="CD70" s="41">
        <v>0.34897</v>
      </c>
      <c r="CE70" s="41">
        <v>0.34897</v>
      </c>
      <c r="CF70" s="41">
        <v>0.34897</v>
      </c>
      <c r="CG70" s="41">
        <v>0.34897</v>
      </c>
      <c r="CH70" s="41">
        <v>0.34897</v>
      </c>
      <c r="CI70" s="41">
        <v>0.34897</v>
      </c>
      <c r="CJ70" s="41">
        <v>0.34897</v>
      </c>
      <c r="CK70" s="42">
        <v>0.34897</v>
      </c>
      <c r="CL70" s="156"/>
      <c r="CM70" s="41">
        <f t="shared" ref="CM70:CQ70" ca="1" si="66">CM76/CM63</f>
        <v>0.30875455887058073</v>
      </c>
      <c r="CN70" s="41">
        <f t="shared" ref="CN70:CP70" ca="1" si="67">CN76/CN63</f>
        <v>0.305146326843801</v>
      </c>
      <c r="CO70" s="41">
        <f t="shared" ca="1" si="67"/>
        <v>0.33606000000000008</v>
      </c>
      <c r="CP70" s="42">
        <f t="shared" ca="1" si="67"/>
        <v>0.34521896605057717</v>
      </c>
      <c r="CQ70" s="129">
        <f t="shared" ca="1" si="66"/>
        <v>0.32787931968816181</v>
      </c>
    </row>
    <row r="71" spans="1:95">
      <c r="A71" s="112">
        <f>ROW()</f>
        <v>71</v>
      </c>
      <c r="B71" s="195"/>
      <c r="C71" s="39"/>
      <c r="D71" s="40" t="s">
        <v>1</v>
      </c>
      <c r="E71" s="177" t="s">
        <v>5</v>
      </c>
      <c r="F71" s="144"/>
      <c r="G71" s="145"/>
      <c r="H71" s="145"/>
      <c r="I71" s="145"/>
      <c r="J71" s="145"/>
      <c r="K71" s="145"/>
      <c r="L71" s="145"/>
      <c r="M71" s="145"/>
      <c r="N71" s="145"/>
      <c r="O71" s="145"/>
      <c r="P71" s="145"/>
      <c r="Q71" s="146"/>
      <c r="R71" s="145"/>
      <c r="S71" s="145"/>
      <c r="T71" s="145"/>
      <c r="U71" s="145"/>
      <c r="V71" s="145"/>
      <c r="W71" s="145"/>
      <c r="X71" s="145"/>
      <c r="Y71" s="145"/>
      <c r="Z71" s="145"/>
      <c r="AA71" s="145"/>
      <c r="AB71" s="145"/>
      <c r="AC71" s="145"/>
      <c r="AD71" s="144"/>
      <c r="AE71" s="145"/>
      <c r="AF71" s="145"/>
      <c r="AG71" s="145"/>
      <c r="AH71" s="145"/>
      <c r="AI71" s="145"/>
      <c r="AJ71" s="145"/>
      <c r="AK71" s="145"/>
      <c r="AL71" s="145"/>
      <c r="AM71" s="145"/>
      <c r="AN71" s="145"/>
      <c r="AO71" s="146"/>
      <c r="AP71" s="89">
        <v>0.20397844305531804</v>
      </c>
      <c r="AQ71" s="41">
        <v>0.20456202214603791</v>
      </c>
      <c r="AR71" s="41">
        <v>0.19681227572492427</v>
      </c>
      <c r="AS71" s="41">
        <v>0.19366132998549337</v>
      </c>
      <c r="AT71" s="41">
        <v>0.19296738161322663</v>
      </c>
      <c r="AU71" s="41">
        <v>0.19073700983036029</v>
      </c>
      <c r="AV71" s="41">
        <v>0.18777876825167777</v>
      </c>
      <c r="AW71" s="41">
        <v>0.18984985976478261</v>
      </c>
      <c r="AX71" s="41">
        <v>0.19033940596993748</v>
      </c>
      <c r="AY71" s="41">
        <v>0.19331062063010762</v>
      </c>
      <c r="AZ71" s="41">
        <v>0.21788937251615881</v>
      </c>
      <c r="BA71" s="42">
        <v>0.21891939593817014</v>
      </c>
      <c r="BB71" s="89">
        <v>0.20397844305531804</v>
      </c>
      <c r="BC71" s="41">
        <v>0.20456202214603791</v>
      </c>
      <c r="BD71" s="41">
        <v>0.19681227572492427</v>
      </c>
      <c r="BE71" s="41">
        <v>0.19366132998549337</v>
      </c>
      <c r="BF71" s="41">
        <v>0.19296738161322663</v>
      </c>
      <c r="BG71" s="41">
        <v>0.19073700983036029</v>
      </c>
      <c r="BH71" s="41">
        <v>0.18777876825167777</v>
      </c>
      <c r="BI71" s="41">
        <v>0.18984985976478261</v>
      </c>
      <c r="BJ71" s="41">
        <v>0.19033940596993748</v>
      </c>
      <c r="BK71" s="41">
        <v>0.19331062063010762</v>
      </c>
      <c r="BL71" s="41">
        <v>0.21788937251615881</v>
      </c>
      <c r="BM71" s="42">
        <v>0.21891939593817014</v>
      </c>
      <c r="BN71" s="41">
        <v>0.21997568678172535</v>
      </c>
      <c r="BO71" s="41">
        <v>0.21842718939808195</v>
      </c>
      <c r="BP71" s="41">
        <v>0.21544544809859223</v>
      </c>
      <c r="BQ71" s="41">
        <v>0.20904999709685071</v>
      </c>
      <c r="BR71" s="41">
        <v>0.20034001153308456</v>
      </c>
      <c r="BS71" s="41">
        <v>0.19659661711220672</v>
      </c>
      <c r="BT71" s="41">
        <v>0.19699030442301574</v>
      </c>
      <c r="BU71" s="41">
        <v>0.19894415841682861</v>
      </c>
      <c r="BV71" s="41">
        <v>0.20059800633628161</v>
      </c>
      <c r="BW71" s="41">
        <v>0.20752875633377713</v>
      </c>
      <c r="BX71" s="41">
        <v>0.21770842352841013</v>
      </c>
      <c r="BY71" s="41">
        <v>0.22211109953694116</v>
      </c>
      <c r="BZ71" s="89">
        <v>0.21997568678172535</v>
      </c>
      <c r="CA71" s="41">
        <v>0.21842718939808195</v>
      </c>
      <c r="CB71" s="41">
        <v>0.21544544809859223</v>
      </c>
      <c r="CC71" s="41">
        <v>0.21440132760035091</v>
      </c>
      <c r="CD71" s="41">
        <v>0.20544971808387846</v>
      </c>
      <c r="CE71" s="41">
        <v>0.20162771296440388</v>
      </c>
      <c r="CF71" s="41">
        <v>0.20204707566213753</v>
      </c>
      <c r="CG71" s="41">
        <v>0.20405245606765449</v>
      </c>
      <c r="CH71" s="41">
        <v>0.20573550995338086</v>
      </c>
      <c r="CI71" s="41">
        <v>0.21284154367205504</v>
      </c>
      <c r="CJ71" s="41">
        <v>0.22331096060340588</v>
      </c>
      <c r="CK71" s="42">
        <v>0.2278431470773245</v>
      </c>
      <c r="CL71" s="156"/>
      <c r="CM71" s="41">
        <f t="shared" ref="CM71:CQ71" ca="1" si="68">CM77/CM64</f>
        <v>0.19858954868359074</v>
      </c>
      <c r="CN71" s="41">
        <f t="shared" ref="CN71:CP71" ca="1" si="69">CN77/CN64</f>
        <v>0.19662499110516554</v>
      </c>
      <c r="CO71" s="41">
        <f t="shared" ca="1" si="69"/>
        <v>0.20837783984404792</v>
      </c>
      <c r="CP71" s="42">
        <f t="shared" ca="1" si="69"/>
        <v>0.21306016519802951</v>
      </c>
      <c r="CQ71" s="129">
        <f t="shared" ca="1" si="68"/>
        <v>0.20480076489414351</v>
      </c>
    </row>
    <row r="72" spans="1:95">
      <c r="A72" s="112">
        <f>ROW()</f>
        <v>72</v>
      </c>
      <c r="B72" s="195"/>
      <c r="C72" s="43"/>
      <c r="D72" s="44" t="s">
        <v>2</v>
      </c>
      <c r="E72" s="177" t="s">
        <v>5</v>
      </c>
      <c r="F72" s="144"/>
      <c r="G72" s="145"/>
      <c r="H72" s="145"/>
      <c r="I72" s="145"/>
      <c r="J72" s="145"/>
      <c r="K72" s="145"/>
      <c r="L72" s="145"/>
      <c r="M72" s="145"/>
      <c r="N72" s="145"/>
      <c r="O72" s="145"/>
      <c r="P72" s="145"/>
      <c r="Q72" s="146"/>
      <c r="R72" s="145"/>
      <c r="S72" s="145"/>
      <c r="T72" s="145"/>
      <c r="U72" s="145"/>
      <c r="V72" s="145"/>
      <c r="W72" s="145"/>
      <c r="X72" s="145"/>
      <c r="Y72" s="145"/>
      <c r="Z72" s="145"/>
      <c r="AA72" s="145"/>
      <c r="AB72" s="145"/>
      <c r="AC72" s="145"/>
      <c r="AD72" s="144"/>
      <c r="AE72" s="145"/>
      <c r="AF72" s="145"/>
      <c r="AG72" s="145"/>
      <c r="AH72" s="145"/>
      <c r="AI72" s="145"/>
      <c r="AJ72" s="145"/>
      <c r="AK72" s="145"/>
      <c r="AL72" s="145"/>
      <c r="AM72" s="145"/>
      <c r="AN72" s="145"/>
      <c r="AO72" s="146"/>
      <c r="AP72" s="89">
        <v>0.19376887152806607</v>
      </c>
      <c r="AQ72" s="41">
        <v>0.19312798690853478</v>
      </c>
      <c r="AR72" s="41">
        <v>0.18570951930066656</v>
      </c>
      <c r="AS72" s="41">
        <v>0.17728070186533992</v>
      </c>
      <c r="AT72" s="41">
        <v>0.17169532347359884</v>
      </c>
      <c r="AU72" s="41">
        <v>0.16382023199748411</v>
      </c>
      <c r="AV72" s="41">
        <v>0.15716028017162822</v>
      </c>
      <c r="AW72" s="41">
        <v>0.15601772004357395</v>
      </c>
      <c r="AX72" s="41">
        <v>0.16030797207352884</v>
      </c>
      <c r="AY72" s="41">
        <v>0.17675238287044714</v>
      </c>
      <c r="AZ72" s="41">
        <v>0.20346785042643628</v>
      </c>
      <c r="BA72" s="42">
        <v>0.21329476087627036</v>
      </c>
      <c r="BB72" s="89">
        <v>0.19376887152806607</v>
      </c>
      <c r="BC72" s="41">
        <v>0.19312798690853478</v>
      </c>
      <c r="BD72" s="41">
        <v>0.18570951930066656</v>
      </c>
      <c r="BE72" s="41">
        <v>0.17728070186533992</v>
      </c>
      <c r="BF72" s="41">
        <v>0.17169532347359884</v>
      </c>
      <c r="BG72" s="41">
        <v>0.16382023199748411</v>
      </c>
      <c r="BH72" s="41">
        <v>0.15716028017162822</v>
      </c>
      <c r="BI72" s="41">
        <v>0.15601772004357395</v>
      </c>
      <c r="BJ72" s="41">
        <v>0.16030797207352884</v>
      </c>
      <c r="BK72" s="41">
        <v>0.17675238287044714</v>
      </c>
      <c r="BL72" s="41">
        <v>0.20346785042643628</v>
      </c>
      <c r="BM72" s="42">
        <v>0.21329476087627036</v>
      </c>
      <c r="BN72" s="41">
        <v>0.21550929120752463</v>
      </c>
      <c r="BO72" s="41">
        <v>0.21048060754756145</v>
      </c>
      <c r="BP72" s="41">
        <v>0.20672183276601017</v>
      </c>
      <c r="BQ72" s="41">
        <v>0.19163626483710475</v>
      </c>
      <c r="BR72" s="41">
        <v>0.17476328252071122</v>
      </c>
      <c r="BS72" s="41">
        <v>0.1595611570167374</v>
      </c>
      <c r="BT72" s="41">
        <v>0.15652887117709549</v>
      </c>
      <c r="BU72" s="41">
        <v>0.1574116313808635</v>
      </c>
      <c r="BV72" s="41">
        <v>0.16129779356183782</v>
      </c>
      <c r="BW72" s="41">
        <v>0.18550012924506987</v>
      </c>
      <c r="BX72" s="41">
        <v>0.20465087703548554</v>
      </c>
      <c r="BY72" s="41">
        <v>0.2150491487064386</v>
      </c>
      <c r="BZ72" s="89">
        <v>0.21550929120752463</v>
      </c>
      <c r="CA72" s="41">
        <v>0.21048060754756145</v>
      </c>
      <c r="CB72" s="41">
        <v>0.20672183276601017</v>
      </c>
      <c r="CC72" s="41">
        <v>0.19655757910197455</v>
      </c>
      <c r="CD72" s="41">
        <v>0.1792078774176212</v>
      </c>
      <c r="CE72" s="41">
        <v>0.16357124087440195</v>
      </c>
      <c r="CF72" s="41">
        <v>0.16045245818768339</v>
      </c>
      <c r="CG72" s="41">
        <v>0.16135819239983978</v>
      </c>
      <c r="CH72" s="41">
        <v>0.16535485205282829</v>
      </c>
      <c r="CI72" s="41">
        <v>0.19025057824145919</v>
      </c>
      <c r="CJ72" s="41">
        <v>0.2099401835849232</v>
      </c>
      <c r="CK72" s="42">
        <v>0.22063791373164215</v>
      </c>
      <c r="CL72" s="156"/>
      <c r="CM72" s="41">
        <f t="shared" ref="CM72:CQ72" ca="1" si="70">CM78/CM65</f>
        <v>0.17939614754885697</v>
      </c>
      <c r="CN72" s="41">
        <f t="shared" ref="CN72:CP72" ca="1" si="71">CN78/CN65</f>
        <v>0.1765911953241675</v>
      </c>
      <c r="CO72" s="41">
        <f t="shared" ca="1" si="71"/>
        <v>0.18552607795248516</v>
      </c>
      <c r="CP72" s="42">
        <f t="shared" ca="1" si="71"/>
        <v>0.19109917132059553</v>
      </c>
      <c r="CQ72" s="129">
        <f t="shared" ca="1" si="70"/>
        <v>0.183687444516933</v>
      </c>
    </row>
    <row r="73" spans="1:95">
      <c r="A73" s="112">
        <f>ROW()</f>
        <v>73</v>
      </c>
      <c r="B73" s="196"/>
      <c r="C73" s="47"/>
      <c r="D73" s="44"/>
      <c r="E73" s="177"/>
      <c r="F73" s="160"/>
      <c r="G73" s="161"/>
      <c r="H73" s="161"/>
      <c r="I73" s="161"/>
      <c r="J73" s="161"/>
      <c r="K73" s="161"/>
      <c r="L73" s="161"/>
      <c r="M73" s="161"/>
      <c r="N73" s="161"/>
      <c r="O73" s="161"/>
      <c r="P73" s="161"/>
      <c r="Q73" s="162"/>
      <c r="R73" s="161"/>
      <c r="S73" s="161"/>
      <c r="T73" s="161"/>
      <c r="U73" s="161"/>
      <c r="V73" s="161"/>
      <c r="W73" s="161"/>
      <c r="X73" s="161"/>
      <c r="Y73" s="161"/>
      <c r="Z73" s="161"/>
      <c r="AA73" s="161"/>
      <c r="AB73" s="161"/>
      <c r="AC73" s="161"/>
      <c r="AD73" s="160"/>
      <c r="AE73" s="161"/>
      <c r="AF73" s="161"/>
      <c r="AG73" s="161"/>
      <c r="AH73" s="161"/>
      <c r="AI73" s="161"/>
      <c r="AJ73" s="161"/>
      <c r="AK73" s="161"/>
      <c r="AL73" s="161"/>
      <c r="AM73" s="161"/>
      <c r="AN73" s="161"/>
      <c r="AO73" s="162"/>
      <c r="AP73" s="163"/>
      <c r="AQ73" s="164"/>
      <c r="AR73" s="164"/>
      <c r="AS73" s="164"/>
      <c r="AT73" s="164"/>
      <c r="AU73" s="164"/>
      <c r="AV73" s="164"/>
      <c r="AW73" s="164"/>
      <c r="AX73" s="164"/>
      <c r="AY73" s="164"/>
      <c r="AZ73" s="164"/>
      <c r="BA73" s="165"/>
      <c r="BB73" s="163"/>
      <c r="BC73" s="164"/>
      <c r="BD73" s="164"/>
      <c r="BE73" s="164"/>
      <c r="BF73" s="164"/>
      <c r="BG73" s="164"/>
      <c r="BH73" s="164"/>
      <c r="BI73" s="164"/>
      <c r="BJ73" s="164"/>
      <c r="BK73" s="164"/>
      <c r="BL73" s="164"/>
      <c r="BM73" s="165"/>
      <c r="BN73" s="164"/>
      <c r="BO73" s="164"/>
      <c r="BP73" s="164"/>
      <c r="BQ73" s="164"/>
      <c r="BR73" s="164"/>
      <c r="BS73" s="164"/>
      <c r="BT73" s="164"/>
      <c r="BU73" s="164"/>
      <c r="BV73" s="164"/>
      <c r="BW73" s="164"/>
      <c r="BX73" s="164"/>
      <c r="BY73" s="164"/>
      <c r="BZ73" s="163"/>
      <c r="CA73" s="164"/>
      <c r="CB73" s="164"/>
      <c r="CC73" s="164"/>
      <c r="CD73" s="164"/>
      <c r="CE73" s="164"/>
      <c r="CF73" s="164"/>
      <c r="CG73" s="164"/>
      <c r="CH73" s="164"/>
      <c r="CI73" s="164"/>
      <c r="CJ73" s="164"/>
      <c r="CK73" s="165"/>
      <c r="CL73" s="157"/>
      <c r="CM73" s="48"/>
      <c r="CN73" s="48"/>
      <c r="CO73" s="48"/>
      <c r="CP73" s="49"/>
      <c r="CQ73" s="130"/>
    </row>
    <row r="74" spans="1:95">
      <c r="A74" s="112">
        <f>ROW()</f>
        <v>74</v>
      </c>
      <c r="B74" s="183"/>
      <c r="C74" s="178"/>
      <c r="D74" s="143"/>
      <c r="E74" s="179"/>
      <c r="F74" s="50"/>
      <c r="G74" s="51"/>
      <c r="H74" s="51"/>
      <c r="I74" s="51"/>
      <c r="J74" s="51"/>
      <c r="K74" s="51"/>
      <c r="L74" s="51"/>
      <c r="M74" s="51"/>
      <c r="N74" s="51"/>
      <c r="O74" s="51"/>
      <c r="P74" s="51"/>
      <c r="Q74" s="56"/>
      <c r="R74" s="51"/>
      <c r="S74" s="51"/>
      <c r="T74" s="51"/>
      <c r="U74" s="51"/>
      <c r="V74" s="51"/>
      <c r="W74" s="51"/>
      <c r="X74" s="51"/>
      <c r="Y74" s="51"/>
      <c r="Z74" s="51"/>
      <c r="AA74" s="51"/>
      <c r="AB74" s="51"/>
      <c r="AC74" s="51"/>
      <c r="AD74" s="50"/>
      <c r="AE74" s="51"/>
      <c r="AF74" s="51"/>
      <c r="AG74" s="51"/>
      <c r="AH74" s="51"/>
      <c r="AI74" s="51"/>
      <c r="AJ74" s="51"/>
      <c r="AK74" s="51"/>
      <c r="AL74" s="51"/>
      <c r="AM74" s="51"/>
      <c r="AN74" s="51"/>
      <c r="AO74" s="56"/>
      <c r="AP74" s="51"/>
      <c r="AQ74" s="51"/>
      <c r="AR74" s="51"/>
      <c r="AS74" s="51"/>
      <c r="AT74" s="51"/>
      <c r="AU74" s="51"/>
      <c r="AV74" s="51"/>
      <c r="AW74" s="51"/>
      <c r="AX74" s="51"/>
      <c r="AY74" s="51"/>
      <c r="AZ74" s="51"/>
      <c r="BA74" s="51"/>
      <c r="BB74" s="50"/>
      <c r="BC74" s="51"/>
      <c r="BD74" s="51"/>
      <c r="BE74" s="51"/>
      <c r="BF74" s="51"/>
      <c r="BG74" s="51"/>
      <c r="BH74" s="51"/>
      <c r="BI74" s="51"/>
      <c r="BJ74" s="51"/>
      <c r="BK74" s="51"/>
      <c r="BL74" s="51"/>
      <c r="BM74" s="56"/>
      <c r="BN74" s="51"/>
      <c r="BO74" s="51"/>
      <c r="BP74" s="51"/>
      <c r="BQ74" s="51"/>
      <c r="BR74" s="51"/>
      <c r="BS74" s="51"/>
      <c r="BT74" s="51"/>
      <c r="BU74" s="51"/>
      <c r="BV74" s="51"/>
      <c r="BW74" s="51"/>
      <c r="BX74" s="51"/>
      <c r="BY74" s="51"/>
      <c r="BZ74" s="50"/>
      <c r="CA74" s="51"/>
      <c r="CB74" s="51"/>
      <c r="CC74" s="51"/>
      <c r="CD74" s="51"/>
      <c r="CE74" s="51"/>
      <c r="CF74" s="51"/>
      <c r="CG74" s="51"/>
      <c r="CH74" s="51"/>
      <c r="CI74" s="51"/>
      <c r="CJ74" s="51"/>
      <c r="CK74" s="56"/>
      <c r="CL74" s="158"/>
      <c r="CM74" s="51"/>
      <c r="CN74" s="51"/>
      <c r="CO74" s="51"/>
      <c r="CP74" s="56"/>
      <c r="CQ74" s="131"/>
    </row>
    <row r="75" spans="1:95" ht="27.75" customHeight="1">
      <c r="A75" s="112">
        <f>ROW()</f>
        <v>75</v>
      </c>
      <c r="B75" s="184"/>
      <c r="C75" s="186" t="s">
        <v>30</v>
      </c>
      <c r="D75" s="187"/>
      <c r="E75" s="188"/>
      <c r="F75" s="50"/>
      <c r="G75" s="51"/>
      <c r="H75" s="51"/>
      <c r="I75" s="51"/>
      <c r="J75" s="51"/>
      <c r="K75" s="51"/>
      <c r="L75" s="51"/>
      <c r="M75" s="51"/>
      <c r="N75" s="51"/>
      <c r="O75" s="51"/>
      <c r="P75" s="51"/>
      <c r="Q75" s="56"/>
      <c r="R75" s="51"/>
      <c r="S75" s="51"/>
      <c r="T75" s="51"/>
      <c r="U75" s="51"/>
      <c r="V75" s="51"/>
      <c r="W75" s="51"/>
      <c r="X75" s="51"/>
      <c r="Y75" s="51"/>
      <c r="Z75" s="51"/>
      <c r="AA75" s="51"/>
      <c r="AB75" s="51"/>
      <c r="AC75" s="51"/>
      <c r="AD75" s="50"/>
      <c r="AE75" s="51"/>
      <c r="AF75" s="51"/>
      <c r="AG75" s="51"/>
      <c r="AH75" s="51"/>
      <c r="AI75" s="51"/>
      <c r="AJ75" s="51"/>
      <c r="AK75" s="51"/>
      <c r="AL75" s="51"/>
      <c r="AM75" s="51"/>
      <c r="AN75" s="51"/>
      <c r="AO75" s="56"/>
      <c r="AP75" s="51"/>
      <c r="AQ75" s="51"/>
      <c r="AR75" s="51"/>
      <c r="AS75" s="51"/>
      <c r="AT75" s="51"/>
      <c r="AU75" s="51"/>
      <c r="AV75" s="51"/>
      <c r="AW75" s="51"/>
      <c r="AX75" s="51"/>
      <c r="AY75" s="51"/>
      <c r="AZ75" s="51"/>
      <c r="BA75" s="51"/>
      <c r="BB75" s="50"/>
      <c r="BC75" s="51"/>
      <c r="BD75" s="51"/>
      <c r="BE75" s="51"/>
      <c r="BF75" s="51"/>
      <c r="BG75" s="51"/>
      <c r="BH75" s="51"/>
      <c r="BI75" s="51"/>
      <c r="BJ75" s="51"/>
      <c r="BK75" s="51"/>
      <c r="BL75" s="51"/>
      <c r="BM75" s="56"/>
      <c r="BN75" s="51"/>
      <c r="BO75" s="51"/>
      <c r="BP75" s="51"/>
      <c r="BQ75" s="51"/>
      <c r="BR75" s="51"/>
      <c r="BS75" s="51"/>
      <c r="BT75" s="51"/>
      <c r="BU75" s="51"/>
      <c r="BV75" s="51"/>
      <c r="BW75" s="51"/>
      <c r="BX75" s="51"/>
      <c r="BY75" s="51"/>
      <c r="BZ75" s="50"/>
      <c r="CA75" s="51"/>
      <c r="CB75" s="51"/>
      <c r="CC75" s="51"/>
      <c r="CD75" s="51"/>
      <c r="CE75" s="51"/>
      <c r="CF75" s="51"/>
      <c r="CG75" s="51"/>
      <c r="CH75" s="51"/>
      <c r="CI75" s="51"/>
      <c r="CJ75" s="51"/>
      <c r="CK75" s="56"/>
      <c r="CL75" s="158"/>
      <c r="CM75" s="51"/>
      <c r="CN75" s="51"/>
      <c r="CO75" s="51"/>
      <c r="CP75" s="56"/>
      <c r="CQ75" s="131"/>
    </row>
    <row r="76" spans="1:95">
      <c r="A76" s="112">
        <f>ROW()</f>
        <v>76</v>
      </c>
      <c r="B76" s="184"/>
      <c r="C76" s="50"/>
      <c r="D76" s="51" t="s">
        <v>0</v>
      </c>
      <c r="E76" s="180" t="str">
        <f>"("&amp;A63&amp;") x "&amp;"("&amp;A70&amp;")"</f>
        <v>(63) x (70)</v>
      </c>
      <c r="F76" s="90"/>
      <c r="G76" s="52"/>
      <c r="H76" s="52"/>
      <c r="I76" s="52"/>
      <c r="J76" s="52"/>
      <c r="K76" s="52"/>
      <c r="L76" s="52"/>
      <c r="M76" s="52"/>
      <c r="N76" s="52"/>
      <c r="O76" s="52"/>
      <c r="P76" s="52"/>
      <c r="Q76" s="53"/>
      <c r="R76" s="52"/>
      <c r="S76" s="52"/>
      <c r="T76" s="52"/>
      <c r="U76" s="52"/>
      <c r="V76" s="52"/>
      <c r="W76" s="52"/>
      <c r="X76" s="52"/>
      <c r="Y76" s="52"/>
      <c r="Z76" s="52"/>
      <c r="AA76" s="52"/>
      <c r="AB76" s="52"/>
      <c r="AC76" s="52"/>
      <c r="AD76" s="90"/>
      <c r="AE76" s="52"/>
      <c r="AF76" s="52"/>
      <c r="AG76" s="52"/>
      <c r="AH76" s="52"/>
      <c r="AI76" s="52"/>
      <c r="AJ76" s="52"/>
      <c r="AK76" s="52"/>
      <c r="AL76" s="52"/>
      <c r="AM76" s="52"/>
      <c r="AN76" s="52"/>
      <c r="AO76" s="53"/>
      <c r="AP76" s="52">
        <f t="shared" ref="AP76:BQ76" si="72">AP63*AP70</f>
        <v>28693.738847708333</v>
      </c>
      <c r="AQ76" s="52">
        <f t="shared" si="72"/>
        <v>30530.823957708337</v>
      </c>
      <c r="AR76" s="52">
        <f t="shared" si="72"/>
        <v>33049.293717708329</v>
      </c>
      <c r="AS76" s="52">
        <f t="shared" si="72"/>
        <v>34960.700320208336</v>
      </c>
      <c r="AT76" s="52">
        <f t="shared" si="72"/>
        <v>38689.566552708333</v>
      </c>
      <c r="AU76" s="52">
        <f t="shared" si="72"/>
        <v>39892.152885208328</v>
      </c>
      <c r="AV76" s="52">
        <f t="shared" si="72"/>
        <v>41455.482575208334</v>
      </c>
      <c r="AW76" s="52">
        <f t="shared" si="72"/>
        <v>48856.316167708326</v>
      </c>
      <c r="AX76" s="52">
        <f t="shared" si="72"/>
        <v>50997.846542708328</v>
      </c>
      <c r="AY76" s="52">
        <f t="shared" si="72"/>
        <v>56966.495712708325</v>
      </c>
      <c r="AZ76" s="52">
        <f t="shared" si="72"/>
        <v>67793.535493749994</v>
      </c>
      <c r="BA76" s="52">
        <f t="shared" si="72"/>
        <v>70692.473068749998</v>
      </c>
      <c r="BB76" s="90">
        <f t="shared" si="72"/>
        <v>67091.96673520832</v>
      </c>
      <c r="BC76" s="52">
        <f t="shared" si="72"/>
        <v>69988.051757708323</v>
      </c>
      <c r="BD76" s="52">
        <f t="shared" si="72"/>
        <v>73557.110510208324</v>
      </c>
      <c r="BE76" s="52">
        <f t="shared" si="72"/>
        <v>76479.980307708334</v>
      </c>
      <c r="BF76" s="52">
        <f t="shared" si="72"/>
        <v>78866.804150208336</v>
      </c>
      <c r="BG76" s="52">
        <f t="shared" si="72"/>
        <v>80966.254892708326</v>
      </c>
      <c r="BH76" s="52">
        <f t="shared" si="72"/>
        <v>83658.925820208344</v>
      </c>
      <c r="BI76" s="52">
        <f t="shared" si="72"/>
        <v>85189.012350208344</v>
      </c>
      <c r="BJ76" s="52">
        <f t="shared" si="72"/>
        <v>88149.33076770835</v>
      </c>
      <c r="BK76" s="52">
        <f t="shared" si="72"/>
        <v>91367.158512708353</v>
      </c>
      <c r="BL76" s="52">
        <f t="shared" si="72"/>
        <v>66553.994520000022</v>
      </c>
      <c r="BM76" s="53">
        <f t="shared" si="72"/>
        <v>70342.202865000028</v>
      </c>
      <c r="BN76" s="52">
        <f t="shared" si="72"/>
        <v>71834.261096400034</v>
      </c>
      <c r="BO76" s="52">
        <f t="shared" si="72"/>
        <v>75649.632779130043</v>
      </c>
      <c r="BP76" s="52">
        <f t="shared" si="72"/>
        <v>79765.811823870055</v>
      </c>
      <c r="BQ76" s="52">
        <f t="shared" si="72"/>
        <v>83487.831175837258</v>
      </c>
      <c r="BR76" s="52">
        <f t="shared" ref="BR76:CK76" si="73">BR63*BR70</f>
        <v>89008.413698137243</v>
      </c>
      <c r="BS76" s="52">
        <f t="shared" si="73"/>
        <v>94064.642178877257</v>
      </c>
      <c r="BT76" s="52">
        <f t="shared" si="73"/>
        <v>98168.130813877244</v>
      </c>
      <c r="BU76" s="52">
        <f t="shared" si="73"/>
        <v>102364.51091367724</v>
      </c>
      <c r="BV76" s="52">
        <f t="shared" si="73"/>
        <v>108026.12235921725</v>
      </c>
      <c r="BW76" s="52">
        <f t="shared" si="73"/>
        <v>113806.07430921725</v>
      </c>
      <c r="BX76" s="52">
        <f t="shared" si="73"/>
        <v>120716.53209921726</v>
      </c>
      <c r="BY76" s="52">
        <f t="shared" si="73"/>
        <v>131276.54547921728</v>
      </c>
      <c r="BZ76" s="90">
        <f t="shared" si="73"/>
        <v>135818.21761621718</v>
      </c>
      <c r="CA76" s="52">
        <f t="shared" si="73"/>
        <v>139920.37309479775</v>
      </c>
      <c r="CB76" s="52">
        <f t="shared" si="73"/>
        <v>144462.04523179767</v>
      </c>
      <c r="CC76" s="52">
        <f t="shared" si="73"/>
        <v>99735.877601379543</v>
      </c>
      <c r="CD76" s="52">
        <f t="shared" si="73"/>
        <v>104452.0215210631</v>
      </c>
      <c r="CE76" s="52">
        <f t="shared" si="73"/>
        <v>109016.0317659182</v>
      </c>
      <c r="CF76" s="52">
        <f t="shared" si="73"/>
        <v>113732.17568560176</v>
      </c>
      <c r="CG76" s="52">
        <f t="shared" si="73"/>
        <v>118448.31960528533</v>
      </c>
      <c r="CH76" s="52">
        <f t="shared" si="73"/>
        <v>123012.32985014042</v>
      </c>
      <c r="CI76" s="52">
        <f t="shared" si="73"/>
        <v>127728.47376982399</v>
      </c>
      <c r="CJ76" s="52">
        <f t="shared" si="73"/>
        <v>132292.48401467907</v>
      </c>
      <c r="CK76" s="53">
        <f t="shared" si="73"/>
        <v>137008.62793436265</v>
      </c>
      <c r="CL76" s="158"/>
      <c r="CM76" s="52">
        <f t="shared" ref="CM76:CP79" ca="1" si="74">SUM(OFFSET($AP76:$BA76,0,12*(CM$5-$CM$5)))</f>
        <v>542578.42584208329</v>
      </c>
      <c r="CN76" s="52">
        <f t="shared" ca="1" si="74"/>
        <v>932210.79318958346</v>
      </c>
      <c r="CO76" s="52">
        <f t="shared" ca="1" si="74"/>
        <v>1168168.5087266755</v>
      </c>
      <c r="CP76" s="53">
        <f t="shared" ca="1" si="74"/>
        <v>1485626.9776910667</v>
      </c>
      <c r="CQ76" s="111">
        <f ca="1">SUM(CM76:CP76)</f>
        <v>4128584.7054494089</v>
      </c>
    </row>
    <row r="77" spans="1:95">
      <c r="A77" s="112">
        <f>ROW()</f>
        <v>77</v>
      </c>
      <c r="B77" s="184"/>
      <c r="C77" s="50"/>
      <c r="D77" s="51" t="s">
        <v>1</v>
      </c>
      <c r="E77" s="180" t="str">
        <f>"("&amp;A64&amp;") x "&amp;"("&amp;A71&amp;")"</f>
        <v>(64) x (71)</v>
      </c>
      <c r="F77" s="90"/>
      <c r="G77" s="52"/>
      <c r="H77" s="52"/>
      <c r="I77" s="52"/>
      <c r="J77" s="52"/>
      <c r="K77" s="52"/>
      <c r="L77" s="52"/>
      <c r="M77" s="52"/>
      <c r="N77" s="52"/>
      <c r="O77" s="52"/>
      <c r="P77" s="52"/>
      <c r="Q77" s="53"/>
      <c r="R77" s="52"/>
      <c r="S77" s="52"/>
      <c r="T77" s="52"/>
      <c r="U77" s="52"/>
      <c r="V77" s="52"/>
      <c r="W77" s="52"/>
      <c r="X77" s="52"/>
      <c r="Y77" s="52"/>
      <c r="Z77" s="52"/>
      <c r="AA77" s="52"/>
      <c r="AB77" s="52"/>
      <c r="AC77" s="52"/>
      <c r="AD77" s="90"/>
      <c r="AE77" s="52"/>
      <c r="AF77" s="52"/>
      <c r="AG77" s="52"/>
      <c r="AH77" s="52"/>
      <c r="AI77" s="52"/>
      <c r="AJ77" s="52"/>
      <c r="AK77" s="52"/>
      <c r="AL77" s="52"/>
      <c r="AM77" s="52"/>
      <c r="AN77" s="52"/>
      <c r="AO77" s="53"/>
      <c r="AP77" s="52">
        <f t="shared" ref="AP77:BQ77" si="75">AP64*AP71</f>
        <v>57087.658485526525</v>
      </c>
      <c r="AQ77" s="52">
        <f t="shared" si="75"/>
        <v>58437.102458169531</v>
      </c>
      <c r="AR77" s="52">
        <f t="shared" si="75"/>
        <v>58502.515383376791</v>
      </c>
      <c r="AS77" s="52">
        <f t="shared" si="75"/>
        <v>60703.67403184373</v>
      </c>
      <c r="AT77" s="52">
        <f t="shared" si="75"/>
        <v>61199.82457903141</v>
      </c>
      <c r="AU77" s="52">
        <f t="shared" si="75"/>
        <v>62531.547939914657</v>
      </c>
      <c r="AV77" s="52">
        <f t="shared" si="75"/>
        <v>62102.346806444075</v>
      </c>
      <c r="AW77" s="52">
        <f t="shared" si="75"/>
        <v>63613.645120278648</v>
      </c>
      <c r="AX77" s="52">
        <f t="shared" si="75"/>
        <v>66263.078669873765</v>
      </c>
      <c r="AY77" s="52">
        <f t="shared" si="75"/>
        <v>68421.735987609514</v>
      </c>
      <c r="AZ77" s="52">
        <f t="shared" si="75"/>
        <v>79363.591990157816</v>
      </c>
      <c r="BA77" s="52">
        <f t="shared" si="75"/>
        <v>80017.937160904912</v>
      </c>
      <c r="BB77" s="90">
        <f t="shared" si="75"/>
        <v>75276.885403188266</v>
      </c>
      <c r="BC77" s="52">
        <f t="shared" si="75"/>
        <v>76289.015340730999</v>
      </c>
      <c r="BD77" s="52">
        <f t="shared" si="75"/>
        <v>74340.11237801997</v>
      </c>
      <c r="BE77" s="52">
        <f t="shared" si="75"/>
        <v>74366.659999050506</v>
      </c>
      <c r="BF77" s="52">
        <f t="shared" si="75"/>
        <v>76075.38092815355</v>
      </c>
      <c r="BG77" s="52">
        <f t="shared" si="75"/>
        <v>76529.832459869707</v>
      </c>
      <c r="BH77" s="52">
        <f t="shared" si="75"/>
        <v>77477.55498916129</v>
      </c>
      <c r="BI77" s="52">
        <f t="shared" si="75"/>
        <v>79799.076587186442</v>
      </c>
      <c r="BJ77" s="52">
        <f t="shared" si="75"/>
        <v>86573.839794539599</v>
      </c>
      <c r="BK77" s="52">
        <f t="shared" si="75"/>
        <v>92038.359192555319</v>
      </c>
      <c r="BL77" s="52">
        <f t="shared" si="75"/>
        <v>49531.730205215914</v>
      </c>
      <c r="BM77" s="53">
        <f t="shared" si="75"/>
        <v>52030.727444448239</v>
      </c>
      <c r="BN77" s="52">
        <f t="shared" si="75"/>
        <v>58219.932509639373</v>
      </c>
      <c r="BO77" s="52">
        <f t="shared" si="75"/>
        <v>61148.02137355553</v>
      </c>
      <c r="BP77" s="52">
        <f t="shared" si="75"/>
        <v>70632.504219105074</v>
      </c>
      <c r="BQ77" s="52">
        <f t="shared" si="75"/>
        <v>68786.559705049818</v>
      </c>
      <c r="BR77" s="52">
        <f t="shared" ref="BR77:CK77" si="76">BR64*BR71</f>
        <v>66905.020602683391</v>
      </c>
      <c r="BS77" s="52">
        <f t="shared" si="76"/>
        <v>72865.42130498703</v>
      </c>
      <c r="BT77" s="52">
        <f t="shared" si="76"/>
        <v>76794.701507457838</v>
      </c>
      <c r="BU77" s="52">
        <f t="shared" si="76"/>
        <v>79464.629512923915</v>
      </c>
      <c r="BV77" s="52">
        <f t="shared" si="76"/>
        <v>85061.790488480998</v>
      </c>
      <c r="BW77" s="52">
        <f t="shared" si="76"/>
        <v>89340.005055242626</v>
      </c>
      <c r="BX77" s="52">
        <f t="shared" si="76"/>
        <v>97937.665086608176</v>
      </c>
      <c r="BY77" s="52">
        <f t="shared" si="76"/>
        <v>101959.83509730772</v>
      </c>
      <c r="BZ77" s="90">
        <f t="shared" si="76"/>
        <v>104279.48879677296</v>
      </c>
      <c r="CA77" s="52">
        <f t="shared" si="76"/>
        <v>106505.0081231556</v>
      </c>
      <c r="CB77" s="52">
        <f t="shared" si="76"/>
        <v>108283.06537551073</v>
      </c>
      <c r="CC77" s="52">
        <f t="shared" si="76"/>
        <v>83382.778373285517</v>
      </c>
      <c r="CD77" s="52">
        <f t="shared" si="76"/>
        <v>82983.414216171412</v>
      </c>
      <c r="CE77" s="52">
        <f t="shared" si="76"/>
        <v>84366.763730896899</v>
      </c>
      <c r="CF77" s="52">
        <f t="shared" si="76"/>
        <v>87573.197625057262</v>
      </c>
      <c r="CG77" s="52">
        <f t="shared" si="76"/>
        <v>91503.432853915045</v>
      </c>
      <c r="CH77" s="52">
        <f t="shared" si="76"/>
        <v>95244.900262029332</v>
      </c>
      <c r="CI77" s="52">
        <f t="shared" si="76"/>
        <v>101727.51758563261</v>
      </c>
      <c r="CJ77" s="52">
        <f t="shared" si="76"/>
        <v>109973.25349694485</v>
      </c>
      <c r="CK77" s="53">
        <f t="shared" si="76"/>
        <v>115623.13944855708</v>
      </c>
      <c r="CL77" s="158"/>
      <c r="CM77" s="52">
        <f t="shared" ca="1" si="74"/>
        <v>778244.65861313127</v>
      </c>
      <c r="CN77" s="52">
        <f t="shared" ca="1" si="74"/>
        <v>890329.1747221197</v>
      </c>
      <c r="CO77" s="52">
        <f t="shared" ca="1" si="74"/>
        <v>929116.08646304149</v>
      </c>
      <c r="CP77" s="53">
        <f t="shared" ca="1" si="74"/>
        <v>1171445.9598879295</v>
      </c>
      <c r="CQ77" s="111">
        <f ca="1">SUM(CM77:CP77)</f>
        <v>3769135.8796862224</v>
      </c>
    </row>
    <row r="78" spans="1:95">
      <c r="A78" s="112">
        <f>ROW()</f>
        <v>78</v>
      </c>
      <c r="B78" s="184"/>
      <c r="C78" s="50"/>
      <c r="D78" s="51" t="s">
        <v>2</v>
      </c>
      <c r="E78" s="180" t="str">
        <f>"("&amp;A65&amp;") x "&amp;"("&amp;A72&amp;")"</f>
        <v>(65) x (72)</v>
      </c>
      <c r="F78" s="91"/>
      <c r="G78" s="54"/>
      <c r="H78" s="54"/>
      <c r="I78" s="54"/>
      <c r="J78" s="54"/>
      <c r="K78" s="54"/>
      <c r="L78" s="54"/>
      <c r="M78" s="54"/>
      <c r="N78" s="54"/>
      <c r="O78" s="54"/>
      <c r="P78" s="54"/>
      <c r="Q78" s="55"/>
      <c r="R78" s="54"/>
      <c r="S78" s="54"/>
      <c r="T78" s="54"/>
      <c r="U78" s="54"/>
      <c r="V78" s="54"/>
      <c r="W78" s="54"/>
      <c r="X78" s="54"/>
      <c r="Y78" s="54"/>
      <c r="Z78" s="54"/>
      <c r="AA78" s="54"/>
      <c r="AB78" s="54"/>
      <c r="AC78" s="54"/>
      <c r="AD78" s="91"/>
      <c r="AE78" s="54"/>
      <c r="AF78" s="54"/>
      <c r="AG78" s="54"/>
      <c r="AH78" s="54"/>
      <c r="AI78" s="54"/>
      <c r="AJ78" s="54"/>
      <c r="AK78" s="54"/>
      <c r="AL78" s="54"/>
      <c r="AM78" s="54"/>
      <c r="AN78" s="54"/>
      <c r="AO78" s="55"/>
      <c r="AP78" s="54">
        <f t="shared" ref="AP78:BQ78" si="77">AP65*AP72</f>
        <v>6025.5883455293397</v>
      </c>
      <c r="AQ78" s="54">
        <f t="shared" si="77"/>
        <v>6130.0832112299404</v>
      </c>
      <c r="AR78" s="54">
        <f t="shared" si="77"/>
        <v>6133.5796987873209</v>
      </c>
      <c r="AS78" s="54">
        <f t="shared" si="77"/>
        <v>6174.3468117346838</v>
      </c>
      <c r="AT78" s="54">
        <f t="shared" si="77"/>
        <v>6050.3741270091468</v>
      </c>
      <c r="AU78" s="54">
        <f t="shared" si="77"/>
        <v>5967.4561555780538</v>
      </c>
      <c r="AV78" s="54">
        <f t="shared" si="77"/>
        <v>5775.1306167876137</v>
      </c>
      <c r="AW78" s="54">
        <f t="shared" si="77"/>
        <v>5808.5993073236641</v>
      </c>
      <c r="AX78" s="54">
        <f t="shared" si="77"/>
        <v>6200.9111862194586</v>
      </c>
      <c r="AY78" s="54">
        <f t="shared" si="77"/>
        <v>6951.221727165469</v>
      </c>
      <c r="AZ78" s="54">
        <f t="shared" si="77"/>
        <v>8234.5250496636036</v>
      </c>
      <c r="BA78" s="54">
        <f t="shared" si="77"/>
        <v>8662.4509544082121</v>
      </c>
      <c r="BB78" s="91">
        <f t="shared" si="77"/>
        <v>7945.4567835918024</v>
      </c>
      <c r="BC78" s="54">
        <f t="shared" si="77"/>
        <v>8002.7583926878942</v>
      </c>
      <c r="BD78" s="54">
        <f t="shared" si="77"/>
        <v>7794.041010020459</v>
      </c>
      <c r="BE78" s="54">
        <f t="shared" si="77"/>
        <v>7564.0487563179013</v>
      </c>
      <c r="BF78" s="54">
        <f t="shared" si="77"/>
        <v>7521.010389101185</v>
      </c>
      <c r="BG78" s="54">
        <f t="shared" si="77"/>
        <v>7303.328237401538</v>
      </c>
      <c r="BH78" s="54">
        <f t="shared" si="77"/>
        <v>7204.9290073740367</v>
      </c>
      <c r="BI78" s="54">
        <f t="shared" si="77"/>
        <v>7286.5005630944233</v>
      </c>
      <c r="BJ78" s="54">
        <f t="shared" si="77"/>
        <v>8101.5959776104173</v>
      </c>
      <c r="BK78" s="54">
        <f t="shared" si="77"/>
        <v>9350.5233814559724</v>
      </c>
      <c r="BL78" s="54">
        <f t="shared" si="77"/>
        <v>5139.2617559272212</v>
      </c>
      <c r="BM78" s="55">
        <f t="shared" si="77"/>
        <v>5632.6573840986712</v>
      </c>
      <c r="BN78" s="54">
        <f t="shared" si="77"/>
        <v>6337.5369507955465</v>
      </c>
      <c r="BO78" s="54">
        <f t="shared" si="77"/>
        <v>6547.0444633972656</v>
      </c>
      <c r="BP78" s="54">
        <f t="shared" si="77"/>
        <v>7530.279889044119</v>
      </c>
      <c r="BQ78" s="54">
        <f t="shared" si="77"/>
        <v>7006.2980977082634</v>
      </c>
      <c r="BR78" s="54">
        <f t="shared" ref="BR78:CK78" si="78">BR65*BR72</f>
        <v>6484.8315333542823</v>
      </c>
      <c r="BS78" s="54">
        <f t="shared" si="78"/>
        <v>6570.9794223524686</v>
      </c>
      <c r="BT78" s="54">
        <f t="shared" si="78"/>
        <v>6780.1351242204828</v>
      </c>
      <c r="BU78" s="54">
        <f t="shared" si="78"/>
        <v>6986.1351313898076</v>
      </c>
      <c r="BV78" s="54">
        <f t="shared" si="78"/>
        <v>7599.6540836395725</v>
      </c>
      <c r="BW78" s="54">
        <f t="shared" si="78"/>
        <v>8872.9778290196919</v>
      </c>
      <c r="BX78" s="54">
        <f t="shared" si="78"/>
        <v>10229.292887321368</v>
      </c>
      <c r="BY78" s="54">
        <f t="shared" si="78"/>
        <v>10968.672777641041</v>
      </c>
      <c r="BZ78" s="91">
        <f t="shared" si="78"/>
        <v>11351.354853429262</v>
      </c>
      <c r="CA78" s="54">
        <f t="shared" si="78"/>
        <v>11403.362007365668</v>
      </c>
      <c r="CB78" s="54">
        <f t="shared" si="78"/>
        <v>11544.285432551664</v>
      </c>
      <c r="CC78" s="54">
        <f t="shared" si="78"/>
        <v>8493.6855150656429</v>
      </c>
      <c r="CD78" s="54">
        <f t="shared" si="78"/>
        <v>8042.6716036756252</v>
      </c>
      <c r="CE78" s="54">
        <f t="shared" si="78"/>
        <v>7604.7616168586965</v>
      </c>
      <c r="CF78" s="54">
        <f t="shared" si="78"/>
        <v>7727.2062487021858</v>
      </c>
      <c r="CG78" s="54">
        <f t="shared" si="78"/>
        <v>8039.7782719560009</v>
      </c>
      <c r="CH78" s="54">
        <f t="shared" si="78"/>
        <v>8505.6382424550793</v>
      </c>
      <c r="CI78" s="54">
        <f t="shared" si="78"/>
        <v>10103.352898036634</v>
      </c>
      <c r="CJ78" s="54">
        <f t="shared" si="78"/>
        <v>11487.620952014693</v>
      </c>
      <c r="CK78" s="55">
        <f t="shared" si="78"/>
        <v>12440.745893379701</v>
      </c>
      <c r="CL78" s="158"/>
      <c r="CM78" s="54">
        <f t="shared" ca="1" si="74"/>
        <v>78114.267191436491</v>
      </c>
      <c r="CN78" s="54">
        <f t="shared" ca="1" si="74"/>
        <v>88846.111638681512</v>
      </c>
      <c r="CO78" s="54">
        <f t="shared" ca="1" si="74"/>
        <v>91913.8381898839</v>
      </c>
      <c r="CP78" s="55">
        <f t="shared" ca="1" si="74"/>
        <v>116744.46353549087</v>
      </c>
      <c r="CQ78" s="132">
        <f ca="1">SUM(CM78:CP78)</f>
        <v>375618.68055549276</v>
      </c>
    </row>
    <row r="79" spans="1:95">
      <c r="A79" s="112">
        <f>ROW()</f>
        <v>79</v>
      </c>
      <c r="B79" s="184"/>
      <c r="C79" s="50"/>
      <c r="D79" s="51" t="s">
        <v>3</v>
      </c>
      <c r="E79" s="180" t="str">
        <f>"("&amp;A76&amp;")+"&amp;"("&amp;A77&amp;")+"&amp;"("&amp;A78&amp;")"</f>
        <v>(76)+(77)+(78)</v>
      </c>
      <c r="F79" s="90"/>
      <c r="G79" s="52"/>
      <c r="H79" s="52"/>
      <c r="I79" s="52"/>
      <c r="J79" s="52"/>
      <c r="K79" s="52"/>
      <c r="L79" s="52"/>
      <c r="M79" s="52"/>
      <c r="N79" s="52"/>
      <c r="O79" s="52"/>
      <c r="P79" s="52"/>
      <c r="Q79" s="53"/>
      <c r="R79" s="52"/>
      <c r="S79" s="52"/>
      <c r="T79" s="52"/>
      <c r="U79" s="52"/>
      <c r="V79" s="52"/>
      <c r="W79" s="52"/>
      <c r="X79" s="52"/>
      <c r="Y79" s="52"/>
      <c r="Z79" s="52"/>
      <c r="AA79" s="52"/>
      <c r="AB79" s="52"/>
      <c r="AC79" s="52"/>
      <c r="AD79" s="90"/>
      <c r="AE79" s="52"/>
      <c r="AF79" s="52"/>
      <c r="AG79" s="52"/>
      <c r="AH79" s="52"/>
      <c r="AI79" s="52"/>
      <c r="AJ79" s="52"/>
      <c r="AK79" s="52"/>
      <c r="AL79" s="52"/>
      <c r="AM79" s="52"/>
      <c r="AN79" s="52"/>
      <c r="AO79" s="53"/>
      <c r="AP79" s="52">
        <f t="shared" ref="AP79:BQ79" si="79">SUM(AP76:AP78)</f>
        <v>91806.985678764191</v>
      </c>
      <c r="AQ79" s="52">
        <f t="shared" si="79"/>
        <v>95098.009627107807</v>
      </c>
      <c r="AR79" s="52">
        <f t="shared" si="79"/>
        <v>97685.388799872439</v>
      </c>
      <c r="AS79" s="52">
        <f t="shared" si="79"/>
        <v>101838.72116378674</v>
      </c>
      <c r="AT79" s="52">
        <f t="shared" si="79"/>
        <v>105939.76525874888</v>
      </c>
      <c r="AU79" s="52">
        <f t="shared" si="79"/>
        <v>108391.15698070104</v>
      </c>
      <c r="AV79" s="52">
        <f t="shared" si="79"/>
        <v>109332.95999844003</v>
      </c>
      <c r="AW79" s="52">
        <f t="shared" si="79"/>
        <v>118278.56059531064</v>
      </c>
      <c r="AX79" s="52">
        <f t="shared" si="79"/>
        <v>123461.83639880155</v>
      </c>
      <c r="AY79" s="52">
        <f t="shared" si="79"/>
        <v>132339.45342748333</v>
      </c>
      <c r="AZ79" s="52">
        <f t="shared" si="79"/>
        <v>155391.65253357141</v>
      </c>
      <c r="BA79" s="52">
        <f t="shared" si="79"/>
        <v>159372.86118406313</v>
      </c>
      <c r="BB79" s="90">
        <f t="shared" si="79"/>
        <v>150314.30892198838</v>
      </c>
      <c r="BC79" s="52">
        <f t="shared" si="79"/>
        <v>154279.82549112721</v>
      </c>
      <c r="BD79" s="52">
        <f t="shared" si="79"/>
        <v>155691.26389824876</v>
      </c>
      <c r="BE79" s="52">
        <f t="shared" si="79"/>
        <v>158410.68906307674</v>
      </c>
      <c r="BF79" s="52">
        <f t="shared" si="79"/>
        <v>162463.19546746308</v>
      </c>
      <c r="BG79" s="52">
        <f t="shared" si="79"/>
        <v>164799.41558997956</v>
      </c>
      <c r="BH79" s="52">
        <f t="shared" si="79"/>
        <v>168341.40981674369</v>
      </c>
      <c r="BI79" s="52">
        <f t="shared" si="79"/>
        <v>172274.58950048921</v>
      </c>
      <c r="BJ79" s="52">
        <f t="shared" si="79"/>
        <v>182824.76653985836</v>
      </c>
      <c r="BK79" s="52">
        <f t="shared" si="79"/>
        <v>192756.04108671966</v>
      </c>
      <c r="BL79" s="52">
        <f t="shared" si="79"/>
        <v>121224.98648114315</v>
      </c>
      <c r="BM79" s="53">
        <f t="shared" si="79"/>
        <v>128005.58769354694</v>
      </c>
      <c r="BN79" s="52">
        <f t="shared" si="79"/>
        <v>136391.73055683495</v>
      </c>
      <c r="BO79" s="52">
        <f t="shared" si="79"/>
        <v>143344.69861608284</v>
      </c>
      <c r="BP79" s="52">
        <f t="shared" si="79"/>
        <v>157928.59593201923</v>
      </c>
      <c r="BQ79" s="52">
        <f t="shared" si="79"/>
        <v>159280.68897859534</v>
      </c>
      <c r="BR79" s="52">
        <f t="shared" ref="BR79:CK79" si="80">SUM(BR76:BR78)</f>
        <v>162398.2658341749</v>
      </c>
      <c r="BS79" s="52">
        <f t="shared" si="80"/>
        <v>173501.04290621678</v>
      </c>
      <c r="BT79" s="52">
        <f t="shared" si="80"/>
        <v>181742.96744555558</v>
      </c>
      <c r="BU79" s="52">
        <f t="shared" si="80"/>
        <v>188815.27555799097</v>
      </c>
      <c r="BV79" s="52">
        <f t="shared" si="80"/>
        <v>200687.56693133782</v>
      </c>
      <c r="BW79" s="52">
        <f t="shared" si="80"/>
        <v>212019.05719347956</v>
      </c>
      <c r="BX79" s="52">
        <f t="shared" si="80"/>
        <v>228883.49007314682</v>
      </c>
      <c r="BY79" s="52">
        <f t="shared" si="80"/>
        <v>244205.05335416604</v>
      </c>
      <c r="BZ79" s="90">
        <f t="shared" si="80"/>
        <v>251449.06126641939</v>
      </c>
      <c r="CA79" s="52">
        <f t="shared" si="80"/>
        <v>257828.74322531902</v>
      </c>
      <c r="CB79" s="52">
        <f t="shared" si="80"/>
        <v>264289.39603986003</v>
      </c>
      <c r="CC79" s="52">
        <f t="shared" si="80"/>
        <v>191612.34148973072</v>
      </c>
      <c r="CD79" s="52">
        <f t="shared" si="80"/>
        <v>195478.10734091012</v>
      </c>
      <c r="CE79" s="52">
        <f t="shared" si="80"/>
        <v>200987.5571136738</v>
      </c>
      <c r="CF79" s="52">
        <f t="shared" si="80"/>
        <v>209032.57955936121</v>
      </c>
      <c r="CG79" s="52">
        <f t="shared" si="80"/>
        <v>217991.53073115638</v>
      </c>
      <c r="CH79" s="52">
        <f t="shared" si="80"/>
        <v>226762.86835462484</v>
      </c>
      <c r="CI79" s="52">
        <f t="shared" si="80"/>
        <v>239559.34425349321</v>
      </c>
      <c r="CJ79" s="52">
        <f t="shared" si="80"/>
        <v>253753.35846363861</v>
      </c>
      <c r="CK79" s="53">
        <f t="shared" si="80"/>
        <v>265072.5132762994</v>
      </c>
      <c r="CL79" s="158"/>
      <c r="CM79" s="52">
        <f t="shared" ca="1" si="74"/>
        <v>1398937.351646651</v>
      </c>
      <c r="CN79" s="52">
        <f t="shared" ca="1" si="74"/>
        <v>1911386.0795503845</v>
      </c>
      <c r="CO79" s="52">
        <f t="shared" ca="1" si="74"/>
        <v>2189198.4333796008</v>
      </c>
      <c r="CP79" s="53">
        <f t="shared" ca="1" si="74"/>
        <v>2773817.4011144866</v>
      </c>
      <c r="CQ79" s="111">
        <f ca="1">SUM(CM79:CP79)</f>
        <v>8273339.265691122</v>
      </c>
    </row>
    <row r="80" spans="1:95">
      <c r="A80" s="112">
        <f>ROW()</f>
        <v>80</v>
      </c>
      <c r="B80" s="185"/>
      <c r="C80" s="181"/>
      <c r="D80" s="57"/>
      <c r="E80" s="182"/>
      <c r="F80" s="92"/>
      <c r="G80" s="58"/>
      <c r="H80" s="58"/>
      <c r="I80" s="58"/>
      <c r="J80" s="58"/>
      <c r="K80" s="58"/>
      <c r="L80" s="58"/>
      <c r="M80" s="58"/>
      <c r="N80" s="58"/>
      <c r="O80" s="58"/>
      <c r="P80" s="58"/>
      <c r="Q80" s="59"/>
      <c r="R80" s="58"/>
      <c r="S80" s="58"/>
      <c r="T80" s="58"/>
      <c r="U80" s="58"/>
      <c r="V80" s="58"/>
      <c r="W80" s="58"/>
      <c r="X80" s="58"/>
      <c r="Y80" s="58"/>
      <c r="Z80" s="58"/>
      <c r="AA80" s="58"/>
      <c r="AB80" s="58"/>
      <c r="AC80" s="58"/>
      <c r="AD80" s="92"/>
      <c r="AE80" s="58"/>
      <c r="AF80" s="58"/>
      <c r="AG80" s="58"/>
      <c r="AH80" s="58"/>
      <c r="AI80" s="58"/>
      <c r="AJ80" s="58"/>
      <c r="AK80" s="58"/>
      <c r="AL80" s="58"/>
      <c r="AM80" s="58"/>
      <c r="AN80" s="58"/>
      <c r="AO80" s="59"/>
      <c r="AP80" s="58"/>
      <c r="AQ80" s="58"/>
      <c r="AR80" s="58"/>
      <c r="AS80" s="58"/>
      <c r="AT80" s="58"/>
      <c r="AU80" s="58"/>
      <c r="AV80" s="58"/>
      <c r="AW80" s="58"/>
      <c r="AX80" s="58"/>
      <c r="AY80" s="58"/>
      <c r="AZ80" s="58"/>
      <c r="BA80" s="58"/>
      <c r="BB80" s="92"/>
      <c r="BC80" s="58"/>
      <c r="BD80" s="58"/>
      <c r="BE80" s="58"/>
      <c r="BF80" s="58"/>
      <c r="BG80" s="58"/>
      <c r="BH80" s="58"/>
      <c r="BI80" s="58"/>
      <c r="BJ80" s="58"/>
      <c r="BK80" s="58"/>
      <c r="BL80" s="58"/>
      <c r="BM80" s="59"/>
      <c r="BN80" s="58"/>
      <c r="BO80" s="58"/>
      <c r="BP80" s="58"/>
      <c r="BQ80" s="58"/>
      <c r="BR80" s="58"/>
      <c r="BS80" s="58"/>
      <c r="BT80" s="58"/>
      <c r="BU80" s="58"/>
      <c r="BV80" s="58"/>
      <c r="BW80" s="58"/>
      <c r="BX80" s="58"/>
      <c r="BY80" s="58"/>
      <c r="BZ80" s="92"/>
      <c r="CA80" s="58"/>
      <c r="CB80" s="58"/>
      <c r="CC80" s="58"/>
      <c r="CD80" s="58"/>
      <c r="CE80" s="58"/>
      <c r="CF80" s="58"/>
      <c r="CG80" s="58"/>
      <c r="CH80" s="58"/>
      <c r="CI80" s="58"/>
      <c r="CJ80" s="58"/>
      <c r="CK80" s="59"/>
      <c r="CL80" s="159"/>
      <c r="CM80" s="58"/>
      <c r="CN80" s="58"/>
      <c r="CO80" s="58"/>
      <c r="CP80" s="59"/>
      <c r="CQ80" s="59"/>
    </row>
    <row r="81" spans="91:94">
      <c r="CM81" s="134"/>
      <c r="CN81" s="134"/>
      <c r="CO81" s="134"/>
      <c r="CP81" s="134"/>
    </row>
    <row r="85" spans="91:94">
      <c r="CN85" s="113"/>
      <c r="CO85" s="113"/>
      <c r="CP85" s="113"/>
    </row>
    <row r="87" spans="91:94">
      <c r="CN87" s="113"/>
      <c r="CO87" s="113"/>
      <c r="CP87" s="113"/>
    </row>
  </sheetData>
  <mergeCells count="19">
    <mergeCell ref="C26:E26"/>
    <mergeCell ref="C33:E33"/>
    <mergeCell ref="C31:E31"/>
    <mergeCell ref="B74:B80"/>
    <mergeCell ref="C75:E75"/>
    <mergeCell ref="C69:E69"/>
    <mergeCell ref="D56:E56"/>
    <mergeCell ref="B6:B24"/>
    <mergeCell ref="B68:B73"/>
    <mergeCell ref="C13:E13"/>
    <mergeCell ref="C19:E19"/>
    <mergeCell ref="B25:B67"/>
    <mergeCell ref="C62:E62"/>
    <mergeCell ref="D35:E35"/>
    <mergeCell ref="D42:E42"/>
    <mergeCell ref="D54:E54"/>
    <mergeCell ref="D40:E40"/>
    <mergeCell ref="D47:E47"/>
    <mergeCell ref="D49:E49"/>
  </mergeCells>
  <phoneticPr fontId="2" type="noConversion"/>
  <printOptions horizontalCentered="1" verticalCentered="1"/>
  <pageMargins left="0.75" right="0.75" top="0.75" bottom="0.75" header="0.5" footer="0.5"/>
  <pageSetup scale="53" orientation="landscape" r:id="rId1"/>
  <headerFooter alignWithMargins="0">
    <oddHeader>&amp;CPuget Sound Energy
Lost Revenue Calculations
2004-2009</oddHeader>
    <oddFooter>&amp;L&amp;F - &amp;A&amp;C&amp;P of &amp;N&amp;R&amp;D</oddFooter>
  </headerFooter>
  <rowBreaks count="2" manualBreakCount="2">
    <brk id="24" max="16383" man="1"/>
    <brk id="67" max="16383" man="1"/>
  </rowBreaks>
  <colBreaks count="7" manualBreakCount="7">
    <brk id="17" max="1048575" man="1"/>
    <brk id="29" max="1048575" man="1"/>
    <brk id="41" max="1048575" man="1"/>
    <brk id="53" max="1048575" man="1"/>
    <brk id="65" max="1048575" man="1"/>
    <brk id="77" max="1048575" man="1"/>
    <brk id="8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Comment</DocumentSetType>
    <IsConfidential xmlns="dc463f71-b30c-4ab2-9473-d307f9d35888">false</IsConfidential>
    <AgendaOrder xmlns="dc463f71-b30c-4ab2-9473-d307f9d35888">false</AgendaOrder>
    <CaseType xmlns="dc463f71-b30c-4ab2-9473-d307f9d35888">Rulemaking</CaseType>
    <IndustryCode xmlns="dc463f71-b30c-4ab2-9473-d307f9d35888">501</IndustryCode>
    <CaseStatus xmlns="dc463f71-b30c-4ab2-9473-d307f9d35888">Closed</CaseStatus>
    <OpenedDate xmlns="dc463f71-b30c-4ab2-9473-d307f9d35888">2010-04-01T07:00:00+00:00</OpenedDate>
    <Date1 xmlns="dc463f71-b30c-4ab2-9473-d307f9d35888">2010-06-04T07:00:00+00:00</Date1>
    <IsDocumentOrder xmlns="dc463f71-b30c-4ab2-9473-d307f9d35888" xsi:nil="true"/>
    <IsHighlyConfidential xmlns="dc463f71-b30c-4ab2-9473-d307f9d35888">false</IsHighlyConfidential>
    <CaseCompanyNames xmlns="dc463f71-b30c-4ab2-9473-d307f9d35888" xsi:nil="true"/>
    <DocketNumber xmlns="dc463f71-b30c-4ab2-9473-d307f9d35888">100522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9EE2A892445B4449BEE64C5DA82ED1C" ma:contentTypeVersion="131" ma:contentTypeDescription="" ma:contentTypeScope="" ma:versionID="e352a3cb6e42bb69f9fc8c1bbb28d15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95D0B5-7410-4BB8-BCBD-23E4A4C2CDD0}"/>
</file>

<file path=customXml/itemProps2.xml><?xml version="1.0" encoding="utf-8"?>
<ds:datastoreItem xmlns:ds="http://schemas.openxmlformats.org/officeDocument/2006/customXml" ds:itemID="{356D87B7-E309-4B8E-8889-FB82B3601962}"/>
</file>

<file path=customXml/itemProps3.xml><?xml version="1.0" encoding="utf-8"?>
<ds:datastoreItem xmlns:ds="http://schemas.openxmlformats.org/officeDocument/2006/customXml" ds:itemID="{F404C1D6-4500-424B-96AA-80A6DBC52A08}"/>
</file>

<file path=customXml/itemProps4.xml><?xml version="1.0" encoding="utf-8"?>
<ds:datastoreItem xmlns:ds="http://schemas.openxmlformats.org/officeDocument/2006/customXml" ds:itemID="{7B42E493-3F7A-4898-9850-D3085471DC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Analysis</vt:lpstr>
      <vt:lpstr>Analysis!Print_Area</vt:lpstr>
      <vt:lpstr>Analysis!Print_Titles</vt:lpstr>
    </vt:vector>
  </TitlesOfParts>
  <Company>Puget Sound Energy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jpilia</cp:lastModifiedBy>
  <cp:lastPrinted>2010-05-26T22:53:59Z</cp:lastPrinted>
  <dcterms:created xsi:type="dcterms:W3CDTF">2009-08-05T15:26:43Z</dcterms:created>
  <dcterms:modified xsi:type="dcterms:W3CDTF">2010-06-03T23:19:18Z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0x0101006E56B4D1795A2E4DB2F0B01679ED314A0029EE2A892445B4449BEE64C5DA82ED1C</vt:lpwstr>
  </property>
  <property fmtid="{D5CDD505-2E9C-101B-9397-08002B2CF9AE}" pid="3" name="_docset_NoMedatataSyncRequired">
    <vt:lpwstr>False</vt:lpwstr>
  </property>
</Properties>
</file>