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60" windowWidth="20115" windowHeight="7995"/>
  </bookViews>
  <sheets>
    <sheet name="Exh-SC9" sheetId="2" r:id="rId1"/>
  </sheets>
  <externalReferences>
    <externalReference r:id="rId2"/>
  </externalReferences>
  <definedNames>
    <definedName name="_xlnm.Print_Area" localSheetId="0">'Exh-SC9'!$A$1:$M$37</definedName>
  </definedNames>
  <calcPr calcId="125725"/>
</workbook>
</file>

<file path=xl/calcChain.xml><?xml version="1.0" encoding="utf-8"?>
<calcChain xmlns="http://schemas.openxmlformats.org/spreadsheetml/2006/main">
  <c r="A28" i="2"/>
  <c r="A29" s="1"/>
  <c r="A30" s="1"/>
  <c r="A31" s="1"/>
  <c r="A27"/>
  <c r="A13" l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H19"/>
  <c r="H18"/>
  <c r="H16"/>
  <c r="F15"/>
  <c r="J15" s="1"/>
  <c r="F14"/>
  <c r="J14" s="1"/>
  <c r="H25" l="1"/>
  <c r="H30" s="1"/>
  <c r="H24"/>
  <c r="H29" s="1"/>
  <c r="F12" l="1"/>
  <c r="F13"/>
  <c r="H31"/>
  <c r="H26"/>
  <c r="J13" l="1"/>
  <c r="J19" s="1"/>
  <c r="F19"/>
  <c r="F24"/>
  <c r="J12"/>
  <c r="F18"/>
  <c r="F29" s="1"/>
  <c r="F16"/>
  <c r="F25"/>
  <c r="J25" s="1"/>
  <c r="J30" s="1"/>
  <c r="J16" l="1"/>
  <c r="J18"/>
  <c r="M19"/>
  <c r="L19"/>
  <c r="L25"/>
  <c r="F31"/>
  <c r="F30"/>
  <c r="F26"/>
  <c r="J24"/>
  <c r="M25"/>
  <c r="L30"/>
  <c r="M30"/>
  <c r="M24" l="1"/>
  <c r="J26"/>
  <c r="L24"/>
  <c r="M18"/>
  <c r="L18"/>
  <c r="J29"/>
  <c r="L29" l="1"/>
  <c r="M29"/>
  <c r="J31"/>
  <c r="L31" l="1"/>
  <c r="M31"/>
</calcChain>
</file>

<file path=xl/sharedStrings.xml><?xml version="1.0" encoding="utf-8"?>
<sst xmlns="http://schemas.openxmlformats.org/spreadsheetml/2006/main" count="47" uniqueCount="38">
  <si>
    <t>Difference</t>
  </si>
  <si>
    <t>Line #</t>
  </si>
  <si>
    <t>Executive Officers:</t>
  </si>
  <si>
    <t>Other Officers:</t>
  </si>
  <si>
    <t>Adjustment</t>
  </si>
  <si>
    <t>Salary Expense Allocation</t>
  </si>
  <si>
    <t>Total</t>
  </si>
  <si>
    <t>Sources:</t>
  </si>
  <si>
    <t>Recalculation of Executive Salaries Expense</t>
  </si>
  <si>
    <t>Summary</t>
  </si>
  <si>
    <t>Public</t>
  </si>
  <si>
    <t>Public Counsel</t>
  </si>
  <si>
    <t xml:space="preserve"> Exhibit SC-9</t>
  </si>
  <si>
    <t>A</t>
  </si>
  <si>
    <t>B</t>
  </si>
  <si>
    <t>C</t>
  </si>
  <si>
    <t>D</t>
  </si>
  <si>
    <t>E</t>
  </si>
  <si>
    <t>F</t>
  </si>
  <si>
    <t>G</t>
  </si>
  <si>
    <t>WA Electric</t>
  </si>
  <si>
    <t>WA Gas</t>
  </si>
  <si>
    <t>Workpaper</t>
  </si>
  <si>
    <t>Reference</t>
  </si>
  <si>
    <t>A/C 920</t>
  </si>
  <si>
    <t>A/C 557</t>
  </si>
  <si>
    <t>A/C 813</t>
  </si>
  <si>
    <r>
      <t xml:space="preserve">Counsel </t>
    </r>
    <r>
      <rPr>
        <b/>
        <vertAlign val="superscript"/>
        <sz val="10"/>
        <color theme="1"/>
        <rFont val="Arial"/>
        <family val="2"/>
      </rPr>
      <t>(1)</t>
    </r>
  </si>
  <si>
    <r>
      <t xml:space="preserve">Company </t>
    </r>
    <r>
      <rPr>
        <b/>
        <vertAlign val="superscript"/>
        <sz val="10"/>
        <color theme="1"/>
        <rFont val="Arial"/>
        <family val="2"/>
      </rPr>
      <t>(2)</t>
    </r>
  </si>
  <si>
    <t>(1) See Exhibit SC-8C Lines 18 &amp; 19 (Executive Officer), Line 29 &amp; 30 (Other Officers) x 1.175 Paid Time Off loading factor from Andrews WP-3.03 PF, PLE-4.</t>
  </si>
  <si>
    <t>(2) See Company Witness Andrews WP-3.03 PF, tab PLE-4</t>
  </si>
  <si>
    <t>Avista</t>
  </si>
  <si>
    <t>Total  WA Electric</t>
  </si>
  <si>
    <t>Total WA Gas</t>
  </si>
  <si>
    <t>All Officers - Summary</t>
  </si>
  <si>
    <t>O&amp;M Expense</t>
  </si>
  <si>
    <t>Revenue Requirement</t>
  </si>
  <si>
    <t>Proposed Adjustments To:</t>
  </si>
</sst>
</file>

<file path=xl/styles.xml><?xml version="1.0" encoding="utf-8"?>
<styleSheet xmlns="http://schemas.openxmlformats.org/spreadsheetml/2006/main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5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vertAlign val="superscript"/>
      <sz val="10"/>
      <color theme="1"/>
      <name val="Arial"/>
      <family val="2"/>
    </font>
    <font>
      <u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/>
    <xf numFmtId="164" fontId="0" fillId="0" borderId="0" xfId="1" applyNumberFormat="1" applyFont="1"/>
    <xf numFmtId="165" fontId="0" fillId="0" borderId="0" xfId="2" applyNumberFormat="1" applyFont="1"/>
    <xf numFmtId="164" fontId="0" fillId="0" borderId="2" xfId="1" applyNumberFormat="1" applyFont="1" applyBorder="1"/>
    <xf numFmtId="0" fontId="0" fillId="0" borderId="1" xfId="0" applyBorder="1"/>
    <xf numFmtId="0" fontId="0" fillId="0" borderId="0" xfId="0" applyBorder="1"/>
    <xf numFmtId="164" fontId="0" fillId="0" borderId="0" xfId="1" applyNumberFormat="1" applyFont="1" applyBorder="1"/>
    <xf numFmtId="165" fontId="2" fillId="0" borderId="0" xfId="2" applyNumberFormat="1" applyFont="1" applyBorder="1"/>
    <xf numFmtId="0" fontId="2" fillId="0" borderId="2" xfId="0" applyFont="1" applyBorder="1"/>
    <xf numFmtId="0" fontId="0" fillId="0" borderId="2" xfId="0" applyBorder="1"/>
    <xf numFmtId="165" fontId="2" fillId="0" borderId="4" xfId="0" applyNumberFormat="1" applyFont="1" applyBorder="1"/>
    <xf numFmtId="165" fontId="2" fillId="0" borderId="3" xfId="0" applyNumberFormat="1" applyFont="1" applyBorder="1"/>
    <xf numFmtId="165" fontId="2" fillId="0" borderId="5" xfId="0" applyNumberFormat="1" applyFont="1" applyBorder="1"/>
    <xf numFmtId="0" fontId="2" fillId="0" borderId="0" xfId="0" applyFont="1" applyAlignment="1">
      <alignment horizontal="right"/>
    </xf>
    <xf numFmtId="165" fontId="2" fillId="0" borderId="0" xfId="0" applyNumberFormat="1" applyFont="1"/>
    <xf numFmtId="165" fontId="0" fillId="0" borderId="0" xfId="0" applyNumberFormat="1"/>
    <xf numFmtId="165" fontId="2" fillId="0" borderId="0" xfId="2" applyNumberFormat="1" applyFont="1"/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65" fontId="2" fillId="0" borderId="2" xfId="2" applyNumberFormat="1" applyFont="1" applyBorder="1"/>
    <xf numFmtId="0" fontId="4" fillId="0" borderId="0" xfId="0" applyFont="1" applyAlignment="1">
      <alignment horizontal="center"/>
    </xf>
    <xf numFmtId="165" fontId="2" fillId="0" borderId="3" xfId="2" applyNumberFormat="1" applyFont="1" applyBorder="1"/>
    <xf numFmtId="0" fontId="2" fillId="0" borderId="0" xfId="0" applyFont="1" applyBorder="1"/>
    <xf numFmtId="0" fontId="4" fillId="0" borderId="0" xfId="0" applyFont="1" applyAlignment="1">
      <alignment horizontal="center"/>
    </xf>
    <xf numFmtId="164" fontId="2" fillId="0" borderId="0" xfId="1" applyNumberFormat="1" applyFont="1"/>
    <xf numFmtId="165" fontId="2" fillId="0" borderId="1" xfId="0" applyNumberFormat="1" applyFont="1" applyBorder="1"/>
    <xf numFmtId="0" fontId="0" fillId="0" borderId="0" xfId="0" applyFont="1"/>
    <xf numFmtId="165" fontId="0" fillId="0" borderId="0" xfId="0" applyNumberFormat="1" applyFont="1"/>
    <xf numFmtId="165" fontId="2" fillId="0" borderId="2" xfId="0" applyNumberFormat="1" applyFont="1" applyBorder="1"/>
    <xf numFmtId="165" fontId="0" fillId="0" borderId="4" xfId="0" applyNumberFormat="1" applyBorder="1"/>
    <xf numFmtId="165" fontId="0" fillId="0" borderId="5" xfId="0" applyNumberFormat="1" applyBorder="1"/>
    <xf numFmtId="0" fontId="0" fillId="0" borderId="6" xfId="0" applyBorder="1"/>
    <xf numFmtId="2" fontId="0" fillId="0" borderId="0" xfId="0" applyNumberFormat="1" applyAlignment="1">
      <alignment horizontal="center"/>
    </xf>
    <xf numFmtId="0" fontId="2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xhibit%20SC-8%20Allocation%20of%20Officers%20Salary%20Expense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-SC8C"/>
      <sheetName val="SC8CWP"/>
    </sheetNames>
    <sheetDataSet>
      <sheetData sheetId="0">
        <row r="29">
          <cell r="R29">
            <v>990438.81816296733</v>
          </cell>
          <cell r="S29">
            <v>91246.801262399982</v>
          </cell>
        </row>
        <row r="30">
          <cell r="R30">
            <v>268728.40102865908</v>
          </cell>
          <cell r="T30">
            <v>28873.525810588199</v>
          </cell>
        </row>
        <row r="40">
          <cell r="R40">
            <v>122265.54263120158</v>
          </cell>
        </row>
        <row r="41">
          <cell r="R41">
            <v>33173.400688317903</v>
          </cell>
        </row>
      </sheetData>
      <sheetData sheetId="1">
        <row r="14">
          <cell r="P14">
            <v>157447.14892696033</v>
          </cell>
        </row>
        <row r="15">
          <cell r="P15">
            <v>42718.964363835556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37"/>
  <sheetViews>
    <sheetView tabSelected="1" zoomScaleNormal="100" workbookViewId="0">
      <selection activeCell="F12" sqref="F12"/>
    </sheetView>
  </sheetViews>
  <sheetFormatPr defaultRowHeight="12.75"/>
  <cols>
    <col min="3" max="4" width="12.85546875" customWidth="1"/>
    <col min="5" max="5" width="3.42578125" customWidth="1"/>
    <col min="6" max="6" width="15" customWidth="1"/>
    <col min="7" max="7" width="3.42578125" customWidth="1"/>
    <col min="8" max="8" width="12.28515625" bestFit="1" customWidth="1"/>
    <col min="9" max="9" width="4" customWidth="1"/>
    <col min="10" max="10" width="11.28515625" bestFit="1" customWidth="1"/>
    <col min="11" max="11" width="3.28515625" customWidth="1"/>
    <col min="12" max="12" width="16.28515625" customWidth="1"/>
    <col min="13" max="13" width="22.140625" customWidth="1"/>
  </cols>
  <sheetData>
    <row r="1" spans="1:13">
      <c r="A1" s="2" t="s">
        <v>8</v>
      </c>
      <c r="M1" s="15" t="s">
        <v>12</v>
      </c>
    </row>
    <row r="2" spans="1:13">
      <c r="A2" s="2" t="s">
        <v>9</v>
      </c>
    </row>
    <row r="4" spans="1:13">
      <c r="B4" s="37" t="s">
        <v>13</v>
      </c>
      <c r="C4" s="37"/>
      <c r="D4" s="23" t="s">
        <v>14</v>
      </c>
      <c r="E4" s="23"/>
      <c r="F4" s="23" t="s">
        <v>15</v>
      </c>
      <c r="G4" s="23"/>
      <c r="H4" s="23" t="s">
        <v>16</v>
      </c>
      <c r="I4" s="23"/>
      <c r="J4" s="23" t="s">
        <v>17</v>
      </c>
      <c r="L4" s="26" t="s">
        <v>18</v>
      </c>
      <c r="M4" s="26" t="s">
        <v>19</v>
      </c>
    </row>
    <row r="6" spans="1:13">
      <c r="D6" s="20" t="s">
        <v>31</v>
      </c>
    </row>
    <row r="7" spans="1:13">
      <c r="D7" s="20" t="s">
        <v>4</v>
      </c>
      <c r="E7" s="20"/>
      <c r="F7" s="36" t="s">
        <v>5</v>
      </c>
      <c r="G7" s="36"/>
      <c r="H7" s="36"/>
      <c r="I7" s="36"/>
      <c r="J7" s="36"/>
      <c r="L7" s="39" t="s">
        <v>11</v>
      </c>
      <c r="M7" s="39"/>
    </row>
    <row r="8" spans="1:13">
      <c r="D8" s="20" t="s">
        <v>22</v>
      </c>
      <c r="E8" s="20"/>
      <c r="F8" s="20" t="s">
        <v>10</v>
      </c>
      <c r="G8" s="20"/>
      <c r="L8" s="36" t="s">
        <v>37</v>
      </c>
      <c r="M8" s="36"/>
    </row>
    <row r="9" spans="1:13" ht="14.25">
      <c r="A9" s="20" t="s">
        <v>1</v>
      </c>
      <c r="D9" s="19" t="s">
        <v>23</v>
      </c>
      <c r="E9" s="20"/>
      <c r="F9" s="21" t="s">
        <v>27</v>
      </c>
      <c r="G9" s="21"/>
      <c r="H9" s="19" t="s">
        <v>28</v>
      </c>
      <c r="I9" s="21"/>
      <c r="J9" s="19" t="s">
        <v>0</v>
      </c>
      <c r="L9" s="20" t="s">
        <v>35</v>
      </c>
      <c r="M9" s="20" t="s">
        <v>36</v>
      </c>
    </row>
    <row r="10" spans="1:13">
      <c r="A10" s="6"/>
      <c r="B10" s="10" t="s">
        <v>2</v>
      </c>
      <c r="C10" s="11"/>
      <c r="D10" s="7"/>
      <c r="E10" s="7"/>
      <c r="F10" s="6"/>
      <c r="G10" s="7"/>
      <c r="I10" s="7"/>
      <c r="L10" s="6"/>
      <c r="M10" s="6"/>
    </row>
    <row r="12" spans="1:13">
      <c r="A12" s="1">
        <v>1</v>
      </c>
      <c r="B12" t="s">
        <v>24</v>
      </c>
      <c r="C12" t="s">
        <v>20</v>
      </c>
      <c r="D12" s="1">
        <v>3.03</v>
      </c>
      <c r="F12" s="4">
        <f>'[1]Exh-SC8C'!R29*1.175</f>
        <v>1163765.6113414867</v>
      </c>
      <c r="G12" s="4"/>
      <c r="H12" s="4">
        <v>1434364</v>
      </c>
      <c r="I12" s="4"/>
      <c r="J12" s="4">
        <f>F12-H12</f>
        <v>-270598.38865851332</v>
      </c>
      <c r="L12" s="17"/>
      <c r="M12" s="17"/>
    </row>
    <row r="13" spans="1:13">
      <c r="A13" s="1">
        <f>A12+1</f>
        <v>2</v>
      </c>
      <c r="C13" t="s">
        <v>21</v>
      </c>
      <c r="D13" s="1">
        <v>3.01</v>
      </c>
      <c r="F13" s="3">
        <f>'[1]Exh-SC8C'!R30*1.175</f>
        <v>315755.87120867445</v>
      </c>
      <c r="H13" s="3">
        <v>389175</v>
      </c>
      <c r="J13" s="3">
        <f t="shared" ref="J13:J15" si="0">F13-H13</f>
        <v>-73419.128791325551</v>
      </c>
    </row>
    <row r="14" spans="1:13">
      <c r="A14" s="1">
        <f t="shared" ref="A14:A31" si="1">A13+1</f>
        <v>3</v>
      </c>
      <c r="B14" t="s">
        <v>25</v>
      </c>
      <c r="C14" t="s">
        <v>20</v>
      </c>
      <c r="D14" s="1">
        <v>3.03</v>
      </c>
      <c r="F14" s="8">
        <f>'[1]Exh-SC8C'!S29*1.175</f>
        <v>107214.99148331999</v>
      </c>
      <c r="G14" s="8"/>
      <c r="H14" s="8">
        <v>112666</v>
      </c>
      <c r="I14" s="8"/>
      <c r="J14" s="3">
        <f t="shared" si="0"/>
        <v>-5451.0085166800127</v>
      </c>
    </row>
    <row r="15" spans="1:13">
      <c r="A15" s="1">
        <f t="shared" si="1"/>
        <v>4</v>
      </c>
      <c r="B15" t="s">
        <v>26</v>
      </c>
      <c r="C15" t="s">
        <v>21</v>
      </c>
      <c r="D15" s="1">
        <v>3.01</v>
      </c>
      <c r="F15" s="5">
        <f>'[1]Exh-SC8C'!T30*1.175</f>
        <v>33926.392827441137</v>
      </c>
      <c r="H15" s="3">
        <v>35652</v>
      </c>
      <c r="J15" s="3">
        <f t="shared" si="0"/>
        <v>-1725.6071725588627</v>
      </c>
    </row>
    <row r="16" spans="1:13">
      <c r="A16" s="1">
        <f t="shared" si="1"/>
        <v>5</v>
      </c>
      <c r="B16" s="2" t="s">
        <v>6</v>
      </c>
      <c r="C16" s="2"/>
      <c r="D16" s="1">
        <v>3.03</v>
      </c>
      <c r="E16" s="2"/>
      <c r="F16" s="22">
        <f>SUM(F12:F15)</f>
        <v>1620662.8668609224</v>
      </c>
      <c r="G16" s="9"/>
      <c r="H16" s="24">
        <f>SUM(H12:H15)</f>
        <v>1971857</v>
      </c>
      <c r="I16" s="9"/>
      <c r="J16" s="24">
        <f>SUM(J12:J15)</f>
        <v>-351194.13313907775</v>
      </c>
    </row>
    <row r="17" spans="1:14">
      <c r="A17" s="1">
        <f t="shared" si="1"/>
        <v>6</v>
      </c>
      <c r="D17" s="1"/>
      <c r="G17" s="7"/>
      <c r="I17" s="7"/>
    </row>
    <row r="18" spans="1:14">
      <c r="A18" s="1">
        <f t="shared" si="1"/>
        <v>7</v>
      </c>
      <c r="B18" s="2" t="s">
        <v>32</v>
      </c>
      <c r="C18" s="2"/>
      <c r="D18" s="1">
        <v>3.03</v>
      </c>
      <c r="E18" s="2"/>
      <c r="F18" s="16">
        <f>F12+F14</f>
        <v>1270980.6028248067</v>
      </c>
      <c r="G18" s="25"/>
      <c r="H18" s="16">
        <f>H12+H14</f>
        <v>1547030</v>
      </c>
      <c r="I18" s="25"/>
      <c r="J18" s="16">
        <f>J12+J14</f>
        <v>-276049.3971751933</v>
      </c>
      <c r="L18" s="12">
        <f t="shared" ref="L18:L19" si="2">J18</f>
        <v>-276049.3971751933</v>
      </c>
      <c r="M18" s="14">
        <f t="shared" ref="M18:M19" si="3">J18</f>
        <v>-276049.3971751933</v>
      </c>
    </row>
    <row r="19" spans="1:14">
      <c r="A19" s="1">
        <f t="shared" si="1"/>
        <v>8</v>
      </c>
      <c r="B19" s="2" t="s">
        <v>33</v>
      </c>
      <c r="C19" s="2"/>
      <c r="D19" s="1">
        <v>3.01</v>
      </c>
      <c r="E19" s="2"/>
      <c r="F19" s="16">
        <f>F13+F15</f>
        <v>349682.26403611561</v>
      </c>
      <c r="G19" s="25"/>
      <c r="H19" s="16">
        <f>H13+H15</f>
        <v>424827</v>
      </c>
      <c r="I19" s="25"/>
      <c r="J19" s="16">
        <f>J13+J15</f>
        <v>-75144.735963884421</v>
      </c>
      <c r="L19" s="12">
        <f t="shared" si="2"/>
        <v>-75144.735963884421</v>
      </c>
      <c r="M19" s="31">
        <f t="shared" si="3"/>
        <v>-75144.735963884421</v>
      </c>
    </row>
    <row r="20" spans="1:14">
      <c r="A20" s="1">
        <f t="shared" si="1"/>
        <v>9</v>
      </c>
      <c r="D20" s="1"/>
      <c r="G20" s="7"/>
      <c r="I20" s="7"/>
    </row>
    <row r="21" spans="1:14">
      <c r="A21" s="1">
        <f t="shared" si="1"/>
        <v>10</v>
      </c>
      <c r="D21" s="1"/>
      <c r="G21" s="7"/>
      <c r="I21" s="7"/>
    </row>
    <row r="22" spans="1:14">
      <c r="A22" s="1">
        <f t="shared" si="1"/>
        <v>11</v>
      </c>
      <c r="B22" s="10" t="s">
        <v>3</v>
      </c>
      <c r="C22" s="11"/>
      <c r="D22" s="1"/>
    </row>
    <row r="23" spans="1:14">
      <c r="A23" s="1">
        <f t="shared" si="1"/>
        <v>12</v>
      </c>
      <c r="D23" s="1"/>
    </row>
    <row r="24" spans="1:14">
      <c r="A24" s="1">
        <f t="shared" si="1"/>
        <v>13</v>
      </c>
      <c r="B24" t="s">
        <v>24</v>
      </c>
      <c r="C24" s="2" t="s">
        <v>20</v>
      </c>
      <c r="D24" s="1">
        <v>3.02</v>
      </c>
      <c r="F24" s="18">
        <f>'[1]Exh-SC8C'!R40*1.175</f>
        <v>143662.01259166186</v>
      </c>
      <c r="G24" s="2"/>
      <c r="H24" s="18">
        <f>[1]SC8CWP!P14</f>
        <v>157447.14892696033</v>
      </c>
      <c r="I24" s="2"/>
      <c r="J24" s="18">
        <f>F24-H24</f>
        <v>-13785.136335298477</v>
      </c>
      <c r="L24" s="12">
        <f t="shared" ref="L24:L25" si="4">J24</f>
        <v>-13785.136335298477</v>
      </c>
      <c r="M24" s="14">
        <f t="shared" ref="M24:M25" si="5">J24</f>
        <v>-13785.136335298477</v>
      </c>
    </row>
    <row r="25" spans="1:14">
      <c r="A25" s="1">
        <f t="shared" si="1"/>
        <v>14</v>
      </c>
      <c r="C25" s="2" t="s">
        <v>21</v>
      </c>
      <c r="D25" s="35">
        <v>3</v>
      </c>
      <c r="F25" s="27">
        <f>'[1]Exh-SC8C'!R41*1.175</f>
        <v>38978.745808773536</v>
      </c>
      <c r="G25" s="2"/>
      <c r="H25" s="18">
        <f>[1]SC8CWP!P15</f>
        <v>42718.964363835556</v>
      </c>
      <c r="I25" s="2"/>
      <c r="J25" s="27">
        <f t="shared" ref="J25" si="6">F25-H25</f>
        <v>-3740.2185550620197</v>
      </c>
      <c r="L25" s="12">
        <f t="shared" si="4"/>
        <v>-3740.2185550620197</v>
      </c>
      <c r="M25" s="31">
        <f t="shared" si="5"/>
        <v>-3740.2185550620197</v>
      </c>
    </row>
    <row r="26" spans="1:14">
      <c r="A26" s="1">
        <f t="shared" si="1"/>
        <v>15</v>
      </c>
      <c r="B26" s="2" t="s">
        <v>6</v>
      </c>
      <c r="C26" s="2"/>
      <c r="F26" s="13">
        <f>SUM(F24:F25)</f>
        <v>182640.75840043538</v>
      </c>
      <c r="G26" s="2"/>
      <c r="H26" s="28">
        <f>SUM(H24:H25)</f>
        <v>200166.11329079588</v>
      </c>
      <c r="I26" s="2"/>
      <c r="J26" s="28">
        <f>SUM(J24:J25)</f>
        <v>-17525.354890360497</v>
      </c>
    </row>
    <row r="27" spans="1:14">
      <c r="A27" s="1">
        <f t="shared" si="1"/>
        <v>16</v>
      </c>
      <c r="H27" s="6"/>
      <c r="J27" s="6"/>
    </row>
    <row r="28" spans="1:14">
      <c r="A28" s="1">
        <f t="shared" si="1"/>
        <v>17</v>
      </c>
      <c r="B28" s="10" t="s">
        <v>34</v>
      </c>
      <c r="C28" s="11"/>
    </row>
    <row r="29" spans="1:14">
      <c r="A29" s="1">
        <f t="shared" si="1"/>
        <v>18</v>
      </c>
      <c r="B29" s="29" t="s">
        <v>20</v>
      </c>
      <c r="F29" s="30">
        <f>F18+F24</f>
        <v>1414642.6154164686</v>
      </c>
      <c r="G29" s="16"/>
      <c r="H29" s="30">
        <f>H18+H24</f>
        <v>1704477.1489269603</v>
      </c>
      <c r="J29" s="30">
        <f>J18+J24</f>
        <v>-289834.53351049178</v>
      </c>
      <c r="L29" s="12">
        <f t="shared" ref="L29:L31" si="7">J29</f>
        <v>-289834.53351049178</v>
      </c>
      <c r="M29" s="14">
        <f t="shared" ref="M29:M31" si="8">J29</f>
        <v>-289834.53351049178</v>
      </c>
    </row>
    <row r="30" spans="1:14">
      <c r="A30" s="1">
        <f t="shared" si="1"/>
        <v>19</v>
      </c>
      <c r="B30" s="29" t="s">
        <v>21</v>
      </c>
      <c r="F30" s="3">
        <f>F19+F25</f>
        <v>388661.00984488917</v>
      </c>
      <c r="G30" s="16"/>
      <c r="H30" s="3">
        <f>H19+H25</f>
        <v>467545.96436383558</v>
      </c>
      <c r="J30" s="3">
        <f>J19+J25</f>
        <v>-78884.954518946441</v>
      </c>
      <c r="L30" s="12">
        <f t="shared" si="7"/>
        <v>-78884.954518946441</v>
      </c>
      <c r="M30" s="31">
        <f t="shared" si="8"/>
        <v>-78884.954518946441</v>
      </c>
      <c r="N30" s="34"/>
    </row>
    <row r="31" spans="1:14">
      <c r="A31" s="1">
        <f t="shared" si="1"/>
        <v>20</v>
      </c>
      <c r="B31" s="2" t="s">
        <v>6</v>
      </c>
      <c r="F31" s="16">
        <f>SUM(F29:F30)</f>
        <v>1803303.6252613578</v>
      </c>
      <c r="G31" s="16"/>
      <c r="H31" s="16">
        <f>SUM(H29:H30)</f>
        <v>2172023.1132907961</v>
      </c>
      <c r="J31" s="16">
        <f>SUM(J29:J30)</f>
        <v>-368719.48802943819</v>
      </c>
      <c r="L31" s="32">
        <f t="shared" si="7"/>
        <v>-368719.48802943819</v>
      </c>
      <c r="M31" s="33">
        <f t="shared" si="8"/>
        <v>-368719.48802943819</v>
      </c>
    </row>
    <row r="32" spans="1:14">
      <c r="B32" s="2"/>
      <c r="F32" s="16"/>
      <c r="G32" s="16"/>
    </row>
    <row r="34" spans="2:10">
      <c r="B34" t="s">
        <v>7</v>
      </c>
    </row>
    <row r="35" spans="2:10">
      <c r="C35" s="38" t="s">
        <v>29</v>
      </c>
      <c r="D35" s="38"/>
      <c r="E35" s="38"/>
      <c r="F35" s="38"/>
      <c r="G35" s="38"/>
      <c r="H35" s="38"/>
      <c r="I35" s="38"/>
      <c r="J35" s="38"/>
    </row>
    <row r="36" spans="2:10">
      <c r="C36" s="38"/>
      <c r="D36" s="38"/>
      <c r="E36" s="38"/>
      <c r="F36" s="38"/>
      <c r="G36" s="38"/>
      <c r="H36" s="38"/>
      <c r="I36" s="38"/>
      <c r="J36" s="38"/>
    </row>
    <row r="37" spans="2:10">
      <c r="C37" t="s">
        <v>30</v>
      </c>
    </row>
  </sheetData>
  <mergeCells count="5">
    <mergeCell ref="F7:J7"/>
    <mergeCell ref="B4:C4"/>
    <mergeCell ref="C35:J36"/>
    <mergeCell ref="L7:M7"/>
    <mergeCell ref="L8:M8"/>
  </mergeCells>
  <pageMargins left="0.7" right="0.7" top="0.75" bottom="0.75" header="0.3" footer="0.3"/>
  <pageSetup scale="91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09FB4C3-6078-46BD-BEFF-6C2150D15AA5}"/>
</file>

<file path=customXml/itemProps2.xml><?xml version="1.0" encoding="utf-8"?>
<ds:datastoreItem xmlns:ds="http://schemas.openxmlformats.org/officeDocument/2006/customXml" ds:itemID="{E467454A-0FCD-43AA-880B-4DA6664C6E4D}"/>
</file>

<file path=customXml/itemProps3.xml><?xml version="1.0" encoding="utf-8"?>
<ds:datastoreItem xmlns:ds="http://schemas.openxmlformats.org/officeDocument/2006/customXml" ds:itemID="{251B52D0-3D0F-4DDA-85C1-51F578B11CF8}"/>
</file>

<file path=customXml/itemProps4.xml><?xml version="1.0" encoding="utf-8"?>
<ds:datastoreItem xmlns:ds="http://schemas.openxmlformats.org/officeDocument/2006/customXml" ds:itemID="{242D393F-D66F-4A0F-A654-DD5100297E7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Exh-SC9</vt:lpstr>
      <vt:lpstr>'Exh-SC9'!Print_Area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 Coppola</dc:creator>
  <cp:lastModifiedBy>Seb Coppola</cp:lastModifiedBy>
  <cp:lastPrinted>2012-09-07T03:08:59Z</cp:lastPrinted>
  <dcterms:created xsi:type="dcterms:W3CDTF">2012-08-06T20:59:52Z</dcterms:created>
  <dcterms:modified xsi:type="dcterms:W3CDTF">2012-09-08T02:33:29Z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